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4595" yWindow="30" windowWidth="14235" windowHeight="14055" tabRatio="841" activeTab="1"/>
  </bookViews>
  <sheets>
    <sheet name="Forside" sheetId="42" r:id="rId1"/>
    <sheet name="Innhold" sheetId="2" r:id="rId2"/>
    <sheet name="Figurer" sheetId="4" r:id="rId3"/>
    <sheet name="Tabell 1.1" sheetId="5" r:id="rId4"/>
    <sheet name="Tabell 1.2" sheetId="23" r:id="rId5"/>
    <sheet name="Tabell 1.3" sheetId="41" r:id="rId6"/>
    <sheet name="Tabell 2a" sheetId="24" r:id="rId7"/>
    <sheet name="Tabell 2b" sheetId="27" r:id="rId8"/>
    <sheet name="Tabell 3a" sheetId="28" r:id="rId9"/>
    <sheet name="Tabell 3b" sheetId="9" r:id="rId10"/>
    <sheet name="Tabell 4" sheetId="38" r:id="rId11"/>
    <sheet name="Tabell 5.1" sheetId="14" state="hidden" r:id="rId12"/>
    <sheet name="Tabell 5.2" sheetId="15" state="hidden" r:id="rId13"/>
    <sheet name="Tabell 5.3" sheetId="39" state="hidden" r:id="rId14"/>
    <sheet name="Tabell 6" sheetId="16" r:id="rId15"/>
    <sheet name="Tabell 7a" sheetId="18" state="hidden" r:id="rId16"/>
    <sheet name="Tabell 7b" sheetId="19" state="hidden" r:id="rId17"/>
    <sheet name="Tabell 8" sheetId="20" r:id="rId18"/>
    <sheet name="Noter og kommentarer" sheetId="21" r:id="rId19"/>
  </sheets>
  <definedNames>
    <definedName name="_xlnm.Print_Area" localSheetId="2">Figurer!$A$3:$J$206</definedName>
    <definedName name="_xlnm.Print_Area" localSheetId="0">Forside!$A$1:$I$54</definedName>
    <definedName name="_xlnm.Print_Area" localSheetId="1">Innhold!$A$1:$C$31</definedName>
    <definedName name="_xlnm.Print_Area" localSheetId="18">'Noter og kommentarer'!$A$3:$E$78</definedName>
    <definedName name="_xlnm.Print_Area" localSheetId="3">'Tabell 1.1'!$A$2:$O$73</definedName>
    <definedName name="_xlnm.Print_Area" localSheetId="4">'Tabell 1.2'!$A$2:$L$77</definedName>
    <definedName name="_xlnm.Print_Area" localSheetId="5">'Tabell 1.3'!$A$2:$H$41</definedName>
    <definedName name="_xlnm.Print_Area" localSheetId="6">'Tabell 2a'!$A$2:$CN$88</definedName>
    <definedName name="_xlnm.Print_Area" localSheetId="7">'Tabell 2b'!$A$2:$AY$88</definedName>
    <definedName name="_xlnm.Print_Area" localSheetId="8">'Tabell 3a'!$A$2:$CN$81</definedName>
    <definedName name="_xlnm.Print_Area" localSheetId="9">'Tabell 3b'!$A$2:$AY$81</definedName>
    <definedName name="_xlnm.Print_Area" localSheetId="10">'Tabell 4'!$A$2:$AT$61</definedName>
    <definedName name="_xlnm.Print_Area" localSheetId="11">'Tabell 5.1'!$A$2:$AT$109</definedName>
    <definedName name="_xlnm.Print_Area" localSheetId="12">'Tabell 5.2'!$A$2:$AT$145</definedName>
    <definedName name="_xlnm.Print_Area" localSheetId="13">'Tabell 5.3'!$A$2:$AT$49</definedName>
    <definedName name="_xlnm.Print_Area" localSheetId="14">'Tabell 6'!$A$2:$AT$97</definedName>
    <definedName name="_xlnm.Print_Area" localSheetId="15">'Tabell 7a'!$A$2:$AN$64</definedName>
    <definedName name="_xlnm.Print_Area" localSheetId="16">'Tabell 7b'!$A$2:$AN$49</definedName>
    <definedName name="_xlnm.Print_Area" localSheetId="17">'Tabell 8'!$A$2:$AK$30</definedName>
    <definedName name="_xlnm.Print_Titles" localSheetId="6">'Tabell 2a'!$A:$A,'Tabell 2a'!$2:$2</definedName>
    <definedName name="_xlnm.Print_Titles" localSheetId="7">'Tabell 2b'!$A:$A</definedName>
    <definedName name="_xlnm.Print_Titles" localSheetId="8">'Tabell 3a'!$A:$A,'Tabell 3a'!$4:$4</definedName>
    <definedName name="_xlnm.Print_Titles" localSheetId="9">'Tabell 3b'!$A:$A,'Tabell 3b'!$2:$4</definedName>
    <definedName name="_xlnm.Print_Titles" localSheetId="10">'Tabell 4'!$A:$A,'Tabell 4'!$2:$3</definedName>
    <definedName name="_xlnm.Print_Titles" localSheetId="11">'Tabell 5.1'!$A:$A,'Tabell 5.1'!$2:$9</definedName>
    <definedName name="_xlnm.Print_Titles" localSheetId="12">'Tabell 5.2'!$A:$A,'Tabell 5.2'!$2:$9</definedName>
    <definedName name="_xlnm.Print_Titles" localSheetId="13">'Tabell 5.3'!$A:$A</definedName>
    <definedName name="_xlnm.Print_Titles" localSheetId="14">'Tabell 6'!$A:$A</definedName>
    <definedName name="_xlnm.Print_Titles" localSheetId="15">'Tabell 7a'!$A:$A</definedName>
    <definedName name="_xlnm.Print_Titles" localSheetId="16">'Tabell 7b'!$A:$A</definedName>
    <definedName name="_xlnm.Print_Titles" localSheetId="17">'Tabell 8'!$A:$A</definedName>
  </definedNames>
  <calcPr calcId="125725" fullCalcOnLoad="1" iterateDelta="252"/>
</workbook>
</file>

<file path=xl/calcChain.xml><?xml version="1.0" encoding="utf-8"?>
<calcChain xmlns="http://schemas.openxmlformats.org/spreadsheetml/2006/main">
  <c r="BU71" i="28"/>
  <c r="BT71"/>
  <c r="BU70"/>
  <c r="BT70"/>
  <c r="BU66"/>
  <c r="BT66"/>
  <c r="E51" i="9"/>
  <c r="D51"/>
  <c r="E36"/>
  <c r="D36"/>
  <c r="I51" i="28"/>
  <c r="H51"/>
  <c r="M38" i="5"/>
  <c r="CM16" i="28"/>
  <c r="C14" i="23"/>
  <c r="B14"/>
  <c r="D14"/>
  <c r="H25"/>
  <c r="D25"/>
  <c r="J70" i="16"/>
  <c r="J36"/>
  <c r="J35"/>
  <c r="J16"/>
  <c r="J31" i="38"/>
  <c r="S79" i="16"/>
  <c r="T54" i="9"/>
  <c r="T39"/>
  <c r="AB35"/>
  <c r="AE27" i="16"/>
  <c r="AE25"/>
  <c r="AE20"/>
  <c r="AE41" i="38"/>
  <c r="AE38"/>
  <c r="AF35" i="9"/>
  <c r="P78" i="16"/>
  <c r="P25"/>
  <c r="AB79"/>
  <c r="AB78"/>
  <c r="AB77"/>
  <c r="AB21"/>
  <c r="AB34" i="38"/>
  <c r="AB28"/>
  <c r="AB21"/>
  <c r="AB20"/>
  <c r="AB13"/>
  <c r="AB12"/>
  <c r="BP57" i="28"/>
  <c r="BP54"/>
  <c r="BP73"/>
  <c r="BP76"/>
  <c r="V79" i="16"/>
  <c r="V32" i="38"/>
  <c r="AN79" i="16"/>
  <c r="AR70" i="9"/>
  <c r="CB25" i="28"/>
  <c r="CB34" i="24"/>
  <c r="G38" i="16"/>
  <c r="G18"/>
  <c r="G17"/>
  <c r="G16"/>
  <c r="H35" i="9"/>
  <c r="L80" i="28"/>
  <c r="L61"/>
  <c r="D79" i="16"/>
  <c r="D25" i="38"/>
  <c r="BX25" i="28"/>
  <c r="BX73" i="24"/>
  <c r="BX34"/>
  <c r="BD79" i="28"/>
  <c r="BD78"/>
  <c r="AZ59" i="24"/>
  <c r="AZ58"/>
  <c r="AZ20"/>
  <c r="AZ19"/>
  <c r="AK84" i="16"/>
  <c r="AK83"/>
  <c r="AK79"/>
  <c r="AK24"/>
  <c r="AK23"/>
  <c r="AN35" i="9"/>
  <c r="BX80" i="28"/>
  <c r="M79" i="16"/>
  <c r="M77"/>
  <c r="M27" i="38"/>
  <c r="CM25" i="28"/>
  <c r="CL25"/>
  <c r="CN25"/>
  <c r="D35" i="23"/>
  <c r="AJ20" i="20"/>
  <c r="AI20"/>
  <c r="AH20"/>
  <c r="AE20"/>
  <c r="Y20"/>
  <c r="V20"/>
  <c r="S20"/>
  <c r="P20"/>
  <c r="G20"/>
  <c r="AJ18"/>
  <c r="AI18"/>
  <c r="AH18"/>
  <c r="AE18"/>
  <c r="AB18"/>
  <c r="Y18"/>
  <c r="V18"/>
  <c r="S18"/>
  <c r="P18"/>
  <c r="M18"/>
  <c r="G18"/>
  <c r="D18"/>
  <c r="AH16"/>
  <c r="AE16"/>
  <c r="Y16"/>
  <c r="V16"/>
  <c r="S16"/>
  <c r="P16"/>
  <c r="M16"/>
  <c r="J16"/>
  <c r="G16"/>
  <c r="D16"/>
  <c r="BY25" i="28"/>
  <c r="CC25"/>
  <c r="AK20" i="20"/>
  <c r="AK18"/>
  <c r="G20" i="16"/>
  <c r="Y108" i="14"/>
  <c r="CJ60" i="24"/>
  <c r="AU72" i="9"/>
  <c r="AX72"/>
  <c r="AT72"/>
  <c r="AV72"/>
  <c r="AU68"/>
  <c r="AX68"/>
  <c r="AT68"/>
  <c r="AV68"/>
  <c r="AU53"/>
  <c r="AX53"/>
  <c r="AT53"/>
  <c r="AV53"/>
  <c r="AU49"/>
  <c r="AX49"/>
  <c r="AT49"/>
  <c r="AV49"/>
  <c r="AU38"/>
  <c r="AX38"/>
  <c r="AT38"/>
  <c r="AV38"/>
  <c r="AU25"/>
  <c r="AX25"/>
  <c r="K35" i="23" s="1"/>
  <c r="AT25" i="9"/>
  <c r="AW25"/>
  <c r="CM80" i="28"/>
  <c r="M80"/>
  <c r="CL80"/>
  <c r="AW80" i="9"/>
  <c r="CM79" i="28"/>
  <c r="CL79"/>
  <c r="AW79" i="9"/>
  <c r="CM76" i="28"/>
  <c r="BQ76"/>
  <c r="CM74"/>
  <c r="C58" i="23"/>
  <c r="CL74" i="28"/>
  <c r="CM73"/>
  <c r="BQ73"/>
  <c r="CL73"/>
  <c r="CM71"/>
  <c r="CL71"/>
  <c r="CM70"/>
  <c r="CL70"/>
  <c r="CM67"/>
  <c r="CL67"/>
  <c r="CM66"/>
  <c r="CL66"/>
  <c r="CM65"/>
  <c r="C56" i="23"/>
  <c r="CM64" i="28"/>
  <c r="CL64"/>
  <c r="B55" i="23"/>
  <c r="CM63" i="28"/>
  <c r="CL63"/>
  <c r="B54" i="23"/>
  <c r="CM61" i="28"/>
  <c r="M61"/>
  <c r="CL61"/>
  <c r="AW61" i="9"/>
  <c r="CM60" i="28"/>
  <c r="AX60" i="9"/>
  <c r="CL60" i="28"/>
  <c r="AW60" i="9"/>
  <c r="CM59" i="28"/>
  <c r="AX59" i="9"/>
  <c r="CM57" i="28"/>
  <c r="BQ57"/>
  <c r="CM55"/>
  <c r="AX55" i="9"/>
  <c r="CL55" i="28"/>
  <c r="CN55"/>
  <c r="D47" i="23"/>
  <c r="CM54" i="28"/>
  <c r="BQ54"/>
  <c r="CL54"/>
  <c r="B46" i="23"/>
  <c r="CM52" i="28"/>
  <c r="BY52"/>
  <c r="CL52"/>
  <c r="CM51"/>
  <c r="CL51"/>
  <c r="CM48"/>
  <c r="CL48"/>
  <c r="CM47"/>
  <c r="CL47"/>
  <c r="CM46"/>
  <c r="CM45"/>
  <c r="M45"/>
  <c r="CL45"/>
  <c r="CM44"/>
  <c r="C43" i="23"/>
  <c r="CL44" i="28"/>
  <c r="CM40"/>
  <c r="C37" i="23"/>
  <c r="CL40" i="28"/>
  <c r="CM39"/>
  <c r="CL39"/>
  <c r="CM37"/>
  <c r="CL37"/>
  <c r="CM36"/>
  <c r="CL36"/>
  <c r="CM35"/>
  <c r="CL35"/>
  <c r="CM27"/>
  <c r="CL27"/>
  <c r="CM17"/>
  <c r="CL17"/>
  <c r="CM11"/>
  <c r="CL11"/>
  <c r="CL73" i="24"/>
  <c r="B25" i="23"/>
  <c r="CM73" i="24"/>
  <c r="CM85"/>
  <c r="AX85" i="27"/>
  <c r="K27" i="23" s="1"/>
  <c r="CL85" i="24"/>
  <c r="CN85"/>
  <c r="D27" i="23"/>
  <c r="CM84" i="24"/>
  <c r="CL84"/>
  <c r="CN84"/>
  <c r="D26" i="23"/>
  <c r="CM83" i="24"/>
  <c r="CL83"/>
  <c r="CM75"/>
  <c r="BY75"/>
  <c r="CL75"/>
  <c r="CM65"/>
  <c r="M65"/>
  <c r="CL65"/>
  <c r="CM59"/>
  <c r="CL59"/>
  <c r="AW59" i="27"/>
  <c r="CM57" i="24"/>
  <c r="M57"/>
  <c r="CL57"/>
  <c r="CM52"/>
  <c r="U52"/>
  <c r="CL52"/>
  <c r="AW52" i="27"/>
  <c r="CM51" i="24"/>
  <c r="Q51"/>
  <c r="CL51"/>
  <c r="AW51" i="27"/>
  <c r="CM50" i="24"/>
  <c r="AC50"/>
  <c r="CL50"/>
  <c r="CM46"/>
  <c r="M46"/>
  <c r="CL46"/>
  <c r="AW46" i="27"/>
  <c r="J16" i="23" s="1"/>
  <c r="CM45" i="24"/>
  <c r="C15" i="23"/>
  <c r="CL45" i="24"/>
  <c r="CM44"/>
  <c r="M44"/>
  <c r="CL44"/>
  <c r="CM36"/>
  <c r="CL36"/>
  <c r="CM34"/>
  <c r="CL34"/>
  <c r="CN34"/>
  <c r="CM26"/>
  <c r="CL26"/>
  <c r="CM20"/>
  <c r="CL20"/>
  <c r="CM18"/>
  <c r="AX18" i="27"/>
  <c r="CL18" i="24"/>
  <c r="CM12"/>
  <c r="BY12"/>
  <c r="CL12"/>
  <c r="AW12" i="27"/>
  <c r="CM11" i="24"/>
  <c r="CC11"/>
  <c r="CL11"/>
  <c r="CL10"/>
  <c r="B9" i="23"/>
  <c r="CM10" i="24"/>
  <c r="AC10"/>
  <c r="AA164" i="15"/>
  <c r="AM153"/>
  <c r="O151"/>
  <c r="B39" i="39"/>
  <c r="D39"/>
  <c r="C38"/>
  <c r="AS38" s="1"/>
  <c r="F35" i="23"/>
  <c r="C35"/>
  <c r="B35"/>
  <c r="AM48" i="39"/>
  <c r="AL48"/>
  <c r="AN48" s="1"/>
  <c r="AM47"/>
  <c r="AM56" s="1"/>
  <c r="AL47"/>
  <c r="AN47" s="1"/>
  <c r="AM45"/>
  <c r="AL45"/>
  <c r="AN45" s="1"/>
  <c r="AM44"/>
  <c r="AL44"/>
  <c r="AM43"/>
  <c r="AL43"/>
  <c r="AN43" s="1"/>
  <c r="AM42"/>
  <c r="AL42"/>
  <c r="AN42" s="1"/>
  <c r="AM41"/>
  <c r="AL41"/>
  <c r="AN41"/>
  <c r="AM40"/>
  <c r="AL40"/>
  <c r="AN40" s="1"/>
  <c r="AM39"/>
  <c r="AM55" s="1"/>
  <c r="AL39"/>
  <c r="AN39" s="1"/>
  <c r="AM38"/>
  <c r="AL38"/>
  <c r="AN38" s="1"/>
  <c r="AJ48"/>
  <c r="AI48"/>
  <c r="AK48"/>
  <c r="AJ47"/>
  <c r="AJ56" s="1"/>
  <c r="AI47"/>
  <c r="AK47" s="1"/>
  <c r="AJ45"/>
  <c r="AI45"/>
  <c r="AK45" s="1"/>
  <c r="AJ44"/>
  <c r="AI44"/>
  <c r="AJ43"/>
  <c r="AI43"/>
  <c r="AJ42"/>
  <c r="AI42"/>
  <c r="AK42" s="1"/>
  <c r="AJ41"/>
  <c r="AI41"/>
  <c r="AJ40"/>
  <c r="AI40"/>
  <c r="AK40" s="1"/>
  <c r="AJ39"/>
  <c r="AI39"/>
  <c r="AJ38"/>
  <c r="AI38"/>
  <c r="AK38" s="1"/>
  <c r="AG48"/>
  <c r="AF48"/>
  <c r="AH48" s="1"/>
  <c r="AG47"/>
  <c r="AF47"/>
  <c r="AH47" s="1"/>
  <c r="AG45"/>
  <c r="AF45"/>
  <c r="AG44"/>
  <c r="AF44"/>
  <c r="AG43"/>
  <c r="AF43"/>
  <c r="AH43"/>
  <c r="AG42"/>
  <c r="AF42"/>
  <c r="AG41"/>
  <c r="AF41"/>
  <c r="AG40"/>
  <c r="AF40"/>
  <c r="AH40" s="1"/>
  <c r="AG39"/>
  <c r="AF39"/>
  <c r="AG38"/>
  <c r="AF38"/>
  <c r="AH38"/>
  <c r="AD48"/>
  <c r="AC48"/>
  <c r="AD47"/>
  <c r="AC47"/>
  <c r="AD45"/>
  <c r="AC45"/>
  <c r="AD44"/>
  <c r="AC44"/>
  <c r="AD43"/>
  <c r="AC43"/>
  <c r="AE43" s="1"/>
  <c r="AD42"/>
  <c r="AC42"/>
  <c r="AD41"/>
  <c r="AC41"/>
  <c r="AD40"/>
  <c r="AC40"/>
  <c r="AE40" s="1"/>
  <c r="AD39"/>
  <c r="AC39"/>
  <c r="AD38"/>
  <c r="AC38"/>
  <c r="AA48"/>
  <c r="Z48"/>
  <c r="AA47"/>
  <c r="Z47"/>
  <c r="AB47"/>
  <c r="AA45"/>
  <c r="Z45"/>
  <c r="AA44"/>
  <c r="Z44"/>
  <c r="AB44" s="1"/>
  <c r="AA43"/>
  <c r="Z43"/>
  <c r="AA42"/>
  <c r="Z42"/>
  <c r="AB42" s="1"/>
  <c r="AA41"/>
  <c r="Z41"/>
  <c r="AA40"/>
  <c r="Z40"/>
  <c r="AB40" s="1"/>
  <c r="AA39"/>
  <c r="Z39"/>
  <c r="AA38"/>
  <c r="Z38"/>
  <c r="AB38"/>
  <c r="X48"/>
  <c r="W48"/>
  <c r="Y48" s="1"/>
  <c r="X47"/>
  <c r="AP47" s="1"/>
  <c r="W47"/>
  <c r="Y47" s="1"/>
  <c r="X45"/>
  <c r="W45"/>
  <c r="Y45" s="1"/>
  <c r="X44"/>
  <c r="W44"/>
  <c r="X43"/>
  <c r="W43"/>
  <c r="X42"/>
  <c r="W42"/>
  <c r="Y42"/>
  <c r="X41"/>
  <c r="W41"/>
  <c r="Y41" s="1"/>
  <c r="X40"/>
  <c r="W40"/>
  <c r="Y40" s="1"/>
  <c r="X39"/>
  <c r="W39"/>
  <c r="Y39" s="1"/>
  <c r="X38"/>
  <c r="W38"/>
  <c r="U48"/>
  <c r="U56" s="1"/>
  <c r="T48"/>
  <c r="V48" s="1"/>
  <c r="U47"/>
  <c r="T47"/>
  <c r="U45"/>
  <c r="T45"/>
  <c r="V45"/>
  <c r="U44"/>
  <c r="T44"/>
  <c r="U43"/>
  <c r="T43"/>
  <c r="V43"/>
  <c r="U42"/>
  <c r="T42"/>
  <c r="V42" s="1"/>
  <c r="U41"/>
  <c r="T41"/>
  <c r="U40"/>
  <c r="T40"/>
  <c r="V40"/>
  <c r="U39"/>
  <c r="T39"/>
  <c r="U38"/>
  <c r="T38"/>
  <c r="V38" s="1"/>
  <c r="R48"/>
  <c r="Q48"/>
  <c r="S48"/>
  <c r="R47"/>
  <c r="R56" s="1"/>
  <c r="Q47"/>
  <c r="S47" s="1"/>
  <c r="R45"/>
  <c r="Q45"/>
  <c r="R44"/>
  <c r="Q44"/>
  <c r="S44"/>
  <c r="R43"/>
  <c r="Q43"/>
  <c r="S43" s="1"/>
  <c r="R42"/>
  <c r="Q42"/>
  <c r="S42" s="1"/>
  <c r="R41"/>
  <c r="Q41"/>
  <c r="R40"/>
  <c r="Q40"/>
  <c r="S40" s="1"/>
  <c r="R39"/>
  <c r="Q39"/>
  <c r="S39" s="1"/>
  <c r="R38"/>
  <c r="Q38"/>
  <c r="O48"/>
  <c r="N48"/>
  <c r="P48" s="1"/>
  <c r="O47"/>
  <c r="AS47" s="1"/>
  <c r="N47"/>
  <c r="O45"/>
  <c r="N45"/>
  <c r="O44"/>
  <c r="N44"/>
  <c r="O43"/>
  <c r="N43"/>
  <c r="P43"/>
  <c r="O42"/>
  <c r="N42"/>
  <c r="O41"/>
  <c r="N41"/>
  <c r="O40"/>
  <c r="N40"/>
  <c r="P40" s="1"/>
  <c r="O39"/>
  <c r="AS39" s="1"/>
  <c r="N39"/>
  <c r="O38"/>
  <c r="N38"/>
  <c r="L48"/>
  <c r="K48"/>
  <c r="M48" s="1"/>
  <c r="L47"/>
  <c r="K47"/>
  <c r="M47"/>
  <c r="L45"/>
  <c r="K45"/>
  <c r="L44"/>
  <c r="K44"/>
  <c r="L43"/>
  <c r="K43"/>
  <c r="M43" s="1"/>
  <c r="L42"/>
  <c r="K42"/>
  <c r="L41"/>
  <c r="K41"/>
  <c r="L40"/>
  <c r="K40"/>
  <c r="M40" s="1"/>
  <c r="L39"/>
  <c r="K39"/>
  <c r="L38"/>
  <c r="L55" s="1"/>
  <c r="K38"/>
  <c r="M38" s="1"/>
  <c r="I48"/>
  <c r="H48"/>
  <c r="J48" s="1"/>
  <c r="I47"/>
  <c r="H47"/>
  <c r="I45"/>
  <c r="H45"/>
  <c r="I44"/>
  <c r="H44"/>
  <c r="I43"/>
  <c r="H43"/>
  <c r="J43" s="1"/>
  <c r="I42"/>
  <c r="H42"/>
  <c r="I41"/>
  <c r="H41"/>
  <c r="I40"/>
  <c r="H40"/>
  <c r="J40" s="1"/>
  <c r="I39"/>
  <c r="H39"/>
  <c r="I38"/>
  <c r="H38"/>
  <c r="F48"/>
  <c r="E48"/>
  <c r="G48" s="1"/>
  <c r="F47"/>
  <c r="E47"/>
  <c r="G47"/>
  <c r="F45"/>
  <c r="E45"/>
  <c r="G45" s="1"/>
  <c r="F44"/>
  <c r="E44"/>
  <c r="F43"/>
  <c r="AP43" s="1"/>
  <c r="E43"/>
  <c r="G43"/>
  <c r="F42"/>
  <c r="E42"/>
  <c r="F41"/>
  <c r="E41"/>
  <c r="F40"/>
  <c r="AS40" s="1"/>
  <c r="E40"/>
  <c r="AO40" s="1"/>
  <c r="F39"/>
  <c r="E39"/>
  <c r="F38"/>
  <c r="E38"/>
  <c r="G38"/>
  <c r="C48"/>
  <c r="AP48" s="1"/>
  <c r="C47"/>
  <c r="C45"/>
  <c r="C44"/>
  <c r="AS44" s="1"/>
  <c r="C43"/>
  <c r="C42"/>
  <c r="AP42" s="1"/>
  <c r="C41"/>
  <c r="AP41" s="1"/>
  <c r="C40"/>
  <c r="C39"/>
  <c r="B48"/>
  <c r="D48" s="1"/>
  <c r="B47"/>
  <c r="D47" s="1"/>
  <c r="B45"/>
  <c r="AR45" s="1"/>
  <c r="AT45" s="1"/>
  <c r="B44"/>
  <c r="B43"/>
  <c r="D43" s="1"/>
  <c r="B42"/>
  <c r="B41"/>
  <c r="B40"/>
  <c r="D40"/>
  <c r="B38"/>
  <c r="D38" s="1"/>
  <c r="AT79" i="15"/>
  <c r="AT78"/>
  <c r="AT75"/>
  <c r="AT74"/>
  <c r="AT70"/>
  <c r="AT69"/>
  <c r="AT65"/>
  <c r="AT61"/>
  <c r="AS82"/>
  <c r="AR82"/>
  <c r="AT82"/>
  <c r="AS81"/>
  <c r="AR81"/>
  <c r="AT81"/>
  <c r="AS79"/>
  <c r="AR79"/>
  <c r="AS78"/>
  <c r="AR78"/>
  <c r="AS77"/>
  <c r="AR77"/>
  <c r="AT77"/>
  <c r="AS76"/>
  <c r="AR76"/>
  <c r="AT76"/>
  <c r="AS75"/>
  <c r="AR75"/>
  <c r="AS74"/>
  <c r="AR74"/>
  <c r="AS73"/>
  <c r="AR73"/>
  <c r="AT73"/>
  <c r="AS72"/>
  <c r="AR72"/>
  <c r="AT72"/>
  <c r="AS70"/>
  <c r="AR70"/>
  <c r="AS69"/>
  <c r="AR69"/>
  <c r="AS67"/>
  <c r="AR67"/>
  <c r="AT67"/>
  <c r="AS66"/>
  <c r="AR66"/>
  <c r="AT66"/>
  <c r="AS65"/>
  <c r="AR65"/>
  <c r="AS64"/>
  <c r="AR64"/>
  <c r="AT64"/>
  <c r="AS63"/>
  <c r="AR63"/>
  <c r="AT63"/>
  <c r="AS62"/>
  <c r="AR62"/>
  <c r="AT62"/>
  <c r="AS61"/>
  <c r="AR61"/>
  <c r="AS60"/>
  <c r="AR60"/>
  <c r="AT60"/>
  <c r="AS59"/>
  <c r="AR59"/>
  <c r="AT59"/>
  <c r="AN82"/>
  <c r="AN81"/>
  <c r="AN79"/>
  <c r="AN78"/>
  <c r="AN77"/>
  <c r="AN76"/>
  <c r="AN75"/>
  <c r="AN74"/>
  <c r="AN73"/>
  <c r="AN72"/>
  <c r="AN70"/>
  <c r="AN69"/>
  <c r="AN67"/>
  <c r="AN66"/>
  <c r="AN65"/>
  <c r="AN64"/>
  <c r="AN63"/>
  <c r="AN62"/>
  <c r="AN61"/>
  <c r="AN60"/>
  <c r="AK82"/>
  <c r="AK81"/>
  <c r="AK79"/>
  <c r="AK78"/>
  <c r="AK77"/>
  <c r="AK76"/>
  <c r="AK75"/>
  <c r="AK74"/>
  <c r="AK73"/>
  <c r="AK72"/>
  <c r="AK70"/>
  <c r="AK69"/>
  <c r="AK67"/>
  <c r="AK66"/>
  <c r="AK65"/>
  <c r="AK64"/>
  <c r="AK63"/>
  <c r="AK62"/>
  <c r="AK61"/>
  <c r="AK60"/>
  <c r="AH82"/>
  <c r="AH81"/>
  <c r="AH79"/>
  <c r="AH78"/>
  <c r="AH77"/>
  <c r="AH76"/>
  <c r="AH75"/>
  <c r="AH74"/>
  <c r="AH73"/>
  <c r="AH72"/>
  <c r="AH70"/>
  <c r="AH69"/>
  <c r="AH67"/>
  <c r="AH66"/>
  <c r="AH65"/>
  <c r="AH64"/>
  <c r="AH63"/>
  <c r="AH62"/>
  <c r="AH61"/>
  <c r="AH60"/>
  <c r="AE82"/>
  <c r="AE81"/>
  <c r="AE79"/>
  <c r="AE78"/>
  <c r="AE77"/>
  <c r="AE76"/>
  <c r="AE75"/>
  <c r="AE74"/>
  <c r="AE73"/>
  <c r="AE72"/>
  <c r="AE70"/>
  <c r="AE69"/>
  <c r="AE67"/>
  <c r="AE66"/>
  <c r="AE65"/>
  <c r="AE64"/>
  <c r="AE63"/>
  <c r="AE62"/>
  <c r="AE61"/>
  <c r="AE60"/>
  <c r="AB82"/>
  <c r="AB81"/>
  <c r="AB79"/>
  <c r="AB78"/>
  <c r="AB77"/>
  <c r="AB76"/>
  <c r="AB75"/>
  <c r="AB74"/>
  <c r="AB73"/>
  <c r="AB72"/>
  <c r="AB70"/>
  <c r="AB69"/>
  <c r="AB67"/>
  <c r="AB66"/>
  <c r="AB65"/>
  <c r="AB64"/>
  <c r="AB63"/>
  <c r="AB62"/>
  <c r="AB61"/>
  <c r="AB60"/>
  <c r="Y82"/>
  <c r="Y81"/>
  <c r="Y79"/>
  <c r="Y78"/>
  <c r="Y77"/>
  <c r="Y76"/>
  <c r="Y75"/>
  <c r="Y74"/>
  <c r="Y73"/>
  <c r="Y72"/>
  <c r="Y70"/>
  <c r="Y69"/>
  <c r="Y67"/>
  <c r="Y66"/>
  <c r="Y65"/>
  <c r="Y64"/>
  <c r="Y63"/>
  <c r="Y62"/>
  <c r="Y61"/>
  <c r="Y60"/>
  <c r="V82"/>
  <c r="V81"/>
  <c r="V79"/>
  <c r="V78"/>
  <c r="V77"/>
  <c r="V76"/>
  <c r="V75"/>
  <c r="V74"/>
  <c r="V73"/>
  <c r="V72"/>
  <c r="V70"/>
  <c r="V69"/>
  <c r="V68"/>
  <c r="V67"/>
  <c r="V66"/>
  <c r="V65"/>
  <c r="V64"/>
  <c r="V63"/>
  <c r="V62"/>
  <c r="V61"/>
  <c r="V60"/>
  <c r="S82"/>
  <c r="S81"/>
  <c r="S79"/>
  <c r="S78"/>
  <c r="S77"/>
  <c r="S76"/>
  <c r="S75"/>
  <c r="S74"/>
  <c r="S73"/>
  <c r="S72"/>
  <c r="S70"/>
  <c r="S69"/>
  <c r="S67"/>
  <c r="S66"/>
  <c r="S65"/>
  <c r="S64"/>
  <c r="S63"/>
  <c r="S62"/>
  <c r="S61"/>
  <c r="S60"/>
  <c r="P82"/>
  <c r="P81"/>
  <c r="P79"/>
  <c r="P78"/>
  <c r="P77"/>
  <c r="P76"/>
  <c r="P75"/>
  <c r="P74"/>
  <c r="P73"/>
  <c r="P72"/>
  <c r="P70"/>
  <c r="P69"/>
  <c r="P67"/>
  <c r="P66"/>
  <c r="P65"/>
  <c r="P64"/>
  <c r="P63"/>
  <c r="P62"/>
  <c r="P61"/>
  <c r="P60"/>
  <c r="M82"/>
  <c r="M81"/>
  <c r="M79"/>
  <c r="M78"/>
  <c r="M77"/>
  <c r="M76"/>
  <c r="M75"/>
  <c r="M74"/>
  <c r="M73"/>
  <c r="M72"/>
  <c r="M70"/>
  <c r="M69"/>
  <c r="M67"/>
  <c r="M66"/>
  <c r="M65"/>
  <c r="M64"/>
  <c r="M63"/>
  <c r="M62"/>
  <c r="M61"/>
  <c r="M60"/>
  <c r="J82"/>
  <c r="J81"/>
  <c r="J79"/>
  <c r="J78"/>
  <c r="J77"/>
  <c r="J76"/>
  <c r="J75"/>
  <c r="J74"/>
  <c r="J73"/>
  <c r="J72"/>
  <c r="J70"/>
  <c r="J69"/>
  <c r="J67"/>
  <c r="J66"/>
  <c r="J65"/>
  <c r="J64"/>
  <c r="J63"/>
  <c r="J62"/>
  <c r="J61"/>
  <c r="J60"/>
  <c r="G82"/>
  <c r="G81"/>
  <c r="G79"/>
  <c r="G78"/>
  <c r="G77"/>
  <c r="G76"/>
  <c r="G75"/>
  <c r="G74"/>
  <c r="G73"/>
  <c r="G72"/>
  <c r="G70"/>
  <c r="G69"/>
  <c r="G67"/>
  <c r="G66"/>
  <c r="G65"/>
  <c r="G64"/>
  <c r="G63"/>
  <c r="G62"/>
  <c r="G61"/>
  <c r="G60"/>
  <c r="D82"/>
  <c r="D81"/>
  <c r="D79"/>
  <c r="D78"/>
  <c r="D77"/>
  <c r="D76"/>
  <c r="D75"/>
  <c r="D74"/>
  <c r="D73"/>
  <c r="D72"/>
  <c r="D70"/>
  <c r="D69"/>
  <c r="D67"/>
  <c r="D66"/>
  <c r="D65"/>
  <c r="D64"/>
  <c r="D63"/>
  <c r="D62"/>
  <c r="D61"/>
  <c r="D60"/>
  <c r="AN118"/>
  <c r="AN117"/>
  <c r="AN115"/>
  <c r="AN114"/>
  <c r="AN113"/>
  <c r="AN112"/>
  <c r="AN111"/>
  <c r="AN110"/>
  <c r="AN109"/>
  <c r="AN108"/>
  <c r="AK118"/>
  <c r="AK117"/>
  <c r="AK115"/>
  <c r="AK114"/>
  <c r="AK113"/>
  <c r="AK112"/>
  <c r="AK111"/>
  <c r="AK110"/>
  <c r="AK109"/>
  <c r="AK108"/>
  <c r="AH118"/>
  <c r="AH117"/>
  <c r="AH115"/>
  <c r="AH114"/>
  <c r="AH113"/>
  <c r="AH112"/>
  <c r="AH111"/>
  <c r="AH110"/>
  <c r="AH109"/>
  <c r="AH108"/>
  <c r="AE118"/>
  <c r="AE117"/>
  <c r="AE115"/>
  <c r="AE114"/>
  <c r="AE113"/>
  <c r="AE112"/>
  <c r="AE111"/>
  <c r="AE110"/>
  <c r="AE109"/>
  <c r="AE108"/>
  <c r="AB118"/>
  <c r="AB117"/>
  <c r="AB115"/>
  <c r="AB114"/>
  <c r="AB113"/>
  <c r="AB112"/>
  <c r="AB111"/>
  <c r="AB110"/>
  <c r="AB109"/>
  <c r="AB108"/>
  <c r="Y118"/>
  <c r="Y117"/>
  <c r="Y115"/>
  <c r="Y114"/>
  <c r="Y113"/>
  <c r="Y112"/>
  <c r="Y111"/>
  <c r="Y110"/>
  <c r="Y109"/>
  <c r="Y108"/>
  <c r="V118"/>
  <c r="V117"/>
  <c r="V115"/>
  <c r="V114"/>
  <c r="V113"/>
  <c r="V112"/>
  <c r="V111"/>
  <c r="V110"/>
  <c r="V109"/>
  <c r="V108"/>
  <c r="S118"/>
  <c r="S117"/>
  <c r="S115"/>
  <c r="S114"/>
  <c r="S113"/>
  <c r="S112"/>
  <c r="S111"/>
  <c r="S110"/>
  <c r="S109"/>
  <c r="S108"/>
  <c r="P118"/>
  <c r="P117"/>
  <c r="P115"/>
  <c r="P114"/>
  <c r="P113"/>
  <c r="P112"/>
  <c r="P111"/>
  <c r="P110"/>
  <c r="P109"/>
  <c r="P108"/>
  <c r="M118"/>
  <c r="M117"/>
  <c r="M115"/>
  <c r="M114"/>
  <c r="M113"/>
  <c r="M112"/>
  <c r="M111"/>
  <c r="M110"/>
  <c r="M109"/>
  <c r="M108"/>
  <c r="J118"/>
  <c r="J117"/>
  <c r="J115"/>
  <c r="J114"/>
  <c r="J113"/>
  <c r="J112"/>
  <c r="J111"/>
  <c r="J110"/>
  <c r="J109"/>
  <c r="J108"/>
  <c r="G118"/>
  <c r="G117"/>
  <c r="G115"/>
  <c r="G114"/>
  <c r="G113"/>
  <c r="G112"/>
  <c r="G111"/>
  <c r="G110"/>
  <c r="G109"/>
  <c r="G108"/>
  <c r="D118"/>
  <c r="D117"/>
  <c r="D115"/>
  <c r="D114"/>
  <c r="D113"/>
  <c r="D112"/>
  <c r="D111"/>
  <c r="D110"/>
  <c r="D109"/>
  <c r="D108"/>
  <c r="CJ80" i="28"/>
  <c r="CJ79"/>
  <c r="CJ61"/>
  <c r="CJ60"/>
  <c r="CB79"/>
  <c r="CB73"/>
  <c r="CB70"/>
  <c r="CB66"/>
  <c r="CB64"/>
  <c r="CB60"/>
  <c r="CB54"/>
  <c r="CB51"/>
  <c r="CB47"/>
  <c r="CB45"/>
  <c r="CB40"/>
  <c r="CB39"/>
  <c r="CB36"/>
  <c r="CB35"/>
  <c r="CB27"/>
  <c r="CB17"/>
  <c r="CB11"/>
  <c r="BX79"/>
  <c r="BX71"/>
  <c r="BX70"/>
  <c r="BX67"/>
  <c r="BX66"/>
  <c r="BX64"/>
  <c r="BX60"/>
  <c r="BX52"/>
  <c r="BX51"/>
  <c r="BX48"/>
  <c r="BX47"/>
  <c r="BX37"/>
  <c r="BX36"/>
  <c r="BX27"/>
  <c r="BX17"/>
  <c r="BX11"/>
  <c r="BT51"/>
  <c r="BT47"/>
  <c r="BT36"/>
  <c r="BT27"/>
  <c r="BT17"/>
  <c r="BL71"/>
  <c r="BL70"/>
  <c r="BL67"/>
  <c r="BL66"/>
  <c r="BL64"/>
  <c r="BL63"/>
  <c r="BL51"/>
  <c r="BL47"/>
  <c r="BL45"/>
  <c r="BL37"/>
  <c r="BL36"/>
  <c r="BL35"/>
  <c r="BL27"/>
  <c r="BL17"/>
  <c r="BL11"/>
  <c r="BH79"/>
  <c r="AV66"/>
  <c r="AV47"/>
  <c r="AV36"/>
  <c r="AV27"/>
  <c r="AV17"/>
  <c r="AR73"/>
  <c r="AR54"/>
  <c r="AR39"/>
  <c r="AN79"/>
  <c r="AN60"/>
  <c r="AJ11"/>
  <c r="AF66"/>
  <c r="AF51"/>
  <c r="AF47"/>
  <c r="AF36"/>
  <c r="AF27"/>
  <c r="AF17"/>
  <c r="AB79"/>
  <c r="AB60"/>
  <c r="X60"/>
  <c r="T67"/>
  <c r="T48"/>
  <c r="T11"/>
  <c r="L79"/>
  <c r="L74"/>
  <c r="L73"/>
  <c r="L70"/>
  <c r="L66"/>
  <c r="L64"/>
  <c r="L63"/>
  <c r="L60"/>
  <c r="L51"/>
  <c r="L47"/>
  <c r="L45"/>
  <c r="L44"/>
  <c r="L40"/>
  <c r="L39"/>
  <c r="L37"/>
  <c r="L36"/>
  <c r="L35"/>
  <c r="L27"/>
  <c r="L17"/>
  <c r="L11"/>
  <c r="H66"/>
  <c r="H47"/>
  <c r="H27"/>
  <c r="H17"/>
  <c r="H11"/>
  <c r="AT11" i="9"/>
  <c r="F31" i="23"/>
  <c r="BP39" i="28"/>
  <c r="AN53" i="27"/>
  <c r="AN13"/>
  <c r="AJ13"/>
  <c r="AB53"/>
  <c r="AB13"/>
  <c r="P53"/>
  <c r="N39" i="4"/>
  <c r="P13" i="27"/>
  <c r="L66"/>
  <c r="H13"/>
  <c r="AR71" i="9"/>
  <c r="AN71"/>
  <c r="AB71"/>
  <c r="X71"/>
  <c r="P71"/>
  <c r="H71"/>
  <c r="AR67"/>
  <c r="AN67"/>
  <c r="AB67"/>
  <c r="X67"/>
  <c r="P67"/>
  <c r="H67"/>
  <c r="AR64"/>
  <c r="AN64"/>
  <c r="AF64"/>
  <c r="AB64"/>
  <c r="P64"/>
  <c r="H64"/>
  <c r="AR63"/>
  <c r="AN63"/>
  <c r="AF63"/>
  <c r="AB63"/>
  <c r="P63"/>
  <c r="H63"/>
  <c r="AR52"/>
  <c r="AN52"/>
  <c r="AJ52"/>
  <c r="AB52"/>
  <c r="X52"/>
  <c r="P52"/>
  <c r="H52"/>
  <c r="AR48"/>
  <c r="AN48"/>
  <c r="AJ48"/>
  <c r="AF48"/>
  <c r="AB48"/>
  <c r="X48"/>
  <c r="P48"/>
  <c r="L48"/>
  <c r="H48"/>
  <c r="AR45"/>
  <c r="AN45"/>
  <c r="AJ45"/>
  <c r="AF45"/>
  <c r="AB45"/>
  <c r="P45"/>
  <c r="H45"/>
  <c r="AR44"/>
  <c r="AN44"/>
  <c r="AF44"/>
  <c r="AB44"/>
  <c r="P44"/>
  <c r="H44"/>
  <c r="AR37"/>
  <c r="AN37"/>
  <c r="AJ37"/>
  <c r="AF37"/>
  <c r="AB37"/>
  <c r="X37"/>
  <c r="P37"/>
  <c r="H37"/>
  <c r="AR36"/>
  <c r="H36"/>
  <c r="AJ18"/>
  <c r="AF12"/>
  <c r="AB12"/>
  <c r="P12"/>
  <c r="L12"/>
  <c r="AR11"/>
  <c r="AN11"/>
  <c r="AF11"/>
  <c r="AB11"/>
  <c r="P11"/>
  <c r="H11"/>
  <c r="D46"/>
  <c r="CJ78" i="28"/>
  <c r="AB78"/>
  <c r="CB65"/>
  <c r="AV65"/>
  <c r="AF65"/>
  <c r="T65"/>
  <c r="H76"/>
  <c r="CJ59"/>
  <c r="BX59"/>
  <c r="AN59"/>
  <c r="AB59"/>
  <c r="X59"/>
  <c r="L59"/>
  <c r="BT46"/>
  <c r="BL46"/>
  <c r="M167" i="4"/>
  <c r="L46" i="28"/>
  <c r="T26"/>
  <c r="CB12"/>
  <c r="AJ12"/>
  <c r="M13" i="5"/>
  <c r="L12" i="28"/>
  <c r="AU73" i="27"/>
  <c r="AT73"/>
  <c r="F25" i="23"/>
  <c r="AU34" i="27"/>
  <c r="AT34"/>
  <c r="AV34"/>
  <c r="D53"/>
  <c r="H10" i="24"/>
  <c r="L10"/>
  <c r="P10"/>
  <c r="T10"/>
  <c r="AB10"/>
  <c r="AJ10"/>
  <c r="AN10"/>
  <c r="BL10"/>
  <c r="BX10"/>
  <c r="CB10"/>
  <c r="H11"/>
  <c r="L11"/>
  <c r="P11"/>
  <c r="T11"/>
  <c r="AB11"/>
  <c r="AJ11"/>
  <c r="AN11"/>
  <c r="BL11"/>
  <c r="BX11"/>
  <c r="CB11"/>
  <c r="H12"/>
  <c r="L12"/>
  <c r="P12"/>
  <c r="T12"/>
  <c r="AB12"/>
  <c r="AJ12"/>
  <c r="AN12"/>
  <c r="BL12"/>
  <c r="BX12"/>
  <c r="CB12"/>
  <c r="CM13"/>
  <c r="AJ13"/>
  <c r="BL13"/>
  <c r="CB13"/>
  <c r="L18"/>
  <c r="T18"/>
  <c r="AF18"/>
  <c r="AJ18"/>
  <c r="AN18"/>
  <c r="BL18"/>
  <c r="BX18"/>
  <c r="CB18"/>
  <c r="H20"/>
  <c r="L20"/>
  <c r="T20"/>
  <c r="X20"/>
  <c r="AB20"/>
  <c r="AN20"/>
  <c r="AR20"/>
  <c r="BD20"/>
  <c r="BH20"/>
  <c r="BX20"/>
  <c r="CB20"/>
  <c r="CF20"/>
  <c r="CJ20"/>
  <c r="H19"/>
  <c r="T19"/>
  <c r="AJ19"/>
  <c r="AJ21"/>
  <c r="BX21"/>
  <c r="H26"/>
  <c r="L26"/>
  <c r="AF26"/>
  <c r="AV26"/>
  <c r="BL26"/>
  <c r="BX26"/>
  <c r="CB26"/>
  <c r="BX27"/>
  <c r="H36"/>
  <c r="L36"/>
  <c r="AF36"/>
  <c r="AV36"/>
  <c r="BL36"/>
  <c r="BX36"/>
  <c r="CB36"/>
  <c r="T37"/>
  <c r="L44"/>
  <c r="BL44"/>
  <c r="CB44"/>
  <c r="L45"/>
  <c r="AR45"/>
  <c r="BP45"/>
  <c r="CB45"/>
  <c r="L46"/>
  <c r="CB46"/>
  <c r="H50"/>
  <c r="L50"/>
  <c r="P50"/>
  <c r="T50"/>
  <c r="AB50"/>
  <c r="AJ50"/>
  <c r="AN50"/>
  <c r="BL50"/>
  <c r="BX50"/>
  <c r="CB50"/>
  <c r="H51"/>
  <c r="L51"/>
  <c r="P51"/>
  <c r="T51"/>
  <c r="AB51"/>
  <c r="AJ51"/>
  <c r="BL51"/>
  <c r="BX51"/>
  <c r="CB51"/>
  <c r="H52"/>
  <c r="L52"/>
  <c r="P52"/>
  <c r="T52"/>
  <c r="AB52"/>
  <c r="AJ52"/>
  <c r="AN52"/>
  <c r="BL52"/>
  <c r="BX52"/>
  <c r="CB52"/>
  <c r="AF53"/>
  <c r="BX53"/>
  <c r="L57"/>
  <c r="T57"/>
  <c r="AF57"/>
  <c r="BL57"/>
  <c r="BX57"/>
  <c r="CB57"/>
  <c r="H59"/>
  <c r="L59"/>
  <c r="T59"/>
  <c r="AB59"/>
  <c r="AN59"/>
  <c r="BD59"/>
  <c r="BX59"/>
  <c r="CB59"/>
  <c r="CJ59"/>
  <c r="AB60"/>
  <c r="H65"/>
  <c r="L65"/>
  <c r="AF65"/>
  <c r="AV65"/>
  <c r="BX65"/>
  <c r="CB65"/>
  <c r="H75"/>
  <c r="L75"/>
  <c r="AF75"/>
  <c r="AV75"/>
  <c r="BX75"/>
  <c r="CB75"/>
  <c r="BX76"/>
  <c r="L83"/>
  <c r="CB83"/>
  <c r="AR84"/>
  <c r="CB84"/>
  <c r="D10" i="27"/>
  <c r="H10"/>
  <c r="P10"/>
  <c r="AB10"/>
  <c r="AF10"/>
  <c r="AN10"/>
  <c r="AR10"/>
  <c r="AB44"/>
  <c r="AF44"/>
  <c r="AN44"/>
  <c r="T45"/>
  <c r="D50"/>
  <c r="H50"/>
  <c r="P50"/>
  <c r="AB50"/>
  <c r="AF50"/>
  <c r="AN50"/>
  <c r="AR50"/>
  <c r="AR53"/>
  <c r="I38" i="5"/>
  <c r="I26"/>
  <c r="AM80" i="15"/>
  <c r="AM158"/>
  <c r="AL80"/>
  <c r="AJ80"/>
  <c r="AI80"/>
  <c r="AG80"/>
  <c r="AF80"/>
  <c r="AD80"/>
  <c r="AC80"/>
  <c r="AA80"/>
  <c r="AA157"/>
  <c r="Z80"/>
  <c r="X80"/>
  <c r="W80"/>
  <c r="U80"/>
  <c r="T80"/>
  <c r="R80"/>
  <c r="Q80"/>
  <c r="O80"/>
  <c r="O158"/>
  <c r="N80"/>
  <c r="L80"/>
  <c r="K80"/>
  <c r="I80"/>
  <c r="H80"/>
  <c r="F80"/>
  <c r="E80"/>
  <c r="C80"/>
  <c r="B80"/>
  <c r="AM68"/>
  <c r="AL68"/>
  <c r="AJ68"/>
  <c r="AI68"/>
  <c r="AG68"/>
  <c r="AF68"/>
  <c r="AD68"/>
  <c r="AC68"/>
  <c r="AA68"/>
  <c r="AA155"/>
  <c r="Z68"/>
  <c r="X68"/>
  <c r="W68"/>
  <c r="U68"/>
  <c r="T68"/>
  <c r="R68"/>
  <c r="Q68"/>
  <c r="O68"/>
  <c r="N68"/>
  <c r="L68"/>
  <c r="K68"/>
  <c r="I68"/>
  <c r="H68"/>
  <c r="F68"/>
  <c r="E68"/>
  <c r="C68"/>
  <c r="B68"/>
  <c r="D68"/>
  <c r="AS118"/>
  <c r="AR118"/>
  <c r="AT118"/>
  <c r="AP118"/>
  <c r="AO118"/>
  <c r="AQ118"/>
  <c r="AS117"/>
  <c r="AR117"/>
  <c r="AT117"/>
  <c r="AP117"/>
  <c r="AO117"/>
  <c r="AQ117"/>
  <c r="AM116"/>
  <c r="AM164"/>
  <c r="AL116"/>
  <c r="AJ116"/>
  <c r="AI116"/>
  <c r="AG116"/>
  <c r="AF116"/>
  <c r="AD116"/>
  <c r="AC116"/>
  <c r="AA116"/>
  <c r="AA163"/>
  <c r="Z116"/>
  <c r="X116"/>
  <c r="W116"/>
  <c r="U116"/>
  <c r="T116"/>
  <c r="R116"/>
  <c r="Q116"/>
  <c r="O116"/>
  <c r="O164"/>
  <c r="N116"/>
  <c r="L116"/>
  <c r="K116"/>
  <c r="I116"/>
  <c r="H116"/>
  <c r="F116"/>
  <c r="E116"/>
  <c r="C116"/>
  <c r="B116"/>
  <c r="AR116"/>
  <c r="D116"/>
  <c r="AS115"/>
  <c r="AR115"/>
  <c r="AT115"/>
  <c r="AP115"/>
  <c r="AO115"/>
  <c r="AQ115"/>
  <c r="AS114"/>
  <c r="AR114"/>
  <c r="AT114"/>
  <c r="AP114"/>
  <c r="AO114"/>
  <c r="AQ114"/>
  <c r="AS113"/>
  <c r="AR113"/>
  <c r="AT113"/>
  <c r="AP113"/>
  <c r="AO113"/>
  <c r="AQ113"/>
  <c r="AS112"/>
  <c r="AR112"/>
  <c r="AT112"/>
  <c r="AP112"/>
  <c r="AO112"/>
  <c r="AQ112"/>
  <c r="AS111"/>
  <c r="AR111"/>
  <c r="AT111"/>
  <c r="AP111"/>
  <c r="AO111"/>
  <c r="AQ111"/>
  <c r="AS110"/>
  <c r="AR110"/>
  <c r="AT110"/>
  <c r="AP110"/>
  <c r="AO110"/>
  <c r="AQ110"/>
  <c r="AS109"/>
  <c r="AR109"/>
  <c r="AT109"/>
  <c r="AP109"/>
  <c r="AO109"/>
  <c r="AQ109"/>
  <c r="AS108"/>
  <c r="AR108"/>
  <c r="AT108"/>
  <c r="AP108"/>
  <c r="AO108"/>
  <c r="AQ108"/>
  <c r="G96"/>
  <c r="Y96"/>
  <c r="AK96"/>
  <c r="AN96"/>
  <c r="AO96"/>
  <c r="AQ96"/>
  <c r="AP96"/>
  <c r="AR96"/>
  <c r="AS96"/>
  <c r="AO97"/>
  <c r="AQ97"/>
  <c r="AP97"/>
  <c r="AR97"/>
  <c r="AT97"/>
  <c r="AS97"/>
  <c r="G98"/>
  <c r="Y98"/>
  <c r="AK98"/>
  <c r="AN98"/>
  <c r="AO98"/>
  <c r="AP98"/>
  <c r="AR98"/>
  <c r="AS98"/>
  <c r="G99"/>
  <c r="AN99"/>
  <c r="AO99"/>
  <c r="AQ99"/>
  <c r="AP99"/>
  <c r="AR99"/>
  <c r="AT99"/>
  <c r="AS99"/>
  <c r="G100"/>
  <c r="AN100"/>
  <c r="AO100"/>
  <c r="AQ100"/>
  <c r="AP100"/>
  <c r="AR100"/>
  <c r="AS100"/>
  <c r="G101"/>
  <c r="Y101"/>
  <c r="AK101"/>
  <c r="AN101"/>
  <c r="AO101"/>
  <c r="AQ101"/>
  <c r="AP101"/>
  <c r="AR101"/>
  <c r="AT101"/>
  <c r="AS101"/>
  <c r="AO102"/>
  <c r="AQ102"/>
  <c r="AP102"/>
  <c r="AR102"/>
  <c r="AT102"/>
  <c r="AS102"/>
  <c r="AO103"/>
  <c r="AQ103"/>
  <c r="AP103"/>
  <c r="AR103"/>
  <c r="AT103"/>
  <c r="AS103"/>
  <c r="B104"/>
  <c r="C104"/>
  <c r="E104"/>
  <c r="F104"/>
  <c r="H104"/>
  <c r="I104"/>
  <c r="K104"/>
  <c r="L104"/>
  <c r="N104"/>
  <c r="O104"/>
  <c r="Q104"/>
  <c r="R104"/>
  <c r="T104"/>
  <c r="U104"/>
  <c r="W104"/>
  <c r="X104"/>
  <c r="Z104"/>
  <c r="AA104"/>
  <c r="AC104"/>
  <c r="AD104"/>
  <c r="AF104"/>
  <c r="AG104"/>
  <c r="AI104"/>
  <c r="AJ104"/>
  <c r="AL104"/>
  <c r="AN104"/>
  <c r="AM104"/>
  <c r="AM162"/>
  <c r="G105"/>
  <c r="AK105"/>
  <c r="AO105"/>
  <c r="AQ105"/>
  <c r="AP105"/>
  <c r="AR105"/>
  <c r="AT105"/>
  <c r="AS105"/>
  <c r="AS21" i="38"/>
  <c r="AS20"/>
  <c r="AS19"/>
  <c r="AS17"/>
  <c r="AS16"/>
  <c r="AS15"/>
  <c r="AS13"/>
  <c r="AS12"/>
  <c r="AS11"/>
  <c r="AR21"/>
  <c r="AR20"/>
  <c r="AR19"/>
  <c r="AR17"/>
  <c r="AR16"/>
  <c r="AR15"/>
  <c r="AR13"/>
  <c r="AR12"/>
  <c r="AR11"/>
  <c r="AU73" i="9"/>
  <c r="G57" i="23"/>
  <c r="AU71" i="9"/>
  <c r="AU70"/>
  <c r="AS70"/>
  <c r="AU67"/>
  <c r="AS67"/>
  <c r="AU66"/>
  <c r="AU64"/>
  <c r="AS64"/>
  <c r="AU63"/>
  <c r="AS63"/>
  <c r="AU54"/>
  <c r="U54"/>
  <c r="AU52"/>
  <c r="E52"/>
  <c r="AU51"/>
  <c r="AU48"/>
  <c r="AK48"/>
  <c r="AU47"/>
  <c r="AU45"/>
  <c r="AU44"/>
  <c r="E44"/>
  <c r="AU39"/>
  <c r="AU37"/>
  <c r="AS37"/>
  <c r="AU36"/>
  <c r="AG36"/>
  <c r="AU35"/>
  <c r="AC35"/>
  <c r="AU27"/>
  <c r="AU17"/>
  <c r="AU11"/>
  <c r="G31" i="23"/>
  <c r="AT73" i="9"/>
  <c r="AV73"/>
  <c r="H57" i="23"/>
  <c r="AT71" i="9"/>
  <c r="AT70"/>
  <c r="AV70"/>
  <c r="AT67"/>
  <c r="AT66"/>
  <c r="AT64"/>
  <c r="F55" i="23"/>
  <c r="AT63" i="9"/>
  <c r="AT54"/>
  <c r="AT52"/>
  <c r="AT51"/>
  <c r="AV51"/>
  <c r="AT48"/>
  <c r="AT47"/>
  <c r="AV47"/>
  <c r="AT45"/>
  <c r="AT44"/>
  <c r="F43" i="23"/>
  <c r="AT39" i="9"/>
  <c r="F36" i="23"/>
  <c r="AT37" i="9"/>
  <c r="AT36"/>
  <c r="AV36"/>
  <c r="AT35"/>
  <c r="AT27"/>
  <c r="AV27"/>
  <c r="AT17"/>
  <c r="AV17"/>
  <c r="AU84" i="27"/>
  <c r="G26" i="23"/>
  <c r="AU83" i="27"/>
  <c r="AU75"/>
  <c r="AU65"/>
  <c r="AU50"/>
  <c r="AU45"/>
  <c r="G15" i="23"/>
  <c r="AU44" i="27"/>
  <c r="AG44"/>
  <c r="AU36"/>
  <c r="AU26"/>
  <c r="AU10"/>
  <c r="AT84"/>
  <c r="F26" i="23"/>
  <c r="AT83" i="27"/>
  <c r="AT75"/>
  <c r="AV75"/>
  <c r="AT65"/>
  <c r="AV65"/>
  <c r="AT50"/>
  <c r="AV50"/>
  <c r="H20" i="23"/>
  <c r="AT45" i="27"/>
  <c r="F15" i="23"/>
  <c r="AT44" i="27"/>
  <c r="AV44"/>
  <c r="H14" i="23"/>
  <c r="AT36" i="27"/>
  <c r="AV36"/>
  <c r="AT26"/>
  <c r="AV26"/>
  <c r="AT10"/>
  <c r="AG45" i="19"/>
  <c r="AF45"/>
  <c r="AH45"/>
  <c r="AG44"/>
  <c r="AF44"/>
  <c r="AH44"/>
  <c r="AG42"/>
  <c r="AF42"/>
  <c r="AH42"/>
  <c r="AG41"/>
  <c r="AF41"/>
  <c r="AG36"/>
  <c r="AF36"/>
  <c r="AH36"/>
  <c r="AG31"/>
  <c r="AF31"/>
  <c r="AG26"/>
  <c r="AG54"/>
  <c r="AF26"/>
  <c r="AF40"/>
  <c r="AG21"/>
  <c r="AF21"/>
  <c r="AF53"/>
  <c r="AG16"/>
  <c r="AF16"/>
  <c r="AH16"/>
  <c r="AG11"/>
  <c r="AG40"/>
  <c r="AG57"/>
  <c r="AF11"/>
  <c r="AD45"/>
  <c r="AC45"/>
  <c r="AD44"/>
  <c r="AC44"/>
  <c r="AD42"/>
  <c r="AC42"/>
  <c r="AE42"/>
  <c r="AD41"/>
  <c r="AC41"/>
  <c r="AE41"/>
  <c r="AD36"/>
  <c r="AD56"/>
  <c r="AC36"/>
  <c r="AE36"/>
  <c r="AD31"/>
  <c r="AC31"/>
  <c r="AE31"/>
  <c r="AD26"/>
  <c r="AC26"/>
  <c r="AD21"/>
  <c r="AD53"/>
  <c r="AC21"/>
  <c r="AD16"/>
  <c r="AC16"/>
  <c r="AD11"/>
  <c r="AD40"/>
  <c r="AC11"/>
  <c r="AE11"/>
  <c r="AA45"/>
  <c r="Z45"/>
  <c r="AA44"/>
  <c r="Z44"/>
  <c r="AA42"/>
  <c r="Z42"/>
  <c r="AA41"/>
  <c r="Z41"/>
  <c r="AA36"/>
  <c r="Z36"/>
  <c r="AA31"/>
  <c r="Z31"/>
  <c r="AA26"/>
  <c r="Z26"/>
  <c r="Z40"/>
  <c r="AA21"/>
  <c r="Z21"/>
  <c r="AA16"/>
  <c r="Z16"/>
  <c r="AA11"/>
  <c r="Z11"/>
  <c r="X45"/>
  <c r="W45"/>
  <c r="X44"/>
  <c r="W44"/>
  <c r="Y44"/>
  <c r="X42"/>
  <c r="Y42"/>
  <c r="W42"/>
  <c r="X41"/>
  <c r="W41"/>
  <c r="Y41"/>
  <c r="X36"/>
  <c r="W36"/>
  <c r="X31"/>
  <c r="W31"/>
  <c r="W40"/>
  <c r="W57"/>
  <c r="X26"/>
  <c r="W26"/>
  <c r="W54"/>
  <c r="X21"/>
  <c r="X40"/>
  <c r="W21"/>
  <c r="X16"/>
  <c r="X52"/>
  <c r="W16"/>
  <c r="X11"/>
  <c r="W11"/>
  <c r="W51"/>
  <c r="U45"/>
  <c r="T45"/>
  <c r="U44"/>
  <c r="T44"/>
  <c r="V44"/>
  <c r="U42"/>
  <c r="T42"/>
  <c r="V42"/>
  <c r="U41"/>
  <c r="T41"/>
  <c r="U36"/>
  <c r="U56"/>
  <c r="T36"/>
  <c r="U31"/>
  <c r="T31"/>
  <c r="U26"/>
  <c r="U40"/>
  <c r="U57"/>
  <c r="T26"/>
  <c r="U21"/>
  <c r="T21"/>
  <c r="V21"/>
  <c r="U16"/>
  <c r="T16"/>
  <c r="T52"/>
  <c r="U11"/>
  <c r="T11"/>
  <c r="V11"/>
  <c r="R45"/>
  <c r="Q45"/>
  <c r="R44"/>
  <c r="S44"/>
  <c r="Q44"/>
  <c r="R42"/>
  <c r="Q42"/>
  <c r="R41"/>
  <c r="Q41"/>
  <c r="R36"/>
  <c r="Q36"/>
  <c r="Q56"/>
  <c r="R31"/>
  <c r="R55"/>
  <c r="Q31"/>
  <c r="R26"/>
  <c r="Q26"/>
  <c r="R21"/>
  <c r="R53"/>
  <c r="Q21"/>
  <c r="Q53"/>
  <c r="R16"/>
  <c r="Q16"/>
  <c r="R11"/>
  <c r="Q11"/>
  <c r="O45"/>
  <c r="N45"/>
  <c r="AI45"/>
  <c r="O44"/>
  <c r="N44"/>
  <c r="O42"/>
  <c r="N42"/>
  <c r="O41"/>
  <c r="N41"/>
  <c r="O36"/>
  <c r="N36"/>
  <c r="P36"/>
  <c r="O31"/>
  <c r="N31"/>
  <c r="O26"/>
  <c r="N26"/>
  <c r="P26"/>
  <c r="O21"/>
  <c r="N21"/>
  <c r="O16"/>
  <c r="N16"/>
  <c r="O11"/>
  <c r="N11"/>
  <c r="L45"/>
  <c r="K45"/>
  <c r="L44"/>
  <c r="K44"/>
  <c r="L42"/>
  <c r="K42"/>
  <c r="L41"/>
  <c r="K41"/>
  <c r="L36"/>
  <c r="K36"/>
  <c r="K56"/>
  <c r="L31"/>
  <c r="K31"/>
  <c r="L26"/>
  <c r="K26"/>
  <c r="L21"/>
  <c r="K21"/>
  <c r="L16"/>
  <c r="K16"/>
  <c r="K52"/>
  <c r="L11"/>
  <c r="K11"/>
  <c r="I45"/>
  <c r="H45"/>
  <c r="I44"/>
  <c r="H44"/>
  <c r="J44"/>
  <c r="I42"/>
  <c r="H42"/>
  <c r="J42"/>
  <c r="I41"/>
  <c r="H41"/>
  <c r="I36"/>
  <c r="H36"/>
  <c r="I31"/>
  <c r="H31"/>
  <c r="I26"/>
  <c r="H26"/>
  <c r="I21"/>
  <c r="I53"/>
  <c r="H21"/>
  <c r="I16"/>
  <c r="H16"/>
  <c r="I11"/>
  <c r="H11"/>
  <c r="H51"/>
  <c r="F45"/>
  <c r="E45"/>
  <c r="F44"/>
  <c r="E44"/>
  <c r="F42"/>
  <c r="E42"/>
  <c r="F41"/>
  <c r="E41"/>
  <c r="F36"/>
  <c r="E36"/>
  <c r="F31"/>
  <c r="E31"/>
  <c r="F26"/>
  <c r="E26"/>
  <c r="F21"/>
  <c r="E21"/>
  <c r="G21"/>
  <c r="F16"/>
  <c r="E16"/>
  <c r="F11"/>
  <c r="E11"/>
  <c r="G11"/>
  <c r="C45"/>
  <c r="B45"/>
  <c r="C44"/>
  <c r="B44"/>
  <c r="D44"/>
  <c r="C42"/>
  <c r="B42"/>
  <c r="C41"/>
  <c r="AJ41"/>
  <c r="B41"/>
  <c r="D41"/>
  <c r="C36"/>
  <c r="B36"/>
  <c r="B56"/>
  <c r="C31"/>
  <c r="B31"/>
  <c r="C26"/>
  <c r="B26"/>
  <c r="C21"/>
  <c r="B21"/>
  <c r="C16"/>
  <c r="B16"/>
  <c r="C11"/>
  <c r="B11"/>
  <c r="AJ61" i="18"/>
  <c r="AK61"/>
  <c r="AI61"/>
  <c r="AJ60"/>
  <c r="AI60"/>
  <c r="AJ59"/>
  <c r="AI59"/>
  <c r="AJ58"/>
  <c r="AI58"/>
  <c r="AK58"/>
  <c r="AJ57"/>
  <c r="AK57"/>
  <c r="AI57"/>
  <c r="AJ56"/>
  <c r="AI56"/>
  <c r="AK56"/>
  <c r="AJ55"/>
  <c r="AI55"/>
  <c r="AK55"/>
  <c r="AJ48"/>
  <c r="AJ70"/>
  <c r="AI48"/>
  <c r="AI70"/>
  <c r="AJ41"/>
  <c r="AJ69"/>
  <c r="AI41"/>
  <c r="AI69"/>
  <c r="AJ35"/>
  <c r="AI35"/>
  <c r="AI68"/>
  <c r="AJ23"/>
  <c r="AJ67"/>
  <c r="AI23"/>
  <c r="AK23"/>
  <c r="AJ11"/>
  <c r="AJ66"/>
  <c r="AI11"/>
  <c r="AI66"/>
  <c r="AG61"/>
  <c r="AF61"/>
  <c r="AH61"/>
  <c r="AG60"/>
  <c r="AF60"/>
  <c r="AG59"/>
  <c r="AF59"/>
  <c r="AG58"/>
  <c r="AF58"/>
  <c r="AG57"/>
  <c r="AF57"/>
  <c r="AH57"/>
  <c r="AG56"/>
  <c r="AF56"/>
  <c r="AG55"/>
  <c r="AF55"/>
  <c r="AH55"/>
  <c r="AG48"/>
  <c r="AG70"/>
  <c r="AF48"/>
  <c r="AG41"/>
  <c r="AF41"/>
  <c r="AF69"/>
  <c r="AG35"/>
  <c r="AF35"/>
  <c r="AH35"/>
  <c r="AG23"/>
  <c r="AF23"/>
  <c r="AF67"/>
  <c r="AG11"/>
  <c r="AF11"/>
  <c r="AF66"/>
  <c r="AD61"/>
  <c r="AC61"/>
  <c r="AD60"/>
  <c r="AC60"/>
  <c r="AD59"/>
  <c r="AC59"/>
  <c r="AD58"/>
  <c r="AC58"/>
  <c r="AE58"/>
  <c r="AD57"/>
  <c r="AC57"/>
  <c r="AD56"/>
  <c r="AC56"/>
  <c r="AD55"/>
  <c r="AC55"/>
  <c r="AD48"/>
  <c r="AC48"/>
  <c r="AD41"/>
  <c r="AC41"/>
  <c r="AD35"/>
  <c r="AC35"/>
  <c r="AE35"/>
  <c r="AD23"/>
  <c r="AC23"/>
  <c r="AD11"/>
  <c r="AC11"/>
  <c r="AC54"/>
  <c r="AE54"/>
  <c r="AA61"/>
  <c r="Z61"/>
  <c r="AA60"/>
  <c r="Z60"/>
  <c r="AA59"/>
  <c r="Z59"/>
  <c r="AA58"/>
  <c r="Z58"/>
  <c r="AA57"/>
  <c r="Z57"/>
  <c r="AA56"/>
  <c r="Z56"/>
  <c r="AA55"/>
  <c r="Z55"/>
  <c r="AA48"/>
  <c r="Z48"/>
  <c r="AA41"/>
  <c r="Z41"/>
  <c r="AA35"/>
  <c r="Z35"/>
  <c r="AA23"/>
  <c r="Z23"/>
  <c r="AA11"/>
  <c r="Z11"/>
  <c r="X61"/>
  <c r="W61"/>
  <c r="Y61"/>
  <c r="X60"/>
  <c r="W60"/>
  <c r="X59"/>
  <c r="W59"/>
  <c r="X58"/>
  <c r="W58"/>
  <c r="X57"/>
  <c r="W57"/>
  <c r="X56"/>
  <c r="W56"/>
  <c r="X55"/>
  <c r="W55"/>
  <c r="X48"/>
  <c r="X70"/>
  <c r="W48"/>
  <c r="X41"/>
  <c r="W41"/>
  <c r="W69"/>
  <c r="X35"/>
  <c r="X68"/>
  <c r="W35"/>
  <c r="W68"/>
  <c r="X23"/>
  <c r="Y23"/>
  <c r="W23"/>
  <c r="W67"/>
  <c r="X11"/>
  <c r="W11"/>
  <c r="U61"/>
  <c r="T61"/>
  <c r="V61"/>
  <c r="U60"/>
  <c r="T60"/>
  <c r="U59"/>
  <c r="T59"/>
  <c r="U58"/>
  <c r="T58"/>
  <c r="U57"/>
  <c r="T57"/>
  <c r="U56"/>
  <c r="T56"/>
  <c r="U55"/>
  <c r="T55"/>
  <c r="U48"/>
  <c r="T48"/>
  <c r="T70"/>
  <c r="U41"/>
  <c r="U69"/>
  <c r="T41"/>
  <c r="U35"/>
  <c r="T35"/>
  <c r="T68"/>
  <c r="U23"/>
  <c r="U67"/>
  <c r="T23"/>
  <c r="T67"/>
  <c r="U11"/>
  <c r="V11"/>
  <c r="T11"/>
  <c r="T66"/>
  <c r="R61"/>
  <c r="Q61"/>
  <c r="R60"/>
  <c r="Q60"/>
  <c r="R59"/>
  <c r="Q59"/>
  <c r="S59"/>
  <c r="R58"/>
  <c r="Q58"/>
  <c r="R57"/>
  <c r="Q57"/>
  <c r="R56"/>
  <c r="Q56"/>
  <c r="R55"/>
  <c r="Q55"/>
  <c r="R48"/>
  <c r="Q48"/>
  <c r="R41"/>
  <c r="Q41"/>
  <c r="R35"/>
  <c r="Q35"/>
  <c r="Q68"/>
  <c r="R23"/>
  <c r="Q23"/>
  <c r="S23"/>
  <c r="R11"/>
  <c r="R66"/>
  <c r="Q11"/>
  <c r="Q66"/>
  <c r="O61"/>
  <c r="N61"/>
  <c r="O60"/>
  <c r="N60"/>
  <c r="O59"/>
  <c r="N59"/>
  <c r="O58"/>
  <c r="N58"/>
  <c r="P58"/>
  <c r="O57"/>
  <c r="N57"/>
  <c r="O56"/>
  <c r="N56"/>
  <c r="P56"/>
  <c r="O55"/>
  <c r="N55"/>
  <c r="O48"/>
  <c r="O70"/>
  <c r="N48"/>
  <c r="O41"/>
  <c r="N41"/>
  <c r="N69"/>
  <c r="O35"/>
  <c r="N35"/>
  <c r="O23"/>
  <c r="O67"/>
  <c r="N23"/>
  <c r="N67"/>
  <c r="O11"/>
  <c r="O66"/>
  <c r="N11"/>
  <c r="N66"/>
  <c r="L61"/>
  <c r="K61"/>
  <c r="L60"/>
  <c r="K60"/>
  <c r="L59"/>
  <c r="K59"/>
  <c r="L58"/>
  <c r="K58"/>
  <c r="M58"/>
  <c r="L57"/>
  <c r="K57"/>
  <c r="L56"/>
  <c r="K56"/>
  <c r="L55"/>
  <c r="K55"/>
  <c r="L48"/>
  <c r="L70"/>
  <c r="K48"/>
  <c r="K70"/>
  <c r="L41"/>
  <c r="K41"/>
  <c r="L35"/>
  <c r="L68"/>
  <c r="K35"/>
  <c r="K68"/>
  <c r="L23"/>
  <c r="L67"/>
  <c r="K23"/>
  <c r="L11"/>
  <c r="K11"/>
  <c r="I61"/>
  <c r="H61"/>
  <c r="I60"/>
  <c r="H60"/>
  <c r="AL60"/>
  <c r="AN60"/>
  <c r="I59"/>
  <c r="H59"/>
  <c r="I58"/>
  <c r="H58"/>
  <c r="J58"/>
  <c r="I57"/>
  <c r="J57"/>
  <c r="H57"/>
  <c r="I56"/>
  <c r="H56"/>
  <c r="J56"/>
  <c r="I55"/>
  <c r="J55"/>
  <c r="H55"/>
  <c r="I48"/>
  <c r="I70"/>
  <c r="H48"/>
  <c r="H70"/>
  <c r="I41"/>
  <c r="H41"/>
  <c r="H69"/>
  <c r="I35"/>
  <c r="H35"/>
  <c r="I23"/>
  <c r="I67"/>
  <c r="H23"/>
  <c r="I11"/>
  <c r="H11"/>
  <c r="H54"/>
  <c r="F61"/>
  <c r="AM61"/>
  <c r="E61"/>
  <c r="F60"/>
  <c r="E60"/>
  <c r="F59"/>
  <c r="AM59"/>
  <c r="E59"/>
  <c r="F58"/>
  <c r="E58"/>
  <c r="G58"/>
  <c r="F57"/>
  <c r="E57"/>
  <c r="G57"/>
  <c r="F56"/>
  <c r="E56"/>
  <c r="G56"/>
  <c r="F55"/>
  <c r="E55"/>
  <c r="F48"/>
  <c r="E48"/>
  <c r="F41"/>
  <c r="G41"/>
  <c r="E41"/>
  <c r="F35"/>
  <c r="E35"/>
  <c r="F23"/>
  <c r="E23"/>
  <c r="F11"/>
  <c r="E11"/>
  <c r="C61"/>
  <c r="B61"/>
  <c r="D61"/>
  <c r="C60"/>
  <c r="B60"/>
  <c r="C59"/>
  <c r="B59"/>
  <c r="C58"/>
  <c r="B58"/>
  <c r="D58"/>
  <c r="C57"/>
  <c r="D57"/>
  <c r="B57"/>
  <c r="C56"/>
  <c r="AM56"/>
  <c r="B56"/>
  <c r="C55"/>
  <c r="B55"/>
  <c r="D55"/>
  <c r="C48"/>
  <c r="B48"/>
  <c r="B70"/>
  <c r="C41"/>
  <c r="B41"/>
  <c r="D41"/>
  <c r="C35"/>
  <c r="C68"/>
  <c r="B35"/>
  <c r="B68"/>
  <c r="C23"/>
  <c r="B23"/>
  <c r="C11"/>
  <c r="B11"/>
  <c r="AN88" i="16"/>
  <c r="AN54"/>
  <c r="AN20"/>
  <c r="AN16"/>
  <c r="AK54"/>
  <c r="AK35"/>
  <c r="AK16"/>
  <c r="AH39"/>
  <c r="AE88"/>
  <c r="AB80"/>
  <c r="AB20"/>
  <c r="Y88"/>
  <c r="Y39"/>
  <c r="V88"/>
  <c r="V60"/>
  <c r="V39"/>
  <c r="V20"/>
  <c r="AO50"/>
  <c r="S35"/>
  <c r="S20"/>
  <c r="P20"/>
  <c r="M80"/>
  <c r="M39"/>
  <c r="M35"/>
  <c r="M20"/>
  <c r="J20"/>
  <c r="G80"/>
  <c r="G54"/>
  <c r="G35"/>
  <c r="D80"/>
  <c r="D39"/>
  <c r="AM32" i="39"/>
  <c r="AM53"/>
  <c r="AL32"/>
  <c r="AL53"/>
  <c r="AM20"/>
  <c r="AL20"/>
  <c r="AL51"/>
  <c r="AN20"/>
  <c r="AJ32"/>
  <c r="AI32"/>
  <c r="AJ20"/>
  <c r="AI20"/>
  <c r="AI52"/>
  <c r="AG32"/>
  <c r="AF32"/>
  <c r="AG20"/>
  <c r="AF20"/>
  <c r="AD32"/>
  <c r="AC32"/>
  <c r="AC54"/>
  <c r="AD20"/>
  <c r="AC20"/>
  <c r="AA32"/>
  <c r="Z32"/>
  <c r="AA20"/>
  <c r="Z20"/>
  <c r="X32"/>
  <c r="X54"/>
  <c r="W32"/>
  <c r="X20"/>
  <c r="W20"/>
  <c r="U32"/>
  <c r="T32"/>
  <c r="U20"/>
  <c r="T20"/>
  <c r="R32"/>
  <c r="Q32"/>
  <c r="R20"/>
  <c r="S20"/>
  <c r="Q20"/>
  <c r="Q52"/>
  <c r="O32"/>
  <c r="N32"/>
  <c r="O20"/>
  <c r="N20"/>
  <c r="L32"/>
  <c r="L53"/>
  <c r="K32"/>
  <c r="K54"/>
  <c r="L20"/>
  <c r="K20"/>
  <c r="I32"/>
  <c r="H32"/>
  <c r="H54"/>
  <c r="I20"/>
  <c r="H20"/>
  <c r="H52"/>
  <c r="H51"/>
  <c r="F32"/>
  <c r="E32"/>
  <c r="F20"/>
  <c r="E20"/>
  <c r="C32"/>
  <c r="B32"/>
  <c r="C20"/>
  <c r="AP20"/>
  <c r="B20"/>
  <c r="B52"/>
  <c r="AM142" i="15"/>
  <c r="AL142"/>
  <c r="AR142"/>
  <c r="AM130"/>
  <c r="AL130"/>
  <c r="AN130"/>
  <c r="AM92"/>
  <c r="AL92"/>
  <c r="AN92"/>
  <c r="AM56"/>
  <c r="AM154"/>
  <c r="AL56"/>
  <c r="AM44"/>
  <c r="AL44"/>
  <c r="AM32"/>
  <c r="AL32"/>
  <c r="AM20"/>
  <c r="AL20"/>
  <c r="AR20"/>
  <c r="AJ142"/>
  <c r="AI142"/>
  <c r="AJ130"/>
  <c r="AI130"/>
  <c r="AJ92"/>
  <c r="AI92"/>
  <c r="AJ56"/>
  <c r="AI56"/>
  <c r="AK56"/>
  <c r="AJ44"/>
  <c r="AI44"/>
  <c r="AJ32"/>
  <c r="AI32"/>
  <c r="AJ20"/>
  <c r="AI20"/>
  <c r="AG142"/>
  <c r="AF142"/>
  <c r="AG130"/>
  <c r="AF130"/>
  <c r="AG92"/>
  <c r="AF92"/>
  <c r="AG56"/>
  <c r="AF56"/>
  <c r="AG44"/>
  <c r="AF44"/>
  <c r="AG32"/>
  <c r="AF32"/>
  <c r="AG20"/>
  <c r="AF20"/>
  <c r="AD142"/>
  <c r="AC142"/>
  <c r="AD130"/>
  <c r="AC130"/>
  <c r="AD92"/>
  <c r="AC92"/>
  <c r="AD56"/>
  <c r="AC56"/>
  <c r="AD44"/>
  <c r="AC44"/>
  <c r="AD32"/>
  <c r="AC32"/>
  <c r="AD20"/>
  <c r="AC20"/>
  <c r="AA142"/>
  <c r="Z142"/>
  <c r="AA130"/>
  <c r="Z130"/>
  <c r="AA92"/>
  <c r="Z92"/>
  <c r="AA56"/>
  <c r="Z56"/>
  <c r="AA44"/>
  <c r="Z44"/>
  <c r="AA32"/>
  <c r="Z32"/>
  <c r="AA20"/>
  <c r="Z20"/>
  <c r="X142"/>
  <c r="W142"/>
  <c r="X130"/>
  <c r="W130"/>
  <c r="X92"/>
  <c r="W92"/>
  <c r="X56"/>
  <c r="W56"/>
  <c r="X44"/>
  <c r="W44"/>
  <c r="X32"/>
  <c r="W32"/>
  <c r="X20"/>
  <c r="W20"/>
  <c r="U142"/>
  <c r="T142"/>
  <c r="U130"/>
  <c r="T130"/>
  <c r="U92"/>
  <c r="T92"/>
  <c r="U56"/>
  <c r="T56"/>
  <c r="U44"/>
  <c r="T44"/>
  <c r="U32"/>
  <c r="T32"/>
  <c r="U20"/>
  <c r="T20"/>
  <c r="R142"/>
  <c r="Q142"/>
  <c r="R130"/>
  <c r="Q130"/>
  <c r="R92"/>
  <c r="Q92"/>
  <c r="R56"/>
  <c r="Q56"/>
  <c r="R44"/>
  <c r="Q44"/>
  <c r="R32"/>
  <c r="Q32"/>
  <c r="R20"/>
  <c r="Q20"/>
  <c r="O142"/>
  <c r="O168"/>
  <c r="N142"/>
  <c r="O130"/>
  <c r="N130"/>
  <c r="O92"/>
  <c r="O160"/>
  <c r="N92"/>
  <c r="O56"/>
  <c r="N56"/>
  <c r="O44"/>
  <c r="O152"/>
  <c r="N44"/>
  <c r="O32"/>
  <c r="N32"/>
  <c r="O20"/>
  <c r="N20"/>
  <c r="L142"/>
  <c r="K142"/>
  <c r="L130"/>
  <c r="K130"/>
  <c r="L92"/>
  <c r="K92"/>
  <c r="L56"/>
  <c r="K56"/>
  <c r="M56"/>
  <c r="L44"/>
  <c r="K44"/>
  <c r="L32"/>
  <c r="K32"/>
  <c r="L20"/>
  <c r="K20"/>
  <c r="I142"/>
  <c r="H142"/>
  <c r="I130"/>
  <c r="H130"/>
  <c r="I92"/>
  <c r="H92"/>
  <c r="I56"/>
  <c r="H56"/>
  <c r="I44"/>
  <c r="H44"/>
  <c r="I32"/>
  <c r="H32"/>
  <c r="I20"/>
  <c r="H20"/>
  <c r="F142"/>
  <c r="E142"/>
  <c r="F130"/>
  <c r="E130"/>
  <c r="G130"/>
  <c r="F92"/>
  <c r="E92"/>
  <c r="F56"/>
  <c r="E56"/>
  <c r="G56"/>
  <c r="F44"/>
  <c r="E44"/>
  <c r="F32"/>
  <c r="E32"/>
  <c r="F20"/>
  <c r="E20"/>
  <c r="C142"/>
  <c r="B142"/>
  <c r="C130"/>
  <c r="B130"/>
  <c r="C92"/>
  <c r="B92"/>
  <c r="C56"/>
  <c r="B56"/>
  <c r="D56"/>
  <c r="C44"/>
  <c r="B44"/>
  <c r="C32"/>
  <c r="B32"/>
  <c r="C20"/>
  <c r="B20"/>
  <c r="B147"/>
  <c r="AM106" i="14"/>
  <c r="AL106"/>
  <c r="AL126"/>
  <c r="AM94"/>
  <c r="AM123"/>
  <c r="AL94"/>
  <c r="AM82"/>
  <c r="AL82"/>
  <c r="AM70"/>
  <c r="AM120"/>
  <c r="AL70"/>
  <c r="AM56"/>
  <c r="AL56"/>
  <c r="AM44"/>
  <c r="AM116"/>
  <c r="AL44"/>
  <c r="AM32"/>
  <c r="AL32"/>
  <c r="AM20"/>
  <c r="AL20"/>
  <c r="AL112"/>
  <c r="AJ106"/>
  <c r="AI106"/>
  <c r="AK106"/>
  <c r="AJ94"/>
  <c r="AI94"/>
  <c r="AJ82"/>
  <c r="AI82"/>
  <c r="AR82"/>
  <c r="AJ70"/>
  <c r="AI70"/>
  <c r="AJ56"/>
  <c r="AI56"/>
  <c r="AI118"/>
  <c r="AJ44"/>
  <c r="AJ115"/>
  <c r="AI44"/>
  <c r="AK44"/>
  <c r="AJ32"/>
  <c r="AI32"/>
  <c r="AK32"/>
  <c r="AJ20"/>
  <c r="AI20"/>
  <c r="AG106"/>
  <c r="AF106"/>
  <c r="AG94"/>
  <c r="AF94"/>
  <c r="AG82"/>
  <c r="AF82"/>
  <c r="AG70"/>
  <c r="AF70"/>
  <c r="AG56"/>
  <c r="AF56"/>
  <c r="AG44"/>
  <c r="AG115"/>
  <c r="AF44"/>
  <c r="AG32"/>
  <c r="AF32"/>
  <c r="AG20"/>
  <c r="AF20"/>
  <c r="AD106"/>
  <c r="AC106"/>
  <c r="AE106"/>
  <c r="AD94"/>
  <c r="AC94"/>
  <c r="AD82"/>
  <c r="AC82"/>
  <c r="AD70"/>
  <c r="AC70"/>
  <c r="AD56"/>
  <c r="AC56"/>
  <c r="AE56"/>
  <c r="AD44"/>
  <c r="AC44"/>
  <c r="AD32"/>
  <c r="AC32"/>
  <c r="AD20"/>
  <c r="AC20"/>
  <c r="AC46" i="39"/>
  <c r="AC55" s="1"/>
  <c r="AA106" i="14"/>
  <c r="Z106"/>
  <c r="AB106"/>
  <c r="AA94"/>
  <c r="Z94"/>
  <c r="AA82"/>
  <c r="Z82"/>
  <c r="AB82"/>
  <c r="AA70"/>
  <c r="Z70"/>
  <c r="AA56"/>
  <c r="Z56"/>
  <c r="AA44"/>
  <c r="AA115"/>
  <c r="Z44"/>
  <c r="AA32"/>
  <c r="Z32"/>
  <c r="AA20"/>
  <c r="Z20"/>
  <c r="AB20"/>
  <c r="X106"/>
  <c r="X126"/>
  <c r="W106"/>
  <c r="W125"/>
  <c r="X94"/>
  <c r="W94"/>
  <c r="W123"/>
  <c r="X82"/>
  <c r="W82"/>
  <c r="W122"/>
  <c r="X70"/>
  <c r="W70"/>
  <c r="Y70"/>
  <c r="X56"/>
  <c r="W56"/>
  <c r="W118"/>
  <c r="X44"/>
  <c r="W44"/>
  <c r="Y44"/>
  <c r="X32"/>
  <c r="X113"/>
  <c r="W32"/>
  <c r="W114"/>
  <c r="X20"/>
  <c r="W20"/>
  <c r="U106"/>
  <c r="T106"/>
  <c r="U94"/>
  <c r="U124"/>
  <c r="T94"/>
  <c r="U82"/>
  <c r="T82"/>
  <c r="U70"/>
  <c r="T70"/>
  <c r="T119"/>
  <c r="U56"/>
  <c r="U117"/>
  <c r="T56"/>
  <c r="U44"/>
  <c r="T44"/>
  <c r="T116"/>
  <c r="U32"/>
  <c r="U114"/>
  <c r="T32"/>
  <c r="U20"/>
  <c r="T20"/>
  <c r="R106"/>
  <c r="R125"/>
  <c r="Q106"/>
  <c r="R94"/>
  <c r="Q94"/>
  <c r="Q123"/>
  <c r="R82"/>
  <c r="Q82"/>
  <c r="R70"/>
  <c r="Q70"/>
  <c r="R56"/>
  <c r="Q56"/>
  <c r="R44"/>
  <c r="Q44"/>
  <c r="Q115"/>
  <c r="R32"/>
  <c r="Q32"/>
  <c r="R20"/>
  <c r="Q20"/>
  <c r="Q46" i="39"/>
  <c r="O106" i="14"/>
  <c r="O125"/>
  <c r="N106"/>
  <c r="O94"/>
  <c r="N94"/>
  <c r="N123"/>
  <c r="O82"/>
  <c r="N82"/>
  <c r="O70"/>
  <c r="N70"/>
  <c r="O56"/>
  <c r="N56"/>
  <c r="O44"/>
  <c r="N44"/>
  <c r="P44"/>
  <c r="O32"/>
  <c r="N32"/>
  <c r="O20"/>
  <c r="N20"/>
  <c r="L106"/>
  <c r="K106"/>
  <c r="L94"/>
  <c r="K94"/>
  <c r="K124"/>
  <c r="L82"/>
  <c r="K82"/>
  <c r="L70"/>
  <c r="K70"/>
  <c r="L56"/>
  <c r="K56"/>
  <c r="L44"/>
  <c r="K44"/>
  <c r="K115"/>
  <c r="L32"/>
  <c r="K32"/>
  <c r="L20"/>
  <c r="K20"/>
  <c r="I106"/>
  <c r="I126"/>
  <c r="H106"/>
  <c r="I94"/>
  <c r="H94"/>
  <c r="H123"/>
  <c r="I82"/>
  <c r="H82"/>
  <c r="I70"/>
  <c r="H70"/>
  <c r="I56"/>
  <c r="AS56"/>
  <c r="H56"/>
  <c r="I44"/>
  <c r="H44"/>
  <c r="I32"/>
  <c r="H32"/>
  <c r="I20"/>
  <c r="H20"/>
  <c r="F106"/>
  <c r="E106"/>
  <c r="G106"/>
  <c r="F94"/>
  <c r="F123"/>
  <c r="E94"/>
  <c r="E124"/>
  <c r="F82"/>
  <c r="E82"/>
  <c r="G82"/>
  <c r="F70"/>
  <c r="E70"/>
  <c r="F56"/>
  <c r="E56"/>
  <c r="F44"/>
  <c r="E44"/>
  <c r="F32"/>
  <c r="E32"/>
  <c r="E114"/>
  <c r="F20"/>
  <c r="E20"/>
  <c r="E112"/>
  <c r="C106"/>
  <c r="B106"/>
  <c r="C94"/>
  <c r="B94"/>
  <c r="B123"/>
  <c r="C82"/>
  <c r="AS82"/>
  <c r="B82"/>
  <c r="C70"/>
  <c r="B70"/>
  <c r="C56"/>
  <c r="B56"/>
  <c r="C44"/>
  <c r="B44"/>
  <c r="B115"/>
  <c r="C32"/>
  <c r="B32"/>
  <c r="C20"/>
  <c r="B20"/>
  <c r="AN41" i="38"/>
  <c r="AN30"/>
  <c r="AN22"/>
  <c r="AH41"/>
  <c r="AH14"/>
  <c r="AB41"/>
  <c r="Y41"/>
  <c r="V41"/>
  <c r="S41"/>
  <c r="S30"/>
  <c r="P41"/>
  <c r="P22"/>
  <c r="P14"/>
  <c r="M41"/>
  <c r="M14"/>
  <c r="J41"/>
  <c r="J22"/>
  <c r="D41"/>
  <c r="D14"/>
  <c r="AB43"/>
  <c r="V45"/>
  <c r="V40"/>
  <c r="V39"/>
  <c r="V34"/>
  <c r="V27"/>
  <c r="V26"/>
  <c r="V25"/>
  <c r="V20"/>
  <c r="V17"/>
  <c r="J78" i="16"/>
  <c r="S45" i="38"/>
  <c r="S29"/>
  <c r="S25"/>
  <c r="AK45"/>
  <c r="G37" i="16"/>
  <c r="G45" i="38"/>
  <c r="V76" i="16"/>
  <c r="V70"/>
  <c r="V57"/>
  <c r="AH57"/>
  <c r="AH13" i="38"/>
  <c r="AH15"/>
  <c r="AH16"/>
  <c r="AH17"/>
  <c r="AB91" i="16"/>
  <c r="AB76"/>
  <c r="AB42"/>
  <c r="Y70"/>
  <c r="AN18"/>
  <c r="AN45" i="38"/>
  <c r="N14" i="5"/>
  <c r="I14"/>
  <c r="AJ47" i="19"/>
  <c r="AI47"/>
  <c r="AJ46"/>
  <c r="AI46"/>
  <c r="AK46"/>
  <c r="AJ43"/>
  <c r="AI43"/>
  <c r="AK43"/>
  <c r="AI39"/>
  <c r="AJ39"/>
  <c r="AK39"/>
  <c r="AJ38"/>
  <c r="AI38"/>
  <c r="AI37"/>
  <c r="AK37"/>
  <c r="AJ37"/>
  <c r="AI35"/>
  <c r="AK35"/>
  <c r="AJ35"/>
  <c r="AJ34"/>
  <c r="AI34"/>
  <c r="AK34"/>
  <c r="AJ33"/>
  <c r="AI33"/>
  <c r="AK33"/>
  <c r="AJ32"/>
  <c r="AI32"/>
  <c r="AK32"/>
  <c r="AJ30"/>
  <c r="AI30"/>
  <c r="AJ29"/>
  <c r="AK29"/>
  <c r="AI29"/>
  <c r="AJ28"/>
  <c r="AI28"/>
  <c r="AK28"/>
  <c r="AI27"/>
  <c r="AK27"/>
  <c r="AJ27"/>
  <c r="AJ25"/>
  <c r="AI25"/>
  <c r="AK25"/>
  <c r="AJ24"/>
  <c r="AJ22"/>
  <c r="AJ23"/>
  <c r="AI24"/>
  <c r="AK24"/>
  <c r="AI23"/>
  <c r="AK23"/>
  <c r="AI22"/>
  <c r="AK22"/>
  <c r="AJ20"/>
  <c r="AI20"/>
  <c r="AI19"/>
  <c r="AK19"/>
  <c r="AJ19"/>
  <c r="AJ18"/>
  <c r="AJ17"/>
  <c r="AI18"/>
  <c r="AK18"/>
  <c r="AI17"/>
  <c r="AK17"/>
  <c r="AI15"/>
  <c r="AJ15"/>
  <c r="AK15"/>
  <c r="AJ14"/>
  <c r="AI14"/>
  <c r="AJ13"/>
  <c r="AI13"/>
  <c r="AI12"/>
  <c r="AJ12"/>
  <c r="AB42"/>
  <c r="M41"/>
  <c r="AH39"/>
  <c r="P39"/>
  <c r="AH38"/>
  <c r="AE38"/>
  <c r="S38"/>
  <c r="M38"/>
  <c r="G38"/>
  <c r="AE34"/>
  <c r="AH33"/>
  <c r="AE33"/>
  <c r="AE32"/>
  <c r="V32"/>
  <c r="AH31"/>
  <c r="AH30"/>
  <c r="P30"/>
  <c r="AH29"/>
  <c r="V24"/>
  <c r="G24"/>
  <c r="AH20"/>
  <c r="P20"/>
  <c r="AH19"/>
  <c r="V19"/>
  <c r="M19"/>
  <c r="AH18"/>
  <c r="V18"/>
  <c r="M18"/>
  <c r="AH17"/>
  <c r="V17"/>
  <c r="M17"/>
  <c r="M16"/>
  <c r="AH15"/>
  <c r="P15"/>
  <c r="AH14"/>
  <c r="AE14"/>
  <c r="Y14"/>
  <c r="V14"/>
  <c r="S14"/>
  <c r="M14"/>
  <c r="J14"/>
  <c r="G14"/>
  <c r="AH13"/>
  <c r="AE13"/>
  <c r="AB13"/>
  <c r="Y13"/>
  <c r="V13"/>
  <c r="M13"/>
  <c r="J13"/>
  <c r="G13"/>
  <c r="AH12"/>
  <c r="AE12"/>
  <c r="Y12"/>
  <c r="V12"/>
  <c r="M12"/>
  <c r="G12"/>
  <c r="D38"/>
  <c r="D14"/>
  <c r="D13"/>
  <c r="D12"/>
  <c r="D11"/>
  <c r="AM52" i="18"/>
  <c r="AL52"/>
  <c r="AN52"/>
  <c r="AL51"/>
  <c r="AM51"/>
  <c r="AL50"/>
  <c r="AN50"/>
  <c r="AM50"/>
  <c r="AM49"/>
  <c r="AN49"/>
  <c r="AL49"/>
  <c r="AL47"/>
  <c r="AM47"/>
  <c r="AL46"/>
  <c r="AM46"/>
  <c r="AM45"/>
  <c r="AL45"/>
  <c r="AM44"/>
  <c r="AL44"/>
  <c r="AL43"/>
  <c r="AN43"/>
  <c r="AM43"/>
  <c r="AL42"/>
  <c r="AN42"/>
  <c r="AM42"/>
  <c r="AM40"/>
  <c r="AL40"/>
  <c r="AN40"/>
  <c r="AL39"/>
  <c r="AN39"/>
  <c r="AM39"/>
  <c r="AL38"/>
  <c r="AM38"/>
  <c r="AM37"/>
  <c r="AL37"/>
  <c r="AM36"/>
  <c r="AL36"/>
  <c r="AN36"/>
  <c r="AL34"/>
  <c r="AM34"/>
  <c r="AN34"/>
  <c r="AM33"/>
  <c r="AL33"/>
  <c r="AN33"/>
  <c r="AM32"/>
  <c r="AL32"/>
  <c r="AN32"/>
  <c r="AL31"/>
  <c r="AM31"/>
  <c r="AL30"/>
  <c r="AN30"/>
  <c r="AM30"/>
  <c r="AM29"/>
  <c r="AL29"/>
  <c r="AN29"/>
  <c r="AM28"/>
  <c r="AL28"/>
  <c r="AL27"/>
  <c r="AN27"/>
  <c r="AM27"/>
  <c r="AL26"/>
  <c r="AM26"/>
  <c r="AM25"/>
  <c r="AL25"/>
  <c r="AN25"/>
  <c r="AM24"/>
  <c r="AL24"/>
  <c r="AN24"/>
  <c r="AL22"/>
  <c r="AM22"/>
  <c r="AM21"/>
  <c r="AL21"/>
  <c r="AN21"/>
  <c r="AM20"/>
  <c r="AL20"/>
  <c r="AL19"/>
  <c r="AN19"/>
  <c r="AM19"/>
  <c r="AL18"/>
  <c r="AN18"/>
  <c r="AM18"/>
  <c r="AM17"/>
  <c r="AL17"/>
  <c r="AN17"/>
  <c r="AM16"/>
  <c r="AL16"/>
  <c r="AN16"/>
  <c r="AL15"/>
  <c r="AM15"/>
  <c r="AM12"/>
  <c r="AL14"/>
  <c r="AN14"/>
  <c r="AM14"/>
  <c r="AM13"/>
  <c r="AL13"/>
  <c r="AN13"/>
  <c r="AL12"/>
  <c r="G60"/>
  <c r="AK52"/>
  <c r="AH52"/>
  <c r="Y52"/>
  <c r="J52"/>
  <c r="G52"/>
  <c r="AK51"/>
  <c r="AB51"/>
  <c r="S51"/>
  <c r="G51"/>
  <c r="AK50"/>
  <c r="AH50"/>
  <c r="Y50"/>
  <c r="V50"/>
  <c r="G50"/>
  <c r="Y49"/>
  <c r="G49"/>
  <c r="AH47"/>
  <c r="Y47"/>
  <c r="J47"/>
  <c r="G47"/>
  <c r="AK46"/>
  <c r="S46"/>
  <c r="AK45"/>
  <c r="AH45"/>
  <c r="AE45"/>
  <c r="V45"/>
  <c r="P45"/>
  <c r="M45"/>
  <c r="J45"/>
  <c r="G45"/>
  <c r="AK44"/>
  <c r="AH44"/>
  <c r="S44"/>
  <c r="P44"/>
  <c r="J44"/>
  <c r="G44"/>
  <c r="AK43"/>
  <c r="AH43"/>
  <c r="Y43"/>
  <c r="P43"/>
  <c r="M43"/>
  <c r="J43"/>
  <c r="G43"/>
  <c r="AK42"/>
  <c r="AH42"/>
  <c r="Y42"/>
  <c r="P42"/>
  <c r="J42"/>
  <c r="G42"/>
  <c r="V41"/>
  <c r="AK40"/>
  <c r="AH40"/>
  <c r="AE40"/>
  <c r="AB40"/>
  <c r="Y40"/>
  <c r="V40"/>
  <c r="S40"/>
  <c r="M40"/>
  <c r="G40"/>
  <c r="AK39"/>
  <c r="AB39"/>
  <c r="S39"/>
  <c r="G39"/>
  <c r="AK38"/>
  <c r="AH38"/>
  <c r="AE38"/>
  <c r="Y38"/>
  <c r="V38"/>
  <c r="M38"/>
  <c r="J38"/>
  <c r="G38"/>
  <c r="AK37"/>
  <c r="AH37"/>
  <c r="Y37"/>
  <c r="J37"/>
  <c r="G37"/>
  <c r="AK36"/>
  <c r="AH36"/>
  <c r="Y36"/>
  <c r="G36"/>
  <c r="AK35"/>
  <c r="Y34"/>
  <c r="AK33"/>
  <c r="S33"/>
  <c r="G33"/>
  <c r="AK32"/>
  <c r="AH32"/>
  <c r="Y32"/>
  <c r="M32"/>
  <c r="G32"/>
  <c r="AK31"/>
  <c r="AH31"/>
  <c r="Y31"/>
  <c r="M31"/>
  <c r="J31"/>
  <c r="G31"/>
  <c r="AK30"/>
  <c r="AH30"/>
  <c r="S30"/>
  <c r="G30"/>
  <c r="AH29"/>
  <c r="Y29"/>
  <c r="M29"/>
  <c r="J29"/>
  <c r="G29"/>
  <c r="AK28"/>
  <c r="AH28"/>
  <c r="Y28"/>
  <c r="G28"/>
  <c r="AK27"/>
  <c r="AH27"/>
  <c r="Y27"/>
  <c r="M27"/>
  <c r="J27"/>
  <c r="G27"/>
  <c r="AH26"/>
  <c r="Y26"/>
  <c r="G26"/>
  <c r="AK25"/>
  <c r="AH25"/>
  <c r="Y25"/>
  <c r="G25"/>
  <c r="AK24"/>
  <c r="AH24"/>
  <c r="Y24"/>
  <c r="G24"/>
  <c r="Y22"/>
  <c r="AK21"/>
  <c r="AB21"/>
  <c r="S21"/>
  <c r="G21"/>
  <c r="AK20"/>
  <c r="AH20"/>
  <c r="AE20"/>
  <c r="Y20"/>
  <c r="V20"/>
  <c r="M20"/>
  <c r="G20"/>
  <c r="AK19"/>
  <c r="AH19"/>
  <c r="AE19"/>
  <c r="Y19"/>
  <c r="V19"/>
  <c r="M19"/>
  <c r="J19"/>
  <c r="G19"/>
  <c r="AK18"/>
  <c r="AH18"/>
  <c r="S18"/>
  <c r="G18"/>
  <c r="AH17"/>
  <c r="Y17"/>
  <c r="M17"/>
  <c r="J17"/>
  <c r="G17"/>
  <c r="AK16"/>
  <c r="AH16"/>
  <c r="Y16"/>
  <c r="G16"/>
  <c r="AK15"/>
  <c r="AH15"/>
  <c r="Y15"/>
  <c r="M15"/>
  <c r="J15"/>
  <c r="G15"/>
  <c r="AH14"/>
  <c r="Y14"/>
  <c r="G14"/>
  <c r="AK13"/>
  <c r="AH13"/>
  <c r="Y13"/>
  <c r="G13"/>
  <c r="AK12"/>
  <c r="AH12"/>
  <c r="Y12"/>
  <c r="G12"/>
  <c r="AB11"/>
  <c r="D56"/>
  <c r="D52"/>
  <c r="D50"/>
  <c r="D45"/>
  <c r="D44"/>
  <c r="D43"/>
  <c r="D42"/>
  <c r="D40"/>
  <c r="D38"/>
  <c r="D24"/>
  <c r="D12"/>
  <c r="AS34" i="39"/>
  <c r="AR34"/>
  <c r="AT34" s="1"/>
  <c r="AO34"/>
  <c r="AQ34"/>
  <c r="AP34"/>
  <c r="AR33"/>
  <c r="AT33" s="1"/>
  <c r="AS33"/>
  <c r="AP33"/>
  <c r="AO33"/>
  <c r="AQ33"/>
  <c r="AO24"/>
  <c r="AQ24"/>
  <c r="AO25"/>
  <c r="AQ25"/>
  <c r="AO26"/>
  <c r="AQ26"/>
  <c r="AO27"/>
  <c r="AQ27"/>
  <c r="AO28"/>
  <c r="AQ28"/>
  <c r="AO29"/>
  <c r="AQ29"/>
  <c r="AO31"/>
  <c r="AR31"/>
  <c r="AS31"/>
  <c r="AP31"/>
  <c r="AS30"/>
  <c r="AR30"/>
  <c r="AT30"/>
  <c r="AO30"/>
  <c r="AQ30"/>
  <c r="AP30"/>
  <c r="AR29"/>
  <c r="AT29" s="1"/>
  <c r="AS29"/>
  <c r="AP29"/>
  <c r="AS28"/>
  <c r="AR28"/>
  <c r="AT28" s="1"/>
  <c r="AP28"/>
  <c r="AR27"/>
  <c r="AT27" s="1"/>
  <c r="AS27"/>
  <c r="AP27"/>
  <c r="AS26"/>
  <c r="AR26"/>
  <c r="AT26" s="1"/>
  <c r="AP26"/>
  <c r="AR25"/>
  <c r="AT25" s="1"/>
  <c r="AS25"/>
  <c r="AP25"/>
  <c r="AS24"/>
  <c r="AR24"/>
  <c r="AT24" s="1"/>
  <c r="AP24"/>
  <c r="AR22"/>
  <c r="AS22"/>
  <c r="AP22"/>
  <c r="AO22"/>
  <c r="AS21"/>
  <c r="AR21"/>
  <c r="AO21"/>
  <c r="AP21"/>
  <c r="AO12"/>
  <c r="AO13"/>
  <c r="AQ13"/>
  <c r="AO14"/>
  <c r="AO15"/>
  <c r="AQ15"/>
  <c r="AO16"/>
  <c r="AQ16"/>
  <c r="AO17"/>
  <c r="AQ17"/>
  <c r="AO19"/>
  <c r="AS19"/>
  <c r="AR19"/>
  <c r="AT19" s="1"/>
  <c r="AP19"/>
  <c r="AQ19"/>
  <c r="AR18"/>
  <c r="AT18" s="1"/>
  <c r="AS18"/>
  <c r="AP18"/>
  <c r="AO18"/>
  <c r="AQ18"/>
  <c r="AS17"/>
  <c r="AR17"/>
  <c r="AP17"/>
  <c r="AP12"/>
  <c r="AP13"/>
  <c r="AP14"/>
  <c r="AP15"/>
  <c r="AP16"/>
  <c r="AR16"/>
  <c r="AT16" s="1"/>
  <c r="AS16"/>
  <c r="AS15"/>
  <c r="AR15"/>
  <c r="AT15" s="1"/>
  <c r="AR14"/>
  <c r="AT14" s="1"/>
  <c r="AS14"/>
  <c r="AS13"/>
  <c r="AR13"/>
  <c r="AR12"/>
  <c r="AT12"/>
  <c r="AS12"/>
  <c r="AN34"/>
  <c r="AK34"/>
  <c r="Y34"/>
  <c r="J34"/>
  <c r="G34"/>
  <c r="Y31"/>
  <c r="J31"/>
  <c r="G31"/>
  <c r="AN29"/>
  <c r="AK29"/>
  <c r="Y29"/>
  <c r="J29"/>
  <c r="G29"/>
  <c r="AN26"/>
  <c r="AK26"/>
  <c r="Y26"/>
  <c r="J26"/>
  <c r="G26"/>
  <c r="AN24"/>
  <c r="AK24"/>
  <c r="Y24"/>
  <c r="J24"/>
  <c r="G24"/>
  <c r="AN22"/>
  <c r="AK22"/>
  <c r="S22"/>
  <c r="P22"/>
  <c r="J22"/>
  <c r="G22"/>
  <c r="AK21"/>
  <c r="G21"/>
  <c r="J20"/>
  <c r="J19"/>
  <c r="AN17"/>
  <c r="AK17"/>
  <c r="S17"/>
  <c r="P17"/>
  <c r="J17"/>
  <c r="G17"/>
  <c r="AN14"/>
  <c r="AK14"/>
  <c r="S14"/>
  <c r="P14"/>
  <c r="J14"/>
  <c r="G14"/>
  <c r="AN12"/>
  <c r="AK12"/>
  <c r="J12"/>
  <c r="G12"/>
  <c r="D34"/>
  <c r="D32"/>
  <c r="D29"/>
  <c r="D26"/>
  <c r="D24"/>
  <c r="D22"/>
  <c r="D17"/>
  <c r="D14"/>
  <c r="AR144" i="15"/>
  <c r="AT144"/>
  <c r="AS144"/>
  <c r="AP144"/>
  <c r="AO144"/>
  <c r="AQ144"/>
  <c r="AS143"/>
  <c r="AR143"/>
  <c r="AT143"/>
  <c r="AO143"/>
  <c r="AP143"/>
  <c r="AO134"/>
  <c r="AQ134"/>
  <c r="AO135"/>
  <c r="AQ135"/>
  <c r="AP135"/>
  <c r="AO136"/>
  <c r="AQ136"/>
  <c r="AO137"/>
  <c r="AP137"/>
  <c r="AO138"/>
  <c r="AQ138"/>
  <c r="AO139"/>
  <c r="AP139"/>
  <c r="AO141"/>
  <c r="AP141"/>
  <c r="AQ141"/>
  <c r="AS141"/>
  <c r="AR141"/>
  <c r="AR140"/>
  <c r="AT140"/>
  <c r="AS140"/>
  <c r="AP140"/>
  <c r="AO140"/>
  <c r="AS139"/>
  <c r="AR139"/>
  <c r="AT139"/>
  <c r="AR138"/>
  <c r="AT138"/>
  <c r="AS138"/>
  <c r="AP138"/>
  <c r="AS137"/>
  <c r="AR137"/>
  <c r="AT137"/>
  <c r="AR136"/>
  <c r="AS136"/>
  <c r="AT136"/>
  <c r="AP136"/>
  <c r="AS135"/>
  <c r="AS134"/>
  <c r="AR135"/>
  <c r="AT135"/>
  <c r="AR134"/>
  <c r="AT134"/>
  <c r="AP134"/>
  <c r="AS132"/>
  <c r="AR132"/>
  <c r="AO132"/>
  <c r="AQ132"/>
  <c r="AP132"/>
  <c r="AR131"/>
  <c r="AS131"/>
  <c r="AP131"/>
  <c r="AO131"/>
  <c r="AO122"/>
  <c r="AQ122"/>
  <c r="AO123"/>
  <c r="AP123"/>
  <c r="AO124"/>
  <c r="AQ124"/>
  <c r="AO125"/>
  <c r="AQ125"/>
  <c r="AO126"/>
  <c r="AQ126"/>
  <c r="AP126"/>
  <c r="AO127"/>
  <c r="AQ127"/>
  <c r="AO129"/>
  <c r="AQ129"/>
  <c r="AP129"/>
  <c r="AR129"/>
  <c r="AS129"/>
  <c r="AT129"/>
  <c r="AS128"/>
  <c r="AR128"/>
  <c r="AT128"/>
  <c r="AO128"/>
  <c r="AP128"/>
  <c r="AR127"/>
  <c r="AT127"/>
  <c r="AS127"/>
  <c r="AP127"/>
  <c r="AS126"/>
  <c r="AR126"/>
  <c r="AT126"/>
  <c r="AR125"/>
  <c r="AT125"/>
  <c r="AS125"/>
  <c r="AP125"/>
  <c r="AS124"/>
  <c r="AR124"/>
  <c r="AP124"/>
  <c r="AP122"/>
  <c r="AR123"/>
  <c r="AT123"/>
  <c r="AS123"/>
  <c r="AS122"/>
  <c r="AR122"/>
  <c r="AT122"/>
  <c r="AR106"/>
  <c r="AT106"/>
  <c r="AS106"/>
  <c r="AP106"/>
  <c r="AO106"/>
  <c r="AQ106"/>
  <c r="AS94"/>
  <c r="AR94"/>
  <c r="AT94"/>
  <c r="AO94"/>
  <c r="AQ94"/>
  <c r="AP94"/>
  <c r="AR93"/>
  <c r="AS93"/>
  <c r="AP93"/>
  <c r="AO93"/>
  <c r="AQ93"/>
  <c r="AR84"/>
  <c r="AR85"/>
  <c r="AT85"/>
  <c r="AR86"/>
  <c r="AT86"/>
  <c r="AR87"/>
  <c r="AT87"/>
  <c r="AR88"/>
  <c r="AT88"/>
  <c r="AR89"/>
  <c r="AT89"/>
  <c r="AR91"/>
  <c r="AT91"/>
  <c r="AS91"/>
  <c r="AP91"/>
  <c r="AO91"/>
  <c r="AQ91"/>
  <c r="AS90"/>
  <c r="AR90"/>
  <c r="AT90"/>
  <c r="AO90"/>
  <c r="AQ90"/>
  <c r="AP90"/>
  <c r="AS89"/>
  <c r="AP89"/>
  <c r="AO89"/>
  <c r="AS88"/>
  <c r="AO88"/>
  <c r="AQ88"/>
  <c r="AP88"/>
  <c r="AS87"/>
  <c r="AP87"/>
  <c r="AO87"/>
  <c r="AQ87"/>
  <c r="AS86"/>
  <c r="AO86"/>
  <c r="AQ86"/>
  <c r="AP86"/>
  <c r="AS85"/>
  <c r="AP85"/>
  <c r="AO85"/>
  <c r="AQ85"/>
  <c r="AS84"/>
  <c r="AO84"/>
  <c r="AQ84"/>
  <c r="AP84"/>
  <c r="AR58"/>
  <c r="AS58"/>
  <c r="AP58"/>
  <c r="AO58"/>
  <c r="AQ58"/>
  <c r="AS57"/>
  <c r="AR57"/>
  <c r="AT57"/>
  <c r="AO57"/>
  <c r="AP57"/>
  <c r="AQ57"/>
  <c r="AS55"/>
  <c r="AR55"/>
  <c r="AT55"/>
  <c r="AO55"/>
  <c r="AQ55"/>
  <c r="AP55"/>
  <c r="AR54"/>
  <c r="AT54"/>
  <c r="AS54"/>
  <c r="AP54"/>
  <c r="AO54"/>
  <c r="AQ54"/>
  <c r="AS53"/>
  <c r="AR53"/>
  <c r="AT53"/>
  <c r="AO53"/>
  <c r="AP53"/>
  <c r="AP48"/>
  <c r="AP49"/>
  <c r="AP50"/>
  <c r="AP51"/>
  <c r="AP52"/>
  <c r="AR52"/>
  <c r="AT52"/>
  <c r="AS52"/>
  <c r="AO52"/>
  <c r="AQ52"/>
  <c r="AS51"/>
  <c r="AR51"/>
  <c r="AT51"/>
  <c r="AO51"/>
  <c r="AQ51"/>
  <c r="AR50"/>
  <c r="AT50"/>
  <c r="AS50"/>
  <c r="AO50"/>
  <c r="AQ50"/>
  <c r="AS49"/>
  <c r="AS48"/>
  <c r="AR49"/>
  <c r="AT49"/>
  <c r="AO49"/>
  <c r="AQ49"/>
  <c r="AR48"/>
  <c r="AT48"/>
  <c r="AO48"/>
  <c r="AS46"/>
  <c r="AR46"/>
  <c r="AO46"/>
  <c r="AQ46"/>
  <c r="AP46"/>
  <c r="AR45"/>
  <c r="AS45"/>
  <c r="AT45"/>
  <c r="AP45"/>
  <c r="AO45"/>
  <c r="AR43"/>
  <c r="AT43"/>
  <c r="AS43"/>
  <c r="AP43"/>
  <c r="AO43"/>
  <c r="AQ43"/>
  <c r="AS42"/>
  <c r="AR42"/>
  <c r="AT42"/>
  <c r="AO42"/>
  <c r="AQ42"/>
  <c r="AP42"/>
  <c r="AR41"/>
  <c r="AT41"/>
  <c r="AS41"/>
  <c r="AP41"/>
  <c r="AO41"/>
  <c r="AQ41"/>
  <c r="AS40"/>
  <c r="AT40"/>
  <c r="AR40"/>
  <c r="AO40"/>
  <c r="AP40"/>
  <c r="AR39"/>
  <c r="AT39"/>
  <c r="AS39"/>
  <c r="AP39"/>
  <c r="AO39"/>
  <c r="AQ39"/>
  <c r="AS38"/>
  <c r="AR38"/>
  <c r="AO38"/>
  <c r="AP38"/>
  <c r="AR37"/>
  <c r="AT37"/>
  <c r="AS37"/>
  <c r="AP37"/>
  <c r="AP36"/>
  <c r="AO37"/>
  <c r="AQ37"/>
  <c r="AS36"/>
  <c r="AR36"/>
  <c r="AO36"/>
  <c r="AR34"/>
  <c r="AT34"/>
  <c r="AS34"/>
  <c r="AP34"/>
  <c r="AO34"/>
  <c r="AQ34"/>
  <c r="AS33"/>
  <c r="AR33"/>
  <c r="AT33"/>
  <c r="AO33"/>
  <c r="AQ33"/>
  <c r="AP33"/>
  <c r="AS31"/>
  <c r="AR31"/>
  <c r="AT31"/>
  <c r="AO31"/>
  <c r="AP31"/>
  <c r="AR30"/>
  <c r="AS30"/>
  <c r="AP30"/>
  <c r="AO30"/>
  <c r="AQ30"/>
  <c r="AS29"/>
  <c r="AS24"/>
  <c r="AS25"/>
  <c r="AS26"/>
  <c r="AS27"/>
  <c r="AS28"/>
  <c r="AR28"/>
  <c r="AR29"/>
  <c r="AT29"/>
  <c r="AO29"/>
  <c r="AQ29"/>
  <c r="AP29"/>
  <c r="AP28"/>
  <c r="AO28"/>
  <c r="AQ28"/>
  <c r="AR27"/>
  <c r="AO27"/>
  <c r="AQ27"/>
  <c r="AP27"/>
  <c r="AR26"/>
  <c r="AT26"/>
  <c r="AP26"/>
  <c r="AO26"/>
  <c r="AR25"/>
  <c r="AT25"/>
  <c r="AO25"/>
  <c r="AQ25"/>
  <c r="AP25"/>
  <c r="AR24"/>
  <c r="AT24"/>
  <c r="AP24"/>
  <c r="AO24"/>
  <c r="AS22"/>
  <c r="AR22"/>
  <c r="AT22"/>
  <c r="AO22"/>
  <c r="AQ22"/>
  <c r="AP22"/>
  <c r="AR21"/>
  <c r="AS21"/>
  <c r="AP21"/>
  <c r="AO21"/>
  <c r="AQ21"/>
  <c r="AR19"/>
  <c r="AT19"/>
  <c r="AS19"/>
  <c r="AP19"/>
  <c r="AO19"/>
  <c r="AQ19"/>
  <c r="AO12"/>
  <c r="AQ12"/>
  <c r="AO13"/>
  <c r="AQ13"/>
  <c r="AO14"/>
  <c r="AQ14"/>
  <c r="AP14"/>
  <c r="AO15"/>
  <c r="AQ15"/>
  <c r="AO16"/>
  <c r="AQ16"/>
  <c r="AO17"/>
  <c r="AQ17"/>
  <c r="AP17"/>
  <c r="AS18"/>
  <c r="AR18"/>
  <c r="AT18"/>
  <c r="AO18"/>
  <c r="AP18"/>
  <c r="AR17"/>
  <c r="AT17"/>
  <c r="AS17"/>
  <c r="AS16"/>
  <c r="AR16"/>
  <c r="AT16"/>
  <c r="AP16"/>
  <c r="AR15"/>
  <c r="AS15"/>
  <c r="AP15"/>
  <c r="AS14"/>
  <c r="AR14"/>
  <c r="AT14"/>
  <c r="AR13"/>
  <c r="AT13"/>
  <c r="AS13"/>
  <c r="AP13"/>
  <c r="AS12"/>
  <c r="AR12"/>
  <c r="AP12"/>
  <c r="AN144"/>
  <c r="S144"/>
  <c r="AN143"/>
  <c r="S143"/>
  <c r="AN141"/>
  <c r="AN140"/>
  <c r="AN139"/>
  <c r="S139"/>
  <c r="AN138"/>
  <c r="S138"/>
  <c r="AN137"/>
  <c r="AN136"/>
  <c r="S136"/>
  <c r="AN135"/>
  <c r="AN134"/>
  <c r="S134"/>
  <c r="AB133"/>
  <c r="AN132"/>
  <c r="AB132"/>
  <c r="S132"/>
  <c r="G132"/>
  <c r="AN131"/>
  <c r="AB131"/>
  <c r="S131"/>
  <c r="G131"/>
  <c r="AN129"/>
  <c r="AB129"/>
  <c r="AN128"/>
  <c r="AB128"/>
  <c r="S128"/>
  <c r="G128"/>
  <c r="AN127"/>
  <c r="AB127"/>
  <c r="S127"/>
  <c r="G127"/>
  <c r="AN126"/>
  <c r="S126"/>
  <c r="G126"/>
  <c r="AN125"/>
  <c r="AB125"/>
  <c r="G125"/>
  <c r="AN124"/>
  <c r="S124"/>
  <c r="G124"/>
  <c r="AN123"/>
  <c r="AB123"/>
  <c r="S123"/>
  <c r="AN122"/>
  <c r="S122"/>
  <c r="G122"/>
  <c r="AN106"/>
  <c r="AK106"/>
  <c r="Y106"/>
  <c r="G106"/>
  <c r="AN94"/>
  <c r="AK94"/>
  <c r="AH94"/>
  <c r="Y94"/>
  <c r="M94"/>
  <c r="G94"/>
  <c r="AK93"/>
  <c r="AH93"/>
  <c r="M93"/>
  <c r="G93"/>
  <c r="AN91"/>
  <c r="AK91"/>
  <c r="Y91"/>
  <c r="G91"/>
  <c r="AN90"/>
  <c r="Y90"/>
  <c r="G90"/>
  <c r="AN89"/>
  <c r="AK89"/>
  <c r="AH89"/>
  <c r="Y89"/>
  <c r="M89"/>
  <c r="G89"/>
  <c r="AN86"/>
  <c r="AK86"/>
  <c r="AH86"/>
  <c r="Y86"/>
  <c r="M86"/>
  <c r="G86"/>
  <c r="AN85"/>
  <c r="Y85"/>
  <c r="AN84"/>
  <c r="AK84"/>
  <c r="AH84"/>
  <c r="Y84"/>
  <c r="M84"/>
  <c r="G84"/>
  <c r="AN58"/>
  <c r="AK58"/>
  <c r="Y58"/>
  <c r="V58"/>
  <c r="M58"/>
  <c r="J58"/>
  <c r="G58"/>
  <c r="M57"/>
  <c r="Y55"/>
  <c r="J55"/>
  <c r="AN53"/>
  <c r="AK53"/>
  <c r="Y53"/>
  <c r="M53"/>
  <c r="J53"/>
  <c r="G53"/>
  <c r="AN50"/>
  <c r="AK50"/>
  <c r="Y50"/>
  <c r="V50"/>
  <c r="M50"/>
  <c r="J50"/>
  <c r="G50"/>
  <c r="AN48"/>
  <c r="AK48"/>
  <c r="M48"/>
  <c r="J48"/>
  <c r="G48"/>
  <c r="AK46"/>
  <c r="AK45"/>
  <c r="AK41"/>
  <c r="AK40"/>
  <c r="AK38"/>
  <c r="AK36"/>
  <c r="AN34"/>
  <c r="AN33"/>
  <c r="AN31"/>
  <c r="AN30"/>
  <c r="AN29"/>
  <c r="AN28"/>
  <c r="AN27"/>
  <c r="AN26"/>
  <c r="AN25"/>
  <c r="AN24"/>
  <c r="AN22"/>
  <c r="AK22"/>
  <c r="Y22"/>
  <c r="V22"/>
  <c r="P22"/>
  <c r="G22"/>
  <c r="AN21"/>
  <c r="Y21"/>
  <c r="G21"/>
  <c r="AN19"/>
  <c r="AK19"/>
  <c r="Y19"/>
  <c r="V19"/>
  <c r="AN18"/>
  <c r="Y18"/>
  <c r="G18"/>
  <c r="AN17"/>
  <c r="AK17"/>
  <c r="Y17"/>
  <c r="V17"/>
  <c r="P17"/>
  <c r="G17"/>
  <c r="AN16"/>
  <c r="AK16"/>
  <c r="Y16"/>
  <c r="V16"/>
  <c r="G16"/>
  <c r="AN15"/>
  <c r="Y15"/>
  <c r="V15"/>
  <c r="G15"/>
  <c r="AN14"/>
  <c r="AK14"/>
  <c r="Y14"/>
  <c r="V14"/>
  <c r="G14"/>
  <c r="AN13"/>
  <c r="Y13"/>
  <c r="AN12"/>
  <c r="AK12"/>
  <c r="Y12"/>
  <c r="V12"/>
  <c r="G12"/>
  <c r="D58"/>
  <c r="D50"/>
  <c r="D22"/>
  <c r="D21"/>
  <c r="D18"/>
  <c r="D17"/>
  <c r="D16"/>
  <c r="D14"/>
  <c r="D13"/>
  <c r="D12"/>
  <c r="AS108" i="14"/>
  <c r="AR108"/>
  <c r="AT108"/>
  <c r="AO108"/>
  <c r="AQ108"/>
  <c r="AP108"/>
  <c r="AS107"/>
  <c r="AR107"/>
  <c r="AT107"/>
  <c r="AP107"/>
  <c r="AO107"/>
  <c r="AS105"/>
  <c r="AR105"/>
  <c r="AT105"/>
  <c r="AP105"/>
  <c r="AO105"/>
  <c r="AQ105"/>
  <c r="AS104"/>
  <c r="AR104"/>
  <c r="AT104"/>
  <c r="AO104"/>
  <c r="AQ104"/>
  <c r="AP104"/>
  <c r="AS103"/>
  <c r="AR103"/>
  <c r="AP103"/>
  <c r="AO103"/>
  <c r="AQ103"/>
  <c r="AR102"/>
  <c r="AT102"/>
  <c r="AS102"/>
  <c r="AO102"/>
  <c r="AQ102"/>
  <c r="AP102"/>
  <c r="AS101"/>
  <c r="AR101"/>
  <c r="AT101"/>
  <c r="AP101"/>
  <c r="AO101"/>
  <c r="AQ101"/>
  <c r="AR100"/>
  <c r="AS100"/>
  <c r="AO100"/>
  <c r="AQ100"/>
  <c r="AP100"/>
  <c r="AS99"/>
  <c r="AR99"/>
  <c r="AT99"/>
  <c r="AP99"/>
  <c r="AP98"/>
  <c r="AO99"/>
  <c r="AQ99"/>
  <c r="AR98"/>
  <c r="AT98"/>
  <c r="AS98"/>
  <c r="AO98"/>
  <c r="AQ98"/>
  <c r="AS96"/>
  <c r="AR96"/>
  <c r="AT96"/>
  <c r="AP96"/>
  <c r="AO96"/>
  <c r="AQ96"/>
  <c r="AR95"/>
  <c r="AT95"/>
  <c r="AS95"/>
  <c r="AO95"/>
  <c r="AP95"/>
  <c r="AS86"/>
  <c r="AS87"/>
  <c r="AS88"/>
  <c r="AS89"/>
  <c r="AS90"/>
  <c r="AS91"/>
  <c r="AS93"/>
  <c r="AR93"/>
  <c r="AT93"/>
  <c r="AO93"/>
  <c r="AQ93"/>
  <c r="AP93"/>
  <c r="AS92"/>
  <c r="AR92"/>
  <c r="AT92"/>
  <c r="AP92"/>
  <c r="AO92"/>
  <c r="AQ92"/>
  <c r="AR91"/>
  <c r="AO91"/>
  <c r="AQ91"/>
  <c r="AP91"/>
  <c r="AR90"/>
  <c r="AT90"/>
  <c r="AP90"/>
  <c r="AO90"/>
  <c r="AQ90"/>
  <c r="AR89"/>
  <c r="AT89"/>
  <c r="AO89"/>
  <c r="AQ89"/>
  <c r="AP89"/>
  <c r="AR88"/>
  <c r="AP88"/>
  <c r="AO88"/>
  <c r="AR87"/>
  <c r="AT87"/>
  <c r="AO87"/>
  <c r="AQ87"/>
  <c r="AP87"/>
  <c r="AP86"/>
  <c r="AR86"/>
  <c r="AT86"/>
  <c r="AO86"/>
  <c r="AQ86"/>
  <c r="AR84"/>
  <c r="AT84"/>
  <c r="AS84"/>
  <c r="AO84"/>
  <c r="AP84"/>
  <c r="AS83"/>
  <c r="AR83"/>
  <c r="AP83"/>
  <c r="AO83"/>
  <c r="AQ83"/>
  <c r="AP74"/>
  <c r="AP75"/>
  <c r="AP76"/>
  <c r="AP77"/>
  <c r="AP78"/>
  <c r="AP79"/>
  <c r="AP81"/>
  <c r="AS81"/>
  <c r="AR81"/>
  <c r="AT81"/>
  <c r="AO81"/>
  <c r="AQ81"/>
  <c r="AR80"/>
  <c r="AT80"/>
  <c r="AS80"/>
  <c r="AO80"/>
  <c r="AQ80"/>
  <c r="AP80"/>
  <c r="AS79"/>
  <c r="AR79"/>
  <c r="AT79"/>
  <c r="AO79"/>
  <c r="AQ79"/>
  <c r="AR78"/>
  <c r="AT78"/>
  <c r="AS78"/>
  <c r="AO78"/>
  <c r="AS77"/>
  <c r="AR77"/>
  <c r="AT77"/>
  <c r="AO77"/>
  <c r="AQ77"/>
  <c r="AR76"/>
  <c r="AT76"/>
  <c r="AS76"/>
  <c r="AO76"/>
  <c r="AQ76"/>
  <c r="AS75"/>
  <c r="AS74"/>
  <c r="AR75"/>
  <c r="AT75"/>
  <c r="AO75"/>
  <c r="AQ75"/>
  <c r="AR74"/>
  <c r="AT74"/>
  <c r="AO74"/>
  <c r="AQ74"/>
  <c r="AS72"/>
  <c r="AR72"/>
  <c r="AT72"/>
  <c r="AP72"/>
  <c r="AP71"/>
  <c r="AO72"/>
  <c r="AQ72"/>
  <c r="AR71"/>
  <c r="AT71"/>
  <c r="AS71"/>
  <c r="AO71"/>
  <c r="AR69"/>
  <c r="AT69"/>
  <c r="AS69"/>
  <c r="AO69"/>
  <c r="AQ69"/>
  <c r="AP69"/>
  <c r="AS68"/>
  <c r="AR68"/>
  <c r="AT68"/>
  <c r="AP68"/>
  <c r="AO68"/>
  <c r="AQ68"/>
  <c r="AR67"/>
  <c r="AT67"/>
  <c r="AS67"/>
  <c r="AO67"/>
  <c r="AQ67"/>
  <c r="AP67"/>
  <c r="AS66"/>
  <c r="AR66"/>
  <c r="AT66"/>
  <c r="AP66"/>
  <c r="AO66"/>
  <c r="AQ66"/>
  <c r="AR65"/>
  <c r="AT65"/>
  <c r="AS65"/>
  <c r="AO65"/>
  <c r="AQ65"/>
  <c r="AP65"/>
  <c r="AS64"/>
  <c r="AR64"/>
  <c r="AT64"/>
  <c r="AP64"/>
  <c r="AO64"/>
  <c r="AQ64"/>
  <c r="AR63"/>
  <c r="AT63"/>
  <c r="AS63"/>
  <c r="AO63"/>
  <c r="AQ63"/>
  <c r="AP63"/>
  <c r="AS62"/>
  <c r="AR62"/>
  <c r="AP62"/>
  <c r="AO62"/>
  <c r="AQ62"/>
  <c r="AR58"/>
  <c r="AT58"/>
  <c r="AS58"/>
  <c r="AS57"/>
  <c r="AO58"/>
  <c r="AQ58"/>
  <c r="AP58"/>
  <c r="AR57"/>
  <c r="AT57"/>
  <c r="AP57"/>
  <c r="AO57"/>
  <c r="AQ57"/>
  <c r="AS55"/>
  <c r="AR55"/>
  <c r="AT55"/>
  <c r="AP55"/>
  <c r="AO55"/>
  <c r="AQ55"/>
  <c r="AR54"/>
  <c r="AT54"/>
  <c r="AS54"/>
  <c r="AO54"/>
  <c r="AQ54"/>
  <c r="AP54"/>
  <c r="AS53"/>
  <c r="AS48"/>
  <c r="AS49"/>
  <c r="AS50"/>
  <c r="AS51"/>
  <c r="AS52"/>
  <c r="AR53"/>
  <c r="AT53"/>
  <c r="AP53"/>
  <c r="AO53"/>
  <c r="AQ53"/>
  <c r="AR52"/>
  <c r="AT52"/>
  <c r="AO52"/>
  <c r="AQ52"/>
  <c r="AP52"/>
  <c r="AR51"/>
  <c r="AT51"/>
  <c r="AP51"/>
  <c r="AO51"/>
  <c r="AQ51"/>
  <c r="AR50"/>
  <c r="AT50"/>
  <c r="AO50"/>
  <c r="AO48"/>
  <c r="AQ48"/>
  <c r="AO49"/>
  <c r="AQ49"/>
  <c r="AP50"/>
  <c r="AR49"/>
  <c r="AT49"/>
  <c r="AP49"/>
  <c r="AR48"/>
  <c r="AT48"/>
  <c r="AP48"/>
  <c r="AS46"/>
  <c r="AR46"/>
  <c r="AT46"/>
  <c r="AP46"/>
  <c r="AO46"/>
  <c r="AR45"/>
  <c r="AT45"/>
  <c r="AS45"/>
  <c r="AO45"/>
  <c r="AQ45"/>
  <c r="AP45"/>
  <c r="AO36"/>
  <c r="AO37"/>
  <c r="AQ37"/>
  <c r="AO38"/>
  <c r="AQ38"/>
  <c r="AO39"/>
  <c r="AQ39"/>
  <c r="AO40"/>
  <c r="AQ40"/>
  <c r="AO41"/>
  <c r="AO43"/>
  <c r="AR43"/>
  <c r="AT43"/>
  <c r="AS43"/>
  <c r="AP43"/>
  <c r="AS42"/>
  <c r="AR42"/>
  <c r="AT42"/>
  <c r="AP42"/>
  <c r="AO42"/>
  <c r="AQ42"/>
  <c r="AR41"/>
  <c r="AS41"/>
  <c r="AP41"/>
  <c r="AS40"/>
  <c r="AR40"/>
  <c r="AT40"/>
  <c r="AP40"/>
  <c r="AR39"/>
  <c r="AT39"/>
  <c r="AS39"/>
  <c r="AP39"/>
  <c r="AS38"/>
  <c r="AR38"/>
  <c r="AT38"/>
  <c r="AP38"/>
  <c r="AR37"/>
  <c r="AT37"/>
  <c r="AS37"/>
  <c r="AP37"/>
  <c r="AS36"/>
  <c r="AR36"/>
  <c r="AT36"/>
  <c r="AP36"/>
  <c r="AR34"/>
  <c r="AS34"/>
  <c r="AO34"/>
  <c r="AQ34"/>
  <c r="AP34"/>
  <c r="AS33"/>
  <c r="AR33"/>
  <c r="AT33"/>
  <c r="AP33"/>
  <c r="AO33"/>
  <c r="AQ33"/>
  <c r="AS31"/>
  <c r="AR31"/>
  <c r="AT31"/>
  <c r="AP31"/>
  <c r="AO31"/>
  <c r="AQ31"/>
  <c r="AR30"/>
  <c r="AT30"/>
  <c r="AS30"/>
  <c r="AO30"/>
  <c r="AP30"/>
  <c r="AS29"/>
  <c r="AT29"/>
  <c r="AR29"/>
  <c r="AP29"/>
  <c r="AO29"/>
  <c r="AQ29"/>
  <c r="AR28"/>
  <c r="AT28"/>
  <c r="AS28"/>
  <c r="AO28"/>
  <c r="AP28"/>
  <c r="AS27"/>
  <c r="AR27"/>
  <c r="AP27"/>
  <c r="AO27"/>
  <c r="AR26"/>
  <c r="AT26"/>
  <c r="AS26"/>
  <c r="AO26"/>
  <c r="AQ26"/>
  <c r="AP26"/>
  <c r="AO24"/>
  <c r="AQ24"/>
  <c r="AO25"/>
  <c r="AQ25"/>
  <c r="AS25"/>
  <c r="AR25"/>
  <c r="AT25"/>
  <c r="AP25"/>
  <c r="AR24"/>
  <c r="AS24"/>
  <c r="AP24"/>
  <c r="AS22"/>
  <c r="AS21"/>
  <c r="AR22"/>
  <c r="AT22"/>
  <c r="AP22"/>
  <c r="AO22"/>
  <c r="AQ22"/>
  <c r="AR21"/>
  <c r="AT21"/>
  <c r="AO21"/>
  <c r="AQ21"/>
  <c r="AP21"/>
  <c r="AR19"/>
  <c r="AS19"/>
  <c r="AO19"/>
  <c r="AP19"/>
  <c r="AS18"/>
  <c r="AR18"/>
  <c r="AT18"/>
  <c r="AP18"/>
  <c r="AO18"/>
  <c r="AQ18"/>
  <c r="AR17"/>
  <c r="AT17"/>
  <c r="AS17"/>
  <c r="AO17"/>
  <c r="AP17"/>
  <c r="AS16"/>
  <c r="AR16"/>
  <c r="AT16"/>
  <c r="AP16"/>
  <c r="AO16"/>
  <c r="AQ16"/>
  <c r="AR15"/>
  <c r="AT15"/>
  <c r="AS15"/>
  <c r="AO15"/>
  <c r="AQ15"/>
  <c r="AP15"/>
  <c r="AS14"/>
  <c r="AR14"/>
  <c r="AP14"/>
  <c r="AO14"/>
  <c r="AR13"/>
  <c r="AT13"/>
  <c r="AS13"/>
  <c r="AO13"/>
  <c r="AQ13"/>
  <c r="AP13"/>
  <c r="AS12"/>
  <c r="AR12"/>
  <c r="AT12"/>
  <c r="AP12"/>
  <c r="AO12"/>
  <c r="AQ12"/>
  <c r="AN108"/>
  <c r="AN103"/>
  <c r="AN100"/>
  <c r="AN98"/>
  <c r="AN72"/>
  <c r="AN71"/>
  <c r="AN69"/>
  <c r="AN67"/>
  <c r="AN64"/>
  <c r="AN63"/>
  <c r="AN62"/>
  <c r="AN58"/>
  <c r="AN53"/>
  <c r="AN50"/>
  <c r="AN46"/>
  <c r="AN41"/>
  <c r="AN38"/>
  <c r="AN36"/>
  <c r="AN22"/>
  <c r="AN21"/>
  <c r="AN19"/>
  <c r="AN17"/>
  <c r="AN14"/>
  <c r="AN13"/>
  <c r="AN12"/>
  <c r="AK108"/>
  <c r="AK103"/>
  <c r="AK100"/>
  <c r="AK98"/>
  <c r="AK96"/>
  <c r="AK91"/>
  <c r="AK88"/>
  <c r="AK86"/>
  <c r="AK84"/>
  <c r="AK83"/>
  <c r="AK81"/>
  <c r="AK79"/>
  <c r="AK78"/>
  <c r="AK76"/>
  <c r="AK74"/>
  <c r="AK71"/>
  <c r="AK67"/>
  <c r="AK64"/>
  <c r="AK62"/>
  <c r="AK58"/>
  <c r="AK53"/>
  <c r="AK50"/>
  <c r="AK48"/>
  <c r="AK46"/>
  <c r="AK41"/>
  <c r="AK38"/>
  <c r="AK36"/>
  <c r="AK34"/>
  <c r="AK26"/>
  <c r="AK24"/>
  <c r="AK22"/>
  <c r="AK21"/>
  <c r="AK17"/>
  <c r="AK14"/>
  <c r="AK12"/>
  <c r="AH108"/>
  <c r="AH107"/>
  <c r="AH103"/>
  <c r="AH100"/>
  <c r="AE103"/>
  <c r="AE100"/>
  <c r="AE58"/>
  <c r="AE50"/>
  <c r="AB108"/>
  <c r="AB107"/>
  <c r="AB105"/>
  <c r="AB104"/>
  <c r="AB103"/>
  <c r="AB102"/>
  <c r="AB101"/>
  <c r="AB100"/>
  <c r="AB99"/>
  <c r="AB98"/>
  <c r="AB97"/>
  <c r="AB96"/>
  <c r="AB95"/>
  <c r="AB94"/>
  <c r="AB93"/>
  <c r="AB92"/>
  <c r="AB91"/>
  <c r="AB90"/>
  <c r="AB89"/>
  <c r="AB88"/>
  <c r="AB87"/>
  <c r="AB86"/>
  <c r="AB85"/>
  <c r="AB84"/>
  <c r="AB83"/>
  <c r="AB81"/>
  <c r="AB80"/>
  <c r="AB79"/>
  <c r="AB78"/>
  <c r="AB77"/>
  <c r="AB76"/>
  <c r="AB75"/>
  <c r="AB74"/>
  <c r="AB73"/>
  <c r="AB72"/>
  <c r="AB71"/>
  <c r="AB70"/>
  <c r="AB69"/>
  <c r="AB68"/>
  <c r="AB67"/>
  <c r="AB66"/>
  <c r="AB65"/>
  <c r="AB64"/>
  <c r="AB63"/>
  <c r="AB62"/>
  <c r="AB58"/>
  <c r="AB57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3"/>
  <c r="AB31"/>
  <c r="AB30"/>
  <c r="AB29"/>
  <c r="AB28"/>
  <c r="AB27"/>
  <c r="AB26"/>
  <c r="AB25"/>
  <c r="AB24"/>
  <c r="AB23"/>
  <c r="AB22"/>
  <c r="AB21"/>
  <c r="AB19"/>
  <c r="AB18"/>
  <c r="AB17"/>
  <c r="AB16"/>
  <c r="AB15"/>
  <c r="AB14"/>
  <c r="AB13"/>
  <c r="AB12"/>
  <c r="Y103"/>
  <c r="Y100"/>
  <c r="Y96"/>
  <c r="Y95"/>
  <c r="Y91"/>
  <c r="Y88"/>
  <c r="Y86"/>
  <c r="Y84"/>
  <c r="Y83"/>
  <c r="Y81"/>
  <c r="Y80"/>
  <c r="Y79"/>
  <c r="Y78"/>
  <c r="Y76"/>
  <c r="Y75"/>
  <c r="Y74"/>
  <c r="Y72"/>
  <c r="Y71"/>
  <c r="Y69"/>
  <c r="Y67"/>
  <c r="Y64"/>
  <c r="Y63"/>
  <c r="Y62"/>
  <c r="Y58"/>
  <c r="Y57"/>
  <c r="Y53"/>
  <c r="Y50"/>
  <c r="Y46"/>
  <c r="Y41"/>
  <c r="Y38"/>
  <c r="Y36"/>
  <c r="Y34"/>
  <c r="Y33"/>
  <c r="Y28"/>
  <c r="Y26"/>
  <c r="Y25"/>
  <c r="Y24"/>
  <c r="Y22"/>
  <c r="Y21"/>
  <c r="Y17"/>
  <c r="Y14"/>
  <c r="Y13"/>
  <c r="Y12"/>
  <c r="P46"/>
  <c r="P41"/>
  <c r="P38"/>
  <c r="M108"/>
  <c r="M103"/>
  <c r="M100"/>
  <c r="M96"/>
  <c r="M95"/>
  <c r="M91"/>
  <c r="M88"/>
  <c r="M86"/>
  <c r="J96"/>
  <c r="J93"/>
  <c r="J91"/>
  <c r="J88"/>
  <c r="J86"/>
  <c r="J46"/>
  <c r="J44"/>
  <c r="J43"/>
  <c r="J41"/>
  <c r="J38"/>
  <c r="J36"/>
  <c r="G108"/>
  <c r="G105"/>
  <c r="G103"/>
  <c r="G100"/>
  <c r="G84"/>
  <c r="G83"/>
  <c r="G80"/>
  <c r="G79"/>
  <c r="G78"/>
  <c r="G77"/>
  <c r="G76"/>
  <c r="G75"/>
  <c r="G74"/>
  <c r="G72"/>
  <c r="G71"/>
  <c r="G67"/>
  <c r="G64"/>
  <c r="G63"/>
  <c r="G62"/>
  <c r="G58"/>
  <c r="G53"/>
  <c r="G50"/>
  <c r="G46"/>
  <c r="G44"/>
  <c r="G43"/>
  <c r="G41"/>
  <c r="G38"/>
  <c r="G36"/>
  <c r="G34"/>
  <c r="G33"/>
  <c r="G30"/>
  <c r="G29"/>
  <c r="G28"/>
  <c r="G27"/>
  <c r="G26"/>
  <c r="G25"/>
  <c r="G24"/>
  <c r="G22"/>
  <c r="G21"/>
  <c r="G20"/>
  <c r="G17"/>
  <c r="G14"/>
  <c r="G13"/>
  <c r="G12"/>
  <c r="D108"/>
  <c r="D103"/>
  <c r="D100"/>
  <c r="D58"/>
  <c r="D53"/>
  <c r="D50"/>
  <c r="D46"/>
  <c r="D41"/>
  <c r="D38"/>
  <c r="D36"/>
  <c r="AS52" i="16"/>
  <c r="AR52"/>
  <c r="AR56"/>
  <c r="AP52"/>
  <c r="AO52"/>
  <c r="AQ52"/>
  <c r="AE54"/>
  <c r="J39" i="38"/>
  <c r="M12"/>
  <c r="P92" i="16"/>
  <c r="AK28"/>
  <c r="AK25"/>
  <c r="AK22"/>
  <c r="AK21"/>
  <c r="AK19"/>
  <c r="AK18"/>
  <c r="AK17"/>
  <c r="AK15"/>
  <c r="AK14"/>
  <c r="AR28"/>
  <c r="AR26"/>
  <c r="AS26"/>
  <c r="AR25"/>
  <c r="AS25"/>
  <c r="AR17"/>
  <c r="AR18"/>
  <c r="AR24"/>
  <c r="AS24"/>
  <c r="AR23"/>
  <c r="AR22"/>
  <c r="AR21"/>
  <c r="AR19"/>
  <c r="AS19"/>
  <c r="AS23"/>
  <c r="AR15"/>
  <c r="B12" i="41"/>
  <c r="AR14" i="16"/>
  <c r="B11" i="41"/>
  <c r="V23" i="16"/>
  <c r="J41"/>
  <c r="J28"/>
  <c r="J25"/>
  <c r="J22"/>
  <c r="J21"/>
  <c r="Y23"/>
  <c r="Y34"/>
  <c r="Y36"/>
  <c r="Y37"/>
  <c r="Y38"/>
  <c r="Y71"/>
  <c r="Y75"/>
  <c r="Y77"/>
  <c r="Y78"/>
  <c r="Y83"/>
  <c r="Y91"/>
  <c r="Y28"/>
  <c r="Y22"/>
  <c r="Y21"/>
  <c r="AH28"/>
  <c r="AH26"/>
  <c r="AH23"/>
  <c r="AH22"/>
  <c r="AH21"/>
  <c r="N30" i="5"/>
  <c r="AB15" i="16"/>
  <c r="AR61"/>
  <c r="AR59"/>
  <c r="AS59"/>
  <c r="AR58"/>
  <c r="AS58"/>
  <c r="AR57"/>
  <c r="AR55"/>
  <c r="AR53"/>
  <c r="AS53"/>
  <c r="S16"/>
  <c r="J38" i="38"/>
  <c r="AP11"/>
  <c r="AP12"/>
  <c r="AP13"/>
  <c r="AO13"/>
  <c r="AB28" i="16"/>
  <c r="AB24"/>
  <c r="AB22"/>
  <c r="AB19"/>
  <c r="AB17"/>
  <c r="AE28"/>
  <c r="P28"/>
  <c r="V28"/>
  <c r="V21"/>
  <c r="S28"/>
  <c r="S25"/>
  <c r="S24"/>
  <c r="S23"/>
  <c r="S22"/>
  <c r="S21"/>
  <c r="S19"/>
  <c r="S18"/>
  <c r="S17"/>
  <c r="S15"/>
  <c r="S14"/>
  <c r="D22"/>
  <c r="D21"/>
  <c r="G28"/>
  <c r="G25"/>
  <c r="G24"/>
  <c r="G23"/>
  <c r="G22"/>
  <c r="G21"/>
  <c r="G15"/>
  <c r="AN28"/>
  <c r="AN25"/>
  <c r="AN24"/>
  <c r="AN22"/>
  <c r="AN21"/>
  <c r="AN19"/>
  <c r="AN17"/>
  <c r="AN15"/>
  <c r="M28"/>
  <c r="M22"/>
  <c r="M21"/>
  <c r="AO14"/>
  <c r="AP25"/>
  <c r="AP24"/>
  <c r="AP23"/>
  <c r="AP22"/>
  <c r="AP21"/>
  <c r="AO21"/>
  <c r="AP19"/>
  <c r="AP18"/>
  <c r="AP17"/>
  <c r="AP15"/>
  <c r="AP14"/>
  <c r="AO25"/>
  <c r="AO24"/>
  <c r="AO23"/>
  <c r="AO22"/>
  <c r="AO19"/>
  <c r="AO18"/>
  <c r="AO17"/>
  <c r="AO15"/>
  <c r="AG55" i="19"/>
  <c r="AG53"/>
  <c r="AD51"/>
  <c r="W53"/>
  <c r="U55"/>
  <c r="Q55"/>
  <c r="O55"/>
  <c r="N55"/>
  <c r="O53"/>
  <c r="L55"/>
  <c r="K55"/>
  <c r="L51"/>
  <c r="I55"/>
  <c r="R67" i="18"/>
  <c r="O69"/>
  <c r="AS33" i="16"/>
  <c r="C19" i="41"/>
  <c r="C35" s="1"/>
  <c r="AS14" i="16"/>
  <c r="C11" i="41"/>
  <c r="AS48" i="16"/>
  <c r="C27" i="41"/>
  <c r="AS34" i="16"/>
  <c r="C20" i="41"/>
  <c r="AS46" i="16"/>
  <c r="AS36"/>
  <c r="AS37"/>
  <c r="AS43"/>
  <c r="AS44"/>
  <c r="AS41"/>
  <c r="AS38"/>
  <c r="AS42"/>
  <c r="AS40"/>
  <c r="C17" i="41"/>
  <c r="C33" s="1"/>
  <c r="AR42" i="16"/>
  <c r="AR38"/>
  <c r="AT38"/>
  <c r="AR46"/>
  <c r="AR43"/>
  <c r="AS49"/>
  <c r="C28" i="41"/>
  <c r="AR49" i="16"/>
  <c r="AS51"/>
  <c r="AS61"/>
  <c r="AS57"/>
  <c r="AS55"/>
  <c r="C25" i="41"/>
  <c r="AS56" i="16"/>
  <c r="AS68"/>
  <c r="AS69"/>
  <c r="AS70"/>
  <c r="AS71"/>
  <c r="AR71"/>
  <c r="AS73"/>
  <c r="AS74"/>
  <c r="AS75"/>
  <c r="AR75"/>
  <c r="AS76"/>
  <c r="AS77"/>
  <c r="AS78"/>
  <c r="AR78"/>
  <c r="AS79"/>
  <c r="AS82"/>
  <c r="AS83"/>
  <c r="AS84"/>
  <c r="AS85"/>
  <c r="AS86"/>
  <c r="AR86"/>
  <c r="AS87"/>
  <c r="AS89"/>
  <c r="AS90"/>
  <c r="AS91"/>
  <c r="AS92"/>
  <c r="AP33"/>
  <c r="AP34"/>
  <c r="AO34"/>
  <c r="AP36"/>
  <c r="AO36"/>
  <c r="AP37"/>
  <c r="AO37"/>
  <c r="AP38"/>
  <c r="AP40"/>
  <c r="AP41"/>
  <c r="AP42"/>
  <c r="AP43"/>
  <c r="AO43"/>
  <c r="AP46"/>
  <c r="AP48"/>
  <c r="AP49"/>
  <c r="AP51"/>
  <c r="AP53"/>
  <c r="AP55"/>
  <c r="AP56"/>
  <c r="AP57"/>
  <c r="AP58"/>
  <c r="AP68"/>
  <c r="AP69"/>
  <c r="AP70"/>
  <c r="AP71"/>
  <c r="AP73"/>
  <c r="AP74"/>
  <c r="AP75"/>
  <c r="AP76"/>
  <c r="AP77"/>
  <c r="AP78"/>
  <c r="AP79"/>
  <c r="AP82"/>
  <c r="AP83"/>
  <c r="AP84"/>
  <c r="AP85"/>
  <c r="AO85"/>
  <c r="AP86"/>
  <c r="AP87"/>
  <c r="AP89"/>
  <c r="AP90"/>
  <c r="AP91"/>
  <c r="AP92"/>
  <c r="J88"/>
  <c r="I125" i="14"/>
  <c r="H125"/>
  <c r="I123"/>
  <c r="I121"/>
  <c r="H121"/>
  <c r="I119"/>
  <c r="I117"/>
  <c r="I113"/>
  <c r="H113"/>
  <c r="AJ54" i="39"/>
  <c r="AG54"/>
  <c r="AD53"/>
  <c r="AA53"/>
  <c r="X53"/>
  <c r="X52"/>
  <c r="R53"/>
  <c r="K53"/>
  <c r="K52"/>
  <c r="F53"/>
  <c r="F52"/>
  <c r="C54"/>
  <c r="B53"/>
  <c r="C52"/>
  <c r="AM125" i="14"/>
  <c r="AM121"/>
  <c r="AL122"/>
  <c r="AL119"/>
  <c r="AM117"/>
  <c r="AL116"/>
  <c r="AL114"/>
  <c r="AJ126"/>
  <c r="AI125"/>
  <c r="AJ122"/>
  <c r="AJ118"/>
  <c r="AJ114"/>
  <c r="AG126"/>
  <c r="AG122"/>
  <c r="AF121"/>
  <c r="AG118"/>
  <c r="AG114"/>
  <c r="AD125"/>
  <c r="AD124"/>
  <c r="AD121"/>
  <c r="AD120"/>
  <c r="AD117"/>
  <c r="AD116"/>
  <c r="AD113"/>
  <c r="AD111"/>
  <c r="AA126"/>
  <c r="AA122"/>
  <c r="Z122"/>
  <c r="AA118"/>
  <c r="AA114"/>
  <c r="Z114"/>
  <c r="X125"/>
  <c r="X117"/>
  <c r="X112"/>
  <c r="U125"/>
  <c r="U121"/>
  <c r="T121"/>
  <c r="U120"/>
  <c r="T117"/>
  <c r="U116"/>
  <c r="U113"/>
  <c r="T113"/>
  <c r="U111"/>
  <c r="R126"/>
  <c r="R122"/>
  <c r="Q121"/>
  <c r="R118"/>
  <c r="Q117"/>
  <c r="R114"/>
  <c r="Q113"/>
  <c r="O126"/>
  <c r="N125"/>
  <c r="O122"/>
  <c r="N121"/>
  <c r="O118"/>
  <c r="N117"/>
  <c r="O114"/>
  <c r="N113"/>
  <c r="L125"/>
  <c r="L122"/>
  <c r="K121"/>
  <c r="L118"/>
  <c r="K117"/>
  <c r="L114"/>
  <c r="K113"/>
  <c r="F126"/>
  <c r="E119"/>
  <c r="F117"/>
  <c r="C123"/>
  <c r="B126"/>
  <c r="B122"/>
  <c r="B114"/>
  <c r="B111"/>
  <c r="AP15" i="38"/>
  <c r="AP16"/>
  <c r="AO16"/>
  <c r="AP17"/>
  <c r="AP19"/>
  <c r="AP20"/>
  <c r="AP21"/>
  <c r="AP24"/>
  <c r="AP25"/>
  <c r="AP26"/>
  <c r="AP27"/>
  <c r="AP28"/>
  <c r="AP29"/>
  <c r="AP31"/>
  <c r="AP32"/>
  <c r="AP33"/>
  <c r="AP34"/>
  <c r="AO34"/>
  <c r="AO19"/>
  <c r="AO21"/>
  <c r="AP38"/>
  <c r="AP39"/>
  <c r="AP40"/>
  <c r="AP43"/>
  <c r="AO43"/>
  <c r="AP45"/>
  <c r="D21" i="24"/>
  <c r="D60"/>
  <c r="AS17" i="16"/>
  <c r="AS18"/>
  <c r="AS28"/>
  <c r="AS22"/>
  <c r="AS21"/>
  <c r="C9" i="41"/>
  <c r="AS15" i="16"/>
  <c r="C12" i="41"/>
  <c r="C36" s="1"/>
  <c r="D26" i="5"/>
  <c r="N9"/>
  <c r="V34" i="16"/>
  <c r="J21" i="38"/>
  <c r="J15"/>
  <c r="J46" i="16"/>
  <c r="J44"/>
  <c r="J40"/>
  <c r="AH92"/>
  <c r="AH91"/>
  <c r="AH90"/>
  <c r="AH89"/>
  <c r="AH82"/>
  <c r="AH76"/>
  <c r="AH75"/>
  <c r="AH74"/>
  <c r="AH73"/>
  <c r="AH69"/>
  <c r="AH68"/>
  <c r="AH61"/>
  <c r="AH59"/>
  <c r="AH56"/>
  <c r="AH55"/>
  <c r="AH46"/>
  <c r="AH44"/>
  <c r="AH42"/>
  <c r="AH41"/>
  <c r="AH40"/>
  <c r="AH38"/>
  <c r="AH39" i="38"/>
  <c r="AH38"/>
  <c r="AH34"/>
  <c r="AH33"/>
  <c r="AH32"/>
  <c r="AH31"/>
  <c r="AH29"/>
  <c r="AH26"/>
  <c r="AH25"/>
  <c r="AH24"/>
  <c r="AH21"/>
  <c r="AH20"/>
  <c r="AH19"/>
  <c r="M57" i="16"/>
  <c r="AN43" i="38"/>
  <c r="AN40"/>
  <c r="AN39"/>
  <c r="AN37" i="16"/>
  <c r="AN36"/>
  <c r="D43"/>
  <c r="C51" i="39"/>
  <c r="AM52"/>
  <c r="AM51"/>
  <c r="AL125" i="14"/>
  <c r="AL124"/>
  <c r="AL123"/>
  <c r="AL121"/>
  <c r="AM119"/>
  <c r="AM115"/>
  <c r="AL115"/>
  <c r="AL113"/>
  <c r="AM112"/>
  <c r="AM111"/>
  <c r="C122"/>
  <c r="C121"/>
  <c r="C120"/>
  <c r="C119"/>
  <c r="B118"/>
  <c r="C117"/>
  <c r="C114"/>
  <c r="C113"/>
  <c r="B113"/>
  <c r="C112"/>
  <c r="C111"/>
  <c r="AO11" i="38"/>
  <c r="AR92" i="16"/>
  <c r="AR91"/>
  <c r="AR90"/>
  <c r="AR68"/>
  <c r="AR69"/>
  <c r="AR89"/>
  <c r="AR87"/>
  <c r="AR85"/>
  <c r="AR84"/>
  <c r="AR83"/>
  <c r="AR82"/>
  <c r="AR79"/>
  <c r="AR77"/>
  <c r="AR76"/>
  <c r="AR74"/>
  <c r="AR73"/>
  <c r="AR70"/>
  <c r="AR51"/>
  <c r="AR48"/>
  <c r="AT48"/>
  <c r="AR33"/>
  <c r="B19" i="41"/>
  <c r="B35" s="1"/>
  <c r="AR41" i="16"/>
  <c r="AR40"/>
  <c r="B17" i="41"/>
  <c r="AR37" i="16"/>
  <c r="AR36"/>
  <c r="AR44"/>
  <c r="AR34"/>
  <c r="AF52" i="39"/>
  <c r="AD54"/>
  <c r="AD52"/>
  <c r="AC52"/>
  <c r="AA54"/>
  <c r="AA52"/>
  <c r="Z52"/>
  <c r="W52"/>
  <c r="U52"/>
  <c r="T52"/>
  <c r="Q54"/>
  <c r="R52"/>
  <c r="O52"/>
  <c r="L54"/>
  <c r="L52"/>
  <c r="I52"/>
  <c r="AO92" i="16"/>
  <c r="AO91"/>
  <c r="AO90"/>
  <c r="AO89"/>
  <c r="AO87"/>
  <c r="AO86"/>
  <c r="AO84"/>
  <c r="AO83"/>
  <c r="AO82"/>
  <c r="AO79"/>
  <c r="AO78"/>
  <c r="AO77"/>
  <c r="AO76"/>
  <c r="AO75"/>
  <c r="AO74"/>
  <c r="AO73"/>
  <c r="AO71"/>
  <c r="AO70"/>
  <c r="AO69"/>
  <c r="AO68"/>
  <c r="AO58"/>
  <c r="AO57"/>
  <c r="AO56"/>
  <c r="AO55"/>
  <c r="AO53"/>
  <c r="AO51"/>
  <c r="AO49"/>
  <c r="AO48"/>
  <c r="AQ48"/>
  <c r="AO46"/>
  <c r="AO42"/>
  <c r="AO41"/>
  <c r="AO40"/>
  <c r="AO38"/>
  <c r="AO33"/>
  <c r="AO45" i="38"/>
  <c r="AO40"/>
  <c r="AO39"/>
  <c r="AO38"/>
  <c r="AQ38"/>
  <c r="AO33"/>
  <c r="AO32"/>
  <c r="AO31"/>
  <c r="AO29"/>
  <c r="AQ29"/>
  <c r="AO28"/>
  <c r="AO27"/>
  <c r="AO26"/>
  <c r="AO25"/>
  <c r="AQ25"/>
  <c r="AO24"/>
  <c r="AO20"/>
  <c r="AO17"/>
  <c r="AO15"/>
  <c r="AQ15"/>
  <c r="AO12"/>
  <c r="G92" i="16"/>
  <c r="G91"/>
  <c r="G89"/>
  <c r="G86"/>
  <c r="G83"/>
  <c r="G82"/>
  <c r="G78"/>
  <c r="G77"/>
  <c r="G76"/>
  <c r="G75"/>
  <c r="G74"/>
  <c r="G73"/>
  <c r="G71"/>
  <c r="G70"/>
  <c r="G69"/>
  <c r="G68"/>
  <c r="G57"/>
  <c r="G56"/>
  <c r="G55"/>
  <c r="G44"/>
  <c r="G43"/>
  <c r="G42"/>
  <c r="G41"/>
  <c r="G40"/>
  <c r="G36"/>
  <c r="G34"/>
  <c r="G33"/>
  <c r="G43" i="38"/>
  <c r="G40"/>
  <c r="G39"/>
  <c r="G38"/>
  <c r="G34"/>
  <c r="G33"/>
  <c r="G32"/>
  <c r="G31"/>
  <c r="G29"/>
  <c r="G28"/>
  <c r="G27"/>
  <c r="G26"/>
  <c r="G25"/>
  <c r="G24"/>
  <c r="G21"/>
  <c r="G20"/>
  <c r="G19"/>
  <c r="G17"/>
  <c r="G16"/>
  <c r="G15"/>
  <c r="G13"/>
  <c r="G12"/>
  <c r="G11"/>
  <c r="D37" i="9"/>
  <c r="V86" i="16"/>
  <c r="S37"/>
  <c r="S53"/>
  <c r="S51"/>
  <c r="S70"/>
  <c r="C51" i="19"/>
  <c r="T51"/>
  <c r="X51"/>
  <c r="AC51"/>
  <c r="AG51"/>
  <c r="AL51"/>
  <c r="AM51"/>
  <c r="C52"/>
  <c r="H52"/>
  <c r="I52"/>
  <c r="L52"/>
  <c r="Q52"/>
  <c r="R52"/>
  <c r="W52"/>
  <c r="AC52"/>
  <c r="AD52"/>
  <c r="AG52"/>
  <c r="AL52"/>
  <c r="AM52"/>
  <c r="B53"/>
  <c r="C53"/>
  <c r="H53"/>
  <c r="L53"/>
  <c r="N53"/>
  <c r="U53"/>
  <c r="X53"/>
  <c r="AL53"/>
  <c r="AM53"/>
  <c r="C54"/>
  <c r="H54"/>
  <c r="I54"/>
  <c r="K54"/>
  <c r="L54"/>
  <c r="O54"/>
  <c r="Q54"/>
  <c r="R54"/>
  <c r="T54"/>
  <c r="U54"/>
  <c r="AC54"/>
  <c r="AD54"/>
  <c r="AL54"/>
  <c r="AM54"/>
  <c r="B55"/>
  <c r="C55"/>
  <c r="X55"/>
  <c r="AD55"/>
  <c r="AL55"/>
  <c r="AM55"/>
  <c r="C56"/>
  <c r="H56"/>
  <c r="I56"/>
  <c r="N56"/>
  <c r="O56"/>
  <c r="T56"/>
  <c r="W56"/>
  <c r="X56"/>
  <c r="AG56"/>
  <c r="AL56"/>
  <c r="AM56"/>
  <c r="C66" i="18"/>
  <c r="U66"/>
  <c r="X66"/>
  <c r="H68"/>
  <c r="N68"/>
  <c r="O68"/>
  <c r="AF68"/>
  <c r="AJ68"/>
  <c r="Q69"/>
  <c r="AG69"/>
  <c r="N70"/>
  <c r="Q70"/>
  <c r="U70"/>
  <c r="AB33" i="16"/>
  <c r="AK33"/>
  <c r="S34"/>
  <c r="AB34"/>
  <c r="AK34"/>
  <c r="AN34"/>
  <c r="M36"/>
  <c r="S36"/>
  <c r="V36"/>
  <c r="AB36"/>
  <c r="AK36"/>
  <c r="M37"/>
  <c r="AK37"/>
  <c r="M38"/>
  <c r="S38"/>
  <c r="V38"/>
  <c r="AB38"/>
  <c r="AK38"/>
  <c r="AN38"/>
  <c r="D40"/>
  <c r="S40"/>
  <c r="V40"/>
  <c r="Y40"/>
  <c r="AB40"/>
  <c r="AK40"/>
  <c r="AN40"/>
  <c r="D41"/>
  <c r="M41"/>
  <c r="S41"/>
  <c r="Y41"/>
  <c r="AB41"/>
  <c r="AK41"/>
  <c r="AN41"/>
  <c r="M42"/>
  <c r="S42"/>
  <c r="V42"/>
  <c r="S43"/>
  <c r="AB43"/>
  <c r="AK43"/>
  <c r="AN43"/>
  <c r="M44"/>
  <c r="S44"/>
  <c r="Y44"/>
  <c r="AB44"/>
  <c r="AK44"/>
  <c r="AN44"/>
  <c r="D46"/>
  <c r="Y46"/>
  <c r="AK46"/>
  <c r="S49"/>
  <c r="AN49"/>
  <c r="D55"/>
  <c r="J55"/>
  <c r="M55"/>
  <c r="S55"/>
  <c r="V55"/>
  <c r="Y55"/>
  <c r="AE55"/>
  <c r="AK55"/>
  <c r="AN55"/>
  <c r="D56"/>
  <c r="M56"/>
  <c r="S56"/>
  <c r="AK56"/>
  <c r="AN56"/>
  <c r="S57"/>
  <c r="S58"/>
  <c r="AN58"/>
  <c r="J59"/>
  <c r="M59"/>
  <c r="S59"/>
  <c r="Y59"/>
  <c r="AK59"/>
  <c r="AN59"/>
  <c r="D68"/>
  <c r="J68"/>
  <c r="M68"/>
  <c r="P68"/>
  <c r="S68"/>
  <c r="V68"/>
  <c r="Y68"/>
  <c r="AB68"/>
  <c r="AE68"/>
  <c r="AK68"/>
  <c r="AN68"/>
  <c r="D69"/>
  <c r="J69"/>
  <c r="M69"/>
  <c r="P69"/>
  <c r="S69"/>
  <c r="V69"/>
  <c r="Y69"/>
  <c r="AB69"/>
  <c r="AE69"/>
  <c r="AK69"/>
  <c r="AN69"/>
  <c r="M70"/>
  <c r="AK70"/>
  <c r="AN70"/>
  <c r="S71"/>
  <c r="AB71"/>
  <c r="AK71"/>
  <c r="AN71"/>
  <c r="D73"/>
  <c r="J73"/>
  <c r="M73"/>
  <c r="S73"/>
  <c r="V73"/>
  <c r="Y73"/>
  <c r="AB73"/>
  <c r="AK73"/>
  <c r="AN73"/>
  <c r="D74"/>
  <c r="J74"/>
  <c r="M74"/>
  <c r="S74"/>
  <c r="V74"/>
  <c r="Y74"/>
  <c r="AB74"/>
  <c r="AK74"/>
  <c r="AN74"/>
  <c r="D75"/>
  <c r="M75"/>
  <c r="S75"/>
  <c r="V75"/>
  <c r="AB75"/>
  <c r="AK75"/>
  <c r="AN75"/>
  <c r="D76"/>
  <c r="J76"/>
  <c r="M76"/>
  <c r="P76"/>
  <c r="S76"/>
  <c r="Y76"/>
  <c r="AK76"/>
  <c r="AN76"/>
  <c r="D77"/>
  <c r="S77"/>
  <c r="V77"/>
  <c r="AK77"/>
  <c r="AN77"/>
  <c r="D78"/>
  <c r="AK78"/>
  <c r="AN78"/>
  <c r="D82"/>
  <c r="J82"/>
  <c r="M82"/>
  <c r="S82"/>
  <c r="V82"/>
  <c r="Y82"/>
  <c r="AE82"/>
  <c r="AK82"/>
  <c r="AN82"/>
  <c r="S84"/>
  <c r="AK85"/>
  <c r="AN85"/>
  <c r="D86"/>
  <c r="M86"/>
  <c r="S86"/>
  <c r="AK86"/>
  <c r="D89"/>
  <c r="J89"/>
  <c r="M89"/>
  <c r="P89"/>
  <c r="S89"/>
  <c r="V89"/>
  <c r="Y89"/>
  <c r="AK89"/>
  <c r="AN89"/>
  <c r="AK90"/>
  <c r="D91"/>
  <c r="M91"/>
  <c r="P91"/>
  <c r="S91"/>
  <c r="V91"/>
  <c r="AE91"/>
  <c r="AK91"/>
  <c r="AN91"/>
  <c r="D92"/>
  <c r="J92"/>
  <c r="M92"/>
  <c r="S92"/>
  <c r="V92"/>
  <c r="Y92"/>
  <c r="AB92"/>
  <c r="AK92"/>
  <c r="AN92"/>
  <c r="D11" i="38"/>
  <c r="J11"/>
  <c r="M11"/>
  <c r="P11"/>
  <c r="S11"/>
  <c r="V11"/>
  <c r="Y11"/>
  <c r="AB11"/>
  <c r="AE11"/>
  <c r="AK11"/>
  <c r="AN11"/>
  <c r="D12"/>
  <c r="J12"/>
  <c r="S12"/>
  <c r="Y12"/>
  <c r="AK12"/>
  <c r="AN12"/>
  <c r="D13"/>
  <c r="J13"/>
  <c r="M13"/>
  <c r="S13"/>
  <c r="V13"/>
  <c r="Y13"/>
  <c r="AE13"/>
  <c r="AK13"/>
  <c r="AN13"/>
  <c r="D15"/>
  <c r="M15"/>
  <c r="S15"/>
  <c r="V15"/>
  <c r="Y15"/>
  <c r="AB15"/>
  <c r="AK15"/>
  <c r="AN15"/>
  <c r="D16"/>
  <c r="J16"/>
  <c r="M16"/>
  <c r="S16"/>
  <c r="V16"/>
  <c r="Y16"/>
  <c r="AE16"/>
  <c r="AK16"/>
  <c r="AN16"/>
  <c r="J17"/>
  <c r="S17"/>
  <c r="Y17"/>
  <c r="AB17"/>
  <c r="AK17"/>
  <c r="AN17"/>
  <c r="D19"/>
  <c r="J19"/>
  <c r="M19"/>
  <c r="P19"/>
  <c r="S19"/>
  <c r="V19"/>
  <c r="Y19"/>
  <c r="AB19"/>
  <c r="AE19"/>
  <c r="AK19"/>
  <c r="AN19"/>
  <c r="D20"/>
  <c r="J20"/>
  <c r="M20"/>
  <c r="P20"/>
  <c r="S20"/>
  <c r="Y20"/>
  <c r="AK20"/>
  <c r="AN20"/>
  <c r="D21"/>
  <c r="M21"/>
  <c r="S21"/>
  <c r="V21"/>
  <c r="Y21"/>
  <c r="AE21"/>
  <c r="AK21"/>
  <c r="AN21"/>
  <c r="D24"/>
  <c r="J24"/>
  <c r="M24"/>
  <c r="S24"/>
  <c r="V24"/>
  <c r="Y24"/>
  <c r="AB24"/>
  <c r="AK24"/>
  <c r="AN24"/>
  <c r="M25"/>
  <c r="Y25"/>
  <c r="AK25"/>
  <c r="AN25"/>
  <c r="D26"/>
  <c r="M26"/>
  <c r="S26"/>
  <c r="Y26"/>
  <c r="AB26"/>
  <c r="AK26"/>
  <c r="AN26"/>
  <c r="S27"/>
  <c r="Y27"/>
  <c r="AB27"/>
  <c r="AK27"/>
  <c r="AN27"/>
  <c r="D28"/>
  <c r="J28"/>
  <c r="Y28"/>
  <c r="AK28"/>
  <c r="AN28"/>
  <c r="Y29"/>
  <c r="AK29"/>
  <c r="AN29"/>
  <c r="D31"/>
  <c r="M31"/>
  <c r="S31"/>
  <c r="V31"/>
  <c r="Y31"/>
  <c r="AE31"/>
  <c r="AK31"/>
  <c r="AN31"/>
  <c r="D32"/>
  <c r="M32"/>
  <c r="S32"/>
  <c r="Y32"/>
  <c r="AB32"/>
  <c r="AK32"/>
  <c r="AN32"/>
  <c r="D33"/>
  <c r="J33"/>
  <c r="M33"/>
  <c r="P33"/>
  <c r="S33"/>
  <c r="V33"/>
  <c r="Y33"/>
  <c r="AE33"/>
  <c r="AK33"/>
  <c r="AN33"/>
  <c r="S34"/>
  <c r="Y34"/>
  <c r="AK34"/>
  <c r="AN34"/>
  <c r="D38"/>
  <c r="M38"/>
  <c r="P38"/>
  <c r="S38"/>
  <c r="V38"/>
  <c r="Y38"/>
  <c r="AB38"/>
  <c r="AK38"/>
  <c r="AN38"/>
  <c r="M39"/>
  <c r="S39"/>
  <c r="AB39"/>
  <c r="AK39"/>
  <c r="S40"/>
  <c r="Y40"/>
  <c r="AB40"/>
  <c r="AK40"/>
  <c r="D43"/>
  <c r="J43"/>
  <c r="M43"/>
  <c r="P43"/>
  <c r="Y43"/>
  <c r="AK43"/>
  <c r="D11" i="9"/>
  <c r="D44"/>
  <c r="D45"/>
  <c r="D48"/>
  <c r="D52"/>
  <c r="D63"/>
  <c r="D64"/>
  <c r="D67"/>
  <c r="D71"/>
  <c r="F11" i="23"/>
  <c r="G11"/>
  <c r="H11"/>
  <c r="F16"/>
  <c r="G16"/>
  <c r="H16"/>
  <c r="F22"/>
  <c r="G22"/>
  <c r="H22"/>
  <c r="F27"/>
  <c r="G27"/>
  <c r="H27"/>
  <c r="F37"/>
  <c r="G37"/>
  <c r="H37"/>
  <c r="F47"/>
  <c r="G47"/>
  <c r="H47"/>
  <c r="F58"/>
  <c r="G58"/>
  <c r="H58"/>
  <c r="F69"/>
  <c r="H69"/>
  <c r="G69"/>
  <c r="N22" i="5"/>
  <c r="N23"/>
  <c r="I25"/>
  <c r="I29"/>
  <c r="N29"/>
  <c r="K51" i="39"/>
  <c r="Q53"/>
  <c r="T51"/>
  <c r="W51"/>
  <c r="Z51"/>
  <c r="AC51"/>
  <c r="AF51"/>
  <c r="F51"/>
  <c r="I51"/>
  <c r="O51"/>
  <c r="R51"/>
  <c r="U51"/>
  <c r="X51"/>
  <c r="AA51"/>
  <c r="AD51"/>
  <c r="AG53"/>
  <c r="E111" i="14"/>
  <c r="E115"/>
  <c r="E120"/>
  <c r="E123"/>
  <c r="H112"/>
  <c r="H114"/>
  <c r="I116"/>
  <c r="I120"/>
  <c r="I122"/>
  <c r="I124"/>
  <c r="L112"/>
  <c r="L111"/>
  <c r="L113"/>
  <c r="L116"/>
  <c r="L115"/>
  <c r="L117"/>
  <c r="L120"/>
  <c r="L119"/>
  <c r="L121"/>
  <c r="N112"/>
  <c r="N120"/>
  <c r="N119"/>
  <c r="N124"/>
  <c r="Q112"/>
  <c r="Q111"/>
  <c r="Q116"/>
  <c r="Q120"/>
  <c r="Q119"/>
  <c r="Q124"/>
  <c r="T112"/>
  <c r="T111"/>
  <c r="T114"/>
  <c r="T115"/>
  <c r="T118"/>
  <c r="T120"/>
  <c r="T122"/>
  <c r="T124"/>
  <c r="T123"/>
  <c r="W115"/>
  <c r="W120"/>
  <c r="W119"/>
  <c r="Z112"/>
  <c r="Z111"/>
  <c r="Z116"/>
  <c r="Z115"/>
  <c r="Z117"/>
  <c r="Z120"/>
  <c r="Z119"/>
  <c r="Z124"/>
  <c r="Z123"/>
  <c r="AC112"/>
  <c r="AC111"/>
  <c r="AC116"/>
  <c r="AC115"/>
  <c r="AC120"/>
  <c r="AC119"/>
  <c r="AC124"/>
  <c r="AC123"/>
  <c r="AF112"/>
  <c r="AF111"/>
  <c r="AF116"/>
  <c r="AF115"/>
  <c r="AF120"/>
  <c r="AF119"/>
  <c r="AF124"/>
  <c r="AF123"/>
  <c r="AI116"/>
  <c r="AI120"/>
  <c r="F112"/>
  <c r="F111"/>
  <c r="F116"/>
  <c r="F115"/>
  <c r="F118"/>
  <c r="F120"/>
  <c r="F119"/>
  <c r="F124"/>
  <c r="F125"/>
  <c r="I111"/>
  <c r="H115"/>
  <c r="H118"/>
  <c r="H117"/>
  <c r="H120"/>
  <c r="H119"/>
  <c r="K112"/>
  <c r="K111"/>
  <c r="K116"/>
  <c r="K120"/>
  <c r="K119"/>
  <c r="L124"/>
  <c r="L123"/>
  <c r="O112"/>
  <c r="O111"/>
  <c r="O113"/>
  <c r="O116"/>
  <c r="O115"/>
  <c r="O117"/>
  <c r="O120"/>
  <c r="O119"/>
  <c r="O121"/>
  <c r="O124"/>
  <c r="O123"/>
  <c r="R112"/>
  <c r="R111"/>
  <c r="R113"/>
  <c r="R116"/>
  <c r="R115"/>
  <c r="R117"/>
  <c r="R120"/>
  <c r="R119"/>
  <c r="R121"/>
  <c r="R124"/>
  <c r="R123"/>
  <c r="U112"/>
  <c r="U115"/>
  <c r="U119"/>
  <c r="U123"/>
  <c r="X111"/>
  <c r="X116"/>
  <c r="X115"/>
  <c r="X120"/>
  <c r="X119"/>
  <c r="X124"/>
  <c r="X123"/>
  <c r="AA111"/>
  <c r="AA113"/>
  <c r="AA116"/>
  <c r="AA117"/>
  <c r="AA120"/>
  <c r="AA119"/>
  <c r="AA121"/>
  <c r="AA124"/>
  <c r="AA123"/>
  <c r="AA125"/>
  <c r="AD115"/>
  <c r="AD119"/>
  <c r="AD123"/>
  <c r="AG111"/>
  <c r="AG113"/>
  <c r="AG116"/>
  <c r="AG117"/>
  <c r="AG120"/>
  <c r="AG119"/>
  <c r="AG121"/>
  <c r="AG124"/>
  <c r="AG123"/>
  <c r="AG125"/>
  <c r="AJ111"/>
  <c r="AJ113"/>
  <c r="AJ116"/>
  <c r="AJ117"/>
  <c r="AJ120"/>
  <c r="AJ119"/>
  <c r="AJ121"/>
  <c r="AJ124"/>
  <c r="AJ123"/>
  <c r="AJ125"/>
  <c r="B54" i="39"/>
  <c r="AI123" i="14"/>
  <c r="AI115"/>
  <c r="W116"/>
  <c r="N116"/>
  <c r="K123"/>
  <c r="H124"/>
  <c r="H126"/>
  <c r="H122"/>
  <c r="I118"/>
  <c r="I114"/>
  <c r="H111"/>
  <c r="E116"/>
  <c r="B125"/>
  <c r="B121"/>
  <c r="AM54" i="39"/>
  <c r="AJ53"/>
  <c r="AC53"/>
  <c r="R54"/>
  <c r="L51"/>
  <c r="H53"/>
  <c r="E54"/>
  <c r="E53"/>
  <c r="C53"/>
  <c r="B149" i="15"/>
  <c r="B150"/>
  <c r="AM118" i="14"/>
  <c r="AI122"/>
  <c r="AF122"/>
  <c r="AF125"/>
  <c r="AD126"/>
  <c r="AD122"/>
  <c r="AD118"/>
  <c r="AD114"/>
  <c r="X122"/>
  <c r="X118"/>
  <c r="X114"/>
  <c r="U126"/>
  <c r="U122"/>
  <c r="U118"/>
  <c r="Q126"/>
  <c r="Q122"/>
  <c r="Q118"/>
  <c r="Q114"/>
  <c r="Q125"/>
  <c r="N126"/>
  <c r="N122"/>
  <c r="N118"/>
  <c r="N114"/>
  <c r="L126"/>
  <c r="K122"/>
  <c r="K118"/>
  <c r="K114"/>
  <c r="F121"/>
  <c r="F122"/>
  <c r="E122"/>
  <c r="C118"/>
  <c r="C124"/>
  <c r="B124"/>
  <c r="B117"/>
  <c r="B116"/>
  <c r="B112"/>
  <c r="AF55" i="19"/>
  <c r="N54"/>
  <c r="AD57"/>
  <c r="X54"/>
  <c r="O51"/>
  <c r="B51"/>
  <c r="T69" i="18"/>
  <c r="C70"/>
  <c r="AK22" i="38"/>
  <c r="AP26" i="16"/>
  <c r="AO26"/>
  <c r="AP44"/>
  <c r="AP59"/>
  <c r="AO59"/>
  <c r="AO44"/>
  <c r="D44"/>
  <c r="D59"/>
  <c r="AP28"/>
  <c r="AO61"/>
  <c r="AP61"/>
  <c r="D28"/>
  <c r="AO28"/>
  <c r="AQ28"/>
  <c r="G22" i="38"/>
  <c r="O53" i="39"/>
  <c r="O54"/>
  <c r="N53"/>
  <c r="N54"/>
  <c r="AP88" i="16"/>
  <c r="AK30" i="19"/>
  <c r="AK20"/>
  <c r="AQ71" i="14"/>
  <c r="N170" i="4"/>
  <c r="W66" i="18"/>
  <c r="K69"/>
  <c r="K66"/>
  <c r="AN39" i="16"/>
  <c r="Y54"/>
  <c r="AL52" i="39"/>
  <c r="P20"/>
  <c r="G20"/>
  <c r="AL120" i="14"/>
  <c r="AI111"/>
  <c r="AR20"/>
  <c r="AI112"/>
  <c r="W117"/>
  <c r="Y32"/>
  <c r="W111"/>
  <c r="W112"/>
  <c r="Y20"/>
  <c r="AO20"/>
  <c r="AB14" i="38"/>
  <c r="N12" i="4"/>
  <c r="C12" i="5"/>
  <c r="C52"/>
  <c r="D36" i="19"/>
  <c r="AC55"/>
  <c r="P45"/>
  <c r="E40"/>
  <c r="G40"/>
  <c r="Y35" i="18"/>
  <c r="K67"/>
  <c r="X69"/>
  <c r="N54"/>
  <c r="AM60"/>
  <c r="S11"/>
  <c r="AF70"/>
  <c r="AN15"/>
  <c r="AN22"/>
  <c r="V48"/>
  <c r="AG68"/>
  <c r="G23"/>
  <c r="AF54"/>
  <c r="M35"/>
  <c r="X67"/>
  <c r="M23"/>
  <c r="P55"/>
  <c r="AA54"/>
  <c r="AD54"/>
  <c r="Y56" i="15"/>
  <c r="AQ128"/>
  <c r="V56"/>
  <c r="AN142"/>
  <c r="AQ31"/>
  <c r="AQ139"/>
  <c r="AN32"/>
  <c r="AT96"/>
  <c r="AT46"/>
  <c r="AT93"/>
  <c r="G92"/>
  <c r="D20"/>
  <c r="AQ18"/>
  <c r="Y20"/>
  <c r="AK104"/>
  <c r="P20"/>
  <c r="AQ40"/>
  <c r="AQ123"/>
  <c r="AT30"/>
  <c r="AQ36"/>
  <c r="AQ38"/>
  <c r="AN56"/>
  <c r="Y58" i="18"/>
  <c r="N40" i="19"/>
  <c r="N57"/>
  <c r="P11"/>
  <c r="N51"/>
  <c r="U51"/>
  <c r="T40"/>
  <c r="AI31"/>
  <c r="AK31"/>
  <c r="V31"/>
  <c r="T55"/>
  <c r="AH92" i="15"/>
  <c r="AS35" i="16"/>
  <c r="AH54"/>
  <c r="AM23" i="18"/>
  <c r="C67"/>
  <c r="F54"/>
  <c r="I66"/>
  <c r="J11"/>
  <c r="Y106" i="14"/>
  <c r="Z113"/>
  <c r="AB32"/>
  <c r="Z118"/>
  <c r="AB56"/>
  <c r="Z121"/>
  <c r="Z126"/>
  <c r="Z125"/>
  <c r="AC114"/>
  <c r="AC113"/>
  <c r="AC118"/>
  <c r="AC117"/>
  <c r="AC122"/>
  <c r="AC121"/>
  <c r="AC125"/>
  <c r="AC126"/>
  <c r="AF114"/>
  <c r="AF113"/>
  <c r="AF117"/>
  <c r="AF118"/>
  <c r="AH106"/>
  <c r="AF126"/>
  <c r="AI113"/>
  <c r="AI114"/>
  <c r="AK56"/>
  <c r="AI121"/>
  <c r="B67" i="18"/>
  <c r="AM35"/>
  <c r="D35"/>
  <c r="I69"/>
  <c r="L69"/>
  <c r="M41"/>
  <c r="S41"/>
  <c r="R69"/>
  <c r="E52" i="39"/>
  <c r="E51"/>
  <c r="I54"/>
  <c r="AS32"/>
  <c r="AP32"/>
  <c r="I53"/>
  <c r="T53"/>
  <c r="T54"/>
  <c r="Y32"/>
  <c r="W53"/>
  <c r="W54"/>
  <c r="AF53"/>
  <c r="AF54"/>
  <c r="AI53"/>
  <c r="AI54"/>
  <c r="E113" i="14"/>
  <c r="AS70"/>
  <c r="AS120"/>
  <c r="G70"/>
  <c r="AS94"/>
  <c r="AO44"/>
  <c r="H116"/>
  <c r="AR94"/>
  <c r="J94"/>
  <c r="M94"/>
  <c r="AH60" i="16"/>
  <c r="AK41" i="18"/>
  <c r="AJ54"/>
  <c r="AJ71"/>
  <c r="M44" i="19"/>
  <c r="AJ44"/>
  <c r="AP56" i="14"/>
  <c r="AP117"/>
  <c r="D56"/>
  <c r="AP82"/>
  <c r="AS20"/>
  <c r="AS111"/>
  <c r="AP20"/>
  <c r="I115"/>
  <c r="AS44"/>
  <c r="AM57" i="18"/>
  <c r="AM43" i="19"/>
  <c r="AG54" i="18"/>
  <c r="AG71"/>
  <c r="AH11"/>
  <c r="AG66"/>
  <c r="B54"/>
  <c r="D54"/>
  <c r="L54"/>
  <c r="L71"/>
  <c r="G48"/>
  <c r="U54"/>
  <c r="U71"/>
  <c r="AP56" i="15"/>
  <c r="D48" i="18"/>
  <c r="Q54"/>
  <c r="S57"/>
  <c r="Y56"/>
  <c r="AE61"/>
  <c r="AH58"/>
  <c r="AH41" i="19"/>
  <c r="AK44" i="15"/>
  <c r="R54" i="18"/>
  <c r="R71"/>
  <c r="Z54"/>
  <c r="AB54"/>
  <c r="Y11" i="19"/>
  <c r="AM47"/>
  <c r="AP54" i="39"/>
  <c r="AP118" i="14"/>
  <c r="AS119"/>
  <c r="I42" i="5"/>
  <c r="B155" i="15"/>
  <c r="B156"/>
  <c r="AP92"/>
  <c r="AS44"/>
  <c r="AS104"/>
  <c r="Y92"/>
  <c r="AO142"/>
  <c r="AQ142"/>
  <c r="AP44"/>
  <c r="B158"/>
  <c r="B157"/>
  <c r="AR104"/>
  <c r="AT104"/>
  <c r="AS142"/>
  <c r="AP32"/>
  <c r="AP142"/>
  <c r="AS20"/>
  <c r="AO32"/>
  <c r="AQ32"/>
  <c r="AS130"/>
  <c r="AO80"/>
  <c r="D44" i="39"/>
  <c r="AR37" i="27"/>
  <c r="AS112" i="14"/>
  <c r="AQ95"/>
  <c r="D12" i="9"/>
  <c r="AN70" i="14"/>
  <c r="AN106"/>
  <c r="AM126"/>
  <c r="B153" i="15"/>
  <c r="B154"/>
  <c r="AO116"/>
  <c r="AS116"/>
  <c r="BX66" i="24"/>
  <c r="BX60"/>
  <c r="AP104" i="15"/>
  <c r="AP70" i="14"/>
  <c r="AM67" i="18"/>
  <c r="AM122" i="14"/>
  <c r="AM124"/>
  <c r="AP22" i="38"/>
  <c r="V14"/>
  <c r="P29" i="16"/>
  <c r="Y11" i="18"/>
  <c r="AK48"/>
  <c r="F40" i="19"/>
  <c r="AJ26"/>
  <c r="AJ54"/>
  <c r="G36"/>
  <c r="R56"/>
  <c r="U52"/>
  <c r="V16"/>
  <c r="AA40"/>
  <c r="AB11"/>
  <c r="AC53"/>
  <c r="AF56"/>
  <c r="AP122" i="14"/>
  <c r="AS117"/>
  <c r="AP30" i="38"/>
  <c r="C125" i="14"/>
  <c r="AP106"/>
  <c r="C126"/>
  <c r="AN56"/>
  <c r="AL117"/>
  <c r="AL118"/>
  <c r="B163" i="15"/>
  <c r="B164"/>
  <c r="S54" i="18"/>
  <c r="AP41" i="38"/>
  <c r="AQ107" i="14"/>
  <c r="AS106"/>
  <c r="AQ12" i="39"/>
  <c r="AK47" i="19"/>
  <c r="AP14" i="38"/>
  <c r="AS32" i="15"/>
  <c r="AP20"/>
  <c r="AS16" i="16"/>
  <c r="AP16"/>
  <c r="AS80"/>
  <c r="P80"/>
  <c r="AP80"/>
  <c r="C54" i="18"/>
  <c r="C71"/>
  <c r="H67"/>
  <c r="J23"/>
  <c r="O54"/>
  <c r="O71"/>
  <c r="R68"/>
  <c r="S35"/>
  <c r="R70"/>
  <c r="AM48"/>
  <c r="AM70"/>
  <c r="R40" i="19"/>
  <c r="R57"/>
  <c r="R51"/>
  <c r="AH11"/>
  <c r="AF51"/>
  <c r="AQ17" i="14"/>
  <c r="AQ31" i="39"/>
  <c r="AN12" i="18"/>
  <c r="D106" i="14"/>
  <c r="AP94"/>
  <c r="AP123"/>
  <c r="AJ21" i="19"/>
  <c r="AJ53"/>
  <c r="AJ31"/>
  <c r="AJ55"/>
  <c r="H14" i="5"/>
  <c r="H54" s="1"/>
  <c r="AF46" i="9"/>
  <c r="AN46"/>
  <c r="AQ46" i="14"/>
  <c r="AQ140" i="15"/>
  <c r="AR32"/>
  <c r="B168"/>
  <c r="B167"/>
  <c r="N52" i="19"/>
  <c r="CB21" i="24"/>
  <c r="L21"/>
  <c r="L13"/>
  <c r="B160" i="15"/>
  <c r="J41" i="18"/>
  <c r="P41"/>
  <c r="S61"/>
  <c r="AE41"/>
  <c r="AH48"/>
  <c r="AH56"/>
  <c r="AO68" i="15"/>
  <c r="B165"/>
  <c r="B166"/>
  <c r="G59" i="18"/>
  <c r="G61"/>
  <c r="M56"/>
  <c r="P57"/>
  <c r="S48"/>
  <c r="V58"/>
  <c r="V41" i="19"/>
  <c r="G52" i="5"/>
  <c r="I52" s="1"/>
  <c r="N27" i="4"/>
  <c r="AB65" i="9"/>
  <c r="B162" i="15"/>
  <c r="B161"/>
  <c r="AP116"/>
  <c r="BX37" i="24"/>
  <c r="AR76" i="28"/>
  <c r="CB76"/>
  <c r="X46" i="9"/>
  <c r="AR65"/>
  <c r="AV76" i="28"/>
  <c r="AR12" i="9"/>
  <c r="AN16"/>
  <c r="L39" i="5"/>
  <c r="AP120" i="14"/>
  <c r="AP119"/>
  <c r="N169" i="4"/>
  <c r="AP125" i="14"/>
  <c r="AP126"/>
  <c r="AT32" i="15"/>
  <c r="P54" i="18"/>
  <c r="N164" i="4"/>
  <c r="P27" i="16"/>
  <c r="N168" i="4"/>
  <c r="L19" i="24"/>
  <c r="H16" i="5"/>
  <c r="AS125" i="14"/>
  <c r="AS126"/>
  <c r="N166" i="4"/>
  <c r="AQ116" i="15"/>
  <c r="AP80"/>
  <c r="AS68"/>
  <c r="C46" i="39"/>
  <c r="AP68" i="15"/>
  <c r="AP40" i="39"/>
  <c r="V41"/>
  <c r="AS41"/>
  <c r="AX36" i="9"/>
  <c r="AP38" i="39"/>
  <c r="AQ27" i="38"/>
  <c r="AQ32"/>
  <c r="AQ40"/>
  <c r="AQ45"/>
  <c r="G36" i="23"/>
  <c r="U39" i="9"/>
  <c r="AQ17" i="38"/>
  <c r="C57" i="23"/>
  <c r="L46" i="9"/>
  <c r="G9" i="23"/>
  <c r="AC48" i="9"/>
  <c r="BY34" i="24"/>
  <c r="CC34"/>
  <c r="AQ61" i="16"/>
  <c r="AQ53"/>
  <c r="AQ58"/>
  <c r="AQ71"/>
  <c r="AQ76"/>
  <c r="AT37"/>
  <c r="AT74"/>
  <c r="AT82"/>
  <c r="AT90"/>
  <c r="C18" i="41"/>
  <c r="AQ25" i="16"/>
  <c r="AC37" i="9"/>
  <c r="AO35"/>
  <c r="I35"/>
  <c r="AO48"/>
  <c r="I63"/>
  <c r="G35" i="23"/>
  <c r="AQ56" i="16"/>
  <c r="AQ69"/>
  <c r="AQ74"/>
  <c r="AQ78"/>
  <c r="AQ84"/>
  <c r="AT84"/>
  <c r="AT92"/>
  <c r="C26" i="41"/>
  <c r="C24" s="1"/>
  <c r="C46" i="23"/>
  <c r="I10" i="27"/>
  <c r="AC10"/>
  <c r="E10"/>
  <c r="C29" i="41"/>
  <c r="D29" s="1"/>
  <c r="AT15" i="38"/>
  <c r="AT20"/>
  <c r="E37" i="9"/>
  <c r="AQ59" i="16"/>
  <c r="AQ41"/>
  <c r="AQ90"/>
  <c r="AT41"/>
  <c r="AT70"/>
  <c r="AT77"/>
  <c r="C14" i="41"/>
  <c r="AQ37" i="16"/>
  <c r="AQ34"/>
  <c r="AT86"/>
  <c r="C30" i="41"/>
  <c r="C21"/>
  <c r="AT55" i="16"/>
  <c r="B27" i="41"/>
  <c r="D27"/>
  <c r="AQ44" i="16"/>
  <c r="AT76"/>
  <c r="AT89"/>
  <c r="AT26"/>
  <c r="AQ13" i="38"/>
  <c r="AC71" i="9"/>
  <c r="C25" i="23"/>
  <c r="BY73" i="24"/>
  <c r="Q63" i="9"/>
  <c r="G54" i="23"/>
  <c r="AV63" i="9"/>
  <c r="H54" i="23"/>
  <c r="AG63" i="9"/>
  <c r="AO63"/>
  <c r="Q48"/>
  <c r="E48"/>
  <c r="E63"/>
  <c r="Y48"/>
  <c r="AC63"/>
  <c r="I48"/>
  <c r="AX44"/>
  <c r="AO50" i="27"/>
  <c r="Q50"/>
  <c r="AV84"/>
  <c r="H26" i="23"/>
  <c r="AV10" i="27"/>
  <c r="H9" i="23"/>
  <c r="AG50" i="27"/>
  <c r="G20" i="23"/>
  <c r="AC50" i="27"/>
  <c r="E50"/>
  <c r="I50"/>
  <c r="AS50"/>
  <c r="AC44"/>
  <c r="BX42" i="28"/>
  <c r="AC79"/>
  <c r="BE79"/>
  <c r="AX20" i="27"/>
  <c r="BA20" i="24"/>
  <c r="AO59"/>
  <c r="BA59"/>
  <c r="AX80" i="9"/>
  <c r="AY80"/>
  <c r="BY80" i="28"/>
  <c r="AT23" i="16"/>
  <c r="AT34"/>
  <c r="AQ15"/>
  <c r="C22" i="41"/>
  <c r="AQ19" i="16"/>
  <c r="AQ75"/>
  <c r="AQ79"/>
  <c r="AT73"/>
  <c r="AT79"/>
  <c r="AT85"/>
  <c r="AQ24"/>
  <c r="AT59"/>
  <c r="AT21"/>
  <c r="AT24"/>
  <c r="AT25"/>
  <c r="AQ16" i="38"/>
  <c r="AT13"/>
  <c r="AT19"/>
  <c r="AQ21"/>
  <c r="AQ20"/>
  <c r="AW73" i="9"/>
  <c r="AY73" s="1"/>
  <c r="AG44"/>
  <c r="Q64"/>
  <c r="AX74"/>
  <c r="K58" i="23" s="1"/>
  <c r="AX40" i="9"/>
  <c r="K37" i="23"/>
  <c r="B47"/>
  <c r="U45" i="27"/>
  <c r="M12" i="24"/>
  <c r="AS20"/>
  <c r="BM50"/>
  <c r="AQ55" i="16"/>
  <c r="AQ73"/>
  <c r="AQ83"/>
  <c r="AT51"/>
  <c r="AT71"/>
  <c r="AQ18"/>
  <c r="AT28"/>
  <c r="AQ38"/>
  <c r="AQ87"/>
  <c r="AQ92"/>
  <c r="AT87"/>
  <c r="AQ43"/>
  <c r="AQ17"/>
  <c r="AQ21"/>
  <c r="AT58"/>
  <c r="AT17"/>
  <c r="AQ26"/>
  <c r="AQ68"/>
  <c r="AT83"/>
  <c r="AT91"/>
  <c r="AT75"/>
  <c r="AQ42"/>
  <c r="AQ86"/>
  <c r="AQ91"/>
  <c r="AT36"/>
  <c r="AT68"/>
  <c r="AQ85"/>
  <c r="AT46"/>
  <c r="AQ22"/>
  <c r="AT61"/>
  <c r="C13" i="41"/>
  <c r="C37" s="1"/>
  <c r="AT18" i="16"/>
  <c r="AT56"/>
  <c r="AT12" i="38"/>
  <c r="AQ12"/>
  <c r="AQ24"/>
  <c r="AQ28"/>
  <c r="AQ33"/>
  <c r="AQ34"/>
  <c r="AQ43"/>
  <c r="AT17"/>
  <c r="AQ19"/>
  <c r="AS44" i="9"/>
  <c r="F57" i="23"/>
  <c r="AC64" i="9"/>
  <c r="G55" i="23"/>
  <c r="AO71" i="9"/>
  <c r="AC44"/>
  <c r="E64"/>
  <c r="AX45"/>
  <c r="K44" i="23"/>
  <c r="Q71" i="9"/>
  <c r="I52"/>
  <c r="Q44"/>
  <c r="I64"/>
  <c r="AO64"/>
  <c r="I45"/>
  <c r="Q52"/>
  <c r="AS36"/>
  <c r="G65" i="23"/>
  <c r="G43"/>
  <c r="AS71" i="9"/>
  <c r="I11"/>
  <c r="I44"/>
  <c r="AO44"/>
  <c r="AG64"/>
  <c r="G68" i="23"/>
  <c r="AX39" i="9"/>
  <c r="K36" i="23" s="1"/>
  <c r="AS11" i="9"/>
  <c r="AO11"/>
  <c r="AX35"/>
  <c r="AV25"/>
  <c r="H35" i="23"/>
  <c r="Y37" i="9"/>
  <c r="AC11"/>
  <c r="AG11"/>
  <c r="I67"/>
  <c r="AG45"/>
  <c r="G44" i="23"/>
  <c r="AX67" i="9"/>
  <c r="E67"/>
  <c r="E11"/>
  <c r="AV52"/>
  <c r="AX51"/>
  <c r="AX64"/>
  <c r="K55" i="23"/>
  <c r="CN40" i="28"/>
  <c r="D37" i="23"/>
  <c r="AS10" i="27"/>
  <c r="AO10"/>
  <c r="AG10"/>
  <c r="Q10"/>
  <c r="AO44"/>
  <c r="AW26"/>
  <c r="AY26" s="1"/>
  <c r="AX84"/>
  <c r="K26" i="23" s="1"/>
  <c r="AO20" i="24"/>
  <c r="BQ45"/>
  <c r="AX52" i="27"/>
  <c r="AY52" s="1"/>
  <c r="AC59" i="24"/>
  <c r="CN20"/>
  <c r="I59"/>
  <c r="AX45" i="27"/>
  <c r="K15" i="23" s="1"/>
  <c r="AW34" i="27"/>
  <c r="J14" i="23" s="1"/>
  <c r="BI20" i="24"/>
  <c r="CG20"/>
  <c r="M20"/>
  <c r="B26" i="23"/>
  <c r="I20" i="24"/>
  <c r="BY20"/>
  <c r="AX59" i="27"/>
  <c r="AY59"/>
  <c r="CC20" i="24"/>
  <c r="AC20"/>
  <c r="Y20"/>
  <c r="Q50"/>
  <c r="BY52"/>
  <c r="CC50"/>
  <c r="BM52"/>
  <c r="U18"/>
  <c r="I50"/>
  <c r="CC52"/>
  <c r="BM26"/>
  <c r="CC75"/>
  <c r="CN73"/>
  <c r="CC84"/>
  <c r="C16" i="23"/>
  <c r="AC51" i="24"/>
  <c r="C26" i="23"/>
  <c r="CC46" i="24"/>
  <c r="I66" i="28"/>
  <c r="CN66"/>
  <c r="CN70"/>
  <c r="CN27"/>
  <c r="U57" i="24"/>
  <c r="AX46" i="27"/>
  <c r="K16" i="23" s="1"/>
  <c r="AG18" i="24"/>
  <c r="AG57"/>
  <c r="BM18"/>
  <c r="AS84"/>
  <c r="AO18"/>
  <c r="M26"/>
  <c r="C51" i="23"/>
  <c r="BY51" i="28"/>
  <c r="C65" i="23"/>
  <c r="C36"/>
  <c r="CN39" i="28"/>
  <c r="D36" i="23"/>
  <c r="AW65" i="24"/>
  <c r="BY65"/>
  <c r="CN75"/>
  <c r="AX26" i="27"/>
  <c r="BY26" i="24"/>
  <c r="AX50" i="27"/>
  <c r="K20" i="23"/>
  <c r="U50" i="24"/>
  <c r="AO50"/>
  <c r="AO52"/>
  <c r="M52"/>
  <c r="AW36"/>
  <c r="CN45"/>
  <c r="D15" i="23"/>
  <c r="CN50" i="24"/>
  <c r="D20" i="23"/>
  <c r="CN65" i="24"/>
  <c r="CN83"/>
  <c r="AG36"/>
  <c r="M36"/>
  <c r="BY18"/>
  <c r="AK18"/>
  <c r="AK50"/>
  <c r="BY50"/>
  <c r="AW26"/>
  <c r="AG26"/>
  <c r="I52"/>
  <c r="AK52"/>
  <c r="C20" i="23"/>
  <c r="AX57" i="27"/>
  <c r="CN11" i="24"/>
  <c r="CN18"/>
  <c r="AS42" i="39"/>
  <c r="AH88" i="16"/>
  <c r="AE29"/>
  <c r="AT33"/>
  <c r="AN65" i="9"/>
  <c r="Q37"/>
  <c r="AO67"/>
  <c r="AU65"/>
  <c r="AU46"/>
  <c r="I46"/>
  <c r="AX54"/>
  <c r="K46" i="23"/>
  <c r="N190" i="4"/>
  <c r="AW72" i="9"/>
  <c r="AY72"/>
  <c r="N191" i="4"/>
  <c r="N193"/>
  <c r="M195"/>
  <c r="AO52" i="9"/>
  <c r="I37"/>
  <c r="AO37"/>
  <c r="Q11"/>
  <c r="AK45"/>
  <c r="AS45"/>
  <c r="AK37"/>
  <c r="AG37"/>
  <c r="Q67"/>
  <c r="AO45"/>
  <c r="I36"/>
  <c r="AV37"/>
  <c r="AX17"/>
  <c r="AX70"/>
  <c r="E45"/>
  <c r="AK52"/>
  <c r="AS52"/>
  <c r="G66" i="23"/>
  <c r="AC45" i="9"/>
  <c r="G46" i="23"/>
  <c r="AC52" i="9"/>
  <c r="Y52"/>
  <c r="Q45"/>
  <c r="AW51"/>
  <c r="CB59" i="28"/>
  <c r="AF64" i="24"/>
  <c r="D19"/>
  <c r="AK27" i="16"/>
  <c r="AQ14"/>
  <c r="M54"/>
  <c r="J54"/>
  <c r="AB30" i="38"/>
  <c r="P76" i="9"/>
  <c r="H46"/>
  <c r="CN80" i="28"/>
  <c r="BL57"/>
  <c r="AF76"/>
  <c r="M36" i="4"/>
  <c r="B16" i="23"/>
  <c r="CB25" i="24"/>
  <c r="G22" i="5"/>
  <c r="G62"/>
  <c r="Q56" i="39"/>
  <c r="X28" i="9"/>
  <c r="AU12"/>
  <c r="AC12"/>
  <c r="AN18"/>
  <c r="AJ16"/>
  <c r="M42" i="5"/>
  <c r="AJ12" i="9"/>
  <c r="CM12" i="28"/>
  <c r="BM12"/>
  <c r="L28"/>
  <c r="CM26"/>
  <c r="M26"/>
  <c r="L30" i="5"/>
  <c r="L71" s="1"/>
  <c r="N71" s="1"/>
  <c r="L14"/>
  <c r="L54" s="1"/>
  <c r="N54" s="1"/>
  <c r="L21"/>
  <c r="L61"/>
  <c r="N61" s="1"/>
  <c r="M111" i="4"/>
  <c r="L25" i="5"/>
  <c r="L65"/>
  <c r="L18" i="28"/>
  <c r="BL18"/>
  <c r="L19" i="5"/>
  <c r="BL16" i="28"/>
  <c r="M21" i="5"/>
  <c r="M61" s="1"/>
  <c r="CM18" i="28"/>
  <c r="N117" i="4"/>
  <c r="T18" i="28"/>
  <c r="L12" i="5"/>
  <c r="BT16" i="28"/>
  <c r="L18" i="5"/>
  <c r="L58" s="1"/>
  <c r="M118" i="4"/>
  <c r="BL12" i="28"/>
  <c r="BT42"/>
  <c r="N26" i="5"/>
  <c r="AN76" i="27"/>
  <c r="AR76"/>
  <c r="H76"/>
  <c r="N91" i="4"/>
  <c r="X64" i="27"/>
  <c r="X66"/>
  <c r="AN66"/>
  <c r="H36" i="5"/>
  <c r="G26"/>
  <c r="G42"/>
  <c r="H42"/>
  <c r="J42" s="1"/>
  <c r="N94" i="4"/>
  <c r="AU53" i="27"/>
  <c r="AW57"/>
  <c r="D37"/>
  <c r="AR35"/>
  <c r="X37"/>
  <c r="AN37"/>
  <c r="D27"/>
  <c r="B42" i="5"/>
  <c r="H27" i="27"/>
  <c r="C38" i="5"/>
  <c r="L25" i="27"/>
  <c r="C41" i="5"/>
  <c r="C66" s="1"/>
  <c r="C37"/>
  <c r="N40" i="4"/>
  <c r="N43"/>
  <c r="N36"/>
  <c r="AU13" i="27"/>
  <c r="Q13"/>
  <c r="D13"/>
  <c r="C36" i="5"/>
  <c r="L13" i="27"/>
  <c r="CM76" i="24"/>
  <c r="CB74"/>
  <c r="L74"/>
  <c r="AF74"/>
  <c r="AV64"/>
  <c r="M65" i="4"/>
  <c r="T66" i="24"/>
  <c r="CB64"/>
  <c r="CM64"/>
  <c r="CC64"/>
  <c r="G20" i="5"/>
  <c r="D58" i="24"/>
  <c r="H25" i="5"/>
  <c r="H65" s="1"/>
  <c r="T58" i="24"/>
  <c r="H17" i="5"/>
  <c r="H57"/>
  <c r="N62" i="4"/>
  <c r="N66"/>
  <c r="AN58" i="24"/>
  <c r="L60"/>
  <c r="H30" i="5"/>
  <c r="H71" s="1"/>
  <c r="H28"/>
  <c r="N63" i="4"/>
  <c r="CM60" i="24"/>
  <c r="CK60"/>
  <c r="CM58"/>
  <c r="BA58"/>
  <c r="G23" i="5"/>
  <c r="G63" s="1"/>
  <c r="I63" s="1"/>
  <c r="CM53" i="24"/>
  <c r="BY53"/>
  <c r="AF35"/>
  <c r="AV35"/>
  <c r="H35"/>
  <c r="L35"/>
  <c r="CM37"/>
  <c r="BL35"/>
  <c r="AF25"/>
  <c r="BX25"/>
  <c r="N11" i="4"/>
  <c r="BL25" i="24"/>
  <c r="L25"/>
  <c r="AV25"/>
  <c r="N25" i="4"/>
  <c r="N9"/>
  <c r="B22" i="5"/>
  <c r="B62" s="1"/>
  <c r="D62" s="1"/>
  <c r="C15"/>
  <c r="C55"/>
  <c r="CM21" i="24"/>
  <c r="CF19"/>
  <c r="M25" i="4"/>
  <c r="AN19" i="24"/>
  <c r="AN48"/>
  <c r="D18" i="5"/>
  <c r="N26" i="4"/>
  <c r="BH19" i="24"/>
  <c r="M23" i="4"/>
  <c r="C17" i="5"/>
  <c r="C57" s="1"/>
  <c r="M12" i="4"/>
  <c r="C18" i="5"/>
  <c r="C58" s="1"/>
  <c r="C22"/>
  <c r="C62"/>
  <c r="AR21" i="24"/>
  <c r="C10" i="23"/>
  <c r="BY13" i="24"/>
  <c r="N22" i="4"/>
  <c r="C11" i="5"/>
  <c r="N17" i="4"/>
  <c r="AK80" i="16"/>
  <c r="AK20"/>
  <c r="AH45"/>
  <c r="B10" i="41"/>
  <c r="D10" s="1"/>
  <c r="AO88" i="16"/>
  <c r="V35"/>
  <c r="S88"/>
  <c r="AR50"/>
  <c r="S50"/>
  <c r="AT14"/>
  <c r="M94"/>
  <c r="M60"/>
  <c r="J29"/>
  <c r="AQ33"/>
  <c r="AE14" i="38"/>
  <c r="J14"/>
  <c r="G41"/>
  <c r="AT21"/>
  <c r="AB46" i="9"/>
  <c r="X76"/>
  <c r="P65"/>
  <c r="AW36"/>
  <c r="M123" i="4"/>
  <c r="L26" i="5"/>
  <c r="CM78" i="28"/>
  <c r="T76"/>
  <c r="B65" i="23"/>
  <c r="AW35" i="9"/>
  <c r="M44" i="4"/>
  <c r="X35" i="27"/>
  <c r="B38" i="5"/>
  <c r="M89" i="4"/>
  <c r="M76"/>
  <c r="CB58" i="24"/>
  <c r="BP48"/>
  <c r="D25" i="5"/>
  <c r="H64" i="24"/>
  <c r="AF52" i="19"/>
  <c r="AC56"/>
  <c r="AI55"/>
  <c r="AC40"/>
  <c r="AB40"/>
  <c r="Y40"/>
  <c r="T53"/>
  <c r="S36"/>
  <c r="Q40"/>
  <c r="Q51"/>
  <c r="S11"/>
  <c r="AI36"/>
  <c r="AI56"/>
  <c r="G41"/>
  <c r="G44"/>
  <c r="AI41"/>
  <c r="AK41"/>
  <c r="AK38"/>
  <c r="AK12"/>
  <c r="D42"/>
  <c r="AN46" i="18"/>
  <c r="AI67"/>
  <c r="AI54"/>
  <c r="AK54"/>
  <c r="AK11"/>
  <c r="AF71"/>
  <c r="AH41"/>
  <c r="AN47"/>
  <c r="AH54"/>
  <c r="AE11"/>
  <c r="AB59"/>
  <c r="Y60"/>
  <c r="AL35"/>
  <c r="AL68"/>
  <c r="T54"/>
  <c r="T71"/>
  <c r="AL61"/>
  <c r="AL47" i="19"/>
  <c r="AN47" s="1"/>
  <c r="AL59" i="18"/>
  <c r="AN59"/>
  <c r="Q67"/>
  <c r="Q71"/>
  <c r="AL55"/>
  <c r="N71"/>
  <c r="M61"/>
  <c r="H66"/>
  <c r="AL11"/>
  <c r="AL66"/>
  <c r="AN28"/>
  <c r="H71"/>
  <c r="J60"/>
  <c r="AN51"/>
  <c r="AL56"/>
  <c r="AN56"/>
  <c r="AN38"/>
  <c r="AN37"/>
  <c r="AN26"/>
  <c r="AN31"/>
  <c r="AL23"/>
  <c r="AN23"/>
  <c r="AN20"/>
  <c r="AL58"/>
  <c r="B69"/>
  <c r="B71"/>
  <c r="D23"/>
  <c r="AN60" i="16"/>
  <c r="AK60"/>
  <c r="AH80"/>
  <c r="AH35"/>
  <c r="AB39"/>
  <c r="AQ46"/>
  <c r="Y35"/>
  <c r="B21" i="41"/>
  <c r="D21" s="1"/>
  <c r="Y20" i="16"/>
  <c r="B20" i="41"/>
  <c r="D20" s="1"/>
  <c r="AR35" i="16"/>
  <c r="B25" i="41"/>
  <c r="D25" s="1"/>
  <c r="B29"/>
  <c r="V54" i="16"/>
  <c r="V80"/>
  <c r="AQ77"/>
  <c r="S54"/>
  <c r="AQ49"/>
  <c r="S29"/>
  <c r="D11" i="41"/>
  <c r="P94" i="16"/>
  <c r="AQ82"/>
  <c r="AT42"/>
  <c r="AO39"/>
  <c r="AO35"/>
  <c r="AQ36"/>
  <c r="B13" i="41"/>
  <c r="B9"/>
  <c r="D9" s="1"/>
  <c r="J45" i="16"/>
  <c r="J39"/>
  <c r="AR88"/>
  <c r="AT57"/>
  <c r="AO54"/>
  <c r="B18" i="41"/>
  <c r="B14"/>
  <c r="AQ23" i="16"/>
  <c r="D54"/>
  <c r="AR54"/>
  <c r="B22" i="41"/>
  <c r="AT40" i="16"/>
  <c r="D17" i="41"/>
  <c r="D20" i="16"/>
  <c r="AL54" i="39"/>
  <c r="AO32"/>
  <c r="AQ32"/>
  <c r="AN32"/>
  <c r="AR32"/>
  <c r="AT32" s="1"/>
  <c r="Q51"/>
  <c r="AQ22"/>
  <c r="J32"/>
  <c r="AQ14"/>
  <c r="H46"/>
  <c r="AO53"/>
  <c r="AQ21"/>
  <c r="AO54"/>
  <c r="AO20"/>
  <c r="D20"/>
  <c r="AR20"/>
  <c r="B51"/>
  <c r="AR130" i="15"/>
  <c r="AT130"/>
  <c r="AR92"/>
  <c r="AT92"/>
  <c r="AT27"/>
  <c r="AT28"/>
  <c r="AN20"/>
  <c r="AO20"/>
  <c r="AQ20"/>
  <c r="AQ45"/>
  <c r="AO104"/>
  <c r="AQ104"/>
  <c r="AT124"/>
  <c r="AO130"/>
  <c r="AO165"/>
  <c r="AT100"/>
  <c r="T46" i="39"/>
  <c r="V46" s="1"/>
  <c r="AQ131" i="15"/>
  <c r="AQ137"/>
  <c r="AT131"/>
  <c r="AQ89"/>
  <c r="AQ53"/>
  <c r="AT84"/>
  <c r="AR56"/>
  <c r="AR154"/>
  <c r="AT12"/>
  <c r="AT132"/>
  <c r="AO56"/>
  <c r="AQ56"/>
  <c r="AT15"/>
  <c r="B148"/>
  <c r="AQ14" i="14"/>
  <c r="AQ19"/>
  <c r="AI126"/>
  <c r="AK82"/>
  <c r="AO82"/>
  <c r="AI117"/>
  <c r="AO45" i="39"/>
  <c r="AQ45" s="1"/>
  <c r="AR32" i="14"/>
  <c r="AR113"/>
  <c r="AC56" i="39"/>
  <c r="W121" i="14"/>
  <c r="AO121"/>
  <c r="AO94"/>
  <c r="AQ94"/>
  <c r="W124"/>
  <c r="Y94"/>
  <c r="W126"/>
  <c r="AR106"/>
  <c r="AT106"/>
  <c r="Y56"/>
  <c r="AO112"/>
  <c r="AR112"/>
  <c r="AR48" i="39"/>
  <c r="W113" i="14"/>
  <c r="AO111"/>
  <c r="AQ20"/>
  <c r="AO41" i="39"/>
  <c r="AQ41" s="1"/>
  <c r="AT20" i="14"/>
  <c r="N115"/>
  <c r="K125"/>
  <c r="K126"/>
  <c r="M106"/>
  <c r="K46" i="39"/>
  <c r="K55"/>
  <c r="AR124" i="14"/>
  <c r="AQ88"/>
  <c r="J38" i="39"/>
  <c r="AT91" i="14"/>
  <c r="AR123"/>
  <c r="G41" i="39"/>
  <c r="E126" i="14"/>
  <c r="AO106"/>
  <c r="AQ106"/>
  <c r="E125"/>
  <c r="AT103"/>
  <c r="AQ78"/>
  <c r="E121"/>
  <c r="AT62"/>
  <c r="G42" i="39"/>
  <c r="AT34" i="14"/>
  <c r="AO32"/>
  <c r="AO114"/>
  <c r="G32"/>
  <c r="AQ30"/>
  <c r="AR43" i="39"/>
  <c r="AT43" s="1"/>
  <c r="AR41"/>
  <c r="AT41" s="1"/>
  <c r="AT100" i="14"/>
  <c r="AQ40" i="39"/>
  <c r="AT41" i="14"/>
  <c r="B46" i="39"/>
  <c r="AK30" i="38"/>
  <c r="AK41"/>
  <c r="AE22"/>
  <c r="Y14"/>
  <c r="Y22"/>
  <c r="Y30"/>
  <c r="V30"/>
  <c r="M35"/>
  <c r="M30"/>
  <c r="M22"/>
  <c r="J30"/>
  <c r="AT16"/>
  <c r="G30"/>
  <c r="D30"/>
  <c r="AO22"/>
  <c r="AQ22"/>
  <c r="AQ11"/>
  <c r="AO30"/>
  <c r="AR22"/>
  <c r="AR46" i="9"/>
  <c r="AW47"/>
  <c r="AV39"/>
  <c r="H36" i="23"/>
  <c r="AW17" i="9"/>
  <c r="AN12"/>
  <c r="AJ46"/>
  <c r="AW63"/>
  <c r="X65"/>
  <c r="AW52"/>
  <c r="AW48"/>
  <c r="X26"/>
  <c r="M141" i="4"/>
  <c r="F54" i="23"/>
  <c r="P46" i="9"/>
  <c r="AT12"/>
  <c r="F32" i="23"/>
  <c r="L57" i="9"/>
  <c r="H65"/>
  <c r="M190" i="4"/>
  <c r="AV64" i="9"/>
  <c r="H55" i="23"/>
  <c r="AT46" i="9"/>
  <c r="F65" i="23"/>
  <c r="H57" i="9"/>
  <c r="AV35"/>
  <c r="H12"/>
  <c r="AW11"/>
  <c r="J31" i="23" s="1"/>
  <c r="AT65" i="9"/>
  <c r="F56" i="23"/>
  <c r="D65" i="9"/>
  <c r="D76"/>
  <c r="AW67"/>
  <c r="AV44"/>
  <c r="H43" i="23"/>
  <c r="AW37" i="9"/>
  <c r="D18"/>
  <c r="AV11"/>
  <c r="H31" i="23"/>
  <c r="CB42" i="28"/>
  <c r="N28" i="5"/>
  <c r="BX65" i="28"/>
  <c r="CN60"/>
  <c r="BL65"/>
  <c r="B66" i="23"/>
  <c r="AW64" i="9"/>
  <c r="L24" i="5"/>
  <c r="M166" i="4"/>
  <c r="CL12" i="28"/>
  <c r="CL78"/>
  <c r="B57" i="23"/>
  <c r="CN73" i="28"/>
  <c r="D57" i="23"/>
  <c r="L76" i="28"/>
  <c r="CL65"/>
  <c r="CL59"/>
  <c r="AW59" i="9"/>
  <c r="J51" i="23" s="1"/>
  <c r="B68"/>
  <c r="D68" s="1"/>
  <c r="M164" i="4"/>
  <c r="CL46" i="28"/>
  <c r="CN36"/>
  <c r="CL26"/>
  <c r="CL28"/>
  <c r="CN47"/>
  <c r="AN64" i="27"/>
  <c r="AV45"/>
  <c r="H15" i="23"/>
  <c r="M40" i="4"/>
  <c r="P76" i="27"/>
  <c r="P66"/>
  <c r="AT27"/>
  <c r="L27"/>
  <c r="H74"/>
  <c r="AT53"/>
  <c r="D76"/>
  <c r="D66"/>
  <c r="F20" i="23"/>
  <c r="AW45" i="27"/>
  <c r="J15" i="23" s="1"/>
  <c r="AW36" i="27"/>
  <c r="AR13"/>
  <c r="M45" i="4"/>
  <c r="AT13" i="27"/>
  <c r="F10" i="23"/>
  <c r="AF48" i="27"/>
  <c r="D41" i="5"/>
  <c r="AF27" i="27"/>
  <c r="AF13"/>
  <c r="F9" i="23"/>
  <c r="CL60" i="24"/>
  <c r="AW60" i="27"/>
  <c r="CJ58" i="24"/>
  <c r="CN46"/>
  <c r="D16" i="23"/>
  <c r="CB19" i="24"/>
  <c r="B28" i="5"/>
  <c r="AW10" i="27"/>
  <c r="BX64" i="24"/>
  <c r="BX58"/>
  <c r="G27" i="5"/>
  <c r="G68" s="1"/>
  <c r="BX35" i="24"/>
  <c r="CL27"/>
  <c r="B13" i="23"/>
  <c r="B27" i="5"/>
  <c r="B68" s="1"/>
  <c r="BX13" i="24"/>
  <c r="BL37"/>
  <c r="BL27"/>
  <c r="BD19"/>
  <c r="AV74"/>
  <c r="AW65" i="27"/>
  <c r="B17" i="5"/>
  <c r="B57"/>
  <c r="D57" s="1"/>
  <c r="AF13" i="24"/>
  <c r="G15" i="5"/>
  <c r="G55" s="1"/>
  <c r="V48" i="24"/>
  <c r="CL76"/>
  <c r="T64"/>
  <c r="M64" i="4"/>
  <c r="CL66" i="24"/>
  <c r="B24" i="23"/>
  <c r="CL53" i="24"/>
  <c r="T53"/>
  <c r="CL25"/>
  <c r="CL13"/>
  <c r="B10" i="23"/>
  <c r="M63" i="4"/>
  <c r="G12" i="5"/>
  <c r="AW20" i="27"/>
  <c r="L48" i="24"/>
  <c r="D11" i="5"/>
  <c r="L53" i="24"/>
  <c r="AW75" i="27"/>
  <c r="H58" i="24"/>
  <c r="B20" i="23"/>
  <c r="CN52" i="24"/>
  <c r="H25"/>
  <c r="CL58"/>
  <c r="AW58" i="27"/>
  <c r="J22" i="23"/>
  <c r="CN26" i="24"/>
  <c r="M19" i="4"/>
  <c r="CL21" i="24"/>
  <c r="AW21" i="27"/>
  <c r="CM28" i="28"/>
  <c r="BM28"/>
  <c r="CL18"/>
  <c r="B34" i="23"/>
  <c r="D34" s="1"/>
  <c r="CM25" i="24"/>
  <c r="AG25"/>
  <c r="CM27"/>
  <c r="CL37"/>
  <c r="CM35"/>
  <c r="CC35"/>
  <c r="CM66"/>
  <c r="C24" i="23"/>
  <c r="CL64" i="24"/>
  <c r="AW68" i="9"/>
  <c r="AY68" s="1"/>
  <c r="AW53"/>
  <c r="AY53" s="1"/>
  <c r="AW49"/>
  <c r="AY49" s="1"/>
  <c r="AW38"/>
  <c r="AY38" s="1"/>
  <c r="J35" i="23"/>
  <c r="AY25" i="9"/>
  <c r="L35" i="23"/>
  <c r="AX63" i="9"/>
  <c r="K54" i="23" s="1"/>
  <c r="CN61" i="28"/>
  <c r="CN54"/>
  <c r="D46" i="23"/>
  <c r="AW44" i="9"/>
  <c r="J43" i="23"/>
  <c r="C66"/>
  <c r="D66" s="1"/>
  <c r="CN44" i="28"/>
  <c r="D43" i="23"/>
  <c r="B43"/>
  <c r="C44"/>
  <c r="AW39" i="9"/>
  <c r="J36" i="23" s="1"/>
  <c r="B36"/>
  <c r="CN35" i="28"/>
  <c r="M17"/>
  <c r="CN17"/>
  <c r="B31" i="23"/>
  <c r="N21" i="5"/>
  <c r="AY60" i="9"/>
  <c r="K47" i="23"/>
  <c r="CN52" i="28"/>
  <c r="CN63"/>
  <c r="D54" i="23"/>
  <c r="B37"/>
  <c r="CN45" i="28"/>
  <c r="D44" i="23"/>
  <c r="AX52" i="9"/>
  <c r="AY52" s="1"/>
  <c r="AX66"/>
  <c r="C54" i="23"/>
  <c r="K51"/>
  <c r="B44"/>
  <c r="AW70" i="9"/>
  <c r="CN51" i="28"/>
  <c r="AW40" i="9"/>
  <c r="AX27"/>
  <c r="AW55"/>
  <c r="J47" i="23"/>
  <c r="AW27" i="9"/>
  <c r="AW73" i="27"/>
  <c r="J25" i="23" s="1"/>
  <c r="BE59" i="24"/>
  <c r="U59"/>
  <c r="AW75"/>
  <c r="CC59"/>
  <c r="I65"/>
  <c r="BY51"/>
  <c r="I11"/>
  <c r="M83"/>
  <c r="BY57"/>
  <c r="BM57"/>
  <c r="M45"/>
  <c r="CN57"/>
  <c r="AX75" i="27"/>
  <c r="CK59" i="24"/>
  <c r="M75"/>
  <c r="AW83" i="27"/>
  <c r="AG75" i="24"/>
  <c r="AG65"/>
  <c r="CC65"/>
  <c r="BY11"/>
  <c r="CC83"/>
  <c r="CC57"/>
  <c r="AS45"/>
  <c r="C27" i="23"/>
  <c r="AW11" i="27"/>
  <c r="AY11" s="1"/>
  <c r="B15" i="23"/>
  <c r="M59" i="24"/>
  <c r="I75"/>
  <c r="CC44"/>
  <c r="M18"/>
  <c r="CC18"/>
  <c r="M50"/>
  <c r="U20"/>
  <c r="CK20"/>
  <c r="BE20"/>
  <c r="CC26"/>
  <c r="I26"/>
  <c r="Q52"/>
  <c r="AC52"/>
  <c r="CC45"/>
  <c r="BM11"/>
  <c r="AC11"/>
  <c r="AX11" i="27"/>
  <c r="U11" i="24"/>
  <c r="AK11"/>
  <c r="Q11"/>
  <c r="M11"/>
  <c r="AO11"/>
  <c r="AX10" i="27"/>
  <c r="K9" i="23" s="1"/>
  <c r="U10" i="24"/>
  <c r="I10"/>
  <c r="AK10"/>
  <c r="BM10"/>
  <c r="Q10"/>
  <c r="CN10"/>
  <c r="D9" i="23"/>
  <c r="CC10" i="24"/>
  <c r="AO10"/>
  <c r="BY10"/>
  <c r="C9" i="23"/>
  <c r="M10" i="24"/>
  <c r="I12"/>
  <c r="CN12"/>
  <c r="M21" i="4"/>
  <c r="N71"/>
  <c r="N21"/>
  <c r="BM13" i="24"/>
  <c r="AW50" i="27"/>
  <c r="CN36" i="24"/>
  <c r="I36"/>
  <c r="AW18" i="27"/>
  <c r="AY18" s="1"/>
  <c r="BM44" i="24"/>
  <c r="M51"/>
  <c r="BM51"/>
  <c r="CC12"/>
  <c r="U12"/>
  <c r="Q12"/>
  <c r="U13"/>
  <c r="AX65" i="27"/>
  <c r="AY65" s="1"/>
  <c r="AG13" i="24"/>
  <c r="CC36"/>
  <c r="BM36"/>
  <c r="AW84" i="27"/>
  <c r="AY84" s="1"/>
  <c r="L26" i="23" s="1"/>
  <c r="U51" i="24"/>
  <c r="CC51"/>
  <c r="I51"/>
  <c r="AK12"/>
  <c r="AC12"/>
  <c r="BY36"/>
  <c r="AX12" i="27"/>
  <c r="AX44"/>
  <c r="AX36"/>
  <c r="AK51" i="24"/>
  <c r="BM12"/>
  <c r="AO12"/>
  <c r="M13"/>
  <c r="AQ57" i="16"/>
  <c r="AS39"/>
  <c r="AP39"/>
  <c r="G39"/>
  <c r="AP50"/>
  <c r="AS155" i="15"/>
  <c r="AS156"/>
  <c r="AR114" i="14"/>
  <c r="AM68" i="18"/>
  <c r="AN35"/>
  <c r="I40" i="19"/>
  <c r="I57"/>
  <c r="J11"/>
  <c r="I51"/>
  <c r="AJ11"/>
  <c r="AJ51"/>
  <c r="H55"/>
  <c r="H40"/>
  <c r="K51"/>
  <c r="AI11"/>
  <c r="M11"/>
  <c r="K53"/>
  <c r="AI21"/>
  <c r="M36"/>
  <c r="AJ36"/>
  <c r="L40"/>
  <c r="L57"/>
  <c r="L56"/>
  <c r="M42"/>
  <c r="AJ42"/>
  <c r="AM42"/>
  <c r="P16"/>
  <c r="AJ16"/>
  <c r="AJ52"/>
  <c r="O52"/>
  <c r="F44" i="23"/>
  <c r="F66"/>
  <c r="AW45" i="9"/>
  <c r="AY45" s="1"/>
  <c r="AV45"/>
  <c r="H44" i="23"/>
  <c r="F46"/>
  <c r="AV54" i="9"/>
  <c r="H46" i="23"/>
  <c r="F68"/>
  <c r="H68" s="1"/>
  <c r="AW54" i="9"/>
  <c r="AV66"/>
  <c r="AW66"/>
  <c r="AY66" s="1"/>
  <c r="K40" i="19"/>
  <c r="AI44"/>
  <c r="C28" i="5"/>
  <c r="AR64" i="27"/>
  <c r="M96" i="4"/>
  <c r="AS165" i="15"/>
  <c r="AS166"/>
  <c r="CC46" i="28"/>
  <c r="BU46"/>
  <c r="AW46"/>
  <c r="M46"/>
  <c r="I46"/>
  <c r="BY46"/>
  <c r="BM46"/>
  <c r="AG46"/>
  <c r="U46"/>
  <c r="C45" i="23"/>
  <c r="AX46" i="9"/>
  <c r="AR160" i="15"/>
  <c r="AR159"/>
  <c r="Y80" i="16"/>
  <c r="AO80"/>
  <c r="AR80"/>
  <c r="C56" i="39"/>
  <c r="AO156" i="15"/>
  <c r="AO155"/>
  <c r="AQ68"/>
  <c r="BH48" i="24"/>
  <c r="D23" i="5"/>
  <c r="AS163" i="15"/>
  <c r="AS164"/>
  <c r="M90" i="4"/>
  <c r="M115"/>
  <c r="L15" i="5"/>
  <c r="L55"/>
  <c r="L58" i="24"/>
  <c r="BD58"/>
  <c r="AB27" i="27"/>
  <c r="AS115" i="14"/>
  <c r="AS116"/>
  <c r="AO122"/>
  <c r="AQ82"/>
  <c r="V40" i="19"/>
  <c r="T57"/>
  <c r="AW71" i="9"/>
  <c r="CN71" i="28"/>
  <c r="AH22" i="38"/>
  <c r="AS22"/>
  <c r="AS122" i="14"/>
  <c r="AS121"/>
  <c r="AT82"/>
  <c r="E118"/>
  <c r="AR56"/>
  <c r="E117"/>
  <c r="G56"/>
  <c r="AO56"/>
  <c r="AO44" i="15"/>
  <c r="B152"/>
  <c r="AR44"/>
  <c r="B151"/>
  <c r="B159"/>
  <c r="AO92"/>
  <c r="D27" i="16"/>
  <c r="M94" i="4"/>
  <c r="C67" i="23"/>
  <c r="M92" i="4"/>
  <c r="AP124" i="14"/>
  <c r="AS50" i="16"/>
  <c r="AL46" i="19"/>
  <c r="AN46" s="1"/>
  <c r="M95" i="4"/>
  <c r="AS54" i="16"/>
  <c r="AP54"/>
  <c r="AB16"/>
  <c r="AJ28" i="9"/>
  <c r="T35" i="24"/>
  <c r="AS147" i="15"/>
  <c r="AS148"/>
  <c r="AT20"/>
  <c r="AS167"/>
  <c r="AT142"/>
  <c r="AS168"/>
  <c r="AS124" i="14"/>
  <c r="AS123"/>
  <c r="AT94"/>
  <c r="AT52" i="16"/>
  <c r="B26" i="41"/>
  <c r="D26" s="1"/>
  <c r="B30"/>
  <c r="D30" s="1"/>
  <c r="AT19" i="14"/>
  <c r="AR111"/>
  <c r="AQ27"/>
  <c r="AO113"/>
  <c r="AE60" i="16"/>
  <c r="AR66" i="27"/>
  <c r="AQ130" i="15"/>
  <c r="W55" i="19"/>
  <c r="AP164" i="15"/>
  <c r="AP163"/>
  <c r="AP148"/>
  <c r="AP147"/>
  <c r="AP150"/>
  <c r="AP149"/>
  <c r="AR162"/>
  <c r="AR161"/>
  <c r="AS161"/>
  <c r="AS162"/>
  <c r="AP154"/>
  <c r="AP153"/>
  <c r="AP111" i="14"/>
  <c r="AP112"/>
  <c r="AO116"/>
  <c r="AO115"/>
  <c r="AW85" i="27"/>
  <c r="B27" i="23"/>
  <c r="D22" i="38"/>
  <c r="V22"/>
  <c r="AB22"/>
  <c r="C116" i="14"/>
  <c r="C115"/>
  <c r="AP44"/>
  <c r="AQ44"/>
  <c r="D44"/>
  <c r="AI119"/>
  <c r="AK70"/>
  <c r="AK94"/>
  <c r="AI124"/>
  <c r="AM114"/>
  <c r="AM113"/>
  <c r="AP35" i="16"/>
  <c r="AS88"/>
  <c r="D88"/>
  <c r="J80"/>
  <c r="AO16"/>
  <c r="AQ16"/>
  <c r="AR16"/>
  <c r="AT16"/>
  <c r="AB35"/>
  <c r="U68" i="18"/>
  <c r="V35"/>
  <c r="W70"/>
  <c r="AL48"/>
  <c r="W54"/>
  <c r="Y48"/>
  <c r="AX48" i="9"/>
  <c r="M48"/>
  <c r="AG48"/>
  <c r="AS48"/>
  <c r="AV67"/>
  <c r="AC67"/>
  <c r="Y67"/>
  <c r="BX12" i="28"/>
  <c r="L29" i="5"/>
  <c r="L70" s="1"/>
  <c r="N70" s="1"/>
  <c r="AR121" i="14"/>
  <c r="AQ89" i="16"/>
  <c r="AQ43" i="14"/>
  <c r="BX16" i="28"/>
  <c r="AP156" i="15"/>
  <c r="AP155"/>
  <c r="AP158"/>
  <c r="AP157"/>
  <c r="AR150"/>
  <c r="AR149"/>
  <c r="CC65" i="28"/>
  <c r="BY65"/>
  <c r="BM65"/>
  <c r="I65"/>
  <c r="U65"/>
  <c r="M65"/>
  <c r="AW65"/>
  <c r="AG65"/>
  <c r="L57"/>
  <c r="AP168" i="15"/>
  <c r="AP167"/>
  <c r="AR168"/>
  <c r="AR167"/>
  <c r="AP160"/>
  <c r="AP159"/>
  <c r="AK13" i="24"/>
  <c r="CC13"/>
  <c r="S45" i="16"/>
  <c r="BY37" i="28"/>
  <c r="BM37"/>
  <c r="M37"/>
  <c r="AX37" i="9"/>
  <c r="CK61" i="28"/>
  <c r="AX61" i="9"/>
  <c r="AY61" s="1"/>
  <c r="BY67" i="28"/>
  <c r="BM67"/>
  <c r="U67"/>
  <c r="CN67"/>
  <c r="AS73"/>
  <c r="CC73"/>
  <c r="M73"/>
  <c r="C68" i="23"/>
  <c r="AX73" i="9"/>
  <c r="G14" i="38"/>
  <c r="B119" i="14"/>
  <c r="B120"/>
  <c r="AO70"/>
  <c r="AR70"/>
  <c r="AS32"/>
  <c r="F113"/>
  <c r="F114"/>
  <c r="C147" i="15"/>
  <c r="C148"/>
  <c r="AO20" i="16"/>
  <c r="AR20"/>
  <c r="AS20"/>
  <c r="AG67" i="18"/>
  <c r="AH23"/>
  <c r="AI16" i="19"/>
  <c r="B52"/>
  <c r="AI26"/>
  <c r="B54"/>
  <c r="B40"/>
  <c r="G42"/>
  <c r="AI42"/>
  <c r="AH26"/>
  <c r="AF54"/>
  <c r="Y71" i="9"/>
  <c r="I71"/>
  <c r="AV71"/>
  <c r="E71"/>
  <c r="CB46" i="28"/>
  <c r="X57" i="9"/>
  <c r="AR76"/>
  <c r="H74" i="24"/>
  <c r="AP121" i="14"/>
  <c r="AP53" i="39"/>
  <c r="AR122" i="14"/>
  <c r="D19" i="41"/>
  <c r="AQ48" i="15"/>
  <c r="AJ45" i="19"/>
  <c r="AM45"/>
  <c r="AS149" i="15"/>
  <c r="AS150"/>
  <c r="AO158"/>
  <c r="AO157"/>
  <c r="AQ80"/>
  <c r="AP152"/>
  <c r="AP151"/>
  <c r="AS151"/>
  <c r="AS152"/>
  <c r="AH40" i="19"/>
  <c r="AF57"/>
  <c r="AW74" i="9"/>
  <c r="CN74" i="28"/>
  <c r="D58" i="23"/>
  <c r="B69"/>
  <c r="B58"/>
  <c r="CC11" i="28"/>
  <c r="BY11"/>
  <c r="BM11"/>
  <c r="U11"/>
  <c r="AK11"/>
  <c r="M11"/>
  <c r="I11"/>
  <c r="AX11" i="9"/>
  <c r="CN11" i="28"/>
  <c r="D31" i="23"/>
  <c r="C31"/>
  <c r="S14" i="38"/>
  <c r="AK14"/>
  <c r="AN14"/>
  <c r="C165" i="15"/>
  <c r="C166"/>
  <c r="AP130"/>
  <c r="F148"/>
  <c r="F147"/>
  <c r="G20"/>
  <c r="F152"/>
  <c r="F151"/>
  <c r="F160"/>
  <c r="F159"/>
  <c r="AS92"/>
  <c r="F168"/>
  <c r="F167"/>
  <c r="I150"/>
  <c r="I149"/>
  <c r="I154"/>
  <c r="I153"/>
  <c r="AS56"/>
  <c r="I166"/>
  <c r="I165"/>
  <c r="L148"/>
  <c r="L147"/>
  <c r="L152"/>
  <c r="L151"/>
  <c r="L160"/>
  <c r="L159"/>
  <c r="M92"/>
  <c r="L168"/>
  <c r="L167"/>
  <c r="O150"/>
  <c r="O149"/>
  <c r="O154"/>
  <c r="O153"/>
  <c r="O166"/>
  <c r="O165"/>
  <c r="R148"/>
  <c r="R147"/>
  <c r="R152"/>
  <c r="R151"/>
  <c r="R160"/>
  <c r="R159"/>
  <c r="AP51" i="39"/>
  <c r="AP52"/>
  <c r="Z54"/>
  <c r="Z53"/>
  <c r="AG52"/>
  <c r="AS20"/>
  <c r="AG51"/>
  <c r="AJ51"/>
  <c r="AJ52"/>
  <c r="S80" i="16"/>
  <c r="AH20"/>
  <c r="AK39"/>
  <c r="AR39"/>
  <c r="AK88"/>
  <c r="AN80"/>
  <c r="B66" i="18"/>
  <c r="D11"/>
  <c r="G11"/>
  <c r="AM11"/>
  <c r="J35"/>
  <c r="I68"/>
  <c r="I54"/>
  <c r="AM54"/>
  <c r="AM71"/>
  <c r="M11"/>
  <c r="L66"/>
  <c r="K54"/>
  <c r="AL41"/>
  <c r="N15" i="4"/>
  <c r="CJ21" i="24"/>
  <c r="AB21"/>
  <c r="N114" i="4"/>
  <c r="AM46" i="19"/>
  <c r="B28" i="41"/>
  <c r="AT49" i="16"/>
  <c r="AX51" i="27"/>
  <c r="AY51"/>
  <c r="CN51" i="24"/>
  <c r="BU36" i="28"/>
  <c r="AW36"/>
  <c r="AG36"/>
  <c r="BY36"/>
  <c r="BM36"/>
  <c r="CC36"/>
  <c r="M36"/>
  <c r="M44"/>
  <c r="U48"/>
  <c r="BY48"/>
  <c r="CK60"/>
  <c r="CC60"/>
  <c r="AO60"/>
  <c r="Y60"/>
  <c r="BY60"/>
  <c r="AC60"/>
  <c r="BY71"/>
  <c r="BM71"/>
  <c r="AX71" i="9"/>
  <c r="CK80" i="28"/>
  <c r="AO14" i="38"/>
  <c r="AR14"/>
  <c r="I46" i="39"/>
  <c r="I55" s="1"/>
  <c r="I112" i="14"/>
  <c r="C153" i="15"/>
  <c r="C154"/>
  <c r="E148"/>
  <c r="E147"/>
  <c r="E152"/>
  <c r="E151"/>
  <c r="E160"/>
  <c r="E159"/>
  <c r="E168"/>
  <c r="E167"/>
  <c r="H150"/>
  <c r="H149"/>
  <c r="H154"/>
  <c r="H153"/>
  <c r="J56"/>
  <c r="H166"/>
  <c r="H165"/>
  <c r="K148"/>
  <c r="K147"/>
  <c r="K152"/>
  <c r="K151"/>
  <c r="K160"/>
  <c r="K159"/>
  <c r="K168"/>
  <c r="K167"/>
  <c r="N150"/>
  <c r="N149"/>
  <c r="N154"/>
  <c r="N153"/>
  <c r="N166"/>
  <c r="N165"/>
  <c r="Q148"/>
  <c r="Q147"/>
  <c r="Q152"/>
  <c r="Q151"/>
  <c r="Q160"/>
  <c r="Q159"/>
  <c r="Q168"/>
  <c r="Q167"/>
  <c r="S142"/>
  <c r="T150"/>
  <c r="T149"/>
  <c r="T154"/>
  <c r="T153"/>
  <c r="T166"/>
  <c r="T165"/>
  <c r="W148"/>
  <c r="W147"/>
  <c r="W152"/>
  <c r="W151"/>
  <c r="W160"/>
  <c r="W159"/>
  <c r="W168"/>
  <c r="W167"/>
  <c r="Z150"/>
  <c r="Z149"/>
  <c r="Z154"/>
  <c r="Z153"/>
  <c r="Z166"/>
  <c r="Z165"/>
  <c r="AC148"/>
  <c r="AC147"/>
  <c r="AC152"/>
  <c r="AC151"/>
  <c r="AC160"/>
  <c r="AC159"/>
  <c r="AC168"/>
  <c r="AC167"/>
  <c r="AF150"/>
  <c r="AF149"/>
  <c r="AF154"/>
  <c r="AF153"/>
  <c r="AF166"/>
  <c r="AF165"/>
  <c r="AI148"/>
  <c r="AI147"/>
  <c r="AK20"/>
  <c r="AI152"/>
  <c r="AI151"/>
  <c r="AI160"/>
  <c r="AI159"/>
  <c r="AK92"/>
  <c r="AI168"/>
  <c r="AI167"/>
  <c r="AL150"/>
  <c r="AL149"/>
  <c r="AL154"/>
  <c r="AL153"/>
  <c r="AL166"/>
  <c r="AL165"/>
  <c r="AI51" i="39"/>
  <c r="AK20"/>
  <c r="G88" i="16"/>
  <c r="AM41" i="18"/>
  <c r="AM69"/>
  <c r="C69"/>
  <c r="G35"/>
  <c r="E54"/>
  <c r="Y41"/>
  <c r="X54"/>
  <c r="X71"/>
  <c r="AG162" i="15"/>
  <c r="AG161"/>
  <c r="AA161"/>
  <c r="AA162"/>
  <c r="AR164"/>
  <c r="AR163"/>
  <c r="AT116"/>
  <c r="H164"/>
  <c r="H163"/>
  <c r="J116"/>
  <c r="N164"/>
  <c r="N163"/>
  <c r="P116"/>
  <c r="T164"/>
  <c r="T163"/>
  <c r="V116"/>
  <c r="Z164"/>
  <c r="Z163"/>
  <c r="AB116"/>
  <c r="AF164"/>
  <c r="AF163"/>
  <c r="AH116"/>
  <c r="AL164"/>
  <c r="AL163"/>
  <c r="AN116"/>
  <c r="BX76" i="28"/>
  <c r="AN78"/>
  <c r="BH78"/>
  <c r="AQ31" i="38"/>
  <c r="AQ40" i="16"/>
  <c r="AT15"/>
  <c r="AQ36" i="14"/>
  <c r="AQ26" i="15"/>
  <c r="AT36"/>
  <c r="AT141"/>
  <c r="AN44" i="18"/>
  <c r="AK14" i="19"/>
  <c r="CN37" i="28"/>
  <c r="AO41" i="38"/>
  <c r="AQ41"/>
  <c r="AR44" i="14"/>
  <c r="AP20" i="16"/>
  <c r="AN35"/>
  <c r="Y55" i="18"/>
  <c r="M60" i="28"/>
  <c r="AW44" i="27"/>
  <c r="CN44" i="24"/>
  <c r="CN59"/>
  <c r="BY59"/>
  <c r="BY47" i="28"/>
  <c r="BM47"/>
  <c r="AG47"/>
  <c r="I47"/>
  <c r="AW47"/>
  <c r="BU47"/>
  <c r="M47"/>
  <c r="CC47"/>
  <c r="AX47" i="9"/>
  <c r="C69" i="23"/>
  <c r="C47"/>
  <c r="CK79" i="28"/>
  <c r="AO79"/>
  <c r="M79"/>
  <c r="BY79"/>
  <c r="CC79"/>
  <c r="CN79"/>
  <c r="AX79" i="9"/>
  <c r="S22" i="38"/>
  <c r="N46" i="39"/>
  <c r="N111" i="14"/>
  <c r="R166" i="15"/>
  <c r="R165"/>
  <c r="S130"/>
  <c r="U147"/>
  <c r="U148"/>
  <c r="V20"/>
  <c r="U151"/>
  <c r="U152"/>
  <c r="U159"/>
  <c r="U160"/>
  <c r="U167"/>
  <c r="U168"/>
  <c r="X150"/>
  <c r="X149"/>
  <c r="X154"/>
  <c r="X153"/>
  <c r="X166"/>
  <c r="X165"/>
  <c r="AA147"/>
  <c r="AA148"/>
  <c r="AA151"/>
  <c r="AA152"/>
  <c r="AA159"/>
  <c r="AA160"/>
  <c r="AA167"/>
  <c r="AA168"/>
  <c r="AD150"/>
  <c r="AD149"/>
  <c r="AD154"/>
  <c r="AD153"/>
  <c r="AD166"/>
  <c r="AD165"/>
  <c r="AG148"/>
  <c r="AG147"/>
  <c r="AG152"/>
  <c r="AG151"/>
  <c r="AG160"/>
  <c r="AG159"/>
  <c r="AG168"/>
  <c r="AG167"/>
  <c r="AJ150"/>
  <c r="AJ149"/>
  <c r="AJ154"/>
  <c r="AJ153"/>
  <c r="AJ166"/>
  <c r="AJ165"/>
  <c r="AM148"/>
  <c r="AM147"/>
  <c r="AM152"/>
  <c r="AM151"/>
  <c r="AM160"/>
  <c r="AM159"/>
  <c r="AM168"/>
  <c r="AM167"/>
  <c r="G32" i="39"/>
  <c r="F54"/>
  <c r="W162" i="15"/>
  <c r="W161"/>
  <c r="Y104"/>
  <c r="Q162"/>
  <c r="Q161"/>
  <c r="K162"/>
  <c r="K161"/>
  <c r="E162"/>
  <c r="E161"/>
  <c r="G104"/>
  <c r="F164"/>
  <c r="F163"/>
  <c r="L164"/>
  <c r="L163"/>
  <c r="R164"/>
  <c r="R163"/>
  <c r="X164"/>
  <c r="X163"/>
  <c r="AD164"/>
  <c r="AD163"/>
  <c r="AJ164"/>
  <c r="AJ163"/>
  <c r="AF12" i="28"/>
  <c r="AQ51" i="16"/>
  <c r="AQ70"/>
  <c r="AT78"/>
  <c r="AT43"/>
  <c r="AT27" i="14"/>
  <c r="AT83"/>
  <c r="AQ24" i="15"/>
  <c r="AP32" i="14"/>
  <c r="AB35" i="18"/>
  <c r="AB48"/>
  <c r="AH60"/>
  <c r="O40" i="19"/>
  <c r="AV83" i="27"/>
  <c r="AQ98" i="15"/>
  <c r="M24" i="4"/>
  <c r="T13" i="24"/>
  <c r="AM161" i="15"/>
  <c r="AR148"/>
  <c r="AR147"/>
  <c r="CK59" i="28"/>
  <c r="BY59"/>
  <c r="AC59"/>
  <c r="M59"/>
  <c r="CC59"/>
  <c r="Y59"/>
  <c r="AO59"/>
  <c r="AP162" i="15"/>
  <c r="AP161"/>
  <c r="AO164"/>
  <c r="AO163"/>
  <c r="AO150"/>
  <c r="AO149"/>
  <c r="AO168"/>
  <c r="AO167"/>
  <c r="BY64" i="28"/>
  <c r="BM64"/>
  <c r="M64"/>
  <c r="CC64"/>
  <c r="CN64"/>
  <c r="D55" i="23"/>
  <c r="C55"/>
  <c r="T125" i="14"/>
  <c r="T126"/>
  <c r="X121"/>
  <c r="Y82"/>
  <c r="AA46" i="39"/>
  <c r="AA56" s="1"/>
  <c r="AA112" i="14"/>
  <c r="AD46" i="39"/>
  <c r="AD56" s="1"/>
  <c r="AD112" i="14"/>
  <c r="AG46" i="39"/>
  <c r="AG56"/>
  <c r="AG112" i="14"/>
  <c r="AJ46" i="39"/>
  <c r="AJ112" i="14"/>
  <c r="AK20"/>
  <c r="AL46" i="39"/>
  <c r="AL56" s="1"/>
  <c r="AN20" i="14"/>
  <c r="AL111"/>
  <c r="N52" i="39"/>
  <c r="N51"/>
  <c r="U54"/>
  <c r="U53"/>
  <c r="M88" i="16"/>
  <c r="S39"/>
  <c r="E156" i="15"/>
  <c r="E155"/>
  <c r="G68"/>
  <c r="K156"/>
  <c r="K155"/>
  <c r="M68"/>
  <c r="Q156"/>
  <c r="Q155"/>
  <c r="S68"/>
  <c r="W156"/>
  <c r="W155"/>
  <c r="Y68"/>
  <c r="AC156"/>
  <c r="AC155"/>
  <c r="AE68"/>
  <c r="AI156"/>
  <c r="AI155"/>
  <c r="AK68"/>
  <c r="AR80"/>
  <c r="D80"/>
  <c r="T76" i="24"/>
  <c r="G14" i="23"/>
  <c r="AX34" i="27"/>
  <c r="K14" i="23" s="1"/>
  <c r="L52" i="5"/>
  <c r="M17"/>
  <c r="M57"/>
  <c r="AQ26" i="38"/>
  <c r="AQ39"/>
  <c r="AT44" i="16"/>
  <c r="AT69"/>
  <c r="C10" i="41"/>
  <c r="C34" s="1"/>
  <c r="AT53" i="16"/>
  <c r="AT19"/>
  <c r="AT22"/>
  <c r="AT14" i="14"/>
  <c r="AT24"/>
  <c r="AQ28"/>
  <c r="AQ41"/>
  <c r="AQ50"/>
  <c r="AQ84"/>
  <c r="AT88"/>
  <c r="AT21" i="15"/>
  <c r="AT38"/>
  <c r="AT58"/>
  <c r="AQ143"/>
  <c r="AT17" i="39"/>
  <c r="AN45" i="18"/>
  <c r="AK13" i="19"/>
  <c r="CN48" i="28"/>
  <c r="AS14" i="38"/>
  <c r="AH30"/>
  <c r="AS118" i="14"/>
  <c r="AN44"/>
  <c r="AK32" i="39"/>
  <c r="AM55" i="18"/>
  <c r="G55"/>
  <c r="AL57"/>
  <c r="J61"/>
  <c r="AM58"/>
  <c r="X57" i="19"/>
  <c r="BI79" i="28"/>
  <c r="CC27"/>
  <c r="BY27"/>
  <c r="BM27"/>
  <c r="AG27"/>
  <c r="BU27"/>
  <c r="M27"/>
  <c r="I27"/>
  <c r="CC35"/>
  <c r="M35"/>
  <c r="BM35"/>
  <c r="M40"/>
  <c r="CC40"/>
  <c r="BU51"/>
  <c r="BM51"/>
  <c r="AG51"/>
  <c r="M51"/>
  <c r="CC51"/>
  <c r="AS54"/>
  <c r="CC54"/>
  <c r="AW66"/>
  <c r="AG66"/>
  <c r="M66"/>
  <c r="BY66"/>
  <c r="BM66"/>
  <c r="CC66"/>
  <c r="BM63"/>
  <c r="M63"/>
  <c r="C149" i="15"/>
  <c r="C150"/>
  <c r="C167"/>
  <c r="C168"/>
  <c r="F150"/>
  <c r="F149"/>
  <c r="F154"/>
  <c r="F153"/>
  <c r="F166"/>
  <c r="F165"/>
  <c r="I148"/>
  <c r="I147"/>
  <c r="I152"/>
  <c r="I151"/>
  <c r="I160"/>
  <c r="I159"/>
  <c r="I168"/>
  <c r="I167"/>
  <c r="L150"/>
  <c r="L149"/>
  <c r="L154"/>
  <c r="L153"/>
  <c r="L166"/>
  <c r="L165"/>
  <c r="O148"/>
  <c r="O147"/>
  <c r="R150"/>
  <c r="R149"/>
  <c r="R154"/>
  <c r="R153"/>
  <c r="Q166"/>
  <c r="Q165"/>
  <c r="T148"/>
  <c r="T147"/>
  <c r="T152"/>
  <c r="T151"/>
  <c r="T160"/>
  <c r="T159"/>
  <c r="T168"/>
  <c r="T167"/>
  <c r="W150"/>
  <c r="W149"/>
  <c r="W154"/>
  <c r="W153"/>
  <c r="W166"/>
  <c r="W165"/>
  <c r="Z148"/>
  <c r="Z147"/>
  <c r="Z152"/>
  <c r="Z151"/>
  <c r="Z160"/>
  <c r="Z159"/>
  <c r="Z168"/>
  <c r="Z167"/>
  <c r="AC150"/>
  <c r="AC149"/>
  <c r="AC154"/>
  <c r="AC153"/>
  <c r="AC166"/>
  <c r="AC165"/>
  <c r="AF148"/>
  <c r="AF147"/>
  <c r="AF152"/>
  <c r="AF151"/>
  <c r="AF160"/>
  <c r="AF159"/>
  <c r="AF168"/>
  <c r="AF167"/>
  <c r="AI150"/>
  <c r="AI149"/>
  <c r="AI154"/>
  <c r="AI153"/>
  <c r="AI166"/>
  <c r="AI165"/>
  <c r="AL148"/>
  <c r="AL147"/>
  <c r="AL152"/>
  <c r="AL151"/>
  <c r="AL160"/>
  <c r="AL159"/>
  <c r="AL168"/>
  <c r="AL167"/>
  <c r="AJ162"/>
  <c r="AJ161"/>
  <c r="AD162"/>
  <c r="AD161"/>
  <c r="T162"/>
  <c r="T161"/>
  <c r="N162"/>
  <c r="N161"/>
  <c r="H162"/>
  <c r="H161"/>
  <c r="C155"/>
  <c r="C156"/>
  <c r="I156"/>
  <c r="I155"/>
  <c r="O156"/>
  <c r="O155"/>
  <c r="U155"/>
  <c r="U156"/>
  <c r="AG156"/>
  <c r="AG155"/>
  <c r="AM156"/>
  <c r="AM155"/>
  <c r="F158"/>
  <c r="F157"/>
  <c r="AS80"/>
  <c r="L158"/>
  <c r="L157"/>
  <c r="R158"/>
  <c r="R157"/>
  <c r="X158"/>
  <c r="X157"/>
  <c r="AD158"/>
  <c r="AD157"/>
  <c r="AJ158"/>
  <c r="AJ157"/>
  <c r="G25" i="23"/>
  <c r="AX73" i="27"/>
  <c r="K25" i="23" s="1"/>
  <c r="T57" i="28"/>
  <c r="AF46"/>
  <c r="F46" i="39"/>
  <c r="F56" s="1"/>
  <c r="X46"/>
  <c r="Z46"/>
  <c r="AF46"/>
  <c r="AF55" s="1"/>
  <c r="AI46"/>
  <c r="AI56" s="1"/>
  <c r="AM46"/>
  <c r="AB61" i="18"/>
  <c r="AK59"/>
  <c r="C40" i="19"/>
  <c r="AE44"/>
  <c r="AV48" i="9"/>
  <c r="AT11" i="38"/>
  <c r="AT98" i="15"/>
  <c r="T12" i="28"/>
  <c r="H16"/>
  <c r="H26"/>
  <c r="AW27"/>
  <c r="O159" i="15"/>
  <c r="CC17" i="28"/>
  <c r="BY17"/>
  <c r="AG17"/>
  <c r="AW17"/>
  <c r="BU17"/>
  <c r="BM17"/>
  <c r="I17"/>
  <c r="CC39"/>
  <c r="AS39"/>
  <c r="M39"/>
  <c r="BQ39"/>
  <c r="BM45"/>
  <c r="CC45"/>
  <c r="CC70"/>
  <c r="M70"/>
  <c r="BY70"/>
  <c r="BM70"/>
  <c r="C151" i="15"/>
  <c r="C152"/>
  <c r="C159"/>
  <c r="C160"/>
  <c r="E150"/>
  <c r="E149"/>
  <c r="E154"/>
  <c r="E153"/>
  <c r="E166"/>
  <c r="E165"/>
  <c r="H148"/>
  <c r="H147"/>
  <c r="H152"/>
  <c r="H151"/>
  <c r="H160"/>
  <c r="H159"/>
  <c r="H168"/>
  <c r="H167"/>
  <c r="K150"/>
  <c r="K149"/>
  <c r="K154"/>
  <c r="K153"/>
  <c r="K166"/>
  <c r="K165"/>
  <c r="N148"/>
  <c r="N147"/>
  <c r="N152"/>
  <c r="N151"/>
  <c r="N160"/>
  <c r="N159"/>
  <c r="N168"/>
  <c r="N167"/>
  <c r="Q150"/>
  <c r="Q149"/>
  <c r="Q154"/>
  <c r="Q153"/>
  <c r="R168"/>
  <c r="R167"/>
  <c r="U149"/>
  <c r="U150"/>
  <c r="U153"/>
  <c r="U154"/>
  <c r="U165"/>
  <c r="U166"/>
  <c r="X148"/>
  <c r="X147"/>
  <c r="X152"/>
  <c r="X151"/>
  <c r="X160"/>
  <c r="X159"/>
  <c r="X168"/>
  <c r="X167"/>
  <c r="AA149"/>
  <c r="AA150"/>
  <c r="AA153"/>
  <c r="AA154"/>
  <c r="AA165"/>
  <c r="AA166"/>
  <c r="AD148"/>
  <c r="AD147"/>
  <c r="AD152"/>
  <c r="AD151"/>
  <c r="AD160"/>
  <c r="AD159"/>
  <c r="AD168"/>
  <c r="AD167"/>
  <c r="AG150"/>
  <c r="AG149"/>
  <c r="AG154"/>
  <c r="AG153"/>
  <c r="AG166"/>
  <c r="AG165"/>
  <c r="AJ148"/>
  <c r="AJ147"/>
  <c r="AJ152"/>
  <c r="AJ151"/>
  <c r="AJ160"/>
  <c r="AJ159"/>
  <c r="AJ168"/>
  <c r="AJ167"/>
  <c r="AM150"/>
  <c r="AM149"/>
  <c r="AM166"/>
  <c r="AM165"/>
  <c r="AL162"/>
  <c r="AL161"/>
  <c r="AF162"/>
  <c r="AF161"/>
  <c r="Z162"/>
  <c r="Z161"/>
  <c r="U161"/>
  <c r="U162"/>
  <c r="O162"/>
  <c r="O161"/>
  <c r="I162"/>
  <c r="I161"/>
  <c r="C161"/>
  <c r="C162"/>
  <c r="E158"/>
  <c r="E157"/>
  <c r="G80"/>
  <c r="K158"/>
  <c r="K157"/>
  <c r="M80"/>
  <c r="Q158"/>
  <c r="Q157"/>
  <c r="S80"/>
  <c r="W158"/>
  <c r="W157"/>
  <c r="Y80"/>
  <c r="AC158"/>
  <c r="AC157"/>
  <c r="AE80"/>
  <c r="AI158"/>
  <c r="AI157"/>
  <c r="AK80"/>
  <c r="L64" i="24"/>
  <c r="N73" i="4"/>
  <c r="N74"/>
  <c r="CL35" i="24"/>
  <c r="H46" i="28"/>
  <c r="AR57"/>
  <c r="AV46"/>
  <c r="X27" i="27"/>
  <c r="AT22" i="39"/>
  <c r="AT31"/>
  <c r="AS54"/>
  <c r="AX83" i="27"/>
  <c r="E46" i="39"/>
  <c r="L46"/>
  <c r="O46"/>
  <c r="O56" s="1"/>
  <c r="R46"/>
  <c r="U46"/>
  <c r="W46"/>
  <c r="N28" i="4"/>
  <c r="AV16" i="28"/>
  <c r="AA156" i="15"/>
  <c r="O167"/>
  <c r="BX78" i="28"/>
  <c r="AI162" i="15"/>
  <c r="AI161"/>
  <c r="AC162"/>
  <c r="AC161"/>
  <c r="X162"/>
  <c r="X161"/>
  <c r="R162"/>
  <c r="R161"/>
  <c r="L162"/>
  <c r="L161"/>
  <c r="F162"/>
  <c r="F161"/>
  <c r="E164"/>
  <c r="E163"/>
  <c r="K164"/>
  <c r="K163"/>
  <c r="M116"/>
  <c r="Q164"/>
  <c r="Q163"/>
  <c r="W164"/>
  <c r="W163"/>
  <c r="Y116"/>
  <c r="AC164"/>
  <c r="AC163"/>
  <c r="AI164"/>
  <c r="AI163"/>
  <c r="AK116"/>
  <c r="H156"/>
  <c r="H155"/>
  <c r="N156"/>
  <c r="N155"/>
  <c r="T156"/>
  <c r="T155"/>
  <c r="Z156"/>
  <c r="Z155"/>
  <c r="AF156"/>
  <c r="AF155"/>
  <c r="AL156"/>
  <c r="AL155"/>
  <c r="C157"/>
  <c r="C158"/>
  <c r="I158"/>
  <c r="I157"/>
  <c r="U157"/>
  <c r="U158"/>
  <c r="AG158"/>
  <c r="AG157"/>
  <c r="T27" i="24"/>
  <c r="M29" i="4"/>
  <c r="BX18" i="28"/>
  <c r="T28"/>
  <c r="BL28"/>
  <c r="CB28"/>
  <c r="L65"/>
  <c r="H53" i="27"/>
  <c r="L78" i="28"/>
  <c r="BT26"/>
  <c r="G116" i="15"/>
  <c r="AE116"/>
  <c r="P68"/>
  <c r="AN68"/>
  <c r="AO44" i="39"/>
  <c r="AQ44" s="1"/>
  <c r="F14" i="23"/>
  <c r="AA158" i="15"/>
  <c r="AM163"/>
  <c r="C163"/>
  <c r="C164"/>
  <c r="I164"/>
  <c r="I163"/>
  <c r="U163"/>
  <c r="U164"/>
  <c r="AG164"/>
  <c r="AG163"/>
  <c r="F156"/>
  <c r="F155"/>
  <c r="L156"/>
  <c r="L155"/>
  <c r="R156"/>
  <c r="R155"/>
  <c r="X156"/>
  <c r="X155"/>
  <c r="AD156"/>
  <c r="AD155"/>
  <c r="AJ156"/>
  <c r="AJ155"/>
  <c r="H158"/>
  <c r="H157"/>
  <c r="J80"/>
  <c r="N158"/>
  <c r="N157"/>
  <c r="P80"/>
  <c r="T158"/>
  <c r="T157"/>
  <c r="V80"/>
  <c r="Z158"/>
  <c r="Z157"/>
  <c r="AB80"/>
  <c r="AF158"/>
  <c r="AF157"/>
  <c r="AH80"/>
  <c r="AL158"/>
  <c r="AL157"/>
  <c r="AN80"/>
  <c r="BX46" i="28"/>
  <c r="CB16"/>
  <c r="AF26"/>
  <c r="BL26"/>
  <c r="BX26"/>
  <c r="CB26"/>
  <c r="CB78"/>
  <c r="H65"/>
  <c r="T46"/>
  <c r="AV26"/>
  <c r="J68" i="15"/>
  <c r="AH68"/>
  <c r="AR68"/>
  <c r="AM157"/>
  <c r="O163"/>
  <c r="AV73" i="27"/>
  <c r="AF16" i="28"/>
  <c r="CB18"/>
  <c r="BX28"/>
  <c r="S116" i="15"/>
  <c r="AB68"/>
  <c r="O157"/>
  <c r="J45" i="39"/>
  <c r="Y38"/>
  <c r="Y44"/>
  <c r="AB43"/>
  <c r="AK43"/>
  <c r="AO48"/>
  <c r="AQ48" s="1"/>
  <c r="AR38"/>
  <c r="AT38" s="1"/>
  <c r="Z55"/>
  <c r="AE48"/>
  <c r="AN44"/>
  <c r="AY34" i="27"/>
  <c r="M191" i="4"/>
  <c r="AG46" i="9"/>
  <c r="D18" i="41"/>
  <c r="H65" i="23"/>
  <c r="D14" i="41"/>
  <c r="H66" i="23"/>
  <c r="D35" i="41"/>
  <c r="Y46" i="9"/>
  <c r="AO46"/>
  <c r="AY35"/>
  <c r="G10" i="23"/>
  <c r="AK13" i="27"/>
  <c r="AX13"/>
  <c r="K10" i="23" s="1"/>
  <c r="AV53" i="27"/>
  <c r="H21" i="23"/>
  <c r="M13" i="27"/>
  <c r="N27" i="5"/>
  <c r="BY42" i="28"/>
  <c r="CK78"/>
  <c r="BE78"/>
  <c r="AY20" i="27"/>
  <c r="AG53" i="24"/>
  <c r="AK46" i="9"/>
  <c r="AS46"/>
  <c r="AY36"/>
  <c r="I13" i="27"/>
  <c r="AO13"/>
  <c r="AQ50" i="16"/>
  <c r="AQ88"/>
  <c r="D13" i="41"/>
  <c r="K66" i="23"/>
  <c r="Q65" i="9"/>
  <c r="Y65"/>
  <c r="AY67"/>
  <c r="AY51"/>
  <c r="M53" i="24"/>
  <c r="K68" i="23"/>
  <c r="AG12" i="28"/>
  <c r="I26"/>
  <c r="BY12"/>
  <c r="M28"/>
  <c r="BY64" i="24"/>
  <c r="U35"/>
  <c r="D65" i="23"/>
  <c r="U28" i="28"/>
  <c r="C32" i="23"/>
  <c r="BY28" i="28"/>
  <c r="BU26"/>
  <c r="AY57" i="27"/>
  <c r="AG35" i="24"/>
  <c r="AW35"/>
  <c r="BY37"/>
  <c r="BM37"/>
  <c r="M35"/>
  <c r="U27"/>
  <c r="BY35"/>
  <c r="CN37"/>
  <c r="BY60"/>
  <c r="U25"/>
  <c r="M60"/>
  <c r="BM25"/>
  <c r="U37"/>
  <c r="AY70" i="9"/>
  <c r="V27" i="16"/>
  <c r="AF57" i="9"/>
  <c r="N189" i="4"/>
  <c r="N192"/>
  <c r="AC46" i="9"/>
  <c r="G67" i="23"/>
  <c r="Q46" i="9"/>
  <c r="AY17"/>
  <c r="AC65"/>
  <c r="I65"/>
  <c r="AO65"/>
  <c r="G56" i="23"/>
  <c r="AS65" i="9"/>
  <c r="E65"/>
  <c r="T57"/>
  <c r="AU57"/>
  <c r="G45" i="23"/>
  <c r="E46" i="9"/>
  <c r="M46"/>
  <c r="P57"/>
  <c r="AX65"/>
  <c r="K56" i="23" s="1"/>
  <c r="M169" i="4"/>
  <c r="BL76" i="28"/>
  <c r="AF25" i="27"/>
  <c r="G35" i="5"/>
  <c r="M72" i="4"/>
  <c r="M22"/>
  <c r="AN62" i="16"/>
  <c r="AN45"/>
  <c r="AK29"/>
  <c r="J60"/>
  <c r="J27"/>
  <c r="M198" i="4"/>
  <c r="M168"/>
  <c r="AY47" i="9"/>
  <c r="L10" i="5"/>
  <c r="L64" i="27"/>
  <c r="B36" i="5"/>
  <c r="B34"/>
  <c r="B50" s="1"/>
  <c r="BD48" i="24"/>
  <c r="D22" i="5"/>
  <c r="BD87" i="24"/>
  <c r="I22" i="5"/>
  <c r="AR48" i="24"/>
  <c r="D19" i="5"/>
  <c r="M17" i="4"/>
  <c r="AJ48" i="24"/>
  <c r="D17" i="5"/>
  <c r="G67"/>
  <c r="I67"/>
  <c r="D16" i="9"/>
  <c r="M34" i="5"/>
  <c r="AO12" i="9"/>
  <c r="AK12"/>
  <c r="I12"/>
  <c r="AS12"/>
  <c r="N144" i="4"/>
  <c r="G32" i="23"/>
  <c r="AX12" i="9"/>
  <c r="K32" i="23"/>
  <c r="E12" i="9"/>
  <c r="Q12"/>
  <c r="M12"/>
  <c r="N136" i="4"/>
  <c r="AG12" i="9"/>
  <c r="D26"/>
  <c r="D28"/>
  <c r="AR28"/>
  <c r="AU28"/>
  <c r="AX28"/>
  <c r="H28"/>
  <c r="CC26" i="28"/>
  <c r="M119" i="4"/>
  <c r="L23" i="5"/>
  <c r="L63" s="1"/>
  <c r="N63"/>
  <c r="U12" i="28"/>
  <c r="AK12"/>
  <c r="M30" i="5"/>
  <c r="M71"/>
  <c r="CC12" i="28"/>
  <c r="M12"/>
  <c r="CC28"/>
  <c r="BM26"/>
  <c r="BY26"/>
  <c r="AW26"/>
  <c r="AG26"/>
  <c r="CN26"/>
  <c r="U26"/>
  <c r="CN28"/>
  <c r="L17" i="5"/>
  <c r="L57"/>
  <c r="N57" s="1"/>
  <c r="M122" i="4"/>
  <c r="M28" i="5"/>
  <c r="N125" i="4"/>
  <c r="BP42" i="28"/>
  <c r="N25" i="5"/>
  <c r="M24"/>
  <c r="N121" i="4"/>
  <c r="L22" i="5"/>
  <c r="L62" s="1"/>
  <c r="N62" s="1"/>
  <c r="L9"/>
  <c r="L49" s="1"/>
  <c r="N49" s="1"/>
  <c r="M113" i="4"/>
  <c r="AJ42" i="28"/>
  <c r="N17" i="5"/>
  <c r="M117" i="4"/>
  <c r="M26" i="5"/>
  <c r="M67"/>
  <c r="N123" i="4"/>
  <c r="X76" i="27"/>
  <c r="L76"/>
  <c r="AN74"/>
  <c r="H38" i="5"/>
  <c r="H59" s="1"/>
  <c r="H26"/>
  <c r="H67" s="1"/>
  <c r="H37"/>
  <c r="H56" s="1"/>
  <c r="N95" i="4"/>
  <c r="H43" i="5"/>
  <c r="N90" i="4"/>
  <c r="AU66" i="27"/>
  <c r="AX66"/>
  <c r="K24" i="23" s="1"/>
  <c r="H66" i="27"/>
  <c r="H41" i="5"/>
  <c r="H66" s="1"/>
  <c r="H40"/>
  <c r="N93" i="4"/>
  <c r="AC53" i="27"/>
  <c r="G21" i="23"/>
  <c r="I53" i="27"/>
  <c r="AS53"/>
  <c r="Q53"/>
  <c r="E53"/>
  <c r="AO53"/>
  <c r="N96" i="4"/>
  <c r="D35" i="27"/>
  <c r="T48"/>
  <c r="D38" i="5"/>
  <c r="AU25" i="27"/>
  <c r="AN27"/>
  <c r="D25"/>
  <c r="N38" i="4"/>
  <c r="D48" i="27"/>
  <c r="D34" i="5"/>
  <c r="AU27" i="27"/>
  <c r="AR27"/>
  <c r="C34" i="5"/>
  <c r="AR48" i="27"/>
  <c r="D44" i="5"/>
  <c r="C40"/>
  <c r="AR25" i="27"/>
  <c r="AS13"/>
  <c r="AC13"/>
  <c r="N37" i="4"/>
  <c r="E13" i="27"/>
  <c r="AG13"/>
  <c r="CM74" i="24"/>
  <c r="AR87"/>
  <c r="I19" i="5"/>
  <c r="N64" i="4"/>
  <c r="H19" i="5"/>
  <c r="AJ87" i="24"/>
  <c r="I17" i="5"/>
  <c r="M77" i="4"/>
  <c r="H27" i="5"/>
  <c r="G30"/>
  <c r="G71"/>
  <c r="I71" s="1"/>
  <c r="M64" i="24"/>
  <c r="I64"/>
  <c r="G28" i="5"/>
  <c r="U64" i="24"/>
  <c r="AW64"/>
  <c r="M70" i="4"/>
  <c r="P87" i="24"/>
  <c r="I12" i="5"/>
  <c r="H52"/>
  <c r="H11"/>
  <c r="N76" i="4"/>
  <c r="H12" i="5"/>
  <c r="C23" i="23"/>
  <c r="AG64" i="24"/>
  <c r="N75" i="4"/>
  <c r="M58" i="24"/>
  <c r="M74" i="4"/>
  <c r="G24" i="5"/>
  <c r="N60" i="4"/>
  <c r="N69"/>
  <c r="H13" i="5"/>
  <c r="H53"/>
  <c r="CJ87" i="24"/>
  <c r="I30" i="5"/>
  <c r="H9"/>
  <c r="H49"/>
  <c r="M67" i="4"/>
  <c r="G17" i="5"/>
  <c r="G57" s="1"/>
  <c r="I57"/>
  <c r="G25"/>
  <c r="G65" s="1"/>
  <c r="I65" s="1"/>
  <c r="CC58" i="24"/>
  <c r="E58"/>
  <c r="AX58" i="27"/>
  <c r="AY58" s="1"/>
  <c r="L22" i="23" s="1"/>
  <c r="CK58" i="24"/>
  <c r="AC58"/>
  <c r="U58"/>
  <c r="AO58"/>
  <c r="C22" i="23"/>
  <c r="I58" i="24"/>
  <c r="BE58"/>
  <c r="BY58"/>
  <c r="AB58"/>
  <c r="CM87"/>
  <c r="BA87"/>
  <c r="H18" i="5"/>
  <c r="N68" i="4"/>
  <c r="H29" i="5"/>
  <c r="H70"/>
  <c r="G9"/>
  <c r="G49" s="1"/>
  <c r="I49" s="1"/>
  <c r="M60" i="4"/>
  <c r="D87" i="24"/>
  <c r="I9" i="5"/>
  <c r="H22"/>
  <c r="H62"/>
  <c r="H10"/>
  <c r="N61" i="4"/>
  <c r="N72"/>
  <c r="H87" i="24"/>
  <c r="I10" i="5"/>
  <c r="N77" i="4"/>
  <c r="N67"/>
  <c r="E60" i="24"/>
  <c r="AC60"/>
  <c r="AX60" i="27"/>
  <c r="AY60"/>
  <c r="M73" i="4"/>
  <c r="I23" i="5"/>
  <c r="C21" i="23"/>
  <c r="G21" i="5"/>
  <c r="G61" s="1"/>
  <c r="I61" s="1"/>
  <c r="M71" i="4"/>
  <c r="U53" i="24"/>
  <c r="BM53"/>
  <c r="AX53" i="27"/>
  <c r="K21" i="23" s="1"/>
  <c r="I35" i="24"/>
  <c r="BM35"/>
  <c r="C10" i="5"/>
  <c r="N10" i="4"/>
  <c r="BM27" i="24"/>
  <c r="C13" i="23"/>
  <c r="D13" s="1"/>
  <c r="C23" i="5"/>
  <c r="C63"/>
  <c r="D63" s="1"/>
  <c r="C9"/>
  <c r="C49" s="1"/>
  <c r="B18"/>
  <c r="B58" s="1"/>
  <c r="D58" s="1"/>
  <c r="B12"/>
  <c r="B52"/>
  <c r="D52" s="1"/>
  <c r="N23" i="4"/>
  <c r="BY27" i="24"/>
  <c r="P48"/>
  <c r="D12" i="5"/>
  <c r="B25"/>
  <c r="B65"/>
  <c r="C25"/>
  <c r="C65" s="1"/>
  <c r="B23"/>
  <c r="B63"/>
  <c r="X48" i="24"/>
  <c r="D14" i="5"/>
  <c r="B26"/>
  <c r="B67"/>
  <c r="C24"/>
  <c r="C64" s="1"/>
  <c r="N24" i="4"/>
  <c r="C20" i="5"/>
  <c r="CM19" i="24"/>
  <c r="BA19"/>
  <c r="N13" i="4"/>
  <c r="C13" i="5"/>
  <c r="C53"/>
  <c r="M28" i="4"/>
  <c r="C26" i="5"/>
  <c r="C27"/>
  <c r="N18" i="4"/>
  <c r="X19" i="24"/>
  <c r="M18" i="4"/>
  <c r="B29" i="5"/>
  <c r="B70"/>
  <c r="D70" s="1"/>
  <c r="N20" i="4"/>
  <c r="AN27" i="16"/>
  <c r="AH62"/>
  <c r="AE94"/>
  <c r="AB94"/>
  <c r="Y27"/>
  <c r="S94"/>
  <c r="AT50"/>
  <c r="M45"/>
  <c r="J62"/>
  <c r="M193" i="4"/>
  <c r="AC78" i="28"/>
  <c r="BL42"/>
  <c r="N24" i="5"/>
  <c r="AX78" i="9"/>
  <c r="K73" i="23" s="1"/>
  <c r="C62"/>
  <c r="M78" i="28"/>
  <c r="CC78"/>
  <c r="AO78"/>
  <c r="BY78"/>
  <c r="BI78"/>
  <c r="C73" i="23"/>
  <c r="CL76" i="28"/>
  <c r="B59" i="23"/>
  <c r="CN78" i="28"/>
  <c r="D62" i="23"/>
  <c r="CB87" i="24"/>
  <c r="I28" i="5"/>
  <c r="M69" i="4"/>
  <c r="G19" i="5"/>
  <c r="AR19" i="24"/>
  <c r="CN60"/>
  <c r="G13" i="5"/>
  <c r="T87" i="24"/>
  <c r="I13" i="5"/>
  <c r="AY36" i="27"/>
  <c r="M61" i="4"/>
  <c r="AE40" i="19"/>
  <c r="AC57"/>
  <c r="S40"/>
  <c r="Q57"/>
  <c r="AL41"/>
  <c r="AN41" s="1"/>
  <c r="AI71" i="18"/>
  <c r="V54"/>
  <c r="AL45" i="19"/>
  <c r="AN45" s="1"/>
  <c r="AN61" i="18"/>
  <c r="AL67"/>
  <c r="AN58"/>
  <c r="AH94" i="16"/>
  <c r="Y45"/>
  <c r="AT35"/>
  <c r="V45"/>
  <c r="V62"/>
  <c r="V94"/>
  <c r="S60"/>
  <c r="AO60"/>
  <c r="S27"/>
  <c r="AQ54"/>
  <c r="AQ39"/>
  <c r="AQ35"/>
  <c r="AT88"/>
  <c r="G45"/>
  <c r="D60"/>
  <c r="AT54"/>
  <c r="AR54" i="39"/>
  <c r="AO52"/>
  <c r="AO51"/>
  <c r="AQ20"/>
  <c r="AR166" i="15"/>
  <c r="AO166"/>
  <c r="AR165"/>
  <c r="AO148"/>
  <c r="AO147"/>
  <c r="AO162"/>
  <c r="AO161"/>
  <c r="AR153"/>
  <c r="T56" i="39"/>
  <c r="AO153" i="15"/>
  <c r="AO154"/>
  <c r="AR125" i="14"/>
  <c r="AR126"/>
  <c r="AO124"/>
  <c r="AO123"/>
  <c r="AT48" i="39"/>
  <c r="K56"/>
  <c r="AO126" i="14"/>
  <c r="AO125"/>
  <c r="B56" i="39"/>
  <c r="AN35" i="38"/>
  <c r="M42"/>
  <c r="J35"/>
  <c r="G35"/>
  <c r="AQ30"/>
  <c r="AV46" i="9"/>
  <c r="H45" i="23"/>
  <c r="AN28" i="9"/>
  <c r="AB28"/>
  <c r="M142" i="4"/>
  <c r="AY48" i="9"/>
  <c r="F45" i="23"/>
  <c r="M192" i="4"/>
  <c r="L37" i="5"/>
  <c r="L56" s="1"/>
  <c r="AV12" i="9"/>
  <c r="H32" i="23"/>
  <c r="H76" i="9"/>
  <c r="H26"/>
  <c r="AV65"/>
  <c r="H56" i="23"/>
  <c r="F67"/>
  <c r="AW65" i="9"/>
  <c r="J56" i="23"/>
  <c r="AY37" i="9"/>
  <c r="M125" i="4"/>
  <c r="L28" i="5"/>
  <c r="CL57" i="28"/>
  <c r="M121" i="4"/>
  <c r="L20" i="5"/>
  <c r="L60"/>
  <c r="M120" i="4"/>
  <c r="AV42" i="28"/>
  <c r="B56" i="23"/>
  <c r="CN65" i="28"/>
  <c r="D56" i="23"/>
  <c r="AY59" i="9"/>
  <c r="L51" i="23" s="1"/>
  <c r="B62"/>
  <c r="AW78" i="9"/>
  <c r="J62" i="23" s="1"/>
  <c r="B51"/>
  <c r="CN59" i="28"/>
  <c r="D51" i="23"/>
  <c r="B73"/>
  <c r="AW46" i="9"/>
  <c r="AY46"/>
  <c r="L45" i="23" s="1"/>
  <c r="B67"/>
  <c r="D67" s="1"/>
  <c r="CN46" i="28"/>
  <c r="D45" i="23"/>
  <c r="B45"/>
  <c r="L26" i="28"/>
  <c r="L16"/>
  <c r="L42"/>
  <c r="N11" i="5"/>
  <c r="CL16" i="28"/>
  <c r="AW53" i="27"/>
  <c r="J21" i="23" s="1"/>
  <c r="F21"/>
  <c r="M41" i="4"/>
  <c r="B39" i="5"/>
  <c r="B60" s="1"/>
  <c r="AY45" i="27"/>
  <c r="L15" i="23" s="1"/>
  <c r="P74" i="27"/>
  <c r="P64"/>
  <c r="M91" i="4"/>
  <c r="P37" i="27"/>
  <c r="P27"/>
  <c r="M38" i="4"/>
  <c r="L48" i="27"/>
  <c r="D36" i="5"/>
  <c r="H37" i="27"/>
  <c r="H25"/>
  <c r="G34" i="5"/>
  <c r="M88" i="4"/>
  <c r="AR74" i="27"/>
  <c r="M46" i="4"/>
  <c r="B44" i="5"/>
  <c r="B69" s="1"/>
  <c r="AV13" i="27"/>
  <c r="H10" i="23"/>
  <c r="AN35" i="27"/>
  <c r="B41" i="5"/>
  <c r="B66" s="1"/>
  <c r="D66" s="1"/>
  <c r="M43" i="4"/>
  <c r="M27"/>
  <c r="CB48" i="24"/>
  <c r="D28" i="5"/>
  <c r="BX74" i="24"/>
  <c r="M75" i="4"/>
  <c r="BX87" i="24"/>
  <c r="I27" i="5"/>
  <c r="CN27" i="24"/>
  <c r="BX19"/>
  <c r="BX48"/>
  <c r="D27" i="5"/>
  <c r="M26" i="4"/>
  <c r="M16"/>
  <c r="B16" i="5"/>
  <c r="B56" s="1"/>
  <c r="M14" i="4"/>
  <c r="B14" i="5"/>
  <c r="B54"/>
  <c r="D24" i="23"/>
  <c r="CN66" i="24"/>
  <c r="CN58"/>
  <c r="D22" i="23"/>
  <c r="B22"/>
  <c r="CN53" i="24"/>
  <c r="D21" i="23"/>
  <c r="B21"/>
  <c r="T25" i="24"/>
  <c r="T48"/>
  <c r="D13" i="5"/>
  <c r="AW13" i="27"/>
  <c r="J10" i="23"/>
  <c r="CN13" i="24"/>
  <c r="D10" i="23"/>
  <c r="M11" i="4"/>
  <c r="B11" i="5"/>
  <c r="AY83" i="27"/>
  <c r="CL87" i="24"/>
  <c r="G10" i="5"/>
  <c r="H48" i="24"/>
  <c r="D10" i="5"/>
  <c r="M10" i="4"/>
  <c r="B10" i="5"/>
  <c r="CL19" i="24"/>
  <c r="B19" i="5"/>
  <c r="B59" s="1"/>
  <c r="M25" i="24"/>
  <c r="BY25"/>
  <c r="AW25"/>
  <c r="I25"/>
  <c r="C21" i="5"/>
  <c r="C61"/>
  <c r="B21"/>
  <c r="B61" s="1"/>
  <c r="D61" s="1"/>
  <c r="CC25" i="24"/>
  <c r="C12" i="23"/>
  <c r="CL74" i="24"/>
  <c r="BY66"/>
  <c r="H21" i="5"/>
  <c r="J21" s="1"/>
  <c r="CN64" i="24"/>
  <c r="D23" i="23"/>
  <c r="B23"/>
  <c r="U66" i="24"/>
  <c r="AY39" i="9"/>
  <c r="L36" i="23" s="1"/>
  <c r="AY27" i="9"/>
  <c r="J69" i="23"/>
  <c r="L69" s="1"/>
  <c r="AY55" i="9"/>
  <c r="L47" i="23"/>
  <c r="AY73" i="27"/>
  <c r="L25" i="23" s="1"/>
  <c r="AZ48" i="24"/>
  <c r="D21" i="5"/>
  <c r="AZ87" i="24"/>
  <c r="I21" i="5"/>
  <c r="J26" i="23"/>
  <c r="AY44" i="27"/>
  <c r="L14" i="23" s="1"/>
  <c r="N196" i="4"/>
  <c r="P28" i="9"/>
  <c r="AT28"/>
  <c r="M11" i="5"/>
  <c r="N112" i="4"/>
  <c r="AH46" i="39"/>
  <c r="AF56"/>
  <c r="C8" i="41"/>
  <c r="AJ55" i="39"/>
  <c r="D35" i="38"/>
  <c r="AP35"/>
  <c r="AL54" i="18"/>
  <c r="G54"/>
  <c r="AN41"/>
  <c r="AL69"/>
  <c r="AT39" i="16"/>
  <c r="AS153" i="15"/>
  <c r="AS154"/>
  <c r="AT56"/>
  <c r="AI54" i="19"/>
  <c r="AK26"/>
  <c r="AE35" i="38"/>
  <c r="M27" i="16"/>
  <c r="AS45"/>
  <c r="D45"/>
  <c r="AP45"/>
  <c r="AB35" i="38"/>
  <c r="AO117" i="14"/>
  <c r="AO118"/>
  <c r="AQ56"/>
  <c r="AT22" i="38"/>
  <c r="BM18" i="28"/>
  <c r="M18"/>
  <c r="CC18"/>
  <c r="BY18"/>
  <c r="U18"/>
  <c r="C34" i="23"/>
  <c r="CN18" i="28"/>
  <c r="F13" i="23"/>
  <c r="H13" s="1"/>
  <c r="AW27" i="27"/>
  <c r="M62" i="4"/>
  <c r="G11" i="5"/>
  <c r="L87" i="24"/>
  <c r="I11" i="5"/>
  <c r="AK44" i="19"/>
  <c r="AL44"/>
  <c r="CN76" i="24"/>
  <c r="U76"/>
  <c r="BY76"/>
  <c r="H57" i="19"/>
  <c r="J40"/>
  <c r="P18" i="9"/>
  <c r="BX57" i="28"/>
  <c r="M170" i="4"/>
  <c r="AR156" i="15"/>
  <c r="AR155"/>
  <c r="AT68"/>
  <c r="AB66" i="27"/>
  <c r="AT66"/>
  <c r="M189" i="4"/>
  <c r="M163"/>
  <c r="D57" i="9"/>
  <c r="AT57"/>
  <c r="C29" i="5"/>
  <c r="C70"/>
  <c r="CF48" i="24"/>
  <c r="D29" i="5"/>
  <c r="W55" i="39"/>
  <c r="L56"/>
  <c r="N41" i="4"/>
  <c r="X25" i="27"/>
  <c r="N119" i="4"/>
  <c r="M19" i="5"/>
  <c r="CB35" i="24"/>
  <c r="H23" i="5"/>
  <c r="H63" s="1"/>
  <c r="M15"/>
  <c r="M55" s="1"/>
  <c r="N55"/>
  <c r="N115" i="4"/>
  <c r="C57" i="19"/>
  <c r="AJ40"/>
  <c r="AI55" i="39"/>
  <c r="AK46"/>
  <c r="F55"/>
  <c r="AF57" i="28"/>
  <c r="M165" i="4"/>
  <c r="AL43" i="19"/>
  <c r="AN43"/>
  <c r="AN57" i="18"/>
  <c r="M16" i="5"/>
  <c r="N116" i="4"/>
  <c r="B20" i="5"/>
  <c r="M20" i="4"/>
  <c r="AV48" i="24"/>
  <c r="D20" i="5"/>
  <c r="AQ14" i="38"/>
  <c r="G29" i="5"/>
  <c r="G70"/>
  <c r="I70"/>
  <c r="CJ19" i="24"/>
  <c r="AM66" i="18"/>
  <c r="AN11"/>
  <c r="AS159" i="15"/>
  <c r="AS160"/>
  <c r="AP166"/>
  <c r="AP165"/>
  <c r="AO35" i="38"/>
  <c r="S35"/>
  <c r="J58" i="23"/>
  <c r="AY74" i="9"/>
  <c r="L58" i="23"/>
  <c r="G27" i="16"/>
  <c r="L57" i="23"/>
  <c r="K57"/>
  <c r="B43" i="5"/>
  <c r="AB27" i="16"/>
  <c r="AP60"/>
  <c r="G60"/>
  <c r="AS60"/>
  <c r="AN87" i="27"/>
  <c r="I43" i="5"/>
  <c r="G43"/>
  <c r="AO152" i="15"/>
  <c r="AO151"/>
  <c r="AQ44"/>
  <c r="AR117" i="14"/>
  <c r="AR118"/>
  <c r="AT56"/>
  <c r="Y29" i="16"/>
  <c r="M41" i="5"/>
  <c r="M66"/>
  <c r="N143" i="4"/>
  <c r="L87" i="27"/>
  <c r="I36" i="5"/>
  <c r="G36"/>
  <c r="N140" i="4"/>
  <c r="AQ80" i="16"/>
  <c r="L44" i="23"/>
  <c r="J66"/>
  <c r="AK21" i="19"/>
  <c r="AI53"/>
  <c r="M137" i="4"/>
  <c r="L35" i="5"/>
  <c r="AP27" i="16"/>
  <c r="AT76" i="9"/>
  <c r="AR27" i="16"/>
  <c r="AJ57" i="9"/>
  <c r="O55" i="39"/>
  <c r="AG55"/>
  <c r="AT20"/>
  <c r="AH27" i="16"/>
  <c r="M196" i="4"/>
  <c r="AB18" i="9"/>
  <c r="AS27" i="16"/>
  <c r="N195" i="4"/>
  <c r="AF76" i="9"/>
  <c r="T16" i="28"/>
  <c r="U55" i="39"/>
  <c r="H44" i="5"/>
  <c r="L18" i="9"/>
  <c r="AT18"/>
  <c r="M22" i="5"/>
  <c r="M62" s="1"/>
  <c r="G46" i="39"/>
  <c r="E56"/>
  <c r="E55"/>
  <c r="D48" i="24"/>
  <c r="D9" i="5"/>
  <c r="M9" i="4"/>
  <c r="B9" i="5"/>
  <c r="B49" s="1"/>
  <c r="N194" i="4"/>
  <c r="N111"/>
  <c r="M10" i="5"/>
  <c r="AR45" i="16"/>
  <c r="N171" i="4"/>
  <c r="AR158" i="15"/>
  <c r="AR157"/>
  <c r="AT80"/>
  <c r="AE46" i="39"/>
  <c r="AD55"/>
  <c r="O57" i="19"/>
  <c r="P40"/>
  <c r="AK45" i="16"/>
  <c r="AO45"/>
  <c r="AY79" i="9"/>
  <c r="M14" i="5"/>
  <c r="M54"/>
  <c r="N19" i="4"/>
  <c r="C19" i="5"/>
  <c r="C59" s="1"/>
  <c r="I71" i="18"/>
  <c r="J54"/>
  <c r="AK35" i="38"/>
  <c r="CB57" i="28"/>
  <c r="M171" i="4"/>
  <c r="AK42" i="19"/>
  <c r="AL42"/>
  <c r="AN42" s="1"/>
  <c r="AS114" i="14"/>
  <c r="AS113"/>
  <c r="AT32"/>
  <c r="CN12" i="28"/>
  <c r="D32" i="23"/>
  <c r="B32"/>
  <c r="AW12" i="9"/>
  <c r="W71" i="18"/>
  <c r="Y54"/>
  <c r="J94" i="16"/>
  <c r="AP115" i="14"/>
  <c r="AP116"/>
  <c r="G42" i="38"/>
  <c r="AH29" i="16"/>
  <c r="AB37" i="27"/>
  <c r="AU76" i="9"/>
  <c r="AF18"/>
  <c r="AF87" i="24"/>
  <c r="I16" i="5"/>
  <c r="M66" i="4"/>
  <c r="G16" i="5"/>
  <c r="M12"/>
  <c r="O12" s="1"/>
  <c r="M52"/>
  <c r="N52"/>
  <c r="N113" i="4"/>
  <c r="AN76" i="9"/>
  <c r="N197" i="4"/>
  <c r="N146"/>
  <c r="M44" i="5"/>
  <c r="M69" s="1"/>
  <c r="H57" i="28"/>
  <c r="N118" i="4"/>
  <c r="M18" i="5"/>
  <c r="M58"/>
  <c r="N58"/>
  <c r="X56" i="39"/>
  <c r="X55"/>
  <c r="X18" i="9"/>
  <c r="N163" i="4"/>
  <c r="G14" i="5"/>
  <c r="G54"/>
  <c r="I54" s="1"/>
  <c r="AK94" i="16"/>
  <c r="Y35" i="38"/>
  <c r="AP113" i="14"/>
  <c r="AP114"/>
  <c r="AQ32"/>
  <c r="AF42" i="28"/>
  <c r="N16" i="5"/>
  <c r="M116" i="4"/>
  <c r="L16" i="5"/>
  <c r="G94" i="16"/>
  <c r="AO94"/>
  <c r="AR94"/>
  <c r="AT14" i="38"/>
  <c r="B12" i="23"/>
  <c r="CN25" i="24"/>
  <c r="D12" i="23"/>
  <c r="AB19" i="24"/>
  <c r="M139" i="4"/>
  <c r="N165"/>
  <c r="M29" i="5"/>
  <c r="M70" s="1"/>
  <c r="N122" i="4"/>
  <c r="M25" i="5"/>
  <c r="M23"/>
  <c r="M63"/>
  <c r="D40" i="19"/>
  <c r="B57"/>
  <c r="AI40"/>
  <c r="AK16"/>
  <c r="AI52"/>
  <c r="AO120" i="14"/>
  <c r="AO119"/>
  <c r="AQ70"/>
  <c r="V35" i="38"/>
  <c r="J27" i="23"/>
  <c r="AY85" i="27"/>
  <c r="L27" i="23"/>
  <c r="B24" i="41"/>
  <c r="AJ26" i="9"/>
  <c r="X87" i="27"/>
  <c r="I39" i="5"/>
  <c r="G39"/>
  <c r="G60" s="1"/>
  <c r="I60" s="1"/>
  <c r="G41"/>
  <c r="G66"/>
  <c r="AF87" i="27"/>
  <c r="I41" i="5"/>
  <c r="AO160" i="15"/>
  <c r="AO159"/>
  <c r="AQ92"/>
  <c r="AN29" i="16"/>
  <c r="AT80"/>
  <c r="AY54" i="9"/>
  <c r="L46" i="23"/>
  <c r="J68"/>
  <c r="J46"/>
  <c r="AI51" i="19"/>
  <c r="AK11"/>
  <c r="C16" i="5"/>
  <c r="C56" s="1"/>
  <c r="AF48" i="24"/>
  <c r="D16" i="5"/>
  <c r="N16" i="4"/>
  <c r="Y60" i="16"/>
  <c r="AT76" i="27"/>
  <c r="AB76" i="9"/>
  <c r="M194" i="4"/>
  <c r="AB57" i="9"/>
  <c r="AB16"/>
  <c r="N70" i="4"/>
  <c r="H20" i="5"/>
  <c r="J20" s="1"/>
  <c r="AV87" i="24"/>
  <c r="I20" i="5"/>
  <c r="L37" i="27"/>
  <c r="AT37"/>
  <c r="AR18" i="9"/>
  <c r="B30" i="5"/>
  <c r="B71"/>
  <c r="AN57" i="9"/>
  <c r="M197" i="4"/>
  <c r="S46" i="39"/>
  <c r="R55"/>
  <c r="H18" i="9"/>
  <c r="AU18"/>
  <c r="H24" i="5"/>
  <c r="BL87" i="24"/>
  <c r="I24" i="5"/>
  <c r="M20"/>
  <c r="N120" i="4"/>
  <c r="AB46" i="39"/>
  <c r="N167" i="4"/>
  <c r="AS157" i="15"/>
  <c r="AS158"/>
  <c r="AM41" i="19"/>
  <c r="AN55" i="18"/>
  <c r="L28" i="9"/>
  <c r="T74" i="24"/>
  <c r="AL55" i="39"/>
  <c r="B24" i="5"/>
  <c r="BL48" i="24"/>
  <c r="D24" i="5"/>
  <c r="AU37" i="27"/>
  <c r="D94" i="16"/>
  <c r="AP94"/>
  <c r="AS94"/>
  <c r="AR116" i="14"/>
  <c r="AT44"/>
  <c r="AR115"/>
  <c r="J46" i="39"/>
  <c r="I56"/>
  <c r="D28" i="41"/>
  <c r="N198" i="4"/>
  <c r="AR57" i="9"/>
  <c r="AC21" i="24"/>
  <c r="E21"/>
  <c r="BY21"/>
  <c r="CC21"/>
  <c r="M21"/>
  <c r="AX21" i="27"/>
  <c r="AY21" s="1"/>
  <c r="AS21" i="24"/>
  <c r="CN21"/>
  <c r="CK21"/>
  <c r="AK21"/>
  <c r="K71" i="18"/>
  <c r="M54"/>
  <c r="AN94" i="16"/>
  <c r="V29"/>
  <c r="P35" i="38"/>
  <c r="K31" i="23"/>
  <c r="AY11" i="9"/>
  <c r="L31" i="23" s="1"/>
  <c r="M144" i="4"/>
  <c r="L42" i="5"/>
  <c r="L67"/>
  <c r="N67" s="1"/>
  <c r="AJ42" i="9"/>
  <c r="N42" i="5"/>
  <c r="M68" i="4"/>
  <c r="G18" i="5"/>
  <c r="G58" s="1"/>
  <c r="AN87" i="24"/>
  <c r="I18" i="5"/>
  <c r="M27"/>
  <c r="N124" i="4"/>
  <c r="AR119" i="14"/>
  <c r="AT70"/>
  <c r="AR120"/>
  <c r="AH35" i="38"/>
  <c r="L27" i="5"/>
  <c r="M124" i="4"/>
  <c r="AL70" i="18"/>
  <c r="AN48"/>
  <c r="AB45" i="16"/>
  <c r="M145" i="4"/>
  <c r="AN42" i="9"/>
  <c r="N43" i="5"/>
  <c r="L43"/>
  <c r="AE62" i="16"/>
  <c r="AR26" i="9"/>
  <c r="AB76" i="27"/>
  <c r="AU76"/>
  <c r="AX76"/>
  <c r="D29" i="16"/>
  <c r="AR152" i="15"/>
  <c r="AR151"/>
  <c r="AT44"/>
  <c r="CM42" i="28"/>
  <c r="AB25" i="27"/>
  <c r="M42" i="4"/>
  <c r="Y94" i="16"/>
  <c r="AS29"/>
  <c r="AP29"/>
  <c r="K45" i="23"/>
  <c r="G44" i="5"/>
  <c r="G69"/>
  <c r="AR87" i="27"/>
  <c r="I44" i="5"/>
  <c r="K57" i="19"/>
  <c r="M40"/>
  <c r="AJ56"/>
  <c r="AK36"/>
  <c r="M43" i="5"/>
  <c r="N145" i="4"/>
  <c r="H42" i="28"/>
  <c r="N10" i="5"/>
  <c r="N12"/>
  <c r="AQ20" i="16"/>
  <c r="AR42" i="28"/>
  <c r="AO27" i="16"/>
  <c r="N15" i="5"/>
  <c r="N29" i="4"/>
  <c r="M46" i="39"/>
  <c r="N18" i="5"/>
  <c r="D69" i="23"/>
  <c r="AT20" i="16"/>
  <c r="AV57" i="28"/>
  <c r="AM44" i="19"/>
  <c r="AR60" i="16"/>
  <c r="G62"/>
  <c r="AK45" i="19"/>
  <c r="D24" i="41"/>
  <c r="M28" i="9"/>
  <c r="AO57"/>
  <c r="Y57"/>
  <c r="U57"/>
  <c r="M57"/>
  <c r="AS57"/>
  <c r="G70" i="23"/>
  <c r="AC57" i="9"/>
  <c r="AK57"/>
  <c r="AS28"/>
  <c r="E57"/>
  <c r="G48" i="23"/>
  <c r="Q28" i="9"/>
  <c r="L66" i="23"/>
  <c r="K40"/>
  <c r="AQ60" i="16"/>
  <c r="AQ27"/>
  <c r="H67" i="23"/>
  <c r="Q57" i="9"/>
  <c r="AG57"/>
  <c r="I57"/>
  <c r="L68" i="23"/>
  <c r="C50" i="5"/>
  <c r="H68"/>
  <c r="Y28" i="9"/>
  <c r="AG28"/>
  <c r="AO28"/>
  <c r="AK28"/>
  <c r="E28"/>
  <c r="I28"/>
  <c r="AC28"/>
  <c r="G51" i="5"/>
  <c r="G50"/>
  <c r="B13"/>
  <c r="B53"/>
  <c r="D53" s="1"/>
  <c r="CL48" i="24"/>
  <c r="M13" i="4"/>
  <c r="I66" i="5"/>
  <c r="AT26" i="9"/>
  <c r="AW26"/>
  <c r="AY26" s="1"/>
  <c r="X74" i="27"/>
  <c r="L74"/>
  <c r="G38" i="5"/>
  <c r="G59"/>
  <c r="I59" s="1"/>
  <c r="H64" i="27"/>
  <c r="AU64"/>
  <c r="D64"/>
  <c r="M66"/>
  <c r="AC66"/>
  <c r="I66"/>
  <c r="Y66"/>
  <c r="AS66"/>
  <c r="AO66"/>
  <c r="Q66"/>
  <c r="E66"/>
  <c r="G24" i="23"/>
  <c r="N92" i="4"/>
  <c r="H39" i="5"/>
  <c r="J39" s="1"/>
  <c r="H60"/>
  <c r="AN25" i="27"/>
  <c r="N42" i="4"/>
  <c r="C35" i="5"/>
  <c r="Y27" i="27"/>
  <c r="Q27"/>
  <c r="AO27"/>
  <c r="M27"/>
  <c r="E27"/>
  <c r="AS27"/>
  <c r="I27"/>
  <c r="G13" i="23"/>
  <c r="AG27" i="27"/>
  <c r="AC27"/>
  <c r="N46" i="4"/>
  <c r="C44" i="5"/>
  <c r="C69"/>
  <c r="D69"/>
  <c r="C42"/>
  <c r="C67" s="1"/>
  <c r="D67" s="1"/>
  <c r="N44" i="4"/>
  <c r="AJ48" i="27"/>
  <c r="D42" i="5"/>
  <c r="AV27" i="27"/>
  <c r="AX27"/>
  <c r="I68" i="5"/>
  <c r="N65" i="4"/>
  <c r="H15" i="5"/>
  <c r="H55"/>
  <c r="I55"/>
  <c r="AB87" i="24"/>
  <c r="I15" i="5"/>
  <c r="K22" i="23"/>
  <c r="D65" i="5"/>
  <c r="N14" i="4"/>
  <c r="C14" i="5"/>
  <c r="C54"/>
  <c r="D54" s="1"/>
  <c r="CM48" i="24"/>
  <c r="BA48"/>
  <c r="CJ48"/>
  <c r="D30" i="5"/>
  <c r="M62" i="16"/>
  <c r="L40" i="5"/>
  <c r="L64"/>
  <c r="K62" i="23"/>
  <c r="D73"/>
  <c r="AY53" i="27"/>
  <c r="L21" i="23"/>
  <c r="G37" i="5"/>
  <c r="G56"/>
  <c r="I56"/>
  <c r="P87" i="27"/>
  <c r="I37" i="5"/>
  <c r="G53"/>
  <c r="I53"/>
  <c r="Y62" i="16"/>
  <c r="S62"/>
  <c r="AR29"/>
  <c r="F14" i="41"/>
  <c r="J64" i="16"/>
  <c r="AO29"/>
  <c r="AQ29"/>
  <c r="AN42" i="38"/>
  <c r="J42"/>
  <c r="J44"/>
  <c r="AN26" i="9"/>
  <c r="AB26"/>
  <c r="M136" i="4"/>
  <c r="D42" i="9"/>
  <c r="N34" i="5"/>
  <c r="L34"/>
  <c r="L50"/>
  <c r="AY78" i="9"/>
  <c r="L62" i="23" s="1"/>
  <c r="J73"/>
  <c r="J67"/>
  <c r="J45"/>
  <c r="L11" i="5"/>
  <c r="L51"/>
  <c r="M112" i="4"/>
  <c r="CL42" i="28"/>
  <c r="P35" i="27"/>
  <c r="AT48"/>
  <c r="P25"/>
  <c r="AT25"/>
  <c r="AW25"/>
  <c r="H35"/>
  <c r="B35" i="5"/>
  <c r="H48" i="27"/>
  <c r="D35" i="5"/>
  <c r="M37" i="4"/>
  <c r="D74" i="27"/>
  <c r="CN74" i="24"/>
  <c r="AY13" i="27"/>
  <c r="L10" i="23"/>
  <c r="M37" i="27"/>
  <c r="AX37"/>
  <c r="E37"/>
  <c r="AC37"/>
  <c r="Y37"/>
  <c r="Q37"/>
  <c r="I37"/>
  <c r="AS37"/>
  <c r="AO37"/>
  <c r="AT74"/>
  <c r="J40" i="23"/>
  <c r="AT94" i="16"/>
  <c r="L40" i="23"/>
  <c r="CN57" i="28"/>
  <c r="D48" i="23"/>
  <c r="AW57" i="9"/>
  <c r="B48" i="23"/>
  <c r="B70"/>
  <c r="S42" i="38"/>
  <c r="AO42"/>
  <c r="C39" i="5"/>
  <c r="C60" s="1"/>
  <c r="AU48" i="27"/>
  <c r="X48"/>
  <c r="D39" i="5"/>
  <c r="AB64" i="27"/>
  <c r="M93" i="4"/>
  <c r="AT64" i="27"/>
  <c r="P16" i="9"/>
  <c r="J13" i="23"/>
  <c r="AB42" i="38"/>
  <c r="CK87" i="24"/>
  <c r="H31" i="5"/>
  <c r="M87" i="24"/>
  <c r="AC87"/>
  <c r="AG87"/>
  <c r="Q87"/>
  <c r="AS87"/>
  <c r="I87"/>
  <c r="C28" i="23"/>
  <c r="E87" i="24"/>
  <c r="BE87"/>
  <c r="AO87"/>
  <c r="AW87"/>
  <c r="BM87"/>
  <c r="AK87"/>
  <c r="BY87"/>
  <c r="U87"/>
  <c r="CC87"/>
  <c r="N19" i="5"/>
  <c r="N20"/>
  <c r="G10" i="41"/>
  <c r="G11"/>
  <c r="G12"/>
  <c r="G9"/>
  <c r="G8" s="1"/>
  <c r="G14"/>
  <c r="G13"/>
  <c r="B40" i="5"/>
  <c r="B64"/>
  <c r="D64" s="1"/>
  <c r="AB48" i="27"/>
  <c r="D40" i="5"/>
  <c r="M9"/>
  <c r="M49"/>
  <c r="AU74" i="27"/>
  <c r="AX74"/>
  <c r="AB74"/>
  <c r="AH42" i="38"/>
  <c r="P42"/>
  <c r="E18" i="9"/>
  <c r="M18"/>
  <c r="AC18"/>
  <c r="AS18"/>
  <c r="I18"/>
  <c r="Q18"/>
  <c r="AK18"/>
  <c r="Y18"/>
  <c r="AO18"/>
  <c r="G34" i="23"/>
  <c r="H34" s="1"/>
  <c r="AG18" i="9"/>
  <c r="L35" i="27"/>
  <c r="AT35"/>
  <c r="AW35"/>
  <c r="AY35" s="1"/>
  <c r="AW76"/>
  <c r="AY76" s="1"/>
  <c r="AV76"/>
  <c r="AW57" i="28"/>
  <c r="AG57"/>
  <c r="I57"/>
  <c r="BY57"/>
  <c r="U57"/>
  <c r="M57"/>
  <c r="CC57"/>
  <c r="AS57"/>
  <c r="BM57"/>
  <c r="AX57" i="9"/>
  <c r="C48" i="23"/>
  <c r="C70"/>
  <c r="D49" i="5"/>
  <c r="AV18" i="9"/>
  <c r="AW18"/>
  <c r="F34" i="23"/>
  <c r="F59"/>
  <c r="AV76" i="9"/>
  <c r="H59" i="23"/>
  <c r="AW76" i="9"/>
  <c r="AJ57" i="19"/>
  <c r="AM40"/>
  <c r="AM57" s="1"/>
  <c r="M25" i="27"/>
  <c r="Y25"/>
  <c r="AO25"/>
  <c r="I25"/>
  <c r="AG25"/>
  <c r="AS25"/>
  <c r="E25"/>
  <c r="G12" i="23"/>
  <c r="Q25" i="27"/>
  <c r="AC25"/>
  <c r="AX25"/>
  <c r="AY25" s="1"/>
  <c r="L12" i="23" s="1"/>
  <c r="M29" i="16"/>
  <c r="AE42" i="38"/>
  <c r="D42"/>
  <c r="AP42"/>
  <c r="AV28" i="9"/>
  <c r="AW28"/>
  <c r="AY28"/>
  <c r="AN44" i="19"/>
  <c r="AQ45" i="16"/>
  <c r="AW74" i="24"/>
  <c r="M74"/>
  <c r="CC74"/>
  <c r="BY74"/>
  <c r="I74"/>
  <c r="U74"/>
  <c r="AG74"/>
  <c r="BY16" i="28"/>
  <c r="BU16"/>
  <c r="BM16"/>
  <c r="AW16"/>
  <c r="M16"/>
  <c r="I16"/>
  <c r="U16"/>
  <c r="CC16"/>
  <c r="AG16"/>
  <c r="C33" i="23"/>
  <c r="AE64" i="16"/>
  <c r="S64"/>
  <c r="AV37" i="27"/>
  <c r="AW37"/>
  <c r="N142" i="4"/>
  <c r="M40" i="5"/>
  <c r="M64" s="1"/>
  <c r="AN64" i="16"/>
  <c r="V42" i="38"/>
  <c r="CN19" i="24"/>
  <c r="D11" i="23"/>
  <c r="AW19" i="27"/>
  <c r="B11" i="23"/>
  <c r="X16" i="9"/>
  <c r="CC76" i="28"/>
  <c r="AG76"/>
  <c r="I76"/>
  <c r="U76"/>
  <c r="AW76"/>
  <c r="AS76"/>
  <c r="M76"/>
  <c r="BY76"/>
  <c r="BM76"/>
  <c r="AX76" i="9"/>
  <c r="C59" i="23"/>
  <c r="CN76" i="28"/>
  <c r="D59" i="23"/>
  <c r="I76" i="9"/>
  <c r="AC76"/>
  <c r="E76"/>
  <c r="Q76"/>
  <c r="Y76"/>
  <c r="AS76"/>
  <c r="AG76"/>
  <c r="G59" i="23"/>
  <c r="AO76" i="9"/>
  <c r="AB35" i="27"/>
  <c r="G44" i="38"/>
  <c r="AK42"/>
  <c r="AT45" i="16"/>
  <c r="F22" i="41"/>
  <c r="F19"/>
  <c r="F18"/>
  <c r="F20"/>
  <c r="F21"/>
  <c r="F17"/>
  <c r="T42" i="28"/>
  <c r="N13" i="5"/>
  <c r="L13"/>
  <c r="M114" i="4"/>
  <c r="AQ35" i="38"/>
  <c r="AO19" i="24"/>
  <c r="BY19"/>
  <c r="CK19"/>
  <c r="AX19" i="27"/>
  <c r="M19" i="24"/>
  <c r="C11" i="23"/>
  <c r="U19" i="24"/>
  <c r="CC19"/>
  <c r="BI19"/>
  <c r="I19"/>
  <c r="AC19"/>
  <c r="BE19"/>
  <c r="Y19"/>
  <c r="AS19"/>
  <c r="E19"/>
  <c r="AK19"/>
  <c r="CG19"/>
  <c r="CN35"/>
  <c r="AV57" i="9"/>
  <c r="H48" i="23"/>
  <c r="F70"/>
  <c r="F48"/>
  <c r="AW66" i="27"/>
  <c r="J24" i="23" s="1"/>
  <c r="L24" s="1"/>
  <c r="AV66" i="27"/>
  <c r="H24" i="23"/>
  <c r="F24"/>
  <c r="CN87" i="24"/>
  <c r="G31" i="5"/>
  <c r="B28" i="23"/>
  <c r="G17" i="41"/>
  <c r="G18"/>
  <c r="H18" s="1"/>
  <c r="G22"/>
  <c r="G21"/>
  <c r="G20"/>
  <c r="G19"/>
  <c r="AL71" i="18"/>
  <c r="AN54"/>
  <c r="AT27" i="16"/>
  <c r="M59" i="5"/>
  <c r="AX18" i="9"/>
  <c r="K34" i="23"/>
  <c r="AK40" i="19"/>
  <c r="AL40"/>
  <c r="AI57"/>
  <c r="AT60" i="16"/>
  <c r="F28" i="41"/>
  <c r="F29"/>
  <c r="F25"/>
  <c r="F27"/>
  <c r="H27" s="1"/>
  <c r="F30"/>
  <c r="F26"/>
  <c r="C30" i="5"/>
  <c r="C71" s="1"/>
  <c r="Q76" i="27"/>
  <c r="AO76"/>
  <c r="I76"/>
  <c r="Y76"/>
  <c r="AC76"/>
  <c r="E76"/>
  <c r="AS76"/>
  <c r="M76"/>
  <c r="V64" i="16"/>
  <c r="AB62"/>
  <c r="AO62"/>
  <c r="AU35" i="27"/>
  <c r="AU26" i="9"/>
  <c r="L26"/>
  <c r="AU16"/>
  <c r="AX16"/>
  <c r="H16"/>
  <c r="AR16"/>
  <c r="AB48" i="24"/>
  <c r="D15" i="5"/>
  <c r="M15" i="4"/>
  <c r="B15" i="5"/>
  <c r="B55" s="1"/>
  <c r="D55" s="1"/>
  <c r="AQ94" i="16"/>
  <c r="Y42" i="38"/>
  <c r="AF16" i="9"/>
  <c r="AY12"/>
  <c r="L32" i="23"/>
  <c r="J32"/>
  <c r="AK62" i="16"/>
  <c r="AR62"/>
  <c r="L16" i="9"/>
  <c r="AT16"/>
  <c r="AW16"/>
  <c r="CN16" i="28"/>
  <c r="D33" i="23"/>
  <c r="B33"/>
  <c r="G25" i="41"/>
  <c r="G30"/>
  <c r="G28"/>
  <c r="G27"/>
  <c r="G24" s="1"/>
  <c r="G29"/>
  <c r="G26"/>
  <c r="AB29" i="16"/>
  <c r="G29"/>
  <c r="N138" i="4"/>
  <c r="M36" i="5"/>
  <c r="M53"/>
  <c r="AS62" i="16"/>
  <c r="AP62"/>
  <c r="D62"/>
  <c r="P26" i="9"/>
  <c r="L68" i="5"/>
  <c r="AB42" i="9"/>
  <c r="N40" i="5"/>
  <c r="H70" i="23"/>
  <c r="H21" i="41"/>
  <c r="H26"/>
  <c r="L73" i="23"/>
  <c r="B17"/>
  <c r="B31" i="5"/>
  <c r="H20" i="41"/>
  <c r="H19"/>
  <c r="L38" i="5"/>
  <c r="L59"/>
  <c r="N59" s="1"/>
  <c r="M140" i="4"/>
  <c r="T42" i="9"/>
  <c r="N38" i="5"/>
  <c r="N88" i="4"/>
  <c r="H34" i="5"/>
  <c r="H50"/>
  <c r="I50" s="1"/>
  <c r="AU87" i="27"/>
  <c r="D87"/>
  <c r="I34" i="5"/>
  <c r="E64" i="27"/>
  <c r="Y64"/>
  <c r="AO64"/>
  <c r="G23" i="23"/>
  <c r="AS64" i="27"/>
  <c r="Q64"/>
  <c r="AC64"/>
  <c r="I64"/>
  <c r="M64"/>
  <c r="AX64"/>
  <c r="N89" i="4"/>
  <c r="H35" i="5"/>
  <c r="J35" s="1"/>
  <c r="H87" i="27"/>
  <c r="I35" i="5"/>
  <c r="N45" i="4"/>
  <c r="AN48" i="27"/>
  <c r="D43" i="5"/>
  <c r="C43"/>
  <c r="C68"/>
  <c r="AY37" i="27"/>
  <c r="CK48" i="24"/>
  <c r="AO48"/>
  <c r="BY48"/>
  <c r="BI48"/>
  <c r="I48"/>
  <c r="M48"/>
  <c r="CN48"/>
  <c r="D31" i="5"/>
  <c r="CC48" i="24"/>
  <c r="AW48"/>
  <c r="AC48"/>
  <c r="C31" i="5"/>
  <c r="C17" i="23"/>
  <c r="AS48" i="24"/>
  <c r="Y48"/>
  <c r="U48"/>
  <c r="BM48"/>
  <c r="Q48"/>
  <c r="E12" i="5"/>
  <c r="BE48" i="24"/>
  <c r="AG48"/>
  <c r="E48"/>
  <c r="BQ48"/>
  <c r="CG48"/>
  <c r="AK48"/>
  <c r="AX48" i="27"/>
  <c r="K17" i="23"/>
  <c r="AH64" i="16"/>
  <c r="Y64"/>
  <c r="F9" i="41"/>
  <c r="F13"/>
  <c r="H13"/>
  <c r="H28"/>
  <c r="AR64" i="16"/>
  <c r="F12" i="41"/>
  <c r="H12"/>
  <c r="F10"/>
  <c r="H10" s="1"/>
  <c r="AT29" i="16"/>
  <c r="F11" i="41"/>
  <c r="H11"/>
  <c r="H29"/>
  <c r="AN44" i="38"/>
  <c r="M44"/>
  <c r="M46"/>
  <c r="J46"/>
  <c r="AV25" i="27"/>
  <c r="H12" i="23"/>
  <c r="M39" i="4"/>
  <c r="B37" i="5"/>
  <c r="D56"/>
  <c r="P48" i="27"/>
  <c r="D37" i="5"/>
  <c r="F12" i="23"/>
  <c r="J12"/>
  <c r="B45" i="5"/>
  <c r="F17" i="23"/>
  <c r="AW48" i="27"/>
  <c r="D70" i="23"/>
  <c r="K33"/>
  <c r="AY16" i="9"/>
  <c r="L33" i="23"/>
  <c r="J33"/>
  <c r="Q26" i="9"/>
  <c r="M26"/>
  <c r="Y26"/>
  <c r="I26"/>
  <c r="AX26"/>
  <c r="AS26"/>
  <c r="AG26"/>
  <c r="AK26"/>
  <c r="E26"/>
  <c r="AO26"/>
  <c r="AC26"/>
  <c r="K11" i="23"/>
  <c r="AK44" i="38"/>
  <c r="AB64" i="16"/>
  <c r="F33" i="23"/>
  <c r="AV16" i="9"/>
  <c r="H33" i="23"/>
  <c r="AK64" i="16"/>
  <c r="AQ62"/>
  <c r="H25" i="41"/>
  <c r="I31" i="5"/>
  <c r="D28" i="23"/>
  <c r="N141" i="4"/>
  <c r="M39" i="5"/>
  <c r="M60"/>
  <c r="N60"/>
  <c r="X42" i="9"/>
  <c r="N39" i="5"/>
  <c r="V44" i="38"/>
  <c r="AP44"/>
  <c r="D44"/>
  <c r="AE44"/>
  <c r="AY76" i="9"/>
  <c r="L59" i="23"/>
  <c r="J59"/>
  <c r="AH44" i="38"/>
  <c r="AB44"/>
  <c r="M37" i="5"/>
  <c r="N139" i="4"/>
  <c r="P42" i="9"/>
  <c r="N37" i="5"/>
  <c r="H22" i="41"/>
  <c r="AP64" i="16"/>
  <c r="AS64"/>
  <c r="E74" i="27"/>
  <c r="AS74"/>
  <c r="M74"/>
  <c r="AC74"/>
  <c r="I74"/>
  <c r="AO74"/>
  <c r="Q74"/>
  <c r="Y74"/>
  <c r="AV64"/>
  <c r="H23" i="23"/>
  <c r="F23"/>
  <c r="AW64" i="27"/>
  <c r="B38" i="23"/>
  <c r="CN42" i="28"/>
  <c r="L31" i="5"/>
  <c r="J34" i="23"/>
  <c r="L34" s="1"/>
  <c r="AY18" i="9"/>
  <c r="CC42" i="28"/>
  <c r="AG42"/>
  <c r="AK42"/>
  <c r="U42"/>
  <c r="BQ42"/>
  <c r="BM42"/>
  <c r="M42"/>
  <c r="AW42"/>
  <c r="AS42"/>
  <c r="BU42"/>
  <c r="I42"/>
  <c r="M31" i="5"/>
  <c r="O21" s="1"/>
  <c r="C38" i="23"/>
  <c r="J12" i="5"/>
  <c r="J22"/>
  <c r="J27"/>
  <c r="J11"/>
  <c r="J17"/>
  <c r="J10"/>
  <c r="J9"/>
  <c r="J26"/>
  <c r="J15"/>
  <c r="J29"/>
  <c r="J13"/>
  <c r="J16"/>
  <c r="J14"/>
  <c r="J25"/>
  <c r="J19"/>
  <c r="J28"/>
  <c r="J23"/>
  <c r="P64" i="16"/>
  <c r="N137" i="4"/>
  <c r="M35" i="5"/>
  <c r="AU42" i="9"/>
  <c r="AX42"/>
  <c r="AY42" s="1"/>
  <c r="H42"/>
  <c r="N35" i="5"/>
  <c r="K12" i="23"/>
  <c r="AO44" i="38"/>
  <c r="S44"/>
  <c r="M138" i="4"/>
  <c r="L36" i="5"/>
  <c r="L53"/>
  <c r="N53" s="1"/>
  <c r="L42" i="9"/>
  <c r="N36" i="5"/>
  <c r="AT42" i="9"/>
  <c r="AT62" i="16"/>
  <c r="M143" i="4"/>
  <c r="L41" i="5"/>
  <c r="L66"/>
  <c r="N66"/>
  <c r="AF42" i="9"/>
  <c r="N41" i="5"/>
  <c r="Y44" i="38"/>
  <c r="L44" i="5"/>
  <c r="L69" s="1"/>
  <c r="N69" s="1"/>
  <c r="M146" i="4"/>
  <c r="AR42" i="9"/>
  <c r="N44" i="5"/>
  <c r="AO16" i="9"/>
  <c r="AC16"/>
  <c r="G33" i="23"/>
  <c r="AS16" i="9"/>
  <c r="Q16"/>
  <c r="Y16"/>
  <c r="M16"/>
  <c r="I16"/>
  <c r="E16"/>
  <c r="AG16"/>
  <c r="AK16"/>
  <c r="AC35" i="27"/>
  <c r="M35"/>
  <c r="AS35"/>
  <c r="E35"/>
  <c r="AO35"/>
  <c r="Y35"/>
  <c r="Q35"/>
  <c r="I35"/>
  <c r="AX35"/>
  <c r="G64" i="16"/>
  <c r="AL57" i="19"/>
  <c r="AN40"/>
  <c r="AY66" i="27"/>
  <c r="G46" i="38"/>
  <c r="K59" i="23"/>
  <c r="AY19" i="27"/>
  <c r="L11" i="23"/>
  <c r="J11"/>
  <c r="M64" i="16"/>
  <c r="AV35" i="27"/>
  <c r="P44" i="38"/>
  <c r="G40" i="5"/>
  <c r="AB87" i="27"/>
  <c r="I40" i="5"/>
  <c r="AT87" i="27"/>
  <c r="Q48"/>
  <c r="Y48"/>
  <c r="C45" i="5"/>
  <c r="AC48" i="27"/>
  <c r="AK48"/>
  <c r="U48"/>
  <c r="AO48"/>
  <c r="AS48"/>
  <c r="I48"/>
  <c r="M48"/>
  <c r="G17" i="23"/>
  <c r="AG48" i="27"/>
  <c r="E48"/>
  <c r="J48" i="23"/>
  <c r="J70"/>
  <c r="AY57" i="9"/>
  <c r="L48" i="23" s="1"/>
  <c r="AV74" i="27"/>
  <c r="AW74"/>
  <c r="D64" i="16"/>
  <c r="H30" i="41"/>
  <c r="AO64" i="16"/>
  <c r="H14" i="41"/>
  <c r="AQ42" i="38"/>
  <c r="AV26" i="9"/>
  <c r="AV48" i="27"/>
  <c r="AQ44" i="38"/>
  <c r="E29" i="5"/>
  <c r="E17"/>
  <c r="E23"/>
  <c r="E26"/>
  <c r="K23" i="23"/>
  <c r="G28"/>
  <c r="E87" i="27"/>
  <c r="Y87"/>
  <c r="M87"/>
  <c r="Q87"/>
  <c r="AO87"/>
  <c r="H45" i="5"/>
  <c r="AS87" i="27"/>
  <c r="AG87"/>
  <c r="I87"/>
  <c r="AC87"/>
  <c r="AX87"/>
  <c r="K28" i="23" s="1"/>
  <c r="E25" i="5"/>
  <c r="D17" i="23"/>
  <c r="E22" i="5"/>
  <c r="E13"/>
  <c r="E19"/>
  <c r="E20"/>
  <c r="AT64" i="16"/>
  <c r="AN46" i="38"/>
  <c r="AY48" i="27"/>
  <c r="L17" i="23"/>
  <c r="J17"/>
  <c r="K38"/>
  <c r="AY74" i="27"/>
  <c r="G45" i="5"/>
  <c r="AV87" i="27"/>
  <c r="F28" i="23"/>
  <c r="AW87" i="27"/>
  <c r="AY87" s="1"/>
  <c r="Y46" i="38"/>
  <c r="S46"/>
  <c r="AO46"/>
  <c r="O13" i="5"/>
  <c r="O24"/>
  <c r="O30"/>
  <c r="O20"/>
  <c r="O17"/>
  <c r="O19"/>
  <c r="O28"/>
  <c r="O11"/>
  <c r="O26"/>
  <c r="O9"/>
  <c r="O29"/>
  <c r="O14"/>
  <c r="O23"/>
  <c r="O15"/>
  <c r="O18"/>
  <c r="O22"/>
  <c r="L45"/>
  <c r="AV42" i="9"/>
  <c r="F38" i="23"/>
  <c r="AC42" i="9"/>
  <c r="M42"/>
  <c r="G38" i="23"/>
  <c r="I42" i="9"/>
  <c r="E42"/>
  <c r="Y42"/>
  <c r="Q42"/>
  <c r="U42"/>
  <c r="AS42"/>
  <c r="AG42"/>
  <c r="M45" i="5"/>
  <c r="AO42" i="9"/>
  <c r="AK42"/>
  <c r="AH46" i="38"/>
  <c r="AQ64" i="16"/>
  <c r="P46" i="38"/>
  <c r="D38" i="23"/>
  <c r="N31" i="5"/>
  <c r="J23" i="23"/>
  <c r="AY64" i="27"/>
  <c r="L23" i="23" s="1"/>
  <c r="L72" i="5"/>
  <c r="AB46" i="38"/>
  <c r="AE46"/>
  <c r="D45" i="5"/>
  <c r="H17" i="23"/>
  <c r="E36" i="5"/>
  <c r="E40"/>
  <c r="E43"/>
  <c r="E41"/>
  <c r="E37"/>
  <c r="E39"/>
  <c r="AP46" i="38"/>
  <c r="D46"/>
  <c r="V46"/>
  <c r="AK46"/>
  <c r="AW42" i="9"/>
  <c r="J36" i="5"/>
  <c r="J41"/>
  <c r="J43"/>
  <c r="J34"/>
  <c r="J37"/>
  <c r="J40"/>
  <c r="L28" i="23"/>
  <c r="J28"/>
  <c r="O36" i="5"/>
  <c r="O34"/>
  <c r="O39"/>
  <c r="O44"/>
  <c r="O38"/>
  <c r="O42"/>
  <c r="AQ46" i="38"/>
  <c r="H28" i="23"/>
  <c r="I45" i="5"/>
  <c r="J38" i="23"/>
  <c r="L38"/>
  <c r="H38"/>
  <c r="N45" i="5"/>
  <c r="G72" l="1"/>
  <c r="F8" i="41"/>
  <c r="H8" s="1"/>
  <c r="H9"/>
  <c r="K13" i="23"/>
  <c r="AY27" i="27"/>
  <c r="J44" i="5"/>
  <c r="H69"/>
  <c r="I69" s="1"/>
  <c r="AY50" i="27"/>
  <c r="L20" i="23" s="1"/>
  <c r="J20"/>
  <c r="D46" i="39"/>
  <c r="AO46"/>
  <c r="B55"/>
  <c r="AR46"/>
  <c r="H56"/>
  <c r="H55"/>
  <c r="G44"/>
  <c r="AR44"/>
  <c r="AT44" s="1"/>
  <c r="D71" i="5"/>
  <c r="B51"/>
  <c r="D60"/>
  <c r="D50"/>
  <c r="AY71" i="9"/>
  <c r="E34" i="5"/>
  <c r="E38"/>
  <c r="E35"/>
  <c r="E44"/>
  <c r="E42"/>
  <c r="E14"/>
  <c r="E24"/>
  <c r="E27"/>
  <c r="E30"/>
  <c r="E18"/>
  <c r="E16"/>
  <c r="E10"/>
  <c r="E28"/>
  <c r="E9"/>
  <c r="E11"/>
  <c r="E15"/>
  <c r="O27"/>
  <c r="M68"/>
  <c r="N68" s="1"/>
  <c r="M50"/>
  <c r="M72" s="1"/>
  <c r="O10"/>
  <c r="J18"/>
  <c r="H58"/>
  <c r="I58" s="1"/>
  <c r="Y46" i="39"/>
  <c r="W56"/>
  <c r="AS51"/>
  <c r="AS52"/>
  <c r="J55" i="23"/>
  <c r="AY64" i="9"/>
  <c r="L55" i="23" s="1"/>
  <c r="C38" i="41"/>
  <c r="C32" s="1"/>
  <c r="D22"/>
  <c r="AT21" i="39"/>
  <c r="AR52"/>
  <c r="AR42"/>
  <c r="AT42" s="1"/>
  <c r="D42"/>
  <c r="AO42"/>
  <c r="AQ42" s="1"/>
  <c r="AS45"/>
  <c r="AP45"/>
  <c r="Q55"/>
  <c r="S38"/>
  <c r="AO38"/>
  <c r="AQ38" s="1"/>
  <c r="Y43"/>
  <c r="AO43"/>
  <c r="AQ43" s="1"/>
  <c r="J31" i="5"/>
  <c r="H51"/>
  <c r="F24" i="41"/>
  <c r="H24" s="1"/>
  <c r="G16"/>
  <c r="N64" i="5"/>
  <c r="M51"/>
  <c r="N51" s="1"/>
  <c r="D59"/>
  <c r="G64"/>
  <c r="C51"/>
  <c r="C72" s="1"/>
  <c r="AS53" i="39"/>
  <c r="AY12" i="27"/>
  <c r="F16" i="41"/>
  <c r="H16" s="1"/>
  <c r="H17"/>
  <c r="O25" i="5"/>
  <c r="M65"/>
  <c r="AY44" i="9"/>
  <c r="L43" i="23" s="1"/>
  <c r="K43"/>
  <c r="K65"/>
  <c r="B33" i="41"/>
  <c r="B16"/>
  <c r="D12"/>
  <c r="B36"/>
  <c r="E21" i="5"/>
  <c r="L13" i="23"/>
  <c r="N50" i="5"/>
  <c r="H61"/>
  <c r="AY75" i="27"/>
  <c r="D68" i="5"/>
  <c r="AP39" i="39"/>
  <c r="O40" i="5"/>
  <c r="O41"/>
  <c r="O43"/>
  <c r="O35"/>
  <c r="O37"/>
  <c r="K48" i="23"/>
  <c r="K70"/>
  <c r="L70" s="1"/>
  <c r="H64" i="5"/>
  <c r="J24"/>
  <c r="M56"/>
  <c r="N56" s="1"/>
  <c r="O16"/>
  <c r="O31" s="1"/>
  <c r="N55" i="39"/>
  <c r="N56"/>
  <c r="P46"/>
  <c r="AY40" i="9"/>
  <c r="L37" i="23" s="1"/>
  <c r="J37"/>
  <c r="J9"/>
  <c r="AY10" i="27"/>
  <c r="L9" i="23" s="1"/>
  <c r="AY63" i="9"/>
  <c r="L54" i="23" s="1"/>
  <c r="J65"/>
  <c r="L65" s="1"/>
  <c r="J54"/>
  <c r="AT13" i="39"/>
  <c r="AR51"/>
  <c r="G39"/>
  <c r="AR39"/>
  <c r="AT39" s="1"/>
  <c r="AO39"/>
  <c r="AQ39" s="1"/>
  <c r="AR47"/>
  <c r="AT47" s="1"/>
  <c r="AO47"/>
  <c r="AQ47" s="1"/>
  <c r="Z56"/>
  <c r="AB48"/>
  <c r="I51" i="5"/>
  <c r="B37" i="41"/>
  <c r="N65" i="5"/>
  <c r="I62"/>
  <c r="AA55" i="39"/>
  <c r="J30" i="5"/>
  <c r="AY65" i="9"/>
  <c r="L56" i="23" s="1"/>
  <c r="K67"/>
  <c r="L67" s="1"/>
  <c r="AN46" i="39"/>
  <c r="B38" i="41"/>
  <c r="B8"/>
  <c r="D8" s="1"/>
  <c r="AY46" i="27"/>
  <c r="L16" i="23" s="1"/>
  <c r="K69"/>
  <c r="C16" i="41"/>
  <c r="AS48" i="39"/>
  <c r="AP44"/>
  <c r="C55"/>
  <c r="J44" i="23"/>
  <c r="AR40" i="39"/>
  <c r="AT40" s="1"/>
  <c r="T55"/>
  <c r="J57" i="23"/>
  <c r="G40" i="39"/>
  <c r="J38" i="5"/>
  <c r="J45" s="1"/>
  <c r="AS46" i="39"/>
  <c r="AP46"/>
  <c r="B34" i="41"/>
  <c r="AR53" i="39"/>
  <c r="AS43"/>
  <c r="E71" i="5" l="1"/>
  <c r="E51"/>
  <c r="E58"/>
  <c r="E53"/>
  <c r="E67"/>
  <c r="E54"/>
  <c r="E70"/>
  <c r="E52"/>
  <c r="E63"/>
  <c r="E59"/>
  <c r="E60"/>
  <c r="E64"/>
  <c r="E57"/>
  <c r="E69"/>
  <c r="E61"/>
  <c r="E65"/>
  <c r="E50"/>
  <c r="E56"/>
  <c r="E62"/>
  <c r="E55"/>
  <c r="E68"/>
  <c r="E49"/>
  <c r="E72" s="1"/>
  <c r="E66"/>
  <c r="O63"/>
  <c r="O55"/>
  <c r="O68"/>
  <c r="O59"/>
  <c r="O65"/>
  <c r="O67"/>
  <c r="O49"/>
  <c r="O71"/>
  <c r="O52"/>
  <c r="O56"/>
  <c r="O53"/>
  <c r="O66"/>
  <c r="O51"/>
  <c r="O69"/>
  <c r="O60"/>
  <c r="O61"/>
  <c r="O57"/>
  <c r="O54"/>
  <c r="O70"/>
  <c r="O50"/>
  <c r="O62"/>
  <c r="O58"/>
  <c r="O64"/>
  <c r="N72"/>
  <c r="G37" i="41"/>
  <c r="G34"/>
  <c r="G36"/>
  <c r="G33"/>
  <c r="G35"/>
  <c r="D16"/>
  <c r="I64" i="5"/>
  <c r="AS56" i="39"/>
  <c r="AS55"/>
  <c r="AP55"/>
  <c r="AP56"/>
  <c r="D37" i="41"/>
  <c r="D36"/>
  <c r="G38"/>
  <c r="O45" i="5"/>
  <c r="H72"/>
  <c r="E31"/>
  <c r="D51"/>
  <c r="B72"/>
  <c r="D72" s="1"/>
  <c r="AR55" i="39"/>
  <c r="AR56"/>
  <c r="AT46"/>
  <c r="D34" i="41"/>
  <c r="D38"/>
  <c r="F38"/>
  <c r="H38" s="1"/>
  <c r="D33"/>
  <c r="F33"/>
  <c r="B32"/>
  <c r="AO56" i="39"/>
  <c r="AO55"/>
  <c r="AQ46"/>
  <c r="E45" i="5"/>
  <c r="I72"/>
  <c r="H33" i="41" l="1"/>
  <c r="J59" i="5"/>
  <c r="J63"/>
  <c r="J70"/>
  <c r="J49"/>
  <c r="J60"/>
  <c r="J61"/>
  <c r="J71"/>
  <c r="J52"/>
  <c r="J58"/>
  <c r="J54"/>
  <c r="J57"/>
  <c r="J51"/>
  <c r="J68"/>
  <c r="J55"/>
  <c r="J50"/>
  <c r="J56"/>
  <c r="J69"/>
  <c r="J53"/>
  <c r="J65"/>
  <c r="J64"/>
  <c r="J66"/>
  <c r="J67"/>
  <c r="J62"/>
  <c r="D32" i="41"/>
  <c r="F35"/>
  <c r="H35" s="1"/>
  <c r="F36"/>
  <c r="H36" s="1"/>
  <c r="O72" i="5"/>
  <c r="G32" i="41"/>
  <c r="F34"/>
  <c r="H34" s="1"/>
  <c r="F37"/>
  <c r="H37" s="1"/>
  <c r="J72" i="5" l="1"/>
  <c r="F32" i="41"/>
  <c r="H32" s="1"/>
</calcChain>
</file>

<file path=xl/sharedStrings.xml><?xml version="1.0" encoding="utf-8"?>
<sst xmlns="http://schemas.openxmlformats.org/spreadsheetml/2006/main" count="2099" uniqueCount="483">
  <si>
    <t>Markedsdel, endelig år</t>
  </si>
  <si>
    <t xml:space="preserve"> </t>
  </si>
  <si>
    <t xml:space="preserve">Forsikring </t>
  </si>
  <si>
    <t>Handelsbanken Liv</t>
  </si>
  <si>
    <t>%-</t>
  </si>
  <si>
    <t>Markeds-</t>
  </si>
  <si>
    <t>Beløp i 1000  kroner</t>
  </si>
  <si>
    <t>endring</t>
  </si>
  <si>
    <t>andel</t>
  </si>
  <si>
    <t>Individuell kapital</t>
  </si>
  <si>
    <t>Individuell pensjon</t>
  </si>
  <si>
    <t>Gruppeliv</t>
  </si>
  <si>
    <t xml:space="preserve">      Gjeldsgruppeliv </t>
  </si>
  <si>
    <t xml:space="preserve">      Foreningsgruppeliv </t>
  </si>
  <si>
    <t xml:space="preserve">      Andre grupper </t>
  </si>
  <si>
    <t xml:space="preserve">    Ytelsesbasert </t>
  </si>
  <si>
    <t>Foreningskollektiv</t>
  </si>
  <si>
    <t>Totalt alle bransjer</t>
  </si>
  <si>
    <t xml:space="preserve">Storebrand </t>
  </si>
  <si>
    <t>SHB Liv</t>
  </si>
  <si>
    <t>Handelsb Liv</t>
  </si>
  <si>
    <t xml:space="preserve">Brutto forfalt premie livprodukter </t>
  </si>
  <si>
    <t xml:space="preserve">Totalt alle bransjer </t>
  </si>
  <si>
    <t xml:space="preserve">Gruppeliv </t>
  </si>
  <si>
    <t>Totalt</t>
  </si>
  <si>
    <t>%</t>
  </si>
  <si>
    <t>TEKNISK REGNSKAP FOR LIVSFORSIKRING</t>
  </si>
  <si>
    <t>1. Premieinntekter f.e.r.</t>
  </si>
  <si>
    <t xml:space="preserve">    1.1 Forfalt premier, brutto</t>
  </si>
  <si>
    <t>4. Andre forsikringsrelaterte inntekter</t>
  </si>
  <si>
    <t xml:space="preserve">    5.1 Utbetalte erstatninger</t>
  </si>
  <si>
    <t>Sum erstatninger f.e.r.</t>
  </si>
  <si>
    <t>10. Andre forsikringsrelaterte kostnader</t>
  </si>
  <si>
    <t>Sum overføringer og disponeringer</t>
  </si>
  <si>
    <t>Balanse</t>
  </si>
  <si>
    <t>SUM EIENDELER</t>
  </si>
  <si>
    <t xml:space="preserve">Nytegnet premie livprodukter </t>
  </si>
  <si>
    <t xml:space="preserve">Netto tilflytting </t>
  </si>
  <si>
    <t>Noter : Se "Noter og kommentarer"</t>
  </si>
  <si>
    <t>Noter: Se "Noter og kommentarer"</t>
  </si>
  <si>
    <t>Regnskapsdel, endelig år</t>
  </si>
  <si>
    <t>Resultat til fordeling</t>
  </si>
  <si>
    <r>
      <t xml:space="preserve">    Bedrift </t>
    </r>
    <r>
      <rPr>
        <vertAlign val="superscript"/>
        <sz val="14"/>
        <rFont val="Times New Roman"/>
        <family val="1"/>
      </rPr>
      <t>3)</t>
    </r>
  </si>
  <si>
    <r>
      <t xml:space="preserve">    Privat </t>
    </r>
    <r>
      <rPr>
        <vertAlign val="superscript"/>
        <sz val="14"/>
        <rFont val="Times New Roman"/>
        <family val="1"/>
      </rPr>
      <t>4)</t>
    </r>
  </si>
  <si>
    <t>INNHOLDSFORTEGNELSE</t>
  </si>
  <si>
    <t>4. NOTER OG KOMMENTARER</t>
  </si>
  <si>
    <t>Netto tilflytting</t>
  </si>
  <si>
    <t>Storebrand</t>
  </si>
  <si>
    <t xml:space="preserve">Beløp i millioner kroner </t>
  </si>
  <si>
    <t>Beløp i millioner kroner</t>
  </si>
  <si>
    <t>Telenor Forsikring</t>
  </si>
  <si>
    <t>Telenor</t>
  </si>
  <si>
    <t>Privat kollektiv pensjon</t>
  </si>
  <si>
    <t xml:space="preserve">   Individuell kapitalforsikring</t>
  </si>
  <si>
    <t xml:space="preserve">   Individuell pensjonsforsikring</t>
  </si>
  <si>
    <t xml:space="preserve">   Gruppeliv</t>
  </si>
  <si>
    <t xml:space="preserve">   Privat kollektiv pensjon</t>
  </si>
  <si>
    <t xml:space="preserve">   Foreningskollektiv</t>
  </si>
  <si>
    <t xml:space="preserve">   Aksjer</t>
  </si>
  <si>
    <t xml:space="preserve">   Obligasjoner</t>
  </si>
  <si>
    <t xml:space="preserve">   Eiendom</t>
  </si>
  <si>
    <t xml:space="preserve">   Utlån</t>
  </si>
  <si>
    <t xml:space="preserve">   Annet</t>
  </si>
  <si>
    <r>
      <t xml:space="preserve">Brutto forfalt premie </t>
    </r>
    <r>
      <rPr>
        <vertAlign val="superscript"/>
        <sz val="14"/>
        <rFont val="Times New Roman"/>
        <family val="1"/>
      </rPr>
      <t>1)</t>
    </r>
  </si>
  <si>
    <r>
      <t>Nytegnet premie</t>
    </r>
    <r>
      <rPr>
        <b/>
        <vertAlign val="superscript"/>
        <sz val="14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8)</t>
    </r>
  </si>
  <si>
    <r>
      <t xml:space="preserve">   Kommunal kollektiv pensjon </t>
    </r>
    <r>
      <rPr>
        <vertAlign val="superscript"/>
        <sz val="14"/>
        <rFont val="Times New Roman"/>
        <family val="1"/>
      </rPr>
      <t>27)</t>
    </r>
  </si>
  <si>
    <t>Danica</t>
  </si>
  <si>
    <r>
      <t xml:space="preserve">Overførte reserver fra andre </t>
    </r>
    <r>
      <rPr>
        <vertAlign val="superscript"/>
        <sz val="14"/>
        <rFont val="Times New Roman"/>
        <family val="1"/>
      </rPr>
      <t>10)</t>
    </r>
  </si>
  <si>
    <r>
      <t xml:space="preserve">Flytting fra andre </t>
    </r>
    <r>
      <rPr>
        <vertAlign val="superscript"/>
        <sz val="14"/>
        <rFont val="Times New Roman"/>
        <family val="1"/>
      </rPr>
      <t>11)</t>
    </r>
  </si>
  <si>
    <r>
      <t xml:space="preserve">Overførte reserver til andre </t>
    </r>
    <r>
      <rPr>
        <vertAlign val="superscript"/>
        <sz val="14"/>
        <rFont val="Times New Roman"/>
        <family val="1"/>
      </rPr>
      <t>12)</t>
    </r>
  </si>
  <si>
    <r>
      <t>Flytting til andre</t>
    </r>
    <r>
      <rPr>
        <vertAlign val="superscript"/>
        <sz val="14"/>
        <rFont val="Times New Roman"/>
        <family val="1"/>
      </rPr>
      <t>11)</t>
    </r>
  </si>
  <si>
    <r>
      <t xml:space="preserve">Netto flytting fra andre </t>
    </r>
    <r>
      <rPr>
        <vertAlign val="superscript"/>
        <sz val="14"/>
        <rFont val="Times New Roman"/>
        <family val="1"/>
      </rPr>
      <t>11)</t>
    </r>
  </si>
  <si>
    <r>
      <t>Brutto forfalt premie</t>
    </r>
    <r>
      <rPr>
        <sz val="14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1)</t>
    </r>
  </si>
  <si>
    <r>
      <t>Nytegnet premie</t>
    </r>
    <r>
      <rPr>
        <sz val="14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8)</t>
    </r>
  </si>
  <si>
    <t>Gjensidige Forsikring</t>
  </si>
  <si>
    <t xml:space="preserve">Gjensidige </t>
  </si>
  <si>
    <t>Alle produkter</t>
  </si>
  <si>
    <t xml:space="preserve">Produkter uten </t>
  </si>
  <si>
    <t>investeringsvalg</t>
  </si>
  <si>
    <t>Produkter med</t>
  </si>
  <si>
    <t>Totalt produkter</t>
  </si>
  <si>
    <t>uten investeringsvalg</t>
  </si>
  <si>
    <t>med investeringsvalg</t>
  </si>
  <si>
    <t>alle produkter</t>
  </si>
  <si>
    <t>Produkter uten</t>
  </si>
  <si>
    <t xml:space="preserve">Totalt </t>
  </si>
  <si>
    <t>Produkter med og uten investeringsvalg</t>
  </si>
  <si>
    <t>Tabell 4</t>
  </si>
  <si>
    <t>Resultatregnskap</t>
  </si>
  <si>
    <t>Diverse nøkkeltall</t>
  </si>
  <si>
    <t>Fordelt på bransjer</t>
  </si>
  <si>
    <t>Gjensidige Pensjon</t>
  </si>
  <si>
    <t>Gjensidige</t>
  </si>
  <si>
    <t>Pensjon</t>
  </si>
  <si>
    <t>SpareBank 1</t>
  </si>
  <si>
    <t>Livsforsikring</t>
  </si>
  <si>
    <t>Tabell 2.b</t>
  </si>
  <si>
    <t>Tabell 3.a</t>
  </si>
  <si>
    <t>Tabell 3.b</t>
  </si>
  <si>
    <t>Totalt brutto forfalt premie</t>
  </si>
  <si>
    <t>Totalt nytegnet premie</t>
  </si>
  <si>
    <t>Totalt overførte reserver fra andre</t>
  </si>
  <si>
    <t>Totalt overførte reserver til andre</t>
  </si>
  <si>
    <r>
      <t xml:space="preserve">Netto overførte reserver fra andre </t>
    </r>
    <r>
      <rPr>
        <b/>
        <vertAlign val="superscript"/>
        <sz val="14"/>
        <rFont val="Times New Roman"/>
        <family val="1"/>
      </rPr>
      <t>10)12)</t>
    </r>
  </si>
  <si>
    <t>Totalt netto overførte reserver fra andre</t>
  </si>
  <si>
    <t>Danica Pensjon</t>
  </si>
  <si>
    <t>Gjensidige Fors</t>
  </si>
  <si>
    <t>Produkter med investeringsvalg</t>
  </si>
  <si>
    <t>Produkter uten investeringsvalg</t>
  </si>
  <si>
    <t>Danica Pensjonsforsikring</t>
  </si>
  <si>
    <t>Pensjonsforsikring</t>
  </si>
  <si>
    <t>Storebrand Livsforsikring</t>
  </si>
  <si>
    <t>Nordea Liv</t>
  </si>
  <si>
    <t>Totalt uten investeringsvalg</t>
  </si>
  <si>
    <t>Totalt med investeringsvalg</t>
  </si>
  <si>
    <r>
      <t xml:space="preserve">Kommunal kollektiv pensjon </t>
    </r>
    <r>
      <rPr>
        <b/>
        <vertAlign val="superscript"/>
        <sz val="14"/>
        <rFont val="Times New Roman"/>
        <family val="1"/>
      </rPr>
      <t>27)</t>
    </r>
  </si>
  <si>
    <t>Totalt alle produkter</t>
  </si>
  <si>
    <t>If Skadeforsikring NUF</t>
  </si>
  <si>
    <t>If</t>
  </si>
  <si>
    <t>Skadeforsikring NUF</t>
  </si>
  <si>
    <t>If Skadefors</t>
  </si>
  <si>
    <t>Gjensidige Pensj</t>
  </si>
  <si>
    <t>Frende Livsforsikring</t>
  </si>
  <si>
    <t>KLP Bedriftspensjon AS</t>
  </si>
  <si>
    <t>Frende Livsfors</t>
  </si>
  <si>
    <t>KLP Bedriftsp</t>
  </si>
  <si>
    <t>Regnskapsdel, endelig kvartal</t>
  </si>
  <si>
    <t>Frende</t>
  </si>
  <si>
    <t>KLP</t>
  </si>
  <si>
    <t>Bedriftspensjon AS</t>
  </si>
  <si>
    <t xml:space="preserve">    1.2 - Avgitte gjenforsikringspremier</t>
  </si>
  <si>
    <t xml:space="preserve">    1.3 Overføring av premiereserve fra andre selskap/kasser</t>
  </si>
  <si>
    <t xml:space="preserve">    Sum premieinntekter f.e.r.</t>
  </si>
  <si>
    <t>2. Netto inntekter fra investeringer i kollektivporteføljen</t>
  </si>
  <si>
    <t>3. Netto inntekter fra investeringer i investeringsvalgporteføljen</t>
  </si>
  <si>
    <t>5. Erstatninger</t>
  </si>
  <si>
    <t xml:space="preserve">    5.2 Endring i erstatningsavsetninger</t>
  </si>
  <si>
    <t>6. Resultatførte endringer i forsikringsforpliktelser - KF</t>
  </si>
  <si>
    <t xml:space="preserve">    6.1 Endring i premiereserve</t>
  </si>
  <si>
    <t xml:space="preserve">    6.2 Endring i tilleggsavsetninger</t>
  </si>
  <si>
    <t xml:space="preserve">    6.3 Endring i kursreguleringsfond</t>
  </si>
  <si>
    <t xml:space="preserve">    6.4 Endring i premie-, innskudds- og pensjonistenes overskuddsfond</t>
  </si>
  <si>
    <t xml:space="preserve">    6.5 Endring i tekniske avsetninger for skadeforsikringsvirksomhet</t>
  </si>
  <si>
    <t xml:space="preserve">    6.6 Overføring av tilleggsavsetninger fra andre fors.selskap/pensj.kasser</t>
  </si>
  <si>
    <t>7. Resultatførte endringer i forsikringsforpliktelser - SI</t>
  </si>
  <si>
    <t>9. Forsikringsrelaterte driftskostnader</t>
  </si>
  <si>
    <t>11.Resultat av teknisk regnskap</t>
  </si>
  <si>
    <t>IKKE-TEKNISK REGNSKAP FOR LIVSFORSIKRING</t>
  </si>
  <si>
    <t>12. Netto inntekter fra investeringer i selskapsporteføljen</t>
  </si>
  <si>
    <t>13. Andre inntekter</t>
  </si>
  <si>
    <t>14. Forvaltningskostnader og andre kostnader knyttet til selskapsporteføljen</t>
  </si>
  <si>
    <t>15. Resultat av ikke-teknisk regnskap</t>
  </si>
  <si>
    <t>16. Resultat før skattekostnad</t>
  </si>
  <si>
    <t>17. Skattekostnader</t>
  </si>
  <si>
    <t>18. Resultat før andre resultatkomponenter</t>
  </si>
  <si>
    <t>19. Andre resultatkomponenter</t>
  </si>
  <si>
    <t>20. TOTALRESULTAT</t>
  </si>
  <si>
    <t>SI=Særskilt investeringsportefølje</t>
  </si>
  <si>
    <t xml:space="preserve">    Innskuddsbasert</t>
  </si>
  <si>
    <t>8. Midler tilordnet forsikringskontrakter -KF</t>
  </si>
  <si>
    <t>Overføringer og disponeringer</t>
  </si>
  <si>
    <t xml:space="preserve">    Overføringer</t>
  </si>
  <si>
    <t xml:space="preserve">        Mottatt konsernbidrag</t>
  </si>
  <si>
    <t xml:space="preserve">        Overført fra annen egenkapital</t>
  </si>
  <si>
    <t xml:space="preserve">    Sum overføringer</t>
  </si>
  <si>
    <t xml:space="preserve">    Disponeringer</t>
  </si>
  <si>
    <t xml:space="preserve">        Utbytte</t>
  </si>
  <si>
    <t xml:space="preserve">        Avgitt konsernbidrag</t>
  </si>
  <si>
    <t xml:space="preserve">        Overført til annen egenkapital</t>
  </si>
  <si>
    <t xml:space="preserve">    Sum disponeringer</t>
  </si>
  <si>
    <t xml:space="preserve">Forsikringsforpliktelser, overførte </t>
  </si>
  <si>
    <r>
      <t>Forsikringsforpliktelser</t>
    </r>
    <r>
      <rPr>
        <sz val="14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9)</t>
    </r>
  </si>
  <si>
    <r>
      <t xml:space="preserve">Forsikringsforpliktelser </t>
    </r>
    <r>
      <rPr>
        <vertAlign val="superscript"/>
        <sz val="14"/>
        <rFont val="Times New Roman"/>
        <family val="1"/>
      </rPr>
      <t>9)</t>
    </r>
  </si>
  <si>
    <t>Totalt forsikringsforpliktelser</t>
  </si>
  <si>
    <t>Forsikringsforpliktelser i livsforsikring</t>
  </si>
  <si>
    <t>Individuell kapital - gml. overskuddsmodell</t>
  </si>
  <si>
    <t>Fortjenesteelement for risiko</t>
  </si>
  <si>
    <t>Individuell kapital - ny overskuddsmodell</t>
  </si>
  <si>
    <t xml:space="preserve">   -Herav til risikoutjevningsfond</t>
  </si>
  <si>
    <t>Vederlag for rentegaranti</t>
  </si>
  <si>
    <t>Individuell kapital - u. rett til andel overskudd</t>
  </si>
  <si>
    <t>Individuell kapital - med investeringsvalg</t>
  </si>
  <si>
    <t>Administrasjonsresultat</t>
  </si>
  <si>
    <t>Individuell pensjon - gml. overskuddsmodell</t>
  </si>
  <si>
    <t>Individuell pensjon - ny overskuddsmodell</t>
  </si>
  <si>
    <t>Individuell pensjon - u. rett til andel overskudd</t>
  </si>
  <si>
    <t>Privat - ytelsesbasert uten investeringsvalg</t>
  </si>
  <si>
    <t>Privat - ytelsesbasert med investeringsvalg</t>
  </si>
  <si>
    <t>Privat - innskuddsbasert uten investeringsvalg</t>
  </si>
  <si>
    <t>Privat - innskuddsbasert med investeringsvalg</t>
  </si>
  <si>
    <t>Privat - u. rett til andel overskudd</t>
  </si>
  <si>
    <t>Kommunal - ytelsesbaserte uten investeringsvalg</t>
  </si>
  <si>
    <t>Kommunal - ytelsesbaserte med investeringsvalg</t>
  </si>
  <si>
    <t>Ulykkesforsikring og andre skadebransjer</t>
  </si>
  <si>
    <t>Total</t>
  </si>
  <si>
    <t>EIENDELER I SELSKAPSPORTEFØLJEN</t>
  </si>
  <si>
    <t>Sum eiendeler i selskapsporteføljen</t>
  </si>
  <si>
    <t>EIENDELER I KUNDEPORTEFØLJENE</t>
  </si>
  <si>
    <t>7. Investeringer i kollektivporteføljen</t>
  </si>
  <si>
    <t xml:space="preserve">    7.1 Bygninger og andre faste eiendommer</t>
  </si>
  <si>
    <t xml:space="preserve">    7.2 Datterforetak, tilknyttede foretak og felleskontrollerte foretak</t>
  </si>
  <si>
    <t xml:space="preserve">    7.3 Finansielle eiendeler som måles til amortisert kost</t>
  </si>
  <si>
    <t xml:space="preserve">         7.3.1 Investeringer som holdes til forfall</t>
  </si>
  <si>
    <t xml:space="preserve">            - Obligasjoner</t>
  </si>
  <si>
    <t xml:space="preserve">         7.3.2 Utlån og fordringer</t>
  </si>
  <si>
    <t xml:space="preserve">    7.4 Finansielle eiendeler som måles til virkelig verdi</t>
  </si>
  <si>
    <t xml:space="preserve">         7.4.1 Aksjer og andeler (inkl. aksjer og andeler målt til kost)</t>
  </si>
  <si>
    <t xml:space="preserve">         7.4.2 Obligasjoner og andre verdipapirer med fast avkastning</t>
  </si>
  <si>
    <t xml:space="preserve">         7.4.3 Utlån og fordringer</t>
  </si>
  <si>
    <t xml:space="preserve">         7.4.4 Finansielle derivater</t>
  </si>
  <si>
    <t xml:space="preserve">         7.4.5 Andre finansielle eiendeler</t>
  </si>
  <si>
    <t xml:space="preserve">    8.1 Bygninger og andre faste eiendommer</t>
  </si>
  <si>
    <t xml:space="preserve">    8.2 Datterforetak, tilknyttede foretak og felleskontrollerte foretak</t>
  </si>
  <si>
    <t xml:space="preserve">    8.3 Finansielle eiendeler som måles til amortisert kost</t>
  </si>
  <si>
    <t xml:space="preserve">         8.3.1 Investeringer som holdes til forfall</t>
  </si>
  <si>
    <t xml:space="preserve">         8.3.2 Utlån og fordringer</t>
  </si>
  <si>
    <t xml:space="preserve">    8.4 Finansielle eiendeler som måles til virkelig verdi</t>
  </si>
  <si>
    <t xml:space="preserve">         8.4.1 Aksjer og andeler (inkl. aksjer og andeler målt til kost)</t>
  </si>
  <si>
    <t xml:space="preserve">         8.4.2 Obligasjoner og andre verdipapirer med fast avkastning</t>
  </si>
  <si>
    <t xml:space="preserve">         8.4.3 Utlån og fordringer</t>
  </si>
  <si>
    <t xml:space="preserve">         8.4.4 Finansielle derivater</t>
  </si>
  <si>
    <t xml:space="preserve">         8.4.5 Andre finansielle eiendeler</t>
  </si>
  <si>
    <t xml:space="preserve">    Sum investeringer i investeringsvalgsporteføljen</t>
  </si>
  <si>
    <t>EGENKAPITAL OG FORPLIKTELSER</t>
  </si>
  <si>
    <t>9. Innskutt egenkapital</t>
  </si>
  <si>
    <t>10. Opptjent egenkapital</t>
  </si>
  <si>
    <t>11. Ansvarlig lånekapital mv.</t>
  </si>
  <si>
    <t>12. Forsikringsforpliktelser i livsforsikring - KF</t>
  </si>
  <si>
    <t xml:space="preserve">    12.1 Premiereserve</t>
  </si>
  <si>
    <t xml:space="preserve">    12.2 Tilleggsavsetninger</t>
  </si>
  <si>
    <t xml:space="preserve">    12.3 Kursreguleringsfond</t>
  </si>
  <si>
    <t xml:space="preserve">    12.4 Erstatningsavsetning</t>
  </si>
  <si>
    <t xml:space="preserve">    12.5 Premiefond, innskuddsfond og pensjonistenes overskuddsfond</t>
  </si>
  <si>
    <t xml:space="preserve">    12.6 Andre tekniske avsetninger for skadeforsikringsvirksomheten</t>
  </si>
  <si>
    <t xml:space="preserve">    Ufordelte overskuddsmidler til forsikringskontraktene</t>
  </si>
  <si>
    <t>Sum forsikringsforpliktelser i livsforsikring - KF</t>
  </si>
  <si>
    <t>13. Forsikringsforpliktelser i livsforsikring - SI</t>
  </si>
  <si>
    <t xml:space="preserve">    13.1 Premiereserve</t>
  </si>
  <si>
    <t xml:space="preserve">    13.2 Supplerende avsetninger</t>
  </si>
  <si>
    <t xml:space="preserve">    13.3 Tilleggsavsetninger</t>
  </si>
  <si>
    <t xml:space="preserve">    13.4 Erstatningsavsetning</t>
  </si>
  <si>
    <t xml:space="preserve">    13.5 Premiefond, innskuddsfond og pensjonistenes overskuddsfond</t>
  </si>
  <si>
    <t>Sum forsikringsforpliktelser i livsforsikring - SI</t>
  </si>
  <si>
    <t>14. Avsetninger for forpliktelser</t>
  </si>
  <si>
    <t>15. Premiedepot fra gjenforsikringsselskaper</t>
  </si>
  <si>
    <t>16. Forpliktelser</t>
  </si>
  <si>
    <t>17. Påløpte kostnader og mottatte ikke opptjente inntekter</t>
  </si>
  <si>
    <t>SUM EGENKAPTAL OG FORPLIKTELSER</t>
  </si>
  <si>
    <t>Spesifikasjon av post 12. Forsikringsforpliktelser - KF</t>
  </si>
  <si>
    <t>12.1 Premiereserve brutto</t>
  </si>
  <si>
    <t xml:space="preserve">         Individuell kapital</t>
  </si>
  <si>
    <t xml:space="preserve">         Individuell pensjon</t>
  </si>
  <si>
    <t xml:space="preserve">         - Herav med gammel overskuddsmodell</t>
  </si>
  <si>
    <t xml:space="preserve">        Premiereserve for egen regning</t>
  </si>
  <si>
    <t xml:space="preserve">12.2 Tilleggsavsetninger </t>
  </si>
  <si>
    <t>12.3 Kursreguleringsfond</t>
  </si>
  <si>
    <t>12.4 Erstatningsavsetning</t>
  </si>
  <si>
    <t xml:space="preserve">        Ulykke/andre</t>
  </si>
  <si>
    <t>12.5 Premie-, innskudds- og pensjonistenes overskuddsfond</t>
  </si>
  <si>
    <t>12.6 Andre tekniske avsetninger for skadeforsikringsvirksomheten</t>
  </si>
  <si>
    <t xml:space="preserve">         Gruppeliv</t>
  </si>
  <si>
    <t xml:space="preserve">         Ulykke/andre</t>
  </si>
  <si>
    <t>Spesifikasjon av post 13. Forsikringsforpliktelser -SI</t>
  </si>
  <si>
    <t>KF=Kontraktsfastsatte forpliktelser</t>
  </si>
  <si>
    <t>13. Forsikringsmessige avsetninger</t>
  </si>
  <si>
    <t>13.1 Premiereserve brutto</t>
  </si>
  <si>
    <t>13.2 Supplerende avsetninger</t>
  </si>
  <si>
    <t>13.3 Tilleggsavsetninger</t>
  </si>
  <si>
    <t>13.4 Erstatningsavsetning</t>
  </si>
  <si>
    <t>13.5 Premie-, innskudds- og pensjonistenes overskuddsfond</t>
  </si>
  <si>
    <t>EIENDELER</t>
  </si>
  <si>
    <t>Sum avsetning til forsikringsforpliktelser - KF</t>
  </si>
  <si>
    <t>Sum avsetning til forsikringsforpliktelser - SI</t>
  </si>
  <si>
    <t>Tabell 2.a</t>
  </si>
  <si>
    <t>Individuell pensjon - med investeringsvalg</t>
  </si>
  <si>
    <t>alle produkter KF + SI</t>
  </si>
  <si>
    <t>Tabell 8</t>
  </si>
  <si>
    <t>Tabell 7.b</t>
  </si>
  <si>
    <t>Tabell 7.a</t>
  </si>
  <si>
    <t>Tabell 5.3</t>
  </si>
  <si>
    <t>Tabell 5.2</t>
  </si>
  <si>
    <t>Tabell 5.1</t>
  </si>
  <si>
    <t xml:space="preserve">         - Herav med modifisert/ny overskuddsmodell</t>
  </si>
  <si>
    <t xml:space="preserve">    10.1 Risikoutjevningsfond</t>
  </si>
  <si>
    <r>
      <t xml:space="preserve">     - herav innskuddsbasert </t>
    </r>
    <r>
      <rPr>
        <vertAlign val="superscript"/>
        <sz val="14"/>
        <rFont val="Times New Roman"/>
        <family val="1"/>
      </rPr>
      <t>*</t>
    </r>
  </si>
  <si>
    <t xml:space="preserve">         - Herav fripoliser med modifisert/ny overskuddsmodell</t>
  </si>
  <si>
    <t xml:space="preserve">  Fra pensjonskasser</t>
  </si>
  <si>
    <t xml:space="preserve">  Til pensjonskasser</t>
  </si>
  <si>
    <r>
      <t xml:space="preserve">  Innenfor LOF/LOI </t>
    </r>
    <r>
      <rPr>
        <vertAlign val="superscript"/>
        <sz val="14"/>
        <rFont val="Times New Roman"/>
        <family val="1"/>
      </rPr>
      <t>7)</t>
    </r>
  </si>
  <si>
    <r>
      <t xml:space="preserve">  Innenfor LOF/LOI</t>
    </r>
    <r>
      <rPr>
        <vertAlign val="superscript"/>
        <sz val="14"/>
        <rFont val="Times New Roman"/>
        <family val="1"/>
      </rPr>
      <t xml:space="preserve"> 7)</t>
    </r>
  </si>
  <si>
    <t xml:space="preserve">        - herav kapitaliseringsprodukt IPA+IPS</t>
  </si>
  <si>
    <r>
      <t xml:space="preserve">  Utenfor LOF/LOI - Livrenter </t>
    </r>
    <r>
      <rPr>
        <vertAlign val="superscript"/>
        <sz val="14"/>
        <rFont val="Times New Roman"/>
        <family val="1"/>
      </rPr>
      <t>7)</t>
    </r>
  </si>
  <si>
    <t xml:space="preserve">    5.3 Overføring av premieres., tilleggsavsetn. til andre selskap/kasser</t>
  </si>
  <si>
    <t>Sum resultatførte endringer i forsikringsforpliktelser - KF</t>
  </si>
  <si>
    <t xml:space="preserve">    Sum investeringer i kollektivporteføljen</t>
  </si>
  <si>
    <t>8. Investeringer i investeringsvalgporteføljen</t>
  </si>
  <si>
    <t>Sum eiendeler i kundeporteføljene</t>
  </si>
  <si>
    <t xml:space="preserve">         Annet (post 12.3 og 12.6)</t>
  </si>
  <si>
    <t>Landbruksforsikring AS</t>
  </si>
  <si>
    <t>Landbruksfors.</t>
  </si>
  <si>
    <t>Brutto forfalt premie og nytegnet premie</t>
  </si>
  <si>
    <t>31.12.</t>
  </si>
  <si>
    <t>Tryg</t>
  </si>
  <si>
    <t>NEMI Forsikring</t>
  </si>
  <si>
    <r>
      <t xml:space="preserve">    -herav brutto risikopremie død</t>
    </r>
    <r>
      <rPr>
        <sz val="12"/>
        <rFont val="Times New Roman"/>
        <family val="1"/>
      </rPr>
      <t xml:space="preserve"> </t>
    </r>
    <r>
      <rPr>
        <vertAlign val="superscript"/>
        <sz val="12"/>
        <rFont val="Times New Roman"/>
        <family val="1"/>
      </rPr>
      <t>2)</t>
    </r>
  </si>
  <si>
    <r>
      <t xml:space="preserve">    -herav brutto risikopremie uførekapital </t>
    </r>
    <r>
      <rPr>
        <vertAlign val="superscript"/>
        <sz val="12"/>
        <rFont val="Times New Roman"/>
        <family val="1"/>
      </rPr>
      <t>2)</t>
    </r>
  </si>
  <si>
    <t>reserver og flytting gruppeliv</t>
  </si>
  <si>
    <t>Avkastningresultat før fra/til tilleggsreserver</t>
  </si>
  <si>
    <t>Fra/til tilleggsreserver</t>
  </si>
  <si>
    <t>Risikoresultat</t>
  </si>
  <si>
    <t>Annet</t>
  </si>
  <si>
    <t>Herav kundetildeling</t>
  </si>
  <si>
    <t>Herav til selskap</t>
  </si>
  <si>
    <t xml:space="preserve">Resultatanalyse - Individuell kapital og </t>
  </si>
  <si>
    <t>individuell pensjon</t>
  </si>
  <si>
    <t xml:space="preserve">Resultatanalyse - Kollektiv pensjon, </t>
  </si>
  <si>
    <t>privat og kommunal</t>
  </si>
  <si>
    <t xml:space="preserve">Resultatanalyse - Gruppeliv, ulykke o.a. </t>
  </si>
  <si>
    <t>skadebransjer og total</t>
  </si>
  <si>
    <t xml:space="preserve">        - herav kapitaliseringsprodukt IPS</t>
  </si>
  <si>
    <r>
      <t xml:space="preserve">        Engangsbetalt </t>
    </r>
    <r>
      <rPr>
        <vertAlign val="superscript"/>
        <sz val="14"/>
        <rFont val="Times New Roman"/>
        <family val="1"/>
      </rPr>
      <t>5)</t>
    </r>
  </si>
  <si>
    <t xml:space="preserve">        -Inv. valg foretak</t>
  </si>
  <si>
    <t xml:space="preserve">        -Inv. valg kontohaver</t>
  </si>
  <si>
    <r>
      <t xml:space="preserve">        Innskuddspensjon </t>
    </r>
    <r>
      <rPr>
        <vertAlign val="superscript"/>
        <sz val="14"/>
        <rFont val="Times New Roman"/>
        <family val="1"/>
      </rPr>
      <t>6)</t>
    </r>
  </si>
  <si>
    <r>
      <t xml:space="preserve">Kapitaldekning </t>
    </r>
    <r>
      <rPr>
        <vertAlign val="superscript"/>
        <sz val="14"/>
        <rFont val="Times New Roman"/>
        <family val="1"/>
      </rPr>
      <t>13)</t>
    </r>
    <r>
      <rPr>
        <sz val="14"/>
        <rFont val="Times New Roman"/>
        <family val="1"/>
      </rPr>
      <t xml:space="preserve"> (%) </t>
    </r>
  </si>
  <si>
    <t>Tryg Fors</t>
  </si>
  <si>
    <t>Oslo</t>
  </si>
  <si>
    <r>
      <t xml:space="preserve">Soliditetskapital </t>
    </r>
    <r>
      <rPr>
        <vertAlign val="superscript"/>
        <sz val="14"/>
        <rFont val="Times New Roman"/>
        <family val="1"/>
      </rPr>
      <t>17)</t>
    </r>
    <r>
      <rPr>
        <sz val="14"/>
        <rFont val="Times New Roman"/>
        <family val="1"/>
      </rPr>
      <t xml:space="preserve"> (%)</t>
    </r>
  </si>
  <si>
    <t>OPF</t>
  </si>
  <si>
    <t>Oslo Pensjonsforsikring</t>
  </si>
  <si>
    <t>Tabell 6</t>
  </si>
  <si>
    <r>
      <t xml:space="preserve">  Herav fripoliser </t>
    </r>
    <r>
      <rPr>
        <vertAlign val="superscript"/>
        <sz val="14"/>
        <rFont val="Times New Roman"/>
        <family val="1"/>
      </rPr>
      <t>16)</t>
    </r>
  </si>
  <si>
    <r>
      <t xml:space="preserve">  Herav pensjonskapitalbevis </t>
    </r>
    <r>
      <rPr>
        <vertAlign val="superscript"/>
        <sz val="14"/>
        <rFont val="Times New Roman"/>
        <family val="1"/>
      </rPr>
      <t>16)</t>
    </r>
  </si>
  <si>
    <t xml:space="preserve">Nordea Liv </t>
  </si>
  <si>
    <r>
      <t>Nytegnet premie</t>
    </r>
    <r>
      <rPr>
        <b/>
        <i/>
        <sz val="14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8)</t>
    </r>
  </si>
  <si>
    <r>
      <t>Brutto forfalt premie</t>
    </r>
    <r>
      <rPr>
        <i/>
        <u/>
        <sz val="14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1)</t>
    </r>
  </si>
  <si>
    <r>
      <t>Overførte reserver fra andre</t>
    </r>
    <r>
      <rPr>
        <b/>
        <i/>
        <sz val="12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10)</t>
    </r>
  </si>
  <si>
    <r>
      <t>Forsikringsforpliktelser</t>
    </r>
    <r>
      <rPr>
        <i/>
        <u/>
        <sz val="12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9)</t>
    </r>
  </si>
  <si>
    <r>
      <t xml:space="preserve">Flytting fra andre </t>
    </r>
    <r>
      <rPr>
        <i/>
        <vertAlign val="superscript"/>
        <sz val="14"/>
        <rFont val="Times New Roman"/>
        <family val="1"/>
      </rPr>
      <t>11)</t>
    </r>
  </si>
  <si>
    <r>
      <t xml:space="preserve">Overførte reserver til andre </t>
    </r>
    <r>
      <rPr>
        <i/>
        <vertAlign val="superscript"/>
        <sz val="14"/>
        <rFont val="Times New Roman"/>
        <family val="1"/>
      </rPr>
      <t>12)</t>
    </r>
  </si>
  <si>
    <r>
      <t xml:space="preserve">Flytting til andre </t>
    </r>
    <r>
      <rPr>
        <i/>
        <vertAlign val="superscript"/>
        <sz val="14"/>
        <rFont val="Times New Roman"/>
        <family val="1"/>
      </rPr>
      <t>11)</t>
    </r>
  </si>
  <si>
    <r>
      <t>Kommunal kollektiv pensjon</t>
    </r>
    <r>
      <rPr>
        <sz val="14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27)</t>
    </r>
  </si>
  <si>
    <r>
      <t xml:space="preserve">Kommunal kollektiv pensjon </t>
    </r>
    <r>
      <rPr>
        <vertAlign val="superscript"/>
        <sz val="14"/>
        <rFont val="Times New Roman"/>
        <family val="1"/>
      </rPr>
      <t>27)</t>
    </r>
  </si>
  <si>
    <r>
      <t>Overførte reserver til andre</t>
    </r>
    <r>
      <rPr>
        <i/>
        <u/>
        <sz val="12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12)</t>
    </r>
  </si>
  <si>
    <r>
      <t xml:space="preserve">Brutto forfalt premie </t>
    </r>
    <r>
      <rPr>
        <i/>
        <vertAlign val="superscript"/>
        <sz val="12"/>
        <color indexed="63"/>
        <rFont val="Times New Roman"/>
        <family val="1"/>
      </rPr>
      <t>1)</t>
    </r>
  </si>
  <si>
    <r>
      <t>Nytegnet premie</t>
    </r>
    <r>
      <rPr>
        <b/>
        <i/>
        <sz val="12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8)</t>
    </r>
  </si>
  <si>
    <r>
      <t>Forsikringsforpliktelser</t>
    </r>
    <r>
      <rPr>
        <i/>
        <u/>
        <sz val="14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9)</t>
    </r>
  </si>
  <si>
    <r>
      <t>Overførte reserver fra andre</t>
    </r>
    <r>
      <rPr>
        <b/>
        <i/>
        <sz val="14"/>
        <rFont val="Times New Roman"/>
        <family val="1"/>
      </rPr>
      <t xml:space="preserve"> </t>
    </r>
    <r>
      <rPr>
        <i/>
        <vertAlign val="superscript"/>
        <sz val="14"/>
        <rFont val="Times New Roman"/>
        <family val="1"/>
      </rPr>
      <t>10)</t>
    </r>
  </si>
  <si>
    <t>Beløp i 1000 kr.</t>
  </si>
  <si>
    <t>DNB Livsforsikring</t>
  </si>
  <si>
    <t>DNB Liv</t>
  </si>
  <si>
    <t>DNB</t>
  </si>
  <si>
    <t>Silver Pensjonsforsikring AS</t>
  </si>
  <si>
    <t>Silver</t>
  </si>
  <si>
    <t>Pensjonsforsikring AS</t>
  </si>
  <si>
    <t>ACE</t>
  </si>
  <si>
    <t>European Group</t>
  </si>
  <si>
    <r>
      <t xml:space="preserve">Kursreguleringsfond </t>
    </r>
    <r>
      <rPr>
        <vertAlign val="superscript"/>
        <sz val="14"/>
        <rFont val="Times New Roman"/>
        <family val="1"/>
      </rPr>
      <t>18)</t>
    </r>
  </si>
  <si>
    <r>
      <t xml:space="preserve">        Livrenter </t>
    </r>
    <r>
      <rPr>
        <vertAlign val="superscript"/>
        <sz val="14"/>
        <rFont val="Times New Roman"/>
        <family val="1"/>
      </rPr>
      <t>19)</t>
    </r>
  </si>
  <si>
    <r>
      <t xml:space="preserve">        IPA </t>
    </r>
    <r>
      <rPr>
        <vertAlign val="superscript"/>
        <sz val="14"/>
        <rFont val="Times New Roman"/>
        <family val="1"/>
      </rPr>
      <t>19)</t>
    </r>
  </si>
  <si>
    <r>
      <t xml:space="preserve">        IPS </t>
    </r>
    <r>
      <rPr>
        <vertAlign val="superscript"/>
        <sz val="14"/>
        <rFont val="Times New Roman"/>
        <family val="1"/>
      </rPr>
      <t>19)</t>
    </r>
  </si>
  <si>
    <r>
      <t xml:space="preserve">    Livrenter </t>
    </r>
    <r>
      <rPr>
        <vertAlign val="superscript"/>
        <sz val="14"/>
        <rFont val="Times New Roman"/>
        <family val="1"/>
      </rPr>
      <t>19)</t>
    </r>
  </si>
  <si>
    <r>
      <t xml:space="preserve">    IPA </t>
    </r>
    <r>
      <rPr>
        <vertAlign val="superscript"/>
        <sz val="14"/>
        <rFont val="Times New Roman"/>
        <family val="1"/>
      </rPr>
      <t>19)</t>
    </r>
  </si>
  <si>
    <r>
      <t xml:space="preserve">    IPS </t>
    </r>
    <r>
      <rPr>
        <vertAlign val="superscript"/>
        <sz val="14"/>
        <rFont val="Times New Roman"/>
        <family val="1"/>
      </rPr>
      <t>19)</t>
    </r>
  </si>
  <si>
    <r>
      <t xml:space="preserve">Mer/mindre-verdier </t>
    </r>
    <r>
      <rPr>
        <vertAlign val="superscript"/>
        <sz val="14"/>
        <rFont val="Times New Roman"/>
        <family val="1"/>
      </rPr>
      <t>20)</t>
    </r>
  </si>
  <si>
    <r>
      <t xml:space="preserve">Avkastningresultat før fra/til tilleggsreserver </t>
    </r>
    <r>
      <rPr>
        <vertAlign val="superscript"/>
        <sz val="14"/>
        <rFont val="Times New Roman"/>
        <family val="1"/>
      </rPr>
      <t>21)</t>
    </r>
  </si>
  <si>
    <r>
      <t xml:space="preserve">Fripoliser (modifisert overskuddsdeling) </t>
    </r>
    <r>
      <rPr>
        <b/>
        <vertAlign val="superscript"/>
        <sz val="14"/>
        <rFont val="Times New Roman"/>
        <family val="1"/>
      </rPr>
      <t>22)</t>
    </r>
  </si>
  <si>
    <r>
      <t xml:space="preserve">Herav til selskap </t>
    </r>
    <r>
      <rPr>
        <vertAlign val="superscript"/>
        <sz val="14"/>
        <rFont val="Times New Roman"/>
        <family val="1"/>
      </rPr>
      <t>23)</t>
    </r>
  </si>
  <si>
    <r>
      <t xml:space="preserve">         Privat kollektiv pensjon </t>
    </r>
    <r>
      <rPr>
        <vertAlign val="superscript"/>
        <sz val="14"/>
        <rFont val="Times New Roman"/>
        <family val="1"/>
      </rPr>
      <t>24)</t>
    </r>
  </si>
  <si>
    <r>
      <t xml:space="preserve">         Kommunal kollektiv pensjon </t>
    </r>
    <r>
      <rPr>
        <vertAlign val="superscript"/>
        <sz val="14"/>
        <rFont val="Times New Roman"/>
        <family val="1"/>
      </rPr>
      <t>25)</t>
    </r>
    <r>
      <rPr>
        <sz val="14"/>
        <rFont val="Times New Roman"/>
        <family val="1"/>
      </rPr>
      <t xml:space="preserve">            </t>
    </r>
  </si>
  <si>
    <r>
      <t>12. Forsikringsmessige avsetninger</t>
    </r>
    <r>
      <rPr>
        <vertAlign val="superscript"/>
        <sz val="14"/>
        <rFont val="Times New Roman"/>
        <family val="1"/>
      </rPr>
      <t xml:space="preserve"> 27)</t>
    </r>
  </si>
  <si>
    <r>
      <t xml:space="preserve">7a. Gjenforsikringsandel av forsikringsforpliktelser i kollektivporteføljen </t>
    </r>
    <r>
      <rPr>
        <vertAlign val="superscript"/>
        <sz val="14"/>
        <rFont val="Times New Roman"/>
        <family val="1"/>
      </rPr>
      <t>28)</t>
    </r>
  </si>
  <si>
    <r>
      <t xml:space="preserve">8a. Gjenforsikringsandel av forsikringsforpliktelser i investeringsvalgporteføljen </t>
    </r>
    <r>
      <rPr>
        <vertAlign val="superscript"/>
        <sz val="14"/>
        <rFont val="Times New Roman"/>
        <family val="1"/>
      </rPr>
      <t>28)</t>
    </r>
  </si>
  <si>
    <r>
      <t>Brutto risikopremie for individuell uførepensjon</t>
    </r>
    <r>
      <rPr>
        <sz val="12"/>
        <rFont val="Times New Roman"/>
        <family val="1"/>
      </rPr>
      <t xml:space="preserve"> </t>
    </r>
    <r>
      <rPr>
        <vertAlign val="superscript"/>
        <sz val="14"/>
        <rFont val="Times New Roman"/>
        <family val="1"/>
      </rPr>
      <t>29)</t>
    </r>
  </si>
  <si>
    <t>ACE European Group</t>
  </si>
  <si>
    <t>norske livselskaper</t>
  </si>
  <si>
    <r>
      <t>norske livselskaper</t>
    </r>
    <r>
      <rPr>
        <b/>
        <vertAlign val="superscript"/>
        <sz val="14"/>
        <rFont val="Times New Roman"/>
        <family val="1"/>
      </rPr>
      <t xml:space="preserve"> </t>
    </r>
  </si>
  <si>
    <r>
      <t>alle livselskaper</t>
    </r>
    <r>
      <rPr>
        <b/>
        <vertAlign val="superscript"/>
        <sz val="14"/>
        <rFont val="Times New Roman"/>
        <family val="1"/>
      </rPr>
      <t xml:space="preserve"> </t>
    </r>
  </si>
  <si>
    <t>alle livselskaper</t>
  </si>
  <si>
    <t>NEMI</t>
  </si>
  <si>
    <t>Forvaltningskapital **</t>
  </si>
  <si>
    <t xml:space="preserve">     - herav innskuddsbasert *</t>
  </si>
  <si>
    <t xml:space="preserve">* "Innskuddsbasert" er summen av "Engangsbetalt" og "Innskuddspensjon". </t>
  </si>
  <si>
    <t>** Bokført verdi, se tabell 6 i statistikken.</t>
  </si>
  <si>
    <t>Kollektivporteføljen</t>
  </si>
  <si>
    <t>Selskapsporteføljen</t>
  </si>
  <si>
    <t>2. Investeringer i selskapsporteføljen</t>
  </si>
  <si>
    <t xml:space="preserve">    2.1 Bygninger og andre faste eiendommer</t>
  </si>
  <si>
    <t xml:space="preserve">    2.2 Datterforetak, tilknyttede foretak og felleskontrollerte foretak</t>
  </si>
  <si>
    <t xml:space="preserve">    2.3 Finansielle eiendeler som måles til amortisert kost</t>
  </si>
  <si>
    <t xml:space="preserve">         2.3.1 Investeringer som holdes til forfall</t>
  </si>
  <si>
    <t xml:space="preserve">         2.3.2 Utlån og fordringer</t>
  </si>
  <si>
    <t xml:space="preserve">    2.4 Finansielle eiendeler som måles til virkelig verdi</t>
  </si>
  <si>
    <t xml:space="preserve">         2.4.1 Aksjer og andeler (inkl. aksjer og andeler målt til kost)</t>
  </si>
  <si>
    <t xml:space="preserve">         2.4.2 Obligasjoner og andre verdipapirer med fast avkastning</t>
  </si>
  <si>
    <t xml:space="preserve">         2.4.3 Utlån og fordringer</t>
  </si>
  <si>
    <t xml:space="preserve">         2.4.4 Finansielle derivater</t>
  </si>
  <si>
    <t xml:space="preserve">         2.4.5 Andre finansielle eiendeler</t>
  </si>
  <si>
    <t xml:space="preserve">    Sum investeringer i selskapsporteføljen</t>
  </si>
  <si>
    <t xml:space="preserve">    2.5 Gjenforsikringsdepoter</t>
  </si>
  <si>
    <t>Investeringsvalgporteføljen</t>
  </si>
  <si>
    <t>Annet - postene 1, 4, 5 og 6 (post 3 er opphevet)</t>
  </si>
  <si>
    <t xml:space="preserve">   Datterforetak m.m.</t>
  </si>
  <si>
    <t>Aktivaposter (aggregert)</t>
  </si>
  <si>
    <t>i mill. kr</t>
  </si>
  <si>
    <t>prosentvis andel</t>
  </si>
  <si>
    <t>Ok/akj</t>
  </si>
  <si>
    <t>Tallene er hentet fra tabell 6 Balanse.</t>
  </si>
  <si>
    <t>FIGURER</t>
  </si>
  <si>
    <t>TABELLER</t>
  </si>
  <si>
    <t>NOTER OG KOMMENTARER</t>
  </si>
  <si>
    <t>Figur 1</t>
  </si>
  <si>
    <t>Figur 2</t>
  </si>
  <si>
    <t>Figur 3</t>
  </si>
  <si>
    <t>Figur 4</t>
  </si>
  <si>
    <t>Figur 5</t>
  </si>
  <si>
    <t>Figur 6</t>
  </si>
  <si>
    <t>Figur 7</t>
  </si>
  <si>
    <t>Figur 8</t>
  </si>
  <si>
    <t>Brutto forfalt premie livprodukter - produkter uten investeringsvalg</t>
  </si>
  <si>
    <t>Brutto forfalt premie livprodukter - produkter med investeringsvalg</t>
  </si>
  <si>
    <t>Nytegnet premie livprodukter - produkter uten investeringsvalg</t>
  </si>
  <si>
    <t>Nytegnet premie livprodukter - produkter med investeringsvalg</t>
  </si>
  <si>
    <t>Forsikringsforpliktelser livprodukter - produkter uten investeringsvalg</t>
  </si>
  <si>
    <t>Forsikringsforpliktelser livprodukter - produkter med investeringsvalg</t>
  </si>
  <si>
    <t>Netto tilflytting livprodukter - produkter uten investeringsvalg</t>
  </si>
  <si>
    <t>Netto tilflytting livprodukter - produkter med investeringsvalg</t>
  </si>
  <si>
    <t>Tabell 1.1</t>
  </si>
  <si>
    <t>Tabell 1.2</t>
  </si>
  <si>
    <t>Tabell 2a</t>
  </si>
  <si>
    <t>Tabell 3a</t>
  </si>
  <si>
    <t>Tabell 3b</t>
  </si>
  <si>
    <t>MARKEDSDEL</t>
  </si>
  <si>
    <t>REGNSKAPSDEL</t>
  </si>
  <si>
    <t>Tabell 1.3</t>
  </si>
  <si>
    <t>Hovedtall - produkter uten  og med investeringsvalg</t>
  </si>
  <si>
    <t>Hovedtall - fordelt på bransjer</t>
  </si>
  <si>
    <t>Brutto forfalt premie og nytegnet premie - produkter uten investeringsvalg</t>
  </si>
  <si>
    <t>Brutto forfalt premie og nytegnet premie - produkter med investeringsvalg og sum alle produkter</t>
  </si>
  <si>
    <t>Forsikringsforpliktelser, overførte reserver fra/til og flytting gruppeliv - produkter u. investeringsvalg</t>
  </si>
  <si>
    <t>Forsikringsforpliktelser og overførte reserver fra/til - produkter m. investeringsvalg og sum alle produkter</t>
  </si>
  <si>
    <t>Resultatregnskap - alle produkter</t>
  </si>
  <si>
    <t>Balanse - alle produkter</t>
  </si>
  <si>
    <t>Diverse nøkkeltall - produkter uten investeringsvalg</t>
  </si>
  <si>
    <t>Hovedtall - aktivaposter</t>
  </si>
  <si>
    <t>Tabell 2b</t>
  </si>
  <si>
    <t>Tilbake</t>
  </si>
  <si>
    <t>Eika</t>
  </si>
  <si>
    <t>Eika Forsikring AS</t>
  </si>
  <si>
    <t>Forsikring AS</t>
  </si>
  <si>
    <t>Tryg Forsikring</t>
  </si>
  <si>
    <t>Eika Forsikring</t>
  </si>
  <si>
    <t>Tabell 1.1 Hovedtall</t>
  </si>
  <si>
    <t>Tabell 1.2 Hovedtall</t>
  </si>
  <si>
    <t>Tabell 1.3 Hovedtall</t>
  </si>
  <si>
    <t>Skadeforsikring</t>
  </si>
  <si>
    <t>Frende Skadeforsikring</t>
  </si>
  <si>
    <t>Frende Skade</t>
  </si>
  <si>
    <t>Telenor Fors</t>
  </si>
  <si>
    <t xml:space="preserve">  Etter tjenestepensjonsloven</t>
  </si>
  <si>
    <t xml:space="preserve">    Etter tjenestepensjonsloven</t>
  </si>
  <si>
    <t>Pensjonsbevis med garanti</t>
  </si>
  <si>
    <t>Privat - etter tjenestepensjonsloven med investeringsvalg</t>
  </si>
  <si>
    <t>Privat - etter tjenestepensjonsloven uten investeringsvalg</t>
  </si>
  <si>
    <t xml:space="preserve">     - herav etter tjenestepensjonsloven</t>
  </si>
  <si>
    <r>
      <t xml:space="preserve">  Utenfor LOF/LOI - Livrenter </t>
    </r>
    <r>
      <rPr>
        <vertAlign val="superscript"/>
        <sz val="14"/>
        <color indexed="8"/>
        <rFont val="Times New Roman"/>
        <family val="1"/>
      </rPr>
      <t>7) 30)</t>
    </r>
  </si>
  <si>
    <r>
      <t xml:space="preserve">  Herav pensjonsbevis </t>
    </r>
    <r>
      <rPr>
        <vertAlign val="superscript"/>
        <sz val="14"/>
        <color indexed="8"/>
        <rFont val="Times New Roman"/>
        <family val="1"/>
      </rPr>
      <t>16)</t>
    </r>
  </si>
  <si>
    <r>
      <t xml:space="preserve">Avkastningresultat før fra/til tilleggsreserver </t>
    </r>
    <r>
      <rPr>
        <vertAlign val="superscript"/>
        <sz val="14"/>
        <color indexed="8"/>
        <rFont val="Times New Roman"/>
        <family val="1"/>
      </rPr>
      <t>21)</t>
    </r>
  </si>
  <si>
    <t>Skadeforsikring AS</t>
  </si>
  <si>
    <t>KLP Skadeforsikring AS</t>
  </si>
  <si>
    <t>KLP Skadef</t>
  </si>
  <si>
    <t>Avkastningstall (%)</t>
  </si>
  <si>
    <r>
      <t>Kapitalavkastning I hittil i år</t>
    </r>
    <r>
      <rPr>
        <vertAlign val="superscript"/>
        <sz val="14"/>
        <rFont val="Times New Roman"/>
        <family val="1"/>
      </rPr>
      <t xml:space="preserve"> 14)</t>
    </r>
  </si>
  <si>
    <r>
      <t>Kapitalavkastning II hittil i år</t>
    </r>
    <r>
      <rPr>
        <vertAlign val="superscript"/>
        <sz val="14"/>
        <rFont val="Times New Roman"/>
        <family val="1"/>
      </rPr>
      <t xml:space="preserve"> 15)</t>
    </r>
  </si>
  <si>
    <t>30.06.</t>
  </si>
  <si>
    <t>Figur 1  Brutto forfalt premie livprodukter  -  produkter uten investeringsvalg pr. 30.06.</t>
  </si>
  <si>
    <t>Figur 2  Brutto forfalt premie livprodukter  -  produkter med investeringsvalg pr. 30.06.</t>
  </si>
  <si>
    <t>Figur 3  Nytegnet premie livprodukter  -  produkter uten investeringsvalg pr. 30.06.</t>
  </si>
  <si>
    <t>Figur 4  Nytegnet premie livprodukter  -  produkter med investeringsvalg pr. 30.06.</t>
  </si>
  <si>
    <t>Figur 5  Forsikringsforpliktelser i livsforsikring  -  produkter uten investeringsvalg pr. 30.06.</t>
  </si>
  <si>
    <t>Figur 6  Forsikringsforpliktelser i livsforsikring -  produkter med investeringsvalg pr. 30.06.</t>
  </si>
  <si>
    <t>Figur 7  Netto tilflytting livprodukter  -  produkter uten investeringsvalg pr. 30.06.</t>
  </si>
  <si>
    <t>Figur 8  Netto tilflytting livprodukter  -  produkter med investeringsvalg pr. 30.06.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</si>
</sst>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0.0"/>
    <numFmt numFmtId="165" formatCode="#,##0.0"/>
    <numFmt numFmtId="166" formatCode="_ * #,##0_ ;_ * \-#,##0_ ;_ * &quot;-&quot;??_ ;_ @_ "/>
    <numFmt numFmtId="167" formatCode="dd/mm/yy;@"/>
    <numFmt numFmtId="168" formatCode="#,##0_ ;\-#,##0\ "/>
  </numFmts>
  <fonts count="70">
    <font>
      <sz val="10"/>
      <name val="Arial"/>
    </font>
    <font>
      <sz val="10"/>
      <name val="Arial"/>
      <family val="2"/>
    </font>
    <font>
      <b/>
      <sz val="16"/>
      <color indexed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b/>
      <sz val="14"/>
      <color indexed="10"/>
      <name val="Times New Roman"/>
      <family val="1"/>
    </font>
    <font>
      <sz val="14"/>
      <name val="Arial"/>
      <family val="2"/>
    </font>
    <font>
      <b/>
      <sz val="10"/>
      <color indexed="8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u/>
      <sz val="10"/>
      <color indexed="12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4"/>
      <color indexed="10"/>
      <name val="Times New Roman"/>
      <family val="1"/>
    </font>
    <font>
      <sz val="10"/>
      <color indexed="10"/>
      <name val="Arial"/>
      <family val="2"/>
    </font>
    <font>
      <sz val="12"/>
      <color indexed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8"/>
      <name val="Arial"/>
      <family val="2"/>
    </font>
    <font>
      <b/>
      <sz val="12"/>
      <color indexed="10"/>
      <name val="Arial"/>
      <family val="2"/>
    </font>
    <font>
      <b/>
      <i/>
      <u/>
      <sz val="12"/>
      <color indexed="63"/>
      <name val="Times New Roman"/>
      <family val="1"/>
    </font>
    <font>
      <b/>
      <i/>
      <sz val="12"/>
      <color indexed="63"/>
      <name val="Times New Roman"/>
      <family val="1"/>
    </font>
    <font>
      <b/>
      <sz val="14"/>
      <color indexed="63"/>
      <name val="Times New Roman"/>
      <family val="1"/>
    </font>
    <font>
      <sz val="10"/>
      <color indexed="23"/>
      <name val="Arial"/>
      <family val="2"/>
    </font>
    <font>
      <sz val="18"/>
      <color indexed="23"/>
      <name val="Times New Roman"/>
      <family val="1"/>
    </font>
    <font>
      <sz val="14"/>
      <color indexed="23"/>
      <name val="Times New Roman"/>
      <family val="1"/>
    </font>
    <font>
      <sz val="12"/>
      <name val="Arial"/>
      <family val="2"/>
    </font>
    <font>
      <b/>
      <i/>
      <u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2"/>
      <name val="Times New Roman"/>
      <family val="1"/>
    </font>
    <font>
      <sz val="10"/>
      <name val="Arial"/>
      <family val="2"/>
    </font>
    <font>
      <vertAlign val="superscript"/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name val="Arial"/>
      <family val="2"/>
    </font>
    <font>
      <i/>
      <vertAlign val="superscript"/>
      <sz val="14"/>
      <name val="Times New Roman"/>
      <family val="1"/>
    </font>
    <font>
      <b/>
      <i/>
      <sz val="14"/>
      <name val="Times New Roman"/>
      <family val="1"/>
    </font>
    <font>
      <i/>
      <u/>
      <sz val="14"/>
      <name val="Times New Roman"/>
      <family val="1"/>
    </font>
    <font>
      <i/>
      <u/>
      <sz val="12"/>
      <name val="Times New Roman"/>
      <family val="1"/>
    </font>
    <font>
      <i/>
      <vertAlign val="superscript"/>
      <sz val="12"/>
      <color indexed="63"/>
      <name val="Times New Roman"/>
      <family val="1"/>
    </font>
    <font>
      <sz val="12"/>
      <color indexed="10"/>
      <name val="Arial"/>
      <family val="2"/>
    </font>
    <font>
      <vertAlign val="superscript"/>
      <sz val="14"/>
      <color indexed="8"/>
      <name val="Times New Roman"/>
      <family val="1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28"/>
      <color rgb="FF3B6E8F"/>
      <name val="Cambria"/>
      <family val="1"/>
      <scheme val="major"/>
    </font>
    <font>
      <b/>
      <sz val="26"/>
      <color rgb="FF3B6E8F"/>
      <name val="Cambria"/>
      <family val="1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rgb="FF7030A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28"/>
      <color rgb="FF54758C"/>
      <name val="Arial"/>
      <family val="2"/>
    </font>
    <font>
      <sz val="26"/>
      <color rgb="FF54758C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27" fillId="0" borderId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69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3" fontId="5" fillId="0" borderId="3" xfId="0" applyNumberFormat="1" applyFont="1" applyBorder="1"/>
    <xf numFmtId="3" fontId="8" fillId="0" borderId="3" xfId="0" applyNumberFormat="1" applyFont="1" applyBorder="1"/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Border="1"/>
    <xf numFmtId="3" fontId="5" fillId="0" borderId="0" xfId="0" applyNumberFormat="1" applyFont="1" applyBorder="1"/>
    <xf numFmtId="0" fontId="8" fillId="0" borderId="0" xfId="0" applyFont="1" applyBorder="1"/>
    <xf numFmtId="0" fontId="0" fillId="0" borderId="0" xfId="0" applyBorder="1"/>
    <xf numFmtId="0" fontId="6" fillId="0" borderId="6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3" xfId="0" applyFont="1" applyBorder="1"/>
    <xf numFmtId="165" fontId="0" fillId="0" borderId="0" xfId="0" applyNumberFormat="1"/>
    <xf numFmtId="0" fontId="3" fillId="2" borderId="0" xfId="0" applyFont="1" applyFill="1" applyBorder="1"/>
    <xf numFmtId="0" fontId="5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3" fontId="8" fillId="0" borderId="0" xfId="0" applyNumberFormat="1" applyFont="1"/>
    <xf numFmtId="0" fontId="6" fillId="0" borderId="3" xfId="0" applyFont="1" applyBorder="1" applyAlignment="1">
      <alignment horizontal="center"/>
    </xf>
    <xf numFmtId="0" fontId="8" fillId="0" borderId="1" xfId="0" applyFont="1" applyBorder="1"/>
    <xf numFmtId="165" fontId="8" fillId="0" borderId="6" xfId="0" applyNumberFormat="1" applyFont="1" applyBorder="1"/>
    <xf numFmtId="164" fontId="8" fillId="0" borderId="6" xfId="0" applyNumberFormat="1" applyFont="1" applyBorder="1"/>
    <xf numFmtId="165" fontId="5" fillId="0" borderId="6" xfId="0" applyNumberFormat="1" applyFont="1" applyBorder="1"/>
    <xf numFmtId="164" fontId="5" fillId="0" borderId="6" xfId="0" applyNumberFormat="1" applyFont="1" applyBorder="1"/>
    <xf numFmtId="164" fontId="8" fillId="0" borderId="3" xfId="0" applyNumberFormat="1" applyFont="1" applyBorder="1"/>
    <xf numFmtId="165" fontId="5" fillId="0" borderId="3" xfId="0" applyNumberFormat="1" applyFont="1" applyBorder="1"/>
    <xf numFmtId="0" fontId="15" fillId="0" borderId="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3" fontId="9" fillId="2" borderId="0" xfId="0" applyNumberFormat="1" applyFont="1" applyFill="1" applyBorder="1"/>
    <xf numFmtId="164" fontId="5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7" xfId="0" applyNumberFormat="1" applyFont="1" applyFill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3" fillId="0" borderId="0" xfId="0" applyFont="1" applyAlignment="1"/>
    <xf numFmtId="0" fontId="17" fillId="0" borderId="0" xfId="0" applyFont="1"/>
    <xf numFmtId="0" fontId="22" fillId="0" borderId="0" xfId="0" applyFont="1"/>
    <xf numFmtId="0" fontId="23" fillId="0" borderId="0" xfId="0" applyFont="1"/>
    <xf numFmtId="3" fontId="14" fillId="0" borderId="0" xfId="0" applyNumberFormat="1" applyFont="1" applyBorder="1"/>
    <xf numFmtId="0" fontId="24" fillId="0" borderId="0" xfId="0" applyFont="1" applyBorder="1"/>
    <xf numFmtId="0" fontId="24" fillId="0" borderId="0" xfId="0" applyFont="1"/>
    <xf numFmtId="0" fontId="26" fillId="0" borderId="0" xfId="0" applyFont="1"/>
    <xf numFmtId="165" fontId="0" fillId="0" borderId="0" xfId="0" applyNumberFormat="1" applyBorder="1"/>
    <xf numFmtId="0" fontId="24" fillId="0" borderId="9" xfId="0" applyFont="1" applyBorder="1"/>
    <xf numFmtId="0" fontId="8" fillId="0" borderId="9" xfId="0" applyFont="1" applyBorder="1"/>
    <xf numFmtId="0" fontId="8" fillId="0" borderId="0" xfId="3" applyFont="1" applyBorder="1"/>
    <xf numFmtId="0" fontId="18" fillId="0" borderId="0" xfId="0" applyFont="1"/>
    <xf numFmtId="0" fontId="28" fillId="0" borderId="0" xfId="0" applyFont="1"/>
    <xf numFmtId="165" fontId="5" fillId="2" borderId="6" xfId="0" applyNumberFormat="1" applyFont="1" applyFill="1" applyBorder="1"/>
    <xf numFmtId="165" fontId="5" fillId="2" borderId="6" xfId="0" applyNumberFormat="1" applyFont="1" applyFill="1" applyBorder="1" applyAlignment="1"/>
    <xf numFmtId="165" fontId="8" fillId="2" borderId="6" xfId="0" applyNumberFormat="1" applyFont="1" applyFill="1" applyBorder="1"/>
    <xf numFmtId="3" fontId="5" fillId="2" borderId="3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5" fillId="0" borderId="6" xfId="0" applyFont="1" applyBorder="1"/>
    <xf numFmtId="3" fontId="8" fillId="0" borderId="4" xfId="0" applyNumberFormat="1" applyFont="1" applyBorder="1"/>
    <xf numFmtId="3" fontId="8" fillId="0" borderId="13" xfId="0" applyNumberFormat="1" applyFont="1" applyBorder="1"/>
    <xf numFmtId="3" fontId="8" fillId="0" borderId="1" xfId="0" applyNumberFormat="1" applyFont="1" applyBorder="1"/>
    <xf numFmtId="3" fontId="8" fillId="0" borderId="11" xfId="0" applyNumberFormat="1" applyFont="1" applyBorder="1"/>
    <xf numFmtId="0" fontId="28" fillId="0" borderId="0" xfId="0" applyFont="1" applyAlignment="1">
      <alignment horizontal="center"/>
    </xf>
    <xf numFmtId="3" fontId="5" fillId="0" borderId="6" xfId="0" applyNumberFormat="1" applyFont="1" applyFill="1" applyBorder="1"/>
    <xf numFmtId="0" fontId="5" fillId="0" borderId="3" xfId="0" applyFont="1" applyBorder="1"/>
    <xf numFmtId="0" fontId="8" fillId="0" borderId="3" xfId="0" applyFont="1" applyFill="1" applyBorder="1"/>
    <xf numFmtId="3" fontId="5" fillId="0" borderId="5" xfId="0" applyNumberFormat="1" applyFont="1" applyBorder="1"/>
    <xf numFmtId="164" fontId="5" fillId="0" borderId="7" xfId="0" applyNumberFormat="1" applyFont="1" applyBorder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3" fontId="8" fillId="0" borderId="12" xfId="0" applyNumberFormat="1" applyFont="1" applyBorder="1"/>
    <xf numFmtId="0" fontId="3" fillId="2" borderId="11" xfId="0" applyFont="1" applyFill="1" applyBorder="1"/>
    <xf numFmtId="0" fontId="3" fillId="2" borderId="12" xfId="0" applyFont="1" applyFill="1" applyBorder="1"/>
    <xf numFmtId="3" fontId="5" fillId="0" borderId="3" xfId="0" applyNumberFormat="1" applyFont="1" applyFill="1" applyBorder="1"/>
    <xf numFmtId="3" fontId="8" fillId="2" borderId="5" xfId="0" applyNumberFormat="1" applyFont="1" applyFill="1" applyBorder="1" applyAlignment="1">
      <alignment horizontal="right"/>
    </xf>
    <xf numFmtId="167" fontId="5" fillId="0" borderId="6" xfId="0" applyNumberFormat="1" applyFont="1" applyBorder="1" applyAlignment="1">
      <alignment horizontal="left"/>
    </xf>
    <xf numFmtId="3" fontId="8" fillId="0" borderId="2" xfId="0" applyNumberFormat="1" applyFont="1" applyBorder="1"/>
    <xf numFmtId="0" fontId="8" fillId="0" borderId="5" xfId="0" applyFont="1" applyBorder="1"/>
    <xf numFmtId="165" fontId="3" fillId="2" borderId="0" xfId="0" applyNumberFormat="1" applyFont="1" applyFill="1" applyBorder="1"/>
    <xf numFmtId="0" fontId="8" fillId="0" borderId="2" xfId="0" applyFont="1" applyBorder="1"/>
    <xf numFmtId="0" fontId="30" fillId="2" borderId="0" xfId="0" applyFont="1" applyFill="1" applyBorder="1"/>
    <xf numFmtId="0" fontId="5" fillId="0" borderId="1" xfId="0" applyFont="1" applyBorder="1" applyAlignment="1">
      <alignment horizontal="center"/>
    </xf>
    <xf numFmtId="167" fontId="5" fillId="0" borderId="4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4" fillId="0" borderId="0" xfId="0" applyFont="1" applyFill="1"/>
    <xf numFmtId="0" fontId="8" fillId="0" borderId="0" xfId="0" applyFont="1" applyFill="1"/>
    <xf numFmtId="3" fontId="4" fillId="0" borderId="10" xfId="0" quotePrefix="1" applyNumberFormat="1" applyFont="1" applyFill="1" applyBorder="1"/>
    <xf numFmtId="3" fontId="4" fillId="0" borderId="11" xfId="0" quotePrefix="1" applyNumberFormat="1" applyFont="1" applyFill="1" applyBorder="1"/>
    <xf numFmtId="3" fontId="4" fillId="0" borderId="12" xfId="0" quotePrefix="1" applyNumberFormat="1" applyFont="1" applyFill="1" applyBorder="1"/>
    <xf numFmtId="3" fontId="5" fillId="0" borderId="4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3" fontId="16" fillId="2" borderId="0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3" fontId="4" fillId="0" borderId="11" xfId="0" quotePrefix="1" applyNumberFormat="1" applyFont="1" applyFill="1" applyBorder="1" applyAlignment="1">
      <alignment horizontal="center"/>
    </xf>
    <xf numFmtId="3" fontId="4" fillId="0" borderId="12" xfId="0" quotePrefix="1" applyNumberFormat="1" applyFont="1" applyFill="1" applyBorder="1" applyAlignment="1">
      <alignment horizontal="center"/>
    </xf>
    <xf numFmtId="3" fontId="4" fillId="0" borderId="10" xfId="0" quotePrefix="1" applyNumberFormat="1" applyFont="1" applyFill="1" applyBorder="1" applyAlignment="1">
      <alignment horizontal="center"/>
    </xf>
    <xf numFmtId="0" fontId="28" fillId="0" borderId="0" xfId="0" applyFont="1" applyAlignment="1"/>
    <xf numFmtId="3" fontId="28" fillId="2" borderId="0" xfId="0" applyNumberFormat="1" applyFont="1" applyFill="1"/>
    <xf numFmtId="0" fontId="5" fillId="0" borderId="0" xfId="0" applyFont="1" applyAlignment="1"/>
    <xf numFmtId="0" fontId="5" fillId="0" borderId="9" xfId="0" applyFont="1" applyBorder="1" applyAlignment="1">
      <alignment horizontal="left"/>
    </xf>
    <xf numFmtId="3" fontId="10" fillId="2" borderId="0" xfId="0" applyNumberFormat="1" applyFont="1" applyFill="1"/>
    <xf numFmtId="0" fontId="5" fillId="0" borderId="9" xfId="0" applyFont="1" applyBorder="1" applyAlignment="1"/>
    <xf numFmtId="3" fontId="10" fillId="2" borderId="9" xfId="0" applyNumberFormat="1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13" xfId="0" applyFont="1" applyBorder="1"/>
    <xf numFmtId="3" fontId="5" fillId="0" borderId="1" xfId="0" applyNumberFormat="1" applyFont="1" applyFill="1" applyBorder="1"/>
    <xf numFmtId="3" fontId="5" fillId="0" borderId="3" xfId="0" quotePrefix="1" applyNumberFormat="1" applyFont="1" applyFill="1" applyBorder="1"/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14" fontId="4" fillId="0" borderId="14" xfId="0" applyNumberFormat="1" applyFont="1" applyFill="1" applyBorder="1" applyAlignment="1">
      <alignment horizontal="left"/>
    </xf>
    <xf numFmtId="0" fontId="39" fillId="0" borderId="0" xfId="0" applyFont="1" applyBorder="1"/>
    <xf numFmtId="0" fontId="39" fillId="0" borderId="0" xfId="0" applyFont="1"/>
    <xf numFmtId="0" fontId="40" fillId="0" borderId="0" xfId="0" applyFont="1"/>
    <xf numFmtId="0" fontId="40" fillId="0" borderId="0" xfId="0" applyFont="1" applyBorder="1"/>
    <xf numFmtId="0" fontId="28" fillId="0" borderId="0" xfId="0" applyFont="1" applyAlignment="1">
      <alignment horizontal="right"/>
    </xf>
    <xf numFmtId="3" fontId="5" fillId="2" borderId="7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8" fillId="0" borderId="0" xfId="0" applyFont="1" applyFill="1" applyAlignment="1">
      <alignment horizontal="right"/>
    </xf>
    <xf numFmtId="0" fontId="5" fillId="0" borderId="2" xfId="0" applyNumberFormat="1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 applyProtection="1">
      <alignment horizontal="right"/>
      <protection locked="0"/>
    </xf>
    <xf numFmtId="3" fontId="8" fillId="2" borderId="4" xfId="0" applyNumberFormat="1" applyFont="1" applyFill="1" applyBorder="1" applyAlignment="1">
      <alignment horizontal="right"/>
    </xf>
    <xf numFmtId="165" fontId="5" fillId="2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5" fillId="2" borderId="6" xfId="0" applyNumberFormat="1" applyFont="1" applyFill="1" applyBorder="1" applyAlignment="1">
      <alignment horizontal="right"/>
    </xf>
    <xf numFmtId="3" fontId="8" fillId="2" borderId="6" xfId="0" applyNumberFormat="1" applyFont="1" applyFill="1" applyBorder="1" applyAlignment="1">
      <alignment horizontal="right"/>
    </xf>
    <xf numFmtId="165" fontId="8" fillId="2" borderId="6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165" fontId="5" fillId="2" borderId="7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 applyProtection="1">
      <alignment horizontal="right"/>
      <protection locked="0"/>
    </xf>
    <xf numFmtId="3" fontId="5" fillId="2" borderId="5" xfId="0" applyNumberFormat="1" applyFont="1" applyFill="1" applyBorder="1" applyAlignment="1">
      <alignment horizontal="right"/>
    </xf>
    <xf numFmtId="165" fontId="5" fillId="0" borderId="6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165" fontId="5" fillId="2" borderId="3" xfId="0" applyNumberFormat="1" applyFont="1" applyFill="1" applyBorder="1" applyAlignment="1">
      <alignment horizontal="right"/>
    </xf>
    <xf numFmtId="164" fontId="8" fillId="2" borderId="4" xfId="0" applyNumberFormat="1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3" fontId="8" fillId="2" borderId="8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3" fontId="8" fillId="2" borderId="3" xfId="4" applyNumberFormat="1" applyFont="1" applyFill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horizontal="right"/>
    </xf>
    <xf numFmtId="3" fontId="8" fillId="2" borderId="6" xfId="3" applyNumberFormat="1" applyFont="1" applyFill="1" applyBorder="1" applyAlignment="1">
      <alignment horizontal="right"/>
    </xf>
    <xf numFmtId="3" fontId="5" fillId="2" borderId="6" xfId="3" applyNumberFormat="1" applyFont="1" applyFill="1" applyBorder="1" applyAlignment="1">
      <alignment horizontal="right"/>
    </xf>
    <xf numFmtId="3" fontId="5" fillId="2" borderId="7" xfId="3" applyNumberFormat="1" applyFont="1" applyFill="1" applyBorder="1" applyAlignment="1">
      <alignment horizontal="right"/>
    </xf>
    <xf numFmtId="3" fontId="33" fillId="2" borderId="6" xfId="0" applyNumberFormat="1" applyFont="1" applyFill="1" applyBorder="1" applyAlignment="1">
      <alignment horizontal="right"/>
    </xf>
    <xf numFmtId="0" fontId="5" fillId="0" borderId="7" xfId="0" applyFont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3" fontId="32" fillId="2" borderId="7" xfId="0" applyNumberFormat="1" applyFont="1" applyFill="1" applyBorder="1"/>
    <xf numFmtId="167" fontId="42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3" fontId="42" fillId="2" borderId="5" xfId="0" applyNumberFormat="1" applyFont="1" applyFill="1" applyBorder="1"/>
    <xf numFmtId="3" fontId="5" fillId="0" borderId="5" xfId="0" applyNumberFormat="1" applyFont="1" applyBorder="1" applyAlignment="1">
      <alignment horizontal="right"/>
    </xf>
    <xf numFmtId="14" fontId="4" fillId="0" borderId="4" xfId="0" applyNumberFormat="1" applyFont="1" applyFill="1" applyBorder="1" applyAlignment="1">
      <alignment horizontal="left"/>
    </xf>
    <xf numFmtId="14" fontId="4" fillId="0" borderId="3" xfId="0" applyNumberFormat="1" applyFont="1" applyFill="1" applyBorder="1" applyAlignment="1">
      <alignment horizontal="left"/>
    </xf>
    <xf numFmtId="3" fontId="33" fillId="2" borderId="3" xfId="0" applyNumberFormat="1" applyFont="1" applyFill="1" applyBorder="1"/>
    <xf numFmtId="0" fontId="5" fillId="0" borderId="3" xfId="0" applyFont="1" applyFill="1" applyBorder="1"/>
    <xf numFmtId="0" fontId="5" fillId="0" borderId="0" xfId="0" applyFont="1" applyBorder="1" applyAlignment="1"/>
    <xf numFmtId="14" fontId="4" fillId="0" borderId="11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3" fontId="6" fillId="2" borderId="0" xfId="0" applyNumberFormat="1" applyFont="1" applyFill="1"/>
    <xf numFmtId="0" fontId="39" fillId="0" borderId="12" xfId="0" applyFont="1" applyBorder="1"/>
    <xf numFmtId="3" fontId="8" fillId="2" borderId="1" xfId="5" applyNumberFormat="1" applyFont="1" applyFill="1" applyBorder="1" applyAlignment="1">
      <alignment horizontal="right"/>
    </xf>
    <xf numFmtId="3" fontId="8" fillId="2" borderId="3" xfId="5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0" fontId="5" fillId="0" borderId="5" xfId="0" applyFont="1" applyFill="1" applyBorder="1"/>
    <xf numFmtId="3" fontId="5" fillId="2" borderId="3" xfId="5" applyNumberFormat="1" applyFont="1" applyFill="1" applyBorder="1" applyAlignment="1">
      <alignment horizontal="right"/>
    </xf>
    <xf numFmtId="3" fontId="5" fillId="2" borderId="5" xfId="5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3" fontId="5" fillId="2" borderId="1" xfId="5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5" fontId="5" fillId="2" borderId="4" xfId="0" applyNumberFormat="1" applyFont="1" applyFill="1" applyBorder="1"/>
    <xf numFmtId="165" fontId="8" fillId="2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164" fontId="6" fillId="0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right"/>
    </xf>
    <xf numFmtId="0" fontId="8" fillId="0" borderId="6" xfId="0" applyFont="1" applyFill="1" applyBorder="1"/>
    <xf numFmtId="0" fontId="5" fillId="0" borderId="6" xfId="0" applyFont="1" applyFill="1" applyBorder="1"/>
    <xf numFmtId="0" fontId="39" fillId="0" borderId="6" xfId="0" applyFont="1" applyFill="1" applyBorder="1"/>
    <xf numFmtId="0" fontId="3" fillId="2" borderId="10" xfId="0" applyFont="1" applyFill="1" applyBorder="1"/>
    <xf numFmtId="0" fontId="5" fillId="0" borderId="4" xfId="0" applyFont="1" applyBorder="1" applyAlignment="1">
      <alignment horizontal="right"/>
    </xf>
    <xf numFmtId="3" fontId="8" fillId="0" borderId="3" xfId="0" applyNumberFormat="1" applyFont="1" applyFill="1" applyBorder="1"/>
    <xf numFmtId="165" fontId="8" fillId="0" borderId="6" xfId="0" applyNumberFormat="1" applyFont="1" applyFill="1" applyBorder="1"/>
    <xf numFmtId="164" fontId="8" fillId="0" borderId="6" xfId="0" applyNumberFormat="1" applyFont="1" applyFill="1" applyBorder="1"/>
    <xf numFmtId="0" fontId="5" fillId="0" borderId="4" xfId="0" applyFont="1" applyFill="1" applyBorder="1"/>
    <xf numFmtId="3" fontId="42" fillId="2" borderId="7" xfId="0" applyNumberFormat="1" applyFont="1" applyFill="1" applyBorder="1"/>
    <xf numFmtId="0" fontId="54" fillId="0" borderId="11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0" fontId="41" fillId="0" borderId="0" xfId="0" applyFont="1" applyBorder="1"/>
    <xf numFmtId="0" fontId="41" fillId="0" borderId="0" xfId="0" applyFont="1"/>
    <xf numFmtId="3" fontId="5" fillId="0" borderId="6" xfId="0" quotePrefix="1" applyNumberFormat="1" applyFont="1" applyBorder="1" applyAlignment="1">
      <alignment horizontal="right"/>
    </xf>
    <xf numFmtId="0" fontId="1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39" fillId="0" borderId="0" xfId="0" applyFont="1" applyFill="1"/>
    <xf numFmtId="0" fontId="5" fillId="2" borderId="4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40" fillId="0" borderId="4" xfId="0" applyFont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0" fontId="40" fillId="0" borderId="6" xfId="0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right"/>
    </xf>
    <xf numFmtId="0" fontId="0" fillId="0" borderId="0" xfId="0" applyFill="1"/>
    <xf numFmtId="165" fontId="8" fillId="0" borderId="6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/>
    <xf numFmtId="0" fontId="5" fillId="0" borderId="3" xfId="0" applyFont="1" applyFill="1" applyBorder="1" applyAlignment="1"/>
    <xf numFmtId="165" fontId="5" fillId="0" borderId="3" xfId="0" applyNumberFormat="1" applyFont="1" applyFill="1" applyBorder="1" applyAlignment="1">
      <alignment horizontal="right"/>
    </xf>
    <xf numFmtId="0" fontId="5" fillId="0" borderId="0" xfId="0" applyFont="1" applyFill="1"/>
    <xf numFmtId="165" fontId="5" fillId="0" borderId="6" xfId="0" applyNumberFormat="1" applyFont="1" applyFill="1" applyBorder="1" applyAlignment="1"/>
    <xf numFmtId="0" fontId="8" fillId="0" borderId="3" xfId="0" applyFont="1" applyFill="1" applyBorder="1" applyAlignment="1"/>
    <xf numFmtId="165" fontId="5" fillId="0" borderId="7" xfId="0" applyNumberFormat="1" applyFont="1" applyFill="1" applyBorder="1" applyAlignment="1">
      <alignment horizontal="right"/>
    </xf>
    <xf numFmtId="165" fontId="5" fillId="0" borderId="5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164" fontId="8" fillId="0" borderId="6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6" xfId="0" applyNumberFormat="1" applyFont="1" applyFill="1" applyBorder="1" applyAlignment="1">
      <alignment horizontal="right"/>
    </xf>
    <xf numFmtId="165" fontId="5" fillId="0" borderId="6" xfId="0" applyNumberFormat="1" applyFont="1" applyFill="1" applyBorder="1"/>
    <xf numFmtId="0" fontId="3" fillId="0" borderId="3" xfId="0" applyFont="1" applyFill="1" applyBorder="1"/>
    <xf numFmtId="0" fontId="6" fillId="0" borderId="3" xfId="0" applyFont="1" applyFill="1" applyBorder="1"/>
    <xf numFmtId="0" fontId="8" fillId="0" borderId="5" xfId="0" applyFont="1" applyFill="1" applyBorder="1"/>
    <xf numFmtId="0" fontId="40" fillId="0" borderId="0" xfId="0" applyFont="1" applyFill="1"/>
    <xf numFmtId="165" fontId="8" fillId="0" borderId="7" xfId="0" applyNumberFormat="1" applyFont="1" applyFill="1" applyBorder="1"/>
    <xf numFmtId="0" fontId="28" fillId="0" borderId="0" xfId="0" applyFont="1" applyFill="1"/>
    <xf numFmtId="0" fontId="28" fillId="0" borderId="0" xfId="0" applyFont="1" applyFill="1" applyBorder="1"/>
    <xf numFmtId="0" fontId="5" fillId="0" borderId="9" xfId="0" applyFont="1" applyFill="1" applyBorder="1"/>
    <xf numFmtId="14" fontId="4" fillId="0" borderId="6" xfId="0" applyNumberFormat="1" applyFont="1" applyFill="1" applyBorder="1" applyAlignment="1">
      <alignment horizontal="left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3" fontId="42" fillId="0" borderId="5" xfId="0" applyNumberFormat="1" applyFont="1" applyFill="1" applyBorder="1"/>
    <xf numFmtId="0" fontId="4" fillId="0" borderId="7" xfId="0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1" fontId="8" fillId="0" borderId="3" xfId="0" applyNumberFormat="1" applyFont="1" applyFill="1" applyBorder="1" applyAlignment="1">
      <alignment horizontal="right"/>
    </xf>
    <xf numFmtId="0" fontId="8" fillId="0" borderId="7" xfId="0" applyFont="1" applyFill="1" applyBorder="1"/>
    <xf numFmtId="0" fontId="24" fillId="0" borderId="0" xfId="0" applyFont="1" applyFill="1" applyBorder="1"/>
    <xf numFmtId="0" fontId="24" fillId="0" borderId="9" xfId="0" applyFont="1" applyFill="1" applyBorder="1"/>
    <xf numFmtId="0" fontId="8" fillId="0" borderId="0" xfId="3" applyFont="1" applyFill="1"/>
    <xf numFmtId="0" fontId="27" fillId="0" borderId="0" xfId="3" applyFill="1"/>
    <xf numFmtId="0" fontId="28" fillId="0" borderId="0" xfId="3" applyFont="1" applyFill="1" applyBorder="1"/>
    <xf numFmtId="0" fontId="5" fillId="0" borderId="9" xfId="3" applyFont="1" applyFill="1" applyBorder="1"/>
    <xf numFmtId="0" fontId="8" fillId="0" borderId="0" xfId="3" applyFont="1" applyFill="1" applyBorder="1"/>
    <xf numFmtId="14" fontId="4" fillId="0" borderId="6" xfId="3" applyNumberFormat="1" applyFont="1" applyFill="1" applyBorder="1" applyAlignment="1">
      <alignment horizontal="left"/>
    </xf>
    <xf numFmtId="0" fontId="3" fillId="0" borderId="11" xfId="3" applyFont="1" applyFill="1" applyBorder="1"/>
    <xf numFmtId="0" fontId="3" fillId="0" borderId="12" xfId="3" applyFont="1" applyFill="1" applyBorder="1"/>
    <xf numFmtId="0" fontId="3" fillId="0" borderId="10" xfId="3" applyFont="1" applyFill="1" applyBorder="1"/>
    <xf numFmtId="3" fontId="5" fillId="0" borderId="1" xfId="3" applyNumberFormat="1" applyFont="1" applyFill="1" applyBorder="1"/>
    <xf numFmtId="3" fontId="5" fillId="0" borderId="3" xfId="3" applyNumberFormat="1" applyFont="1" applyFill="1" applyBorder="1"/>
    <xf numFmtId="3" fontId="42" fillId="0" borderId="5" xfId="3" applyNumberFormat="1" applyFont="1" applyFill="1" applyBorder="1"/>
    <xf numFmtId="0" fontId="6" fillId="0" borderId="4" xfId="0" applyNumberFormat="1" applyFont="1" applyFill="1" applyBorder="1" applyAlignment="1">
      <alignment horizontal="right"/>
    </xf>
    <xf numFmtId="164" fontId="6" fillId="0" borderId="3" xfId="3" applyNumberFormat="1" applyFont="1" applyFill="1" applyBorder="1" applyAlignment="1">
      <alignment horizontal="right"/>
    </xf>
    <xf numFmtId="164" fontId="6" fillId="0" borderId="4" xfId="3" applyNumberFormat="1" applyFont="1" applyFill="1" applyBorder="1" applyAlignment="1">
      <alignment horizontal="right"/>
    </xf>
    <xf numFmtId="164" fontId="6" fillId="0" borderId="6" xfId="3" applyNumberFormat="1" applyFont="1" applyFill="1" applyBorder="1" applyAlignment="1">
      <alignment horizontal="right"/>
    </xf>
    <xf numFmtId="0" fontId="5" fillId="0" borderId="6" xfId="3" applyFont="1" applyFill="1" applyBorder="1" applyAlignment="1">
      <alignment horizontal="right"/>
    </xf>
    <xf numFmtId="3" fontId="5" fillId="0" borderId="3" xfId="3" applyNumberFormat="1" applyFont="1" applyFill="1" applyBorder="1" applyAlignment="1">
      <alignment horizontal="right"/>
    </xf>
    <xf numFmtId="3" fontId="5" fillId="0" borderId="6" xfId="3" applyNumberFormat="1" applyFont="1" applyFill="1" applyBorder="1" applyAlignment="1">
      <alignment horizontal="right"/>
    </xf>
    <xf numFmtId="0" fontId="5" fillId="0" borderId="0" xfId="3" applyFont="1" applyFill="1" applyBorder="1"/>
    <xf numFmtId="0" fontId="5" fillId="0" borderId="0" xfId="3" applyFont="1" applyFill="1"/>
    <xf numFmtId="0" fontId="4" fillId="0" borderId="0" xfId="3" applyFont="1" applyFill="1"/>
    <xf numFmtId="0" fontId="8" fillId="0" borderId="6" xfId="3" applyFont="1" applyFill="1" applyBorder="1" applyAlignment="1">
      <alignment horizontal="right"/>
    </xf>
    <xf numFmtId="3" fontId="8" fillId="0" borderId="3" xfId="3" applyNumberFormat="1" applyFont="1" applyFill="1" applyBorder="1" applyAlignment="1">
      <alignment horizontal="right"/>
    </xf>
    <xf numFmtId="3" fontId="8" fillId="0" borderId="6" xfId="3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3" applyFont="1" applyFill="1"/>
    <xf numFmtId="3" fontId="8" fillId="0" borderId="5" xfId="3" applyNumberFormat="1" applyFont="1" applyFill="1" applyBorder="1" applyAlignment="1">
      <alignment horizontal="right"/>
    </xf>
    <xf numFmtId="3" fontId="8" fillId="0" borderId="7" xfId="3" applyNumberFormat="1" applyFont="1" applyFill="1" applyBorder="1" applyAlignment="1">
      <alignment horizontal="right"/>
    </xf>
    <xf numFmtId="0" fontId="25" fillId="0" borderId="0" xfId="3" applyFont="1" applyFill="1"/>
    <xf numFmtId="3" fontId="8" fillId="0" borderId="0" xfId="3" applyNumberFormat="1" applyFont="1" applyFill="1" applyBorder="1"/>
    <xf numFmtId="0" fontId="24" fillId="0" borderId="0" xfId="3" applyFont="1" applyFill="1"/>
    <xf numFmtId="0" fontId="24" fillId="0" borderId="0" xfId="3" applyFont="1" applyFill="1" applyBorder="1"/>
    <xf numFmtId="0" fontId="24" fillId="0" borderId="9" xfId="3" applyFont="1" applyFill="1" applyBorder="1"/>
    <xf numFmtId="3" fontId="8" fillId="0" borderId="9" xfId="3" applyNumberFormat="1" applyFont="1" applyFill="1" applyBorder="1"/>
    <xf numFmtId="0" fontId="25" fillId="0" borderId="0" xfId="3" applyFont="1" applyFill="1" applyBorder="1"/>
    <xf numFmtId="3" fontId="5" fillId="0" borderId="0" xfId="3" applyNumberFormat="1" applyFont="1" applyFill="1" applyBorder="1"/>
    <xf numFmtId="0" fontId="27" fillId="0" borderId="0" xfId="3" applyFill="1" applyBorder="1"/>
    <xf numFmtId="49" fontId="33" fillId="0" borderId="9" xfId="0" applyNumberFormat="1" applyFont="1" applyFill="1" applyBorder="1" applyProtection="1">
      <protection locked="0"/>
    </xf>
    <xf numFmtId="14" fontId="4" fillId="0" borderId="14" xfId="3" applyNumberFormat="1" applyFont="1" applyFill="1" applyBorder="1" applyAlignment="1">
      <alignment horizontal="left"/>
    </xf>
    <xf numFmtId="165" fontId="0" fillId="0" borderId="0" xfId="0" applyNumberFormat="1" applyFill="1"/>
    <xf numFmtId="0" fontId="33" fillId="0" borderId="9" xfId="0" applyFont="1" applyFill="1" applyBorder="1"/>
    <xf numFmtId="165" fontId="0" fillId="0" borderId="0" xfId="0" applyNumberFormat="1" applyFill="1" applyBorder="1"/>
    <xf numFmtId="165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3" fontId="8" fillId="0" borderId="4" xfId="0" applyNumberFormat="1" applyFont="1" applyFill="1" applyBorder="1" applyAlignment="1">
      <alignment horizontal="right"/>
    </xf>
    <xf numFmtId="3" fontId="8" fillId="0" borderId="3" xfId="4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6" xfId="4" applyNumberFormat="1" applyFont="1" applyFill="1" applyBorder="1" applyAlignment="1">
      <alignment horizontal="right"/>
    </xf>
    <xf numFmtId="0" fontId="39" fillId="0" borderId="0" xfId="0" applyFont="1" applyFill="1" applyBorder="1"/>
    <xf numFmtId="49" fontId="5" fillId="0" borderId="3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0" fontId="40" fillId="0" borderId="0" xfId="0" applyFont="1" applyFill="1" applyBorder="1"/>
    <xf numFmtId="0" fontId="28" fillId="0" borderId="0" xfId="3" applyFont="1" applyFill="1"/>
    <xf numFmtId="0" fontId="5" fillId="0" borderId="0" xfId="0" applyFont="1" applyFill="1" applyBorder="1"/>
    <xf numFmtId="3" fontId="8" fillId="0" borderId="4" xfId="3" applyNumberFormat="1" applyFont="1" applyFill="1" applyBorder="1" applyAlignment="1">
      <alignment horizontal="right"/>
    </xf>
    <xf numFmtId="165" fontId="8" fillId="0" borderId="6" xfId="3" applyNumberFormat="1" applyFont="1" applyFill="1" applyBorder="1" applyAlignment="1">
      <alignment horizontal="right"/>
    </xf>
    <xf numFmtId="165" fontId="8" fillId="0" borderId="3" xfId="3" applyNumberFormat="1" applyFont="1" applyFill="1" applyBorder="1" applyAlignment="1">
      <alignment horizontal="right"/>
    </xf>
    <xf numFmtId="165" fontId="5" fillId="0" borderId="6" xfId="3" applyNumberFormat="1" applyFont="1" applyFill="1" applyBorder="1" applyAlignment="1">
      <alignment horizontal="right"/>
    </xf>
    <xf numFmtId="165" fontId="5" fillId="0" borderId="3" xfId="3" applyNumberFormat="1" applyFont="1" applyFill="1" applyBorder="1" applyAlignment="1">
      <alignment horizontal="right"/>
    </xf>
    <xf numFmtId="3" fontId="5" fillId="0" borderId="8" xfId="3" applyNumberFormat="1" applyFont="1" applyFill="1" applyBorder="1" applyAlignment="1">
      <alignment horizontal="right"/>
    </xf>
    <xf numFmtId="3" fontId="8" fillId="0" borderId="8" xfId="3" applyNumberFormat="1" applyFont="1" applyFill="1" applyBorder="1" applyAlignment="1">
      <alignment horizontal="right"/>
    </xf>
    <xf numFmtId="49" fontId="5" fillId="0" borderId="6" xfId="0" applyNumberFormat="1" applyFont="1" applyFill="1" applyBorder="1"/>
    <xf numFmtId="3" fontId="8" fillId="0" borderId="15" xfId="3" applyNumberFormat="1" applyFont="1" applyFill="1" applyBorder="1" applyAlignment="1">
      <alignment horizontal="right"/>
    </xf>
    <xf numFmtId="0" fontId="15" fillId="0" borderId="0" xfId="0" applyFont="1" applyFill="1"/>
    <xf numFmtId="0" fontId="15" fillId="0" borderId="0" xfId="0" applyFont="1" applyFill="1" applyBorder="1"/>
    <xf numFmtId="3" fontId="40" fillId="0" borderId="0" xfId="0" applyNumberFormat="1" applyFont="1"/>
    <xf numFmtId="3" fontId="39" fillId="0" borderId="0" xfId="0" applyNumberFormat="1" applyFont="1"/>
    <xf numFmtId="3" fontId="8" fillId="2" borderId="6" xfId="0" applyNumberFormat="1" applyFont="1" applyFill="1" applyBorder="1" applyAlignment="1" applyProtection="1">
      <alignment horizontal="right"/>
      <protection locked="0"/>
    </xf>
    <xf numFmtId="3" fontId="8" fillId="2" borderId="7" xfId="0" applyNumberFormat="1" applyFont="1" applyFill="1" applyBorder="1" applyAlignment="1" applyProtection="1">
      <alignment horizontal="right"/>
      <protection locked="0"/>
    </xf>
    <xf numFmtId="0" fontId="55" fillId="0" borderId="0" xfId="0" applyFont="1" applyFill="1" applyBorder="1"/>
    <xf numFmtId="0" fontId="4" fillId="0" borderId="3" xfId="0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14" fillId="2" borderId="9" xfId="0" applyFont="1" applyFill="1" applyBorder="1"/>
    <xf numFmtId="0" fontId="5" fillId="0" borderId="0" xfId="0" applyFont="1" applyBorder="1"/>
    <xf numFmtId="0" fontId="8" fillId="0" borderId="0" xfId="0" applyFont="1" applyFill="1" applyBorder="1"/>
    <xf numFmtId="0" fontId="24" fillId="0" borderId="2" xfId="0" applyFont="1" applyBorder="1"/>
    <xf numFmtId="0" fontId="4" fillId="0" borderId="15" xfId="0" applyFont="1" applyBorder="1" applyAlignment="1">
      <alignment horizontal="center"/>
    </xf>
    <xf numFmtId="0" fontId="5" fillId="0" borderId="6" xfId="0" applyFont="1" applyBorder="1" applyAlignment="1"/>
    <xf numFmtId="3" fontId="5" fillId="0" borderId="4" xfId="0" applyNumberFormat="1" applyFont="1" applyFill="1" applyBorder="1" applyAlignment="1"/>
    <xf numFmtId="3" fontId="5" fillId="0" borderId="6" xfId="0" applyNumberFormat="1" applyFont="1" applyFill="1" applyBorder="1" applyAlignment="1"/>
    <xf numFmtId="3" fontId="42" fillId="2" borderId="7" xfId="0" applyNumberFormat="1" applyFont="1" applyFill="1" applyBorder="1" applyAlignment="1"/>
    <xf numFmtId="3" fontId="31" fillId="2" borderId="6" xfId="0" applyNumberFormat="1" applyFont="1" applyFill="1" applyBorder="1" applyAlignment="1"/>
    <xf numFmtId="0" fontId="8" fillId="0" borderId="6" xfId="0" applyFont="1" applyFill="1" applyBorder="1" applyAlignment="1"/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7" xfId="0" applyFont="1" applyBorder="1" applyAlignment="1"/>
    <xf numFmtId="0" fontId="0" fillId="0" borderId="9" xfId="0" applyBorder="1"/>
    <xf numFmtId="3" fontId="28" fillId="2" borderId="0" xfId="0" applyNumberFormat="1" applyFont="1" applyFill="1" applyBorder="1"/>
    <xf numFmtId="0" fontId="28" fillId="0" borderId="0" xfId="0" applyFont="1" applyBorder="1" applyAlignment="1"/>
    <xf numFmtId="0" fontId="5" fillId="0" borderId="9" xfId="3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center"/>
    </xf>
    <xf numFmtId="0" fontId="5" fillId="0" borderId="3" xfId="3" applyFont="1" applyFill="1" applyBorder="1"/>
    <xf numFmtId="0" fontId="13" fillId="0" borderId="0" xfId="3" applyFont="1" applyFill="1" applyBorder="1"/>
    <xf numFmtId="3" fontId="5" fillId="2" borderId="3" xfId="0" applyNumberFormat="1" applyFont="1" applyFill="1" applyBorder="1"/>
    <xf numFmtId="3" fontId="45" fillId="2" borderId="3" xfId="0" applyNumberFormat="1" applyFont="1" applyFill="1" applyBorder="1"/>
    <xf numFmtId="3" fontId="45" fillId="2" borderId="3" xfId="0" applyNumberFormat="1" applyFont="1" applyFill="1" applyBorder="1" applyAlignment="1">
      <alignment horizontal="right"/>
    </xf>
    <xf numFmtId="3" fontId="45" fillId="2" borderId="6" xfId="0" applyNumberFormat="1" applyFont="1" applyFill="1" applyBorder="1" applyAlignment="1">
      <alignment horizontal="right"/>
    </xf>
    <xf numFmtId="3" fontId="45" fillId="0" borderId="3" xfId="0" applyNumberFormat="1" applyFont="1" applyFill="1" applyBorder="1"/>
    <xf numFmtId="3" fontId="45" fillId="0" borderId="1" xfId="0" applyNumberFormat="1" applyFont="1" applyFill="1" applyBorder="1"/>
    <xf numFmtId="3" fontId="45" fillId="0" borderId="6" xfId="0" applyNumberFormat="1" applyFont="1" applyFill="1" applyBorder="1" applyAlignment="1"/>
    <xf numFmtId="0" fontId="39" fillId="0" borderId="0" xfId="2"/>
    <xf numFmtId="0" fontId="34" fillId="0" borderId="0" xfId="2" applyFont="1"/>
    <xf numFmtId="0" fontId="35" fillId="0" borderId="0" xfId="2" applyFont="1" applyAlignment="1">
      <alignment horizontal="right"/>
    </xf>
    <xf numFmtId="0" fontId="56" fillId="0" borderId="0" xfId="2" applyFont="1" applyAlignment="1">
      <alignment horizontal="left"/>
    </xf>
    <xf numFmtId="0" fontId="57" fillId="0" borderId="0" xfId="2" applyFont="1" applyAlignment="1">
      <alignment horizontal="left"/>
    </xf>
    <xf numFmtId="0" fontId="37" fillId="0" borderId="0" xfId="2" applyFont="1" applyAlignment="1">
      <alignment horizontal="right"/>
    </xf>
    <xf numFmtId="0" fontId="39" fillId="0" borderId="0" xfId="2" applyAlignment="1">
      <alignment horizontal="right"/>
    </xf>
    <xf numFmtId="0" fontId="58" fillId="0" borderId="0" xfId="2" applyFont="1" applyAlignment="1">
      <alignment horizontal="left"/>
    </xf>
    <xf numFmtId="14" fontId="59" fillId="0" borderId="0" xfId="2" applyNumberFormat="1" applyFont="1" applyAlignment="1">
      <alignment horizontal="left"/>
    </xf>
    <xf numFmtId="0" fontId="59" fillId="0" borderId="0" xfId="2" applyFont="1" applyAlignment="1">
      <alignment horizontal="left"/>
    </xf>
    <xf numFmtId="14" fontId="36" fillId="0" borderId="0" xfId="2" applyNumberFormat="1" applyFont="1"/>
    <xf numFmtId="1" fontId="8" fillId="0" borderId="6" xfId="0" applyNumberFormat="1" applyFont="1" applyFill="1" applyBorder="1" applyAlignment="1">
      <alignment horizontal="right"/>
    </xf>
    <xf numFmtId="1" fontId="5" fillId="0" borderId="6" xfId="3" applyNumberFormat="1" applyFont="1" applyFill="1" applyBorder="1" applyAlignment="1">
      <alignment horizontal="right"/>
    </xf>
    <xf numFmtId="1" fontId="8" fillId="0" borderId="6" xfId="3" applyNumberFormat="1" applyFont="1" applyFill="1" applyBorder="1" applyAlignment="1">
      <alignment horizontal="right"/>
    </xf>
    <xf numFmtId="3" fontId="41" fillId="0" borderId="0" xfId="0" applyNumberFormat="1" applyFont="1"/>
    <xf numFmtId="3" fontId="42" fillId="0" borderId="4" xfId="0" applyNumberFormat="1" applyFont="1" applyFill="1" applyBorder="1"/>
    <xf numFmtId="0" fontId="5" fillId="0" borderId="6" xfId="2" applyFont="1" applyFill="1" applyBorder="1"/>
    <xf numFmtId="0" fontId="8" fillId="0" borderId="6" xfId="2" applyFont="1" applyFill="1" applyBorder="1"/>
    <xf numFmtId="0" fontId="8" fillId="0" borderId="7" xfId="2" applyFont="1" applyFill="1" applyBorder="1"/>
    <xf numFmtId="3" fontId="7" fillId="0" borderId="4" xfId="3" applyNumberFormat="1" applyFont="1" applyFill="1" applyBorder="1"/>
    <xf numFmtId="49" fontId="5" fillId="0" borderId="6" xfId="2" applyNumberFormat="1" applyFont="1" applyFill="1" applyBorder="1" applyProtection="1">
      <protection locked="0"/>
    </xf>
    <xf numFmtId="0" fontId="8" fillId="0" borderId="4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/>
    <xf numFmtId="3" fontId="8" fillId="4" borderId="3" xfId="0" applyNumberFormat="1" applyFont="1" applyFill="1" applyBorder="1" applyAlignment="1">
      <alignment horizontal="right"/>
    </xf>
    <xf numFmtId="165" fontId="8" fillId="4" borderId="6" xfId="0" applyNumberFormat="1" applyFont="1" applyFill="1" applyBorder="1" applyAlignment="1">
      <alignment horizontal="right"/>
    </xf>
    <xf numFmtId="165" fontId="8" fillId="4" borderId="3" xfId="0" applyNumberFormat="1" applyFont="1" applyFill="1" applyBorder="1" applyAlignment="1">
      <alignment horizontal="right"/>
    </xf>
    <xf numFmtId="3" fontId="8" fillId="4" borderId="6" xfId="0" applyNumberFormat="1" applyFont="1" applyFill="1" applyBorder="1" applyAlignment="1">
      <alignment horizontal="right"/>
    </xf>
    <xf numFmtId="0" fontId="5" fillId="4" borderId="6" xfId="0" applyFont="1" applyFill="1" applyBorder="1" applyAlignment="1"/>
    <xf numFmtId="3" fontId="5" fillId="4" borderId="3" xfId="0" applyNumberFormat="1" applyFont="1" applyFill="1" applyBorder="1" applyAlignment="1">
      <alignment horizontal="right"/>
    </xf>
    <xf numFmtId="165" fontId="5" fillId="4" borderId="6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165" fontId="5" fillId="4" borderId="3" xfId="0" applyNumberFormat="1" applyFont="1" applyFill="1" applyBorder="1" applyAlignment="1">
      <alignment horizontal="right"/>
    </xf>
    <xf numFmtId="3" fontId="5" fillId="0" borderId="6" xfId="0" applyNumberFormat="1" applyFont="1" applyBorder="1" applyAlignment="1"/>
    <xf numFmtId="3" fontId="8" fillId="0" borderId="6" xfId="0" applyNumberFormat="1" applyFont="1" applyFill="1" applyBorder="1" applyAlignment="1"/>
    <xf numFmtId="3" fontId="8" fillId="0" borderId="6" xfId="0" applyNumberFormat="1" applyFont="1" applyFill="1" applyBorder="1"/>
    <xf numFmtId="3" fontId="8" fillId="4" borderId="6" xfId="0" applyNumberFormat="1" applyFont="1" applyFill="1" applyBorder="1" applyAlignment="1"/>
    <xf numFmtId="3" fontId="5" fillId="0" borderId="7" xfId="0" applyNumberFormat="1" applyFont="1" applyFill="1" applyBorder="1" applyAlignment="1"/>
    <xf numFmtId="3" fontId="5" fillId="0" borderId="7" xfId="0" applyNumberFormat="1" applyFont="1" applyBorder="1" applyAlignment="1"/>
    <xf numFmtId="0" fontId="60" fillId="0" borderId="0" xfId="0" applyFont="1"/>
    <xf numFmtId="0" fontId="55" fillId="0" borderId="2" xfId="0" applyFont="1" applyBorder="1"/>
    <xf numFmtId="0" fontId="54" fillId="2" borderId="2" xfId="0" applyFont="1" applyFill="1" applyBorder="1"/>
    <xf numFmtId="0" fontId="61" fillId="0" borderId="0" xfId="0" applyFont="1"/>
    <xf numFmtId="0" fontId="54" fillId="2" borderId="0" xfId="0" applyFont="1" applyFill="1" applyBorder="1"/>
    <xf numFmtId="0" fontId="61" fillId="0" borderId="0" xfId="0" applyFont="1" applyBorder="1"/>
    <xf numFmtId="0" fontId="5" fillId="0" borderId="3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0" fontId="8" fillId="0" borderId="3" xfId="0" applyNumberFormat="1" applyFont="1" applyFill="1" applyBorder="1" applyAlignment="1">
      <alignment horizontal="right"/>
    </xf>
    <xf numFmtId="164" fontId="8" fillId="0" borderId="3" xfId="0" applyNumberFormat="1" applyFont="1" applyFill="1" applyBorder="1" applyAlignment="1">
      <alignment horizontal="right"/>
    </xf>
    <xf numFmtId="1" fontId="5" fillId="0" borderId="3" xfId="0" applyNumberFormat="1" applyFont="1" applyFill="1" applyBorder="1" applyAlignment="1">
      <alignment horizontal="right"/>
    </xf>
    <xf numFmtId="1" fontId="8" fillId="0" borderId="0" xfId="3" applyNumberFormat="1" applyFont="1" applyFill="1" applyBorder="1"/>
    <xf numFmtId="0" fontId="55" fillId="0" borderId="0" xfId="0" applyFont="1" applyBorder="1"/>
    <xf numFmtId="0" fontId="24" fillId="0" borderId="2" xfId="0" applyFont="1" applyFill="1" applyBorder="1"/>
    <xf numFmtId="0" fontId="55" fillId="0" borderId="9" xfId="0" applyFont="1" applyBorder="1"/>
    <xf numFmtId="0" fontId="24" fillId="0" borderId="2" xfId="3" applyFont="1" applyFill="1" applyBorder="1"/>
    <xf numFmtId="0" fontId="24" fillId="2" borderId="2" xfId="0" applyFont="1" applyFill="1" applyBorder="1"/>
    <xf numFmtId="0" fontId="24" fillId="2" borderId="0" xfId="0" applyFont="1" applyFill="1" applyBorder="1"/>
    <xf numFmtId="0" fontId="24" fillId="2" borderId="9" xfId="0" applyFont="1" applyFill="1" applyBorder="1"/>
    <xf numFmtId="0" fontId="5" fillId="4" borderId="3" xfId="0" applyFont="1" applyFill="1" applyBorder="1"/>
    <xf numFmtId="0" fontId="8" fillId="0" borderId="9" xfId="0" applyFont="1" applyFill="1" applyBorder="1"/>
    <xf numFmtId="3" fontId="45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/>
    <xf numFmtId="0" fontId="5" fillId="2" borderId="0" xfId="0" applyFont="1" applyFill="1" applyBorder="1"/>
    <xf numFmtId="0" fontId="46" fillId="0" borderId="0" xfId="0" applyFont="1" applyFill="1" applyBorder="1"/>
    <xf numFmtId="0" fontId="46" fillId="2" borderId="0" xfId="0" applyFont="1" applyFill="1" applyBorder="1"/>
    <xf numFmtId="0" fontId="5" fillId="2" borderId="9" xfId="0" applyFont="1" applyFill="1" applyBorder="1"/>
    <xf numFmtId="1" fontId="5" fillId="0" borderId="6" xfId="0" applyNumberFormat="1" applyFont="1" applyFill="1" applyBorder="1" applyAlignment="1">
      <alignment horizontal="right"/>
    </xf>
    <xf numFmtId="1" fontId="8" fillId="0" borderId="7" xfId="0" applyNumberFormat="1" applyFont="1" applyFill="1" applyBorder="1" applyAlignment="1">
      <alignment horizontal="right"/>
    </xf>
    <xf numFmtId="1" fontId="6" fillId="0" borderId="3" xfId="3" applyNumberFormat="1" applyFont="1" applyFill="1" applyBorder="1" applyAlignment="1">
      <alignment horizontal="right"/>
    </xf>
    <xf numFmtId="1" fontId="6" fillId="0" borderId="6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3" fontId="8" fillId="0" borderId="0" xfId="3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1" fontId="8" fillId="0" borderId="4" xfId="0" applyNumberFormat="1" applyFont="1" applyFill="1" applyBorder="1" applyAlignment="1">
      <alignment horizontal="right"/>
    </xf>
    <xf numFmtId="0" fontId="15" fillId="0" borderId="6" xfId="0" applyFont="1" applyBorder="1"/>
    <xf numFmtId="0" fontId="5" fillId="0" borderId="7" xfId="0" applyFont="1" applyBorder="1"/>
    <xf numFmtId="3" fontId="38" fillId="0" borderId="6" xfId="0" applyNumberFormat="1" applyFont="1" applyFill="1" applyBorder="1" applyAlignment="1"/>
    <xf numFmtId="3" fontId="38" fillId="2" borderId="3" xfId="0" applyNumberFormat="1" applyFont="1" applyFill="1" applyBorder="1"/>
    <xf numFmtId="3" fontId="38" fillId="0" borderId="3" xfId="0" applyNumberFormat="1" applyFont="1" applyFill="1" applyBorder="1"/>
    <xf numFmtId="3" fontId="5" fillId="4" borderId="6" xfId="3" applyNumberFormat="1" applyFont="1" applyFill="1" applyBorder="1" applyAlignment="1">
      <alignment horizontal="right"/>
    </xf>
    <xf numFmtId="3" fontId="8" fillId="4" borderId="6" xfId="3" applyNumberFormat="1" applyFont="1" applyFill="1" applyBorder="1" applyAlignment="1">
      <alignment horizontal="right"/>
    </xf>
    <xf numFmtId="1" fontId="5" fillId="0" borderId="0" xfId="3" applyNumberFormat="1" applyFont="1" applyFill="1" applyBorder="1"/>
    <xf numFmtId="14" fontId="4" fillId="0" borderId="12" xfId="0" applyNumberFormat="1" applyFont="1" applyFill="1" applyBorder="1" applyAlignment="1">
      <alignment horizontal="center"/>
    </xf>
    <xf numFmtId="0" fontId="5" fillId="0" borderId="15" xfId="3" applyNumberFormat="1" applyFont="1" applyFill="1" applyBorder="1" applyAlignment="1">
      <alignment horizontal="center"/>
    </xf>
    <xf numFmtId="0" fontId="5" fillId="0" borderId="13" xfId="3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right"/>
    </xf>
    <xf numFmtId="3" fontId="8" fillId="2" borderId="15" xfId="0" applyNumberFormat="1" applyFont="1" applyFill="1" applyBorder="1" applyAlignment="1">
      <alignment horizontal="right"/>
    </xf>
    <xf numFmtId="0" fontId="8" fillId="4" borderId="3" xfId="0" applyFont="1" applyFill="1" applyBorder="1"/>
    <xf numFmtId="0" fontId="8" fillId="4" borderId="5" xfId="0" applyFont="1" applyFill="1" applyBorder="1"/>
    <xf numFmtId="3" fontId="8" fillId="4" borderId="5" xfId="0" applyNumberFormat="1" applyFont="1" applyFill="1" applyBorder="1" applyAlignment="1">
      <alignment horizontal="right"/>
    </xf>
    <xf numFmtId="165" fontId="8" fillId="4" borderId="5" xfId="0" applyNumberFormat="1" applyFont="1" applyFill="1" applyBorder="1" applyAlignment="1">
      <alignment horizontal="right"/>
    </xf>
    <xf numFmtId="165" fontId="8" fillId="4" borderId="7" xfId="0" applyNumberFormat="1" applyFont="1" applyFill="1" applyBorder="1" applyAlignment="1">
      <alignment horizontal="right"/>
    </xf>
    <xf numFmtId="3" fontId="8" fillId="4" borderId="7" xfId="0" applyNumberFormat="1" applyFont="1" applyFill="1" applyBorder="1" applyAlignment="1">
      <alignment horizontal="right"/>
    </xf>
    <xf numFmtId="14" fontId="4" fillId="0" borderId="2" xfId="0" applyNumberFormat="1" applyFont="1" applyFill="1" applyBorder="1" applyAlignment="1">
      <alignment horizontal="left"/>
    </xf>
    <xf numFmtId="3" fontId="38" fillId="2" borderId="4" xfId="0" applyNumberFormat="1" applyFont="1" applyFill="1" applyBorder="1" applyAlignment="1"/>
    <xf numFmtId="1" fontId="8" fillId="0" borderId="6" xfId="0" applyNumberFormat="1" applyFont="1" applyBorder="1" applyAlignment="1">
      <alignment horizontal="right"/>
    </xf>
    <xf numFmtId="1" fontId="8" fillId="0" borderId="5" xfId="0" applyNumberFormat="1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right"/>
    </xf>
    <xf numFmtId="3" fontId="6" fillId="0" borderId="3" xfId="3" applyNumberFormat="1" applyFont="1" applyFill="1" applyBorder="1" applyAlignment="1">
      <alignment horizontal="right"/>
    </xf>
    <xf numFmtId="3" fontId="6" fillId="0" borderId="6" xfId="3" applyNumberFormat="1" applyFont="1" applyFill="1" applyBorder="1" applyAlignment="1">
      <alignment horizontal="right"/>
    </xf>
    <xf numFmtId="0" fontId="5" fillId="0" borderId="7" xfId="0" applyFont="1" applyFill="1" applyBorder="1"/>
    <xf numFmtId="14" fontId="4" fillId="0" borderId="12" xfId="0" applyNumberFormat="1" applyFont="1" applyFill="1" applyBorder="1" applyAlignment="1">
      <alignment horizontal="left"/>
    </xf>
    <xf numFmtId="164" fontId="5" fillId="0" borderId="6" xfId="0" applyNumberFormat="1" applyFont="1" applyFill="1" applyBorder="1" applyAlignment="1"/>
    <xf numFmtId="164" fontId="5" fillId="0" borderId="6" xfId="0" applyNumberFormat="1" applyFont="1" applyBorder="1" applyAlignment="1"/>
    <xf numFmtId="164" fontId="8" fillId="0" borderId="6" xfId="0" applyNumberFormat="1" applyFont="1" applyFill="1" applyBorder="1" applyAlignment="1"/>
    <xf numFmtId="164" fontId="8" fillId="4" borderId="6" xfId="0" applyNumberFormat="1" applyFont="1" applyFill="1" applyBorder="1"/>
    <xf numFmtId="164" fontId="5" fillId="0" borderId="7" xfId="0" applyNumberFormat="1" applyFont="1" applyFill="1" applyBorder="1" applyAlignment="1"/>
    <xf numFmtId="164" fontId="38" fillId="0" borderId="6" xfId="0" applyNumberFormat="1" applyFont="1" applyFill="1" applyBorder="1" applyAlignment="1"/>
    <xf numFmtId="164" fontId="5" fillId="0" borderId="7" xfId="0" applyNumberFormat="1" applyFont="1" applyBorder="1" applyAlignment="1"/>
    <xf numFmtId="3" fontId="5" fillId="0" borderId="7" xfId="0" applyNumberFormat="1" applyFont="1" applyBorder="1"/>
    <xf numFmtId="166" fontId="8" fillId="0" borderId="3" xfId="4" applyNumberFormat="1" applyFont="1" applyBorder="1"/>
    <xf numFmtId="166" fontId="8" fillId="0" borderId="3" xfId="4" applyNumberFormat="1" applyFont="1" applyBorder="1" applyAlignment="1"/>
    <xf numFmtId="3" fontId="38" fillId="0" borderId="6" xfId="0" applyNumberFormat="1" applyFont="1" applyFill="1" applyBorder="1" applyAlignment="1">
      <alignment horizontal="right"/>
    </xf>
    <xf numFmtId="14" fontId="4" fillId="0" borderId="10" xfId="0" applyNumberFormat="1" applyFont="1" applyFill="1" applyBorder="1" applyAlignment="1">
      <alignment horizontal="center"/>
    </xf>
    <xf numFmtId="3" fontId="45" fillId="2" borderId="4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3" fontId="8" fillId="0" borderId="8" xfId="0" applyNumberFormat="1" applyFont="1" applyBorder="1"/>
    <xf numFmtId="0" fontId="6" fillId="0" borderId="8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8" fillId="0" borderId="13" xfId="0" applyFont="1" applyBorder="1"/>
    <xf numFmtId="0" fontId="6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39" fillId="0" borderId="0" xfId="0" applyNumberFormat="1" applyFont="1" applyBorder="1"/>
    <xf numFmtId="14" fontId="4" fillId="0" borderId="7" xfId="0" applyNumberFormat="1" applyFont="1" applyFill="1" applyBorder="1" applyAlignment="1">
      <alignment horizontal="left"/>
    </xf>
    <xf numFmtId="167" fontId="5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3" fontId="8" fillId="0" borderId="5" xfId="0" applyNumberFormat="1" applyFont="1" applyBorder="1"/>
    <xf numFmtId="165" fontId="8" fillId="0" borderId="5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0" fontId="55" fillId="0" borderId="0" xfId="0" applyFont="1"/>
    <xf numFmtId="165" fontId="8" fillId="0" borderId="3" xfId="0" applyNumberFormat="1" applyFont="1" applyBorder="1"/>
    <xf numFmtId="164" fontId="8" fillId="0" borderId="3" xfId="0" applyNumberFormat="1" applyFont="1" applyFill="1" applyBorder="1"/>
    <xf numFmtId="164" fontId="8" fillId="0" borderId="0" xfId="0" applyNumberFormat="1" applyFont="1" applyBorder="1"/>
    <xf numFmtId="165" fontId="8" fillId="0" borderId="0" xfId="0" applyNumberFormat="1" applyFont="1" applyBorder="1"/>
    <xf numFmtId="165" fontId="8" fillId="0" borderId="0" xfId="0" applyNumberFormat="1" applyFont="1" applyFill="1" applyBorder="1"/>
    <xf numFmtId="165" fontId="5" fillId="0" borderId="0" xfId="0" applyNumberFormat="1" applyFont="1" applyBorder="1"/>
    <xf numFmtId="164" fontId="5" fillId="0" borderId="0" xfId="0" applyNumberFormat="1" applyFont="1" applyBorder="1"/>
    <xf numFmtId="164" fontId="8" fillId="0" borderId="0" xfId="0" applyNumberFormat="1" applyFont="1" applyFill="1" applyBorder="1"/>
    <xf numFmtId="0" fontId="6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/>
    <xf numFmtId="0" fontId="52" fillId="2" borderId="0" xfId="0" applyFont="1" applyFill="1" applyBorder="1"/>
    <xf numFmtId="0" fontId="18" fillId="0" borderId="0" xfId="1" applyFont="1" applyAlignment="1" applyProtection="1"/>
    <xf numFmtId="0" fontId="3" fillId="0" borderId="0" xfId="1" applyFont="1" applyFill="1" applyAlignment="1" applyProtection="1"/>
    <xf numFmtId="3" fontId="8" fillId="0" borderId="6" xfId="0" applyNumberFormat="1" applyFont="1" applyBorder="1"/>
    <xf numFmtId="14" fontId="4" fillId="0" borderId="6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/>
    <xf numFmtId="0" fontId="55" fillId="2" borderId="0" xfId="0" applyFont="1" applyFill="1" applyBorder="1"/>
    <xf numFmtId="0" fontId="62" fillId="2" borderId="0" xfId="0" applyFont="1" applyFill="1" applyBorder="1"/>
    <xf numFmtId="0" fontId="62" fillId="2" borderId="9" xfId="0" applyFont="1" applyFill="1" applyBorder="1"/>
    <xf numFmtId="0" fontId="55" fillId="2" borderId="2" xfId="0" applyFont="1" applyFill="1" applyBorder="1"/>
    <xf numFmtId="3" fontId="8" fillId="4" borderId="3" xfId="0" applyNumberFormat="1" applyFont="1" applyFill="1" applyBorder="1"/>
    <xf numFmtId="3" fontId="8" fillId="0" borderId="3" xfId="0" applyNumberFormat="1" applyFont="1" applyFill="1" applyBorder="1" applyAlignment="1"/>
    <xf numFmtId="3" fontId="5" fillId="0" borderId="3" xfId="0" applyNumberFormat="1" applyFont="1" applyFill="1" applyBorder="1" applyAlignment="1"/>
    <xf numFmtId="3" fontId="3" fillId="0" borderId="3" xfId="0" applyNumberFormat="1" applyFont="1" applyFill="1" applyBorder="1"/>
    <xf numFmtId="3" fontId="5" fillId="0" borderId="5" xfId="0" applyNumberFormat="1" applyFont="1" applyFill="1" applyBorder="1"/>
    <xf numFmtId="3" fontId="6" fillId="0" borderId="3" xfId="0" applyNumberFormat="1" applyFont="1" applyFill="1" applyBorder="1"/>
    <xf numFmtId="3" fontId="8" fillId="0" borderId="5" xfId="0" applyNumberFormat="1" applyFont="1" applyFill="1" applyBorder="1"/>
    <xf numFmtId="3" fontId="39" fillId="0" borderId="0" xfId="0" applyNumberFormat="1" applyFont="1" applyFill="1"/>
    <xf numFmtId="3" fontId="40" fillId="0" borderId="0" xfId="0" applyNumberFormat="1" applyFont="1" applyFill="1"/>
    <xf numFmtId="0" fontId="0" fillId="0" borderId="0" xfId="2" applyFont="1"/>
    <xf numFmtId="0" fontId="8" fillId="0" borderId="0" xfId="2" applyFont="1" applyAlignment="1">
      <alignment horizontal="left"/>
    </xf>
    <xf numFmtId="0" fontId="63" fillId="0" borderId="0" xfId="2" applyFont="1" applyAlignment="1">
      <alignment vertical="center"/>
    </xf>
    <xf numFmtId="0" fontId="64" fillId="0" borderId="0" xfId="2" applyFont="1" applyAlignment="1">
      <alignment vertical="center"/>
    </xf>
    <xf numFmtId="0" fontId="15" fillId="0" borderId="0" xfId="2" applyFont="1"/>
    <xf numFmtId="166" fontId="8" fillId="0" borderId="6" xfId="4" applyNumberFormat="1" applyFont="1" applyBorder="1" applyAlignment="1">
      <alignment horizontal="right"/>
    </xf>
    <xf numFmtId="166" fontId="8" fillId="2" borderId="3" xfId="4" applyNumberFormat="1" applyFont="1" applyFill="1" applyBorder="1" applyAlignment="1">
      <alignment horizontal="right"/>
    </xf>
    <xf numFmtId="166" fontId="8" fillId="2" borderId="6" xfId="4" applyNumberFormat="1" applyFont="1" applyFill="1" applyBorder="1" applyAlignment="1">
      <alignment horizontal="right"/>
    </xf>
    <xf numFmtId="168" fontId="8" fillId="0" borderId="6" xfId="4" applyNumberFormat="1" applyFont="1" applyBorder="1" applyAlignment="1">
      <alignment horizontal="right"/>
    </xf>
    <xf numFmtId="0" fontId="55" fillId="0" borderId="0" xfId="3" applyFont="1" applyFill="1" applyBorder="1"/>
    <xf numFmtId="0" fontId="55" fillId="0" borderId="0" xfId="3" applyFont="1" applyFill="1"/>
    <xf numFmtId="0" fontId="65" fillId="0" borderId="0" xfId="3" applyFont="1" applyFill="1"/>
    <xf numFmtId="0" fontId="54" fillId="0" borderId="0" xfId="3" applyFont="1" applyFill="1" applyBorder="1"/>
    <xf numFmtId="0" fontId="54" fillId="0" borderId="0" xfId="3" applyFont="1" applyFill="1"/>
    <xf numFmtId="0" fontId="66" fillId="0" borderId="0" xfId="3" applyFont="1" applyFill="1"/>
    <xf numFmtId="0" fontId="55" fillId="0" borderId="0" xfId="0" applyFont="1" applyFill="1"/>
    <xf numFmtId="0" fontId="67" fillId="0" borderId="0" xfId="0" applyFont="1" applyFill="1"/>
    <xf numFmtId="0" fontId="68" fillId="0" borderId="6" xfId="0" applyFont="1" applyFill="1" applyBorder="1"/>
    <xf numFmtId="0" fontId="69" fillId="0" borderId="6" xfId="2" applyFont="1" applyFill="1" applyBorder="1"/>
    <xf numFmtId="0" fontId="68" fillId="0" borderId="6" xfId="2" applyFont="1" applyFill="1" applyBorder="1"/>
    <xf numFmtId="0" fontId="3" fillId="0" borderId="0" xfId="0" applyFont="1" applyFill="1"/>
    <xf numFmtId="0" fontId="41" fillId="0" borderId="0" xfId="0" applyFont="1" applyFill="1"/>
    <xf numFmtId="3" fontId="68" fillId="0" borderId="3" xfId="0" applyNumberFormat="1" applyFont="1" applyFill="1" applyBorder="1" applyAlignment="1">
      <alignment horizontal="right"/>
    </xf>
    <xf numFmtId="3" fontId="68" fillId="0" borderId="3" xfId="0" applyNumberFormat="1" applyFont="1" applyBorder="1" applyAlignment="1">
      <alignment horizontal="right"/>
    </xf>
    <xf numFmtId="0" fontId="5" fillId="0" borderId="9" xfId="0" applyFont="1" applyFill="1" applyBorder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13" xfId="0" applyFont="1" applyFill="1" applyBorder="1"/>
    <xf numFmtId="0" fontId="4" fillId="0" borderId="5" xfId="0" applyFont="1" applyFill="1" applyBorder="1" applyAlignment="1">
      <alignment horizontal="center"/>
    </xf>
    <xf numFmtId="0" fontId="62" fillId="0" borderId="0" xfId="0" applyFont="1" applyFill="1" applyBorder="1"/>
    <xf numFmtId="0" fontId="62" fillId="0" borderId="9" xfId="0" applyFont="1" applyFill="1" applyBorder="1"/>
    <xf numFmtId="0" fontId="55" fillId="0" borderId="9" xfId="0" applyFont="1" applyFill="1" applyBorder="1"/>
    <xf numFmtId="3" fontId="8" fillId="4" borderId="3" xfId="0" applyNumberFormat="1" applyFont="1" applyFill="1" applyBorder="1" applyAlignment="1" applyProtection="1">
      <alignment horizontal="right"/>
      <protection locked="0"/>
    </xf>
    <xf numFmtId="3" fontId="38" fillId="0" borderId="3" xfId="0" applyNumberFormat="1" applyFont="1" applyFill="1" applyBorder="1" applyAlignment="1" applyProtection="1">
      <alignment horizontal="right"/>
      <protection locked="0"/>
    </xf>
    <xf numFmtId="3" fontId="68" fillId="0" borderId="5" xfId="0" applyNumberFormat="1" applyFont="1" applyFill="1" applyBorder="1" applyAlignment="1">
      <alignment horizontal="right"/>
    </xf>
    <xf numFmtId="3" fontId="8" fillId="4" borderId="6" xfId="0" applyNumberFormat="1" applyFont="1" applyFill="1" applyBorder="1" applyAlignment="1">
      <alignment horizontal="left"/>
    </xf>
    <xf numFmtId="0" fontId="5" fillId="4" borderId="6" xfId="0" applyFont="1" applyFill="1" applyBorder="1"/>
    <xf numFmtId="0" fontId="5" fillId="4" borderId="7" xfId="0" applyFont="1" applyFill="1" applyBorder="1"/>
    <xf numFmtId="0" fontId="8" fillId="4" borderId="7" xfId="0" applyFont="1" applyFill="1" applyBorder="1"/>
    <xf numFmtId="165" fontId="38" fillId="2" borderId="3" xfId="0" applyNumberFormat="1" applyFont="1" applyFill="1" applyBorder="1"/>
    <xf numFmtId="165" fontId="8" fillId="0" borderId="3" xfId="0" applyNumberFormat="1" applyFont="1" applyFill="1" applyBorder="1"/>
    <xf numFmtId="165" fontId="8" fillId="4" borderId="6" xfId="0" applyNumberFormat="1" applyFont="1" applyFill="1" applyBorder="1"/>
    <xf numFmtId="165" fontId="8" fillId="4" borderId="3" xfId="0" applyNumberFormat="1" applyFont="1" applyFill="1" applyBorder="1"/>
    <xf numFmtId="3" fontId="8" fillId="4" borderId="6" xfId="0" applyNumberFormat="1" applyFont="1" applyFill="1" applyBorder="1"/>
    <xf numFmtId="164" fontId="5" fillId="0" borderId="3" xfId="0" applyNumberFormat="1" applyFont="1" applyFill="1" applyBorder="1" applyAlignment="1"/>
    <xf numFmtId="164" fontId="5" fillId="0" borderId="3" xfId="0" applyNumberFormat="1" applyFont="1" applyFill="1" applyBorder="1"/>
    <xf numFmtId="164" fontId="3" fillId="0" borderId="3" xfId="0" applyNumberFormat="1" applyFont="1" applyFill="1" applyBorder="1"/>
    <xf numFmtId="164" fontId="8" fillId="0" borderId="5" xfId="0" applyNumberFormat="1" applyFont="1" applyFill="1" applyBorder="1"/>
    <xf numFmtId="164" fontId="6" fillId="0" borderId="3" xfId="0" applyNumberFormat="1" applyFont="1" applyFill="1" applyBorder="1"/>
    <xf numFmtId="164" fontId="38" fillId="0" borderId="3" xfId="0" applyNumberFormat="1" applyFont="1" applyFill="1" applyBorder="1"/>
    <xf numFmtId="164" fontId="38" fillId="2" borderId="3" xfId="0" applyNumberFormat="1" applyFont="1" applyFill="1" applyBorder="1"/>
    <xf numFmtId="1" fontId="8" fillId="0" borderId="3" xfId="0" applyNumberFormat="1" applyFont="1" applyFill="1" applyBorder="1"/>
    <xf numFmtId="1" fontId="8" fillId="0" borderId="3" xfId="0" applyNumberFormat="1" applyFont="1" applyFill="1" applyBorder="1" applyAlignment="1"/>
    <xf numFmtId="1" fontId="8" fillId="4" borderId="6" xfId="0" applyNumberFormat="1" applyFont="1" applyFill="1" applyBorder="1"/>
    <xf numFmtId="1" fontId="5" fillId="0" borderId="3" xfId="0" applyNumberFormat="1" applyFont="1" applyFill="1" applyBorder="1" applyAlignment="1"/>
    <xf numFmtId="1" fontId="5" fillId="0" borderId="3" xfId="0" applyNumberFormat="1" applyFont="1" applyFill="1" applyBorder="1"/>
    <xf numFmtId="1" fontId="6" fillId="0" borderId="3" xfId="0" applyNumberFormat="1" applyFont="1" applyFill="1" applyBorder="1"/>
    <xf numFmtId="1" fontId="8" fillId="0" borderId="5" xfId="0" applyNumberFormat="1" applyFont="1" applyFill="1" applyBorder="1"/>
    <xf numFmtId="1" fontId="38" fillId="0" borderId="3" xfId="0" applyNumberFormat="1" applyFont="1" applyFill="1" applyBorder="1"/>
    <xf numFmtId="1" fontId="38" fillId="2" borderId="3" xfId="0" applyNumberFormat="1" applyFont="1" applyFill="1" applyBorder="1"/>
    <xf numFmtId="165" fontId="38" fillId="0" borderId="3" xfId="0" applyNumberFormat="1" applyFont="1" applyFill="1" applyBorder="1"/>
    <xf numFmtId="165" fontId="8" fillId="0" borderId="5" xfId="0" applyNumberFormat="1" applyFont="1" applyFill="1" applyBorder="1"/>
    <xf numFmtId="165" fontId="5" fillId="0" borderId="3" xfId="0" applyNumberFormat="1" applyFont="1" applyFill="1" applyBorder="1"/>
    <xf numFmtId="165" fontId="8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5" fontId="6" fillId="0" borderId="3" xfId="0" applyNumberFormat="1" applyFont="1" applyFill="1" applyBorder="1"/>
    <xf numFmtId="165" fontId="5" fillId="0" borderId="5" xfId="0" applyNumberFormat="1" applyFont="1" applyFill="1" applyBorder="1"/>
    <xf numFmtId="164" fontId="5" fillId="0" borderId="5" xfId="0" applyNumberFormat="1" applyFont="1" applyFill="1" applyBorder="1"/>
    <xf numFmtId="1" fontId="5" fillId="0" borderId="5" xfId="0" applyNumberFormat="1" applyFont="1" applyFill="1" applyBorder="1"/>
    <xf numFmtId="1" fontId="5" fillId="0" borderId="3" xfId="0" applyNumberFormat="1" applyFont="1" applyBorder="1"/>
    <xf numFmtId="1" fontId="8" fillId="0" borderId="3" xfId="0" applyNumberFormat="1" applyFont="1" applyBorder="1"/>
    <xf numFmtId="1" fontId="8" fillId="4" borderId="3" xfId="0" applyNumberFormat="1" applyFont="1" applyFill="1" applyBorder="1"/>
    <xf numFmtId="1" fontId="3" fillId="0" borderId="3" xfId="0" applyNumberFormat="1" applyFont="1" applyFill="1" applyBorder="1"/>
    <xf numFmtId="165" fontId="3" fillId="0" borderId="3" xfId="0" applyNumberFormat="1" applyFont="1" applyFill="1" applyBorder="1"/>
    <xf numFmtId="165" fontId="5" fillId="0" borderId="7" xfId="0" applyNumberFormat="1" applyFont="1" applyFill="1" applyBorder="1"/>
    <xf numFmtId="164" fontId="8" fillId="4" borderId="3" xfId="0" applyNumberFormat="1" applyFont="1" applyFill="1" applyBorder="1"/>
    <xf numFmtId="164" fontId="5" fillId="0" borderId="7" xfId="0" applyNumberFormat="1" applyFont="1" applyFill="1" applyBorder="1"/>
    <xf numFmtId="14" fontId="8" fillId="0" borderId="0" xfId="2" applyNumberFormat="1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5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5" fillId="0" borderId="1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4" fontId="4" fillId="0" borderId="11" xfId="0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center"/>
    </xf>
    <xf numFmtId="0" fontId="5" fillId="0" borderId="5" xfId="3" applyNumberFormat="1" applyFont="1" applyFill="1" applyBorder="1" applyAlignment="1">
      <alignment horizontal="center"/>
    </xf>
    <xf numFmtId="0" fontId="5" fillId="0" borderId="9" xfId="3" applyNumberFormat="1" applyFont="1" applyFill="1" applyBorder="1" applyAlignment="1">
      <alignment horizontal="center"/>
    </xf>
    <xf numFmtId="0" fontId="5" fillId="0" borderId="15" xfId="3" applyNumberFormat="1" applyFont="1" applyFill="1" applyBorder="1" applyAlignment="1">
      <alignment horizontal="center"/>
    </xf>
    <xf numFmtId="0" fontId="5" fillId="2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/>
    </xf>
    <xf numFmtId="0" fontId="5" fillId="0" borderId="2" xfId="3" applyNumberFormat="1" applyFont="1" applyFill="1" applyBorder="1" applyAlignment="1">
      <alignment horizontal="center"/>
    </xf>
    <xf numFmtId="0" fontId="5" fillId="0" borderId="13" xfId="3" applyNumberFormat="1" applyFont="1" applyFill="1" applyBorder="1" applyAlignment="1">
      <alignment horizontal="center"/>
    </xf>
  </cellXfs>
  <cellStyles count="6">
    <cellStyle name="Hyperkobling" xfId="1" builtinId="8"/>
    <cellStyle name="Normal" xfId="0" builtinId="0"/>
    <cellStyle name="Normal 2" xfId="2"/>
    <cellStyle name="Normal_Forslag" xfId="3"/>
    <cellStyle name="Tusenskille" xfId="4" builtinId="3"/>
    <cellStyle name="Tusenskille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6783817685439972"/>
          <c:y val="9.8477480734070047E-2"/>
          <c:w val="0.74903048765490665"/>
          <c:h val="0.65437502946862414"/>
        </c:manualLayout>
      </c:layout>
      <c:barChart>
        <c:barDir val="col"/>
        <c:grouping val="clustered"/>
        <c:ser>
          <c:idx val="0"/>
          <c:order val="0"/>
          <c:tx>
            <c:strRef>
              <c:f>Figurer!$M$8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Figurer!$L$9:$L$29</c:f>
              <c:strCache>
                <c:ptCount val="21"/>
                <c:pt idx="0">
                  <c:v>ACE</c:v>
                </c:pt>
                <c:pt idx="1">
                  <c:v>Danica Pensjon</c:v>
                </c:pt>
                <c:pt idx="2">
                  <c:v>DNB Liv</c:v>
                </c:pt>
                <c:pt idx="3">
                  <c:v>Eika Forsikring</c:v>
                </c:pt>
                <c:pt idx="4">
                  <c:v>Frende Livsfors</c:v>
                </c:pt>
                <c:pt idx="5">
                  <c:v>Frende Skade</c:v>
                </c:pt>
                <c:pt idx="6">
                  <c:v>Gjensidige Fors</c:v>
                </c:pt>
                <c:pt idx="7">
                  <c:v>Gjensidige Pensj</c:v>
                </c:pt>
                <c:pt idx="8">
                  <c:v>Handelsb Liv</c:v>
                </c:pt>
                <c:pt idx="9">
                  <c:v>If Skadefors</c:v>
                </c:pt>
                <c:pt idx="10">
                  <c:v>KLP</c:v>
                </c:pt>
                <c:pt idx="11">
                  <c:v>KLP Bedriftsp</c:v>
                </c:pt>
                <c:pt idx="12">
                  <c:v>KLP Skadef</c:v>
                </c:pt>
                <c:pt idx="13">
                  <c:v>Landbruksfors.</c:v>
                </c:pt>
                <c:pt idx="14">
                  <c:v>NEMI</c:v>
                </c:pt>
                <c:pt idx="15">
                  <c:v>Nordea Liv</c:v>
                </c:pt>
                <c:pt idx="16">
                  <c:v>OPF</c:v>
                </c:pt>
                <c:pt idx="17">
                  <c:v>SpareBank 1</c:v>
                </c:pt>
                <c:pt idx="18">
                  <c:v>Storebrand </c:v>
                </c:pt>
                <c:pt idx="19">
                  <c:v>Telenor Fors</c:v>
                </c:pt>
                <c:pt idx="20">
                  <c:v>Tryg Fors</c:v>
                </c:pt>
              </c:strCache>
            </c:strRef>
          </c:cat>
          <c:val>
            <c:numRef>
              <c:f>Figurer!$M$9:$M$29</c:f>
              <c:numCache>
                <c:formatCode>#,##0</c:formatCode>
                <c:ptCount val="21"/>
                <c:pt idx="0">
                  <c:v>13367</c:v>
                </c:pt>
                <c:pt idx="1">
                  <c:v>178885.16400000002</c:v>
                </c:pt>
                <c:pt idx="2">
                  <c:v>8947232</c:v>
                </c:pt>
                <c:pt idx="3">
                  <c:v>90075</c:v>
                </c:pt>
                <c:pt idx="4">
                  <c:v>364696</c:v>
                </c:pt>
                <c:pt idx="5">
                  <c:v>3466</c:v>
                </c:pt>
                <c:pt idx="6">
                  <c:v>1139128</c:v>
                </c:pt>
                <c:pt idx="7">
                  <c:v>205363.76699999999</c:v>
                </c:pt>
                <c:pt idx="8">
                  <c:v>17705</c:v>
                </c:pt>
                <c:pt idx="9">
                  <c:v>227784</c:v>
                </c:pt>
                <c:pt idx="10">
                  <c:v>16257940.452500001</c:v>
                </c:pt>
                <c:pt idx="11">
                  <c:v>45221</c:v>
                </c:pt>
                <c:pt idx="12">
                  <c:v>0</c:v>
                </c:pt>
                <c:pt idx="13">
                  <c:v>34993.360000000001</c:v>
                </c:pt>
                <c:pt idx="14">
                  <c:v>2479</c:v>
                </c:pt>
                <c:pt idx="15">
                  <c:v>1679769.603723448</c:v>
                </c:pt>
                <c:pt idx="16">
                  <c:v>1547364</c:v>
                </c:pt>
                <c:pt idx="17">
                  <c:v>1264159.0366799999</c:v>
                </c:pt>
                <c:pt idx="18">
                  <c:v>6268178.0925500002</c:v>
                </c:pt>
                <c:pt idx="19">
                  <c:v>22319</c:v>
                </c:pt>
                <c:pt idx="20">
                  <c:v>498797.96914</c:v>
                </c:pt>
              </c:numCache>
            </c:numRef>
          </c:val>
        </c:ser>
        <c:ser>
          <c:idx val="1"/>
          <c:order val="1"/>
          <c:tx>
            <c:strRef>
              <c:f>Figurer!$N$8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Figurer!$L$9:$L$29</c:f>
              <c:strCache>
                <c:ptCount val="21"/>
                <c:pt idx="0">
                  <c:v>ACE</c:v>
                </c:pt>
                <c:pt idx="1">
                  <c:v>Danica Pensjon</c:v>
                </c:pt>
                <c:pt idx="2">
                  <c:v>DNB Liv</c:v>
                </c:pt>
                <c:pt idx="3">
                  <c:v>Eika Forsikring</c:v>
                </c:pt>
                <c:pt idx="4">
                  <c:v>Frende Livsfors</c:v>
                </c:pt>
                <c:pt idx="5">
                  <c:v>Frende Skade</c:v>
                </c:pt>
                <c:pt idx="6">
                  <c:v>Gjensidige Fors</c:v>
                </c:pt>
                <c:pt idx="7">
                  <c:v>Gjensidige Pensj</c:v>
                </c:pt>
                <c:pt idx="8">
                  <c:v>Handelsb Liv</c:v>
                </c:pt>
                <c:pt idx="9">
                  <c:v>If Skadefors</c:v>
                </c:pt>
                <c:pt idx="10">
                  <c:v>KLP</c:v>
                </c:pt>
                <c:pt idx="11">
                  <c:v>KLP Bedriftsp</c:v>
                </c:pt>
                <c:pt idx="12">
                  <c:v>KLP Skadef</c:v>
                </c:pt>
                <c:pt idx="13">
                  <c:v>Landbruksfors.</c:v>
                </c:pt>
                <c:pt idx="14">
                  <c:v>NEMI</c:v>
                </c:pt>
                <c:pt idx="15">
                  <c:v>Nordea Liv</c:v>
                </c:pt>
                <c:pt idx="16">
                  <c:v>OPF</c:v>
                </c:pt>
                <c:pt idx="17">
                  <c:v>SpareBank 1</c:v>
                </c:pt>
                <c:pt idx="18">
                  <c:v>Storebrand </c:v>
                </c:pt>
                <c:pt idx="19">
                  <c:v>Telenor Fors</c:v>
                </c:pt>
                <c:pt idx="20">
                  <c:v>Tryg Fors</c:v>
                </c:pt>
              </c:strCache>
            </c:strRef>
          </c:cat>
          <c:val>
            <c:numRef>
              <c:f>Figurer!$N$9:$N$29</c:f>
              <c:numCache>
                <c:formatCode>#,##0</c:formatCode>
                <c:ptCount val="21"/>
                <c:pt idx="0">
                  <c:v>78123.599799999996</c:v>
                </c:pt>
                <c:pt idx="1">
                  <c:v>191202.68100000001</c:v>
                </c:pt>
                <c:pt idx="2">
                  <c:v>7065772.4630100001</c:v>
                </c:pt>
                <c:pt idx="3">
                  <c:v>101000</c:v>
                </c:pt>
                <c:pt idx="4">
                  <c:v>418681</c:v>
                </c:pt>
                <c:pt idx="5">
                  <c:v>3480</c:v>
                </c:pt>
                <c:pt idx="6">
                  <c:v>1147821</c:v>
                </c:pt>
                <c:pt idx="7">
                  <c:v>226186.261</c:v>
                </c:pt>
                <c:pt idx="8">
                  <c:v>21113</c:v>
                </c:pt>
                <c:pt idx="9">
                  <c:v>237735.09000000003</c:v>
                </c:pt>
                <c:pt idx="10">
                  <c:v>15886395.103700001</c:v>
                </c:pt>
                <c:pt idx="11">
                  <c:v>60739</c:v>
                </c:pt>
                <c:pt idx="12">
                  <c:v>105293.125</c:v>
                </c:pt>
                <c:pt idx="13">
                  <c:v>40550</c:v>
                </c:pt>
                <c:pt idx="14">
                  <c:v>2609</c:v>
                </c:pt>
                <c:pt idx="15">
                  <c:v>1607888.38</c:v>
                </c:pt>
                <c:pt idx="16">
                  <c:v>1559758</c:v>
                </c:pt>
                <c:pt idx="17">
                  <c:v>1343495.9074400002</c:v>
                </c:pt>
                <c:pt idx="18">
                  <c:v>5360124.0830000006</c:v>
                </c:pt>
                <c:pt idx="19">
                  <c:v>24715</c:v>
                </c:pt>
                <c:pt idx="20">
                  <c:v>511210.57288000005</c:v>
                </c:pt>
              </c:numCache>
            </c:numRef>
          </c:val>
        </c:ser>
        <c:axId val="109685376"/>
        <c:axId val="110244608"/>
      </c:barChart>
      <c:catAx>
        <c:axId val="10968537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10244608"/>
        <c:crosses val="autoZero"/>
        <c:auto val="1"/>
        <c:lblAlgn val="ctr"/>
        <c:lblOffset val="100"/>
        <c:tickLblSkip val="1"/>
        <c:tickMarkSkip val="1"/>
      </c:catAx>
      <c:valAx>
        <c:axId val="1102446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</a:t>
                </a:r>
              </a:p>
            </c:rich>
          </c:tx>
          <c:layout>
            <c:manualLayout>
              <c:xMode val="edge"/>
              <c:yMode val="edge"/>
              <c:x val="6.9444532284870008E-3"/>
              <c:y val="0.35171127561150661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09685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5321900023541236"/>
          <c:y val="0.94486784960263204"/>
          <c:w val="0.58888966188463387"/>
          <c:h val="0.99049523001241613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6251673360107094"/>
          <c:y val="0.10754107221745809"/>
          <c:w val="0.77619271486646502"/>
          <c:h val="0.61573077622722905"/>
        </c:manualLayout>
      </c:layout>
      <c:barChart>
        <c:barDir val="col"/>
        <c:grouping val="clustered"/>
        <c:ser>
          <c:idx val="0"/>
          <c:order val="0"/>
          <c:tx>
            <c:strRef>
              <c:f>Figurer!$M$35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Figurer!$L$36:$L$46</c:f>
              <c:strCache>
                <c:ptCount val="11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</c:v>
                </c:pt>
                <c:pt idx="5">
                  <c:v>KLP Bedriftsp</c:v>
                </c:pt>
                <c:pt idx="6">
                  <c:v>Nordea Liv</c:v>
                </c:pt>
                <c:pt idx="7">
                  <c:v>SHB Liv</c:v>
                </c:pt>
                <c:pt idx="8">
                  <c:v>Silver</c:v>
                </c:pt>
                <c:pt idx="9">
                  <c:v>SpareBank 1</c:v>
                </c:pt>
                <c:pt idx="10">
                  <c:v>Storebrand</c:v>
                </c:pt>
              </c:strCache>
            </c:strRef>
          </c:cat>
          <c:val>
            <c:numRef>
              <c:f>Figurer!$M$36:$M$46</c:f>
              <c:numCache>
                <c:formatCode>#,##0</c:formatCode>
                <c:ptCount val="11"/>
                <c:pt idx="0">
                  <c:v>552401.08200000005</c:v>
                </c:pt>
                <c:pt idx="1">
                  <c:v>2468538</c:v>
                </c:pt>
                <c:pt idx="2">
                  <c:v>122087</c:v>
                </c:pt>
                <c:pt idx="3">
                  <c:v>706612.48600000003</c:v>
                </c:pt>
                <c:pt idx="4">
                  <c:v>85555.414999999994</c:v>
                </c:pt>
                <c:pt idx="5">
                  <c:v>77873</c:v>
                </c:pt>
                <c:pt idx="6">
                  <c:v>3557911.0304299998</c:v>
                </c:pt>
                <c:pt idx="7">
                  <c:v>75106</c:v>
                </c:pt>
                <c:pt idx="8">
                  <c:v>20.106999999999999</c:v>
                </c:pt>
                <c:pt idx="9">
                  <c:v>729267.84276000015</c:v>
                </c:pt>
                <c:pt idx="10">
                  <c:v>2749454.0399699998</c:v>
                </c:pt>
              </c:numCache>
            </c:numRef>
          </c:val>
        </c:ser>
        <c:ser>
          <c:idx val="1"/>
          <c:order val="1"/>
          <c:tx>
            <c:strRef>
              <c:f>Figurer!$N$35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Figurer!$L$36:$L$46</c:f>
              <c:strCache>
                <c:ptCount val="11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</c:v>
                </c:pt>
                <c:pt idx="5">
                  <c:v>KLP Bedriftsp</c:v>
                </c:pt>
                <c:pt idx="6">
                  <c:v>Nordea Liv</c:v>
                </c:pt>
                <c:pt idx="7">
                  <c:v>SHB Liv</c:v>
                </c:pt>
                <c:pt idx="8">
                  <c:v>Silver</c:v>
                </c:pt>
                <c:pt idx="9">
                  <c:v>SpareBank 1</c:v>
                </c:pt>
                <c:pt idx="10">
                  <c:v>Storebrand</c:v>
                </c:pt>
              </c:strCache>
            </c:strRef>
          </c:cat>
          <c:val>
            <c:numRef>
              <c:f>Figurer!$N$36:$N$46</c:f>
              <c:numCache>
                <c:formatCode>#,##0</c:formatCode>
                <c:ptCount val="11"/>
                <c:pt idx="0">
                  <c:v>638636.94299999997</c:v>
                </c:pt>
                <c:pt idx="1">
                  <c:v>3112646</c:v>
                </c:pt>
                <c:pt idx="2">
                  <c:v>135498</c:v>
                </c:pt>
                <c:pt idx="3">
                  <c:v>821045.95699999994</c:v>
                </c:pt>
                <c:pt idx="4">
                  <c:v>67949.659</c:v>
                </c:pt>
                <c:pt idx="5">
                  <c:v>102169</c:v>
                </c:pt>
                <c:pt idx="6">
                  <c:v>4522814.2300000004</c:v>
                </c:pt>
                <c:pt idx="7">
                  <c:v>78919</c:v>
                </c:pt>
                <c:pt idx="8">
                  <c:v>15.4857</c:v>
                </c:pt>
                <c:pt idx="9">
                  <c:v>841580.67444000009</c:v>
                </c:pt>
                <c:pt idx="10">
                  <c:v>3731154.0460000001</c:v>
                </c:pt>
              </c:numCache>
            </c:numRef>
          </c:val>
        </c:ser>
        <c:axId val="154206208"/>
        <c:axId val="179427200"/>
      </c:barChart>
      <c:catAx>
        <c:axId val="15420620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79427200"/>
        <c:crosses val="autoZero"/>
        <c:auto val="1"/>
        <c:lblAlgn val="ctr"/>
        <c:lblOffset val="100"/>
        <c:tickLblSkip val="1"/>
        <c:tickMarkSkip val="1"/>
      </c:catAx>
      <c:valAx>
        <c:axId val="1794272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6.9541508114698515E-3"/>
              <c:y val="0.33962311853875404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54206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4749475592659351"/>
          <c:y val="0.93710900423161392"/>
          <c:w val="0.58692625269230903"/>
          <c:h val="0.98742342921420534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761776788770969"/>
          <c:y val="7.3791293329713417E-2"/>
          <c:w val="0.74592448362433228"/>
          <c:h val="0.64341784777617295"/>
        </c:manualLayout>
      </c:layout>
      <c:barChart>
        <c:barDir val="col"/>
        <c:grouping val="clustered"/>
        <c:ser>
          <c:idx val="0"/>
          <c:order val="0"/>
          <c:tx>
            <c:strRef>
              <c:f>Figurer!$M$59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Figurer!$L$60:$L$77</c:f>
              <c:strCache>
                <c:ptCount val="18"/>
                <c:pt idx="0">
                  <c:v>ACE</c:v>
                </c:pt>
                <c:pt idx="1">
                  <c:v>Danica Pensjon</c:v>
                </c:pt>
                <c:pt idx="2">
                  <c:v>DNB Liv</c:v>
                </c:pt>
                <c:pt idx="3">
                  <c:v>Eika Forsikring</c:v>
                </c:pt>
                <c:pt idx="4">
                  <c:v>Frende Livsfors</c:v>
                </c:pt>
                <c:pt idx="5">
                  <c:v>Gjensidige Fors</c:v>
                </c:pt>
                <c:pt idx="6">
                  <c:v>Gjensidige Pensj</c:v>
                </c:pt>
                <c:pt idx="7">
                  <c:v>Handelsb Liv</c:v>
                </c:pt>
                <c:pt idx="8">
                  <c:v>If Skadefors</c:v>
                </c:pt>
                <c:pt idx="9">
                  <c:v>KLP</c:v>
                </c:pt>
                <c:pt idx="10">
                  <c:v>KLP Bedriftsp</c:v>
                </c:pt>
                <c:pt idx="11">
                  <c:v>KLP Skadef</c:v>
                </c:pt>
                <c:pt idx="12">
                  <c:v>Landbruksfors.</c:v>
                </c:pt>
                <c:pt idx="13">
                  <c:v>NEMI</c:v>
                </c:pt>
                <c:pt idx="14">
                  <c:v>Nordea Liv</c:v>
                </c:pt>
                <c:pt idx="15">
                  <c:v>SpareBank 1</c:v>
                </c:pt>
                <c:pt idx="16">
                  <c:v>Storebrand </c:v>
                </c:pt>
                <c:pt idx="17">
                  <c:v>Tryg Fors</c:v>
                </c:pt>
              </c:strCache>
            </c:strRef>
          </c:cat>
          <c:val>
            <c:numRef>
              <c:f>Figurer!$M$60:$M$77</c:f>
              <c:numCache>
                <c:formatCode>#,##0</c:formatCode>
                <c:ptCount val="18"/>
                <c:pt idx="0">
                  <c:v>0</c:v>
                </c:pt>
                <c:pt idx="1">
                  <c:v>15290.587702880001</c:v>
                </c:pt>
                <c:pt idx="2">
                  <c:v>1520294.9799299999</c:v>
                </c:pt>
                <c:pt idx="3">
                  <c:v>22225</c:v>
                </c:pt>
                <c:pt idx="4">
                  <c:v>23691</c:v>
                </c:pt>
                <c:pt idx="5">
                  <c:v>40398</c:v>
                </c:pt>
                <c:pt idx="6">
                  <c:v>42534.971999999994</c:v>
                </c:pt>
                <c:pt idx="7">
                  <c:v>1500</c:v>
                </c:pt>
                <c:pt idx="8">
                  <c:v>14199</c:v>
                </c:pt>
                <c:pt idx="9">
                  <c:v>0</c:v>
                </c:pt>
                <c:pt idx="10">
                  <c:v>1672</c:v>
                </c:pt>
                <c:pt idx="11">
                  <c:v>0</c:v>
                </c:pt>
                <c:pt idx="12">
                  <c:v>1944</c:v>
                </c:pt>
                <c:pt idx="13">
                  <c:v>0</c:v>
                </c:pt>
                <c:pt idx="14">
                  <c:v>39510.643397887172</c:v>
                </c:pt>
                <c:pt idx="15">
                  <c:v>75662</c:v>
                </c:pt>
                <c:pt idx="16">
                  <c:v>66077.103126000002</c:v>
                </c:pt>
                <c:pt idx="17">
                  <c:v>5723.3</c:v>
                </c:pt>
              </c:numCache>
            </c:numRef>
          </c:val>
        </c:ser>
        <c:ser>
          <c:idx val="1"/>
          <c:order val="1"/>
          <c:tx>
            <c:strRef>
              <c:f>Figurer!$N$59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Figurer!$L$60:$L$77</c:f>
              <c:strCache>
                <c:ptCount val="18"/>
                <c:pt idx="0">
                  <c:v>ACE</c:v>
                </c:pt>
                <c:pt idx="1">
                  <c:v>Danica Pensjon</c:v>
                </c:pt>
                <c:pt idx="2">
                  <c:v>DNB Liv</c:v>
                </c:pt>
                <c:pt idx="3">
                  <c:v>Eika Forsikring</c:v>
                </c:pt>
                <c:pt idx="4">
                  <c:v>Frende Livsfors</c:v>
                </c:pt>
                <c:pt idx="5">
                  <c:v>Gjensidige Fors</c:v>
                </c:pt>
                <c:pt idx="6">
                  <c:v>Gjensidige Pensj</c:v>
                </c:pt>
                <c:pt idx="7">
                  <c:v>Handelsb Liv</c:v>
                </c:pt>
                <c:pt idx="8">
                  <c:v>If Skadefors</c:v>
                </c:pt>
                <c:pt idx="9">
                  <c:v>KLP</c:v>
                </c:pt>
                <c:pt idx="10">
                  <c:v>KLP Bedriftsp</c:v>
                </c:pt>
                <c:pt idx="11">
                  <c:v>KLP Skadef</c:v>
                </c:pt>
                <c:pt idx="12">
                  <c:v>Landbruksfors.</c:v>
                </c:pt>
                <c:pt idx="13">
                  <c:v>NEMI</c:v>
                </c:pt>
                <c:pt idx="14">
                  <c:v>Nordea Liv</c:v>
                </c:pt>
                <c:pt idx="15">
                  <c:v>SpareBank 1</c:v>
                </c:pt>
                <c:pt idx="16">
                  <c:v>Storebrand </c:v>
                </c:pt>
                <c:pt idx="17">
                  <c:v>Tryg Fors</c:v>
                </c:pt>
              </c:strCache>
            </c:strRef>
          </c:cat>
          <c:val>
            <c:numRef>
              <c:f>Figurer!$N$60:$N$77</c:f>
              <c:numCache>
                <c:formatCode>#,##0</c:formatCode>
                <c:ptCount val="18"/>
                <c:pt idx="0">
                  <c:v>4350.5896400000001</c:v>
                </c:pt>
                <c:pt idx="1">
                  <c:v>11457.314999999999</c:v>
                </c:pt>
                <c:pt idx="2">
                  <c:v>1903166.8755800002</c:v>
                </c:pt>
                <c:pt idx="3">
                  <c:v>21394</c:v>
                </c:pt>
                <c:pt idx="4">
                  <c:v>4796</c:v>
                </c:pt>
                <c:pt idx="5">
                  <c:v>32167</c:v>
                </c:pt>
                <c:pt idx="6">
                  <c:v>38224.908000000003</c:v>
                </c:pt>
                <c:pt idx="7">
                  <c:v>1471</c:v>
                </c:pt>
                <c:pt idx="8">
                  <c:v>9945.7379999999994</c:v>
                </c:pt>
                <c:pt idx="9">
                  <c:v>5460</c:v>
                </c:pt>
                <c:pt idx="10">
                  <c:v>0</c:v>
                </c:pt>
                <c:pt idx="11">
                  <c:v>4728.8249999999998</c:v>
                </c:pt>
                <c:pt idx="12">
                  <c:v>1676</c:v>
                </c:pt>
                <c:pt idx="13">
                  <c:v>0</c:v>
                </c:pt>
                <c:pt idx="14">
                  <c:v>43645.31</c:v>
                </c:pt>
                <c:pt idx="15">
                  <c:v>100965.77799999999</c:v>
                </c:pt>
                <c:pt idx="16">
                  <c:v>48067.681999999993</c:v>
                </c:pt>
                <c:pt idx="17">
                  <c:v>9405</c:v>
                </c:pt>
              </c:numCache>
            </c:numRef>
          </c:val>
        </c:ser>
        <c:axId val="236428288"/>
        <c:axId val="238027904"/>
      </c:barChart>
      <c:catAx>
        <c:axId val="23642828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38027904"/>
        <c:crosses val="autoZero"/>
        <c:auto val="1"/>
        <c:lblAlgn val="ctr"/>
        <c:lblOffset val="100"/>
        <c:tickLblSkip val="1"/>
        <c:tickMarkSkip val="1"/>
      </c:catAx>
      <c:valAx>
        <c:axId val="2380279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2.1739130434782608E-2"/>
              <c:y val="0.36190552245877988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3642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5914883601506331"/>
          <c:y val="0.93904947479942291"/>
          <c:w val="0.57336999315302972"/>
          <c:h val="0.98476391262451224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8161246148579333"/>
          <c:y val="9.0278635170603708E-2"/>
          <c:w val="0.75181216478374957"/>
          <c:h val="0.63124178477690251"/>
        </c:manualLayout>
      </c:layout>
      <c:barChart>
        <c:barDir val="col"/>
        <c:grouping val="clustered"/>
        <c:ser>
          <c:idx val="0"/>
          <c:order val="0"/>
          <c:tx>
            <c:strRef>
              <c:f>Figurer!$M$87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Figurer!$L$88:$L$96</c:f>
              <c:strCache>
                <c:ptCount val="9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 Bedriftsp</c:v>
                </c:pt>
                <c:pt idx="5">
                  <c:v>Nordea Liv</c:v>
                </c:pt>
                <c:pt idx="6">
                  <c:v>SHB Liv</c:v>
                </c:pt>
                <c:pt idx="7">
                  <c:v>SpareBank 1</c:v>
                </c:pt>
                <c:pt idx="8">
                  <c:v>Storebrand</c:v>
                </c:pt>
              </c:strCache>
            </c:strRef>
          </c:cat>
          <c:val>
            <c:numRef>
              <c:f>Figurer!$M$88:$M$96</c:f>
              <c:numCache>
                <c:formatCode>#,##0</c:formatCode>
                <c:ptCount val="9"/>
                <c:pt idx="0">
                  <c:v>124999.56599999996</c:v>
                </c:pt>
                <c:pt idx="1">
                  <c:v>324963.37100000004</c:v>
                </c:pt>
                <c:pt idx="2">
                  <c:v>10105</c:v>
                </c:pt>
                <c:pt idx="3">
                  <c:v>50093.095999999998</c:v>
                </c:pt>
                <c:pt idx="4">
                  <c:v>24395</c:v>
                </c:pt>
                <c:pt idx="5">
                  <c:v>2184429.0123800002</c:v>
                </c:pt>
                <c:pt idx="6">
                  <c:v>58798</c:v>
                </c:pt>
                <c:pt idx="7">
                  <c:v>85744</c:v>
                </c:pt>
                <c:pt idx="8">
                  <c:v>183737.76913</c:v>
                </c:pt>
              </c:numCache>
            </c:numRef>
          </c:val>
        </c:ser>
        <c:ser>
          <c:idx val="1"/>
          <c:order val="1"/>
          <c:tx>
            <c:strRef>
              <c:f>Figurer!$N$87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Figurer!$L$88:$L$96</c:f>
              <c:strCache>
                <c:ptCount val="9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 Bedriftsp</c:v>
                </c:pt>
                <c:pt idx="5">
                  <c:v>Nordea Liv</c:v>
                </c:pt>
                <c:pt idx="6">
                  <c:v>SHB Liv</c:v>
                </c:pt>
                <c:pt idx="7">
                  <c:v>SpareBank 1</c:v>
                </c:pt>
                <c:pt idx="8">
                  <c:v>Storebrand</c:v>
                </c:pt>
              </c:strCache>
            </c:strRef>
          </c:cat>
          <c:val>
            <c:numRef>
              <c:f>Figurer!$N$88:$N$96</c:f>
              <c:numCache>
                <c:formatCode>#,##0</c:formatCode>
                <c:ptCount val="9"/>
                <c:pt idx="0">
                  <c:v>126991.56100000002</c:v>
                </c:pt>
                <c:pt idx="1">
                  <c:v>283953.42500000005</c:v>
                </c:pt>
                <c:pt idx="2">
                  <c:v>18492</c:v>
                </c:pt>
                <c:pt idx="3">
                  <c:v>60909.402999999998</c:v>
                </c:pt>
                <c:pt idx="4">
                  <c:v>26845</c:v>
                </c:pt>
                <c:pt idx="5">
                  <c:v>3190586.2</c:v>
                </c:pt>
                <c:pt idx="6">
                  <c:v>76080</c:v>
                </c:pt>
                <c:pt idx="7">
                  <c:v>110433</c:v>
                </c:pt>
                <c:pt idx="8">
                  <c:v>1318961.352</c:v>
                </c:pt>
              </c:numCache>
            </c:numRef>
          </c:val>
        </c:ser>
        <c:axId val="241437696"/>
        <c:axId val="245756672"/>
      </c:barChart>
      <c:catAx>
        <c:axId val="24143769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45756672"/>
        <c:crosses val="autoZero"/>
        <c:auto val="1"/>
        <c:lblAlgn val="ctr"/>
        <c:lblOffset val="100"/>
        <c:tickLblSkip val="1"/>
        <c:tickMarkSkip val="1"/>
      </c:catAx>
      <c:valAx>
        <c:axId val="2457566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3.125E-2"/>
              <c:y val="0.33966306788970968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414376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7047129978317928"/>
          <c:y val="0.93460118516113322"/>
          <c:w val="0.58016347141389935"/>
          <c:h val="0.98312460426982706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9034622721340161"/>
          <c:y val="7.9682070044274814E-2"/>
          <c:w val="0.7295092006941799"/>
          <c:h val="0.62009389947752103"/>
        </c:manualLayout>
      </c:layout>
      <c:barChart>
        <c:barDir val="col"/>
        <c:grouping val="clustered"/>
        <c:ser>
          <c:idx val="0"/>
          <c:order val="0"/>
          <c:tx>
            <c:strRef>
              <c:f>Figurer!$M$110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Figurer!$L$111:$L$125</c:f>
              <c:strCache>
                <c:ptCount val="15"/>
                <c:pt idx="0">
                  <c:v>Danica Pensjon</c:v>
                </c:pt>
                <c:pt idx="1">
                  <c:v>DNB Liv</c:v>
                </c:pt>
                <c:pt idx="2">
                  <c:v>Eika Forsikring</c:v>
                </c:pt>
                <c:pt idx="3">
                  <c:v>Frende Livsfors</c:v>
                </c:pt>
                <c:pt idx="4">
                  <c:v>Gjensidige Fors</c:v>
                </c:pt>
                <c:pt idx="5">
                  <c:v>Gjensidige Pensj</c:v>
                </c:pt>
                <c:pt idx="6">
                  <c:v>Handelsb Liv</c:v>
                </c:pt>
                <c:pt idx="7">
                  <c:v>If Skadefors</c:v>
                </c:pt>
                <c:pt idx="8">
                  <c:v>KLP</c:v>
                </c:pt>
                <c:pt idx="9">
                  <c:v>KLP Bedriftsp</c:v>
                </c:pt>
                <c:pt idx="10">
                  <c:v>Nordea Liv</c:v>
                </c:pt>
                <c:pt idx="11">
                  <c:v>OPF</c:v>
                </c:pt>
                <c:pt idx="12">
                  <c:v>Silver</c:v>
                </c:pt>
                <c:pt idx="13">
                  <c:v>SpareBank 1</c:v>
                </c:pt>
                <c:pt idx="14">
                  <c:v>Storebrand </c:v>
                </c:pt>
              </c:strCache>
            </c:strRef>
          </c:cat>
          <c:val>
            <c:numRef>
              <c:f>Figurer!$M$111:$M$125</c:f>
              <c:numCache>
                <c:formatCode>#,##0</c:formatCode>
                <c:ptCount val="15"/>
                <c:pt idx="0">
                  <c:v>787946.6129999999</c:v>
                </c:pt>
                <c:pt idx="1">
                  <c:v>219089384</c:v>
                </c:pt>
                <c:pt idx="2">
                  <c:v>0</c:v>
                </c:pt>
                <c:pt idx="3">
                  <c:v>541027</c:v>
                </c:pt>
                <c:pt idx="4">
                  <c:v>0</c:v>
                </c:pt>
                <c:pt idx="5">
                  <c:v>3764162.2060000002</c:v>
                </c:pt>
                <c:pt idx="6">
                  <c:v>23758</c:v>
                </c:pt>
                <c:pt idx="7">
                  <c:v>0</c:v>
                </c:pt>
                <c:pt idx="8">
                  <c:v>332433481.11654007</c:v>
                </c:pt>
                <c:pt idx="9">
                  <c:v>1220615</c:v>
                </c:pt>
                <c:pt idx="10">
                  <c:v>43528540.815020055</c:v>
                </c:pt>
                <c:pt idx="11">
                  <c:v>49590103</c:v>
                </c:pt>
                <c:pt idx="12">
                  <c:v>8269977.1475</c:v>
                </c:pt>
                <c:pt idx="13">
                  <c:v>15849447.235789996</c:v>
                </c:pt>
                <c:pt idx="14">
                  <c:v>178700457.46069276</c:v>
                </c:pt>
              </c:numCache>
            </c:numRef>
          </c:val>
        </c:ser>
        <c:ser>
          <c:idx val="1"/>
          <c:order val="1"/>
          <c:tx>
            <c:strRef>
              <c:f>Figurer!$N$110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Figurer!$L$111:$L$125</c:f>
              <c:strCache>
                <c:ptCount val="15"/>
                <c:pt idx="0">
                  <c:v>Danica Pensjon</c:v>
                </c:pt>
                <c:pt idx="1">
                  <c:v>DNB Liv</c:v>
                </c:pt>
                <c:pt idx="2">
                  <c:v>Eika Forsikring</c:v>
                </c:pt>
                <c:pt idx="3">
                  <c:v>Frende Livsfors</c:v>
                </c:pt>
                <c:pt idx="4">
                  <c:v>Gjensidige Fors</c:v>
                </c:pt>
                <c:pt idx="5">
                  <c:v>Gjensidige Pensj</c:v>
                </c:pt>
                <c:pt idx="6">
                  <c:v>Handelsb Liv</c:v>
                </c:pt>
                <c:pt idx="7">
                  <c:v>If Skadefors</c:v>
                </c:pt>
                <c:pt idx="8">
                  <c:v>KLP</c:v>
                </c:pt>
                <c:pt idx="9">
                  <c:v>KLP Bedriftsp</c:v>
                </c:pt>
                <c:pt idx="10">
                  <c:v>Nordea Liv</c:v>
                </c:pt>
                <c:pt idx="11">
                  <c:v>OPF</c:v>
                </c:pt>
                <c:pt idx="12">
                  <c:v>Silver</c:v>
                </c:pt>
                <c:pt idx="13">
                  <c:v>SpareBank 1</c:v>
                </c:pt>
                <c:pt idx="14">
                  <c:v>Storebrand </c:v>
                </c:pt>
              </c:strCache>
            </c:strRef>
          </c:cat>
          <c:val>
            <c:numRef>
              <c:f>Figurer!$N$111:$N$125</c:f>
              <c:numCache>
                <c:formatCode>#,##0</c:formatCode>
                <c:ptCount val="15"/>
                <c:pt idx="0">
                  <c:v>871760.15899999999</c:v>
                </c:pt>
                <c:pt idx="1">
                  <c:v>200578226</c:v>
                </c:pt>
                <c:pt idx="2">
                  <c:v>0</c:v>
                </c:pt>
                <c:pt idx="3">
                  <c:v>423685</c:v>
                </c:pt>
                <c:pt idx="4">
                  <c:v>0</c:v>
                </c:pt>
                <c:pt idx="5">
                  <c:v>4584145.5830000006</c:v>
                </c:pt>
                <c:pt idx="6">
                  <c:v>28340</c:v>
                </c:pt>
                <c:pt idx="7">
                  <c:v>0</c:v>
                </c:pt>
                <c:pt idx="8">
                  <c:v>383972113.19656003</c:v>
                </c:pt>
                <c:pt idx="9">
                  <c:v>1331683</c:v>
                </c:pt>
                <c:pt idx="10">
                  <c:v>47330176.079999998</c:v>
                </c:pt>
                <c:pt idx="11">
                  <c:v>58892941</c:v>
                </c:pt>
                <c:pt idx="12">
                  <c:v>8603713.2363200001</c:v>
                </c:pt>
                <c:pt idx="13">
                  <c:v>16425734.104269996</c:v>
                </c:pt>
                <c:pt idx="14">
                  <c:v>171234150.40571997</c:v>
                </c:pt>
              </c:numCache>
            </c:numRef>
          </c:val>
        </c:ser>
        <c:axId val="250872192"/>
        <c:axId val="250874112"/>
      </c:barChart>
      <c:catAx>
        <c:axId val="250872192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50874112"/>
        <c:crosses val="autoZero"/>
        <c:auto val="1"/>
        <c:lblAlgn val="ctr"/>
        <c:lblOffset val="100"/>
        <c:tickLblSkip val="1"/>
        <c:tickMarkSkip val="1"/>
      </c:catAx>
      <c:valAx>
        <c:axId val="25087411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2.4590163934426229E-2"/>
              <c:y val="0.34865976584387626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50872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6156705821608365"/>
          <c:y val="0.94061493998643431"/>
          <c:w val="0.57513732914533222"/>
          <c:h val="0.98659187826240824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8099150293798541"/>
          <c:y val="8.1575467623509243E-2"/>
          <c:w val="0.74306560247500086"/>
          <c:h val="0.61146214903990392"/>
        </c:manualLayout>
      </c:layout>
      <c:barChart>
        <c:barDir val="col"/>
        <c:grouping val="clustered"/>
        <c:ser>
          <c:idx val="0"/>
          <c:order val="0"/>
          <c:tx>
            <c:strRef>
              <c:f>Figurer!$M$135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Figurer!$L$136:$L$146</c:f>
              <c:strCache>
                <c:ptCount val="11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</c:v>
                </c:pt>
                <c:pt idx="5">
                  <c:v>KLP Bedriftsp</c:v>
                </c:pt>
                <c:pt idx="6">
                  <c:v>Nordea Liv</c:v>
                </c:pt>
                <c:pt idx="7">
                  <c:v>SHB Liv</c:v>
                </c:pt>
                <c:pt idx="8">
                  <c:v>Silver</c:v>
                </c:pt>
                <c:pt idx="9">
                  <c:v>SpareBank 1</c:v>
                </c:pt>
                <c:pt idx="10">
                  <c:v>Storebrand</c:v>
                </c:pt>
              </c:strCache>
            </c:strRef>
          </c:cat>
          <c:val>
            <c:numRef>
              <c:f>Figurer!$M$136:$M$146</c:f>
              <c:numCache>
                <c:formatCode>#,##0</c:formatCode>
                <c:ptCount val="11"/>
                <c:pt idx="0">
                  <c:v>9764258.0389999989</c:v>
                </c:pt>
                <c:pt idx="1">
                  <c:v>39457941</c:v>
                </c:pt>
                <c:pt idx="2">
                  <c:v>1751735</c:v>
                </c:pt>
                <c:pt idx="3">
                  <c:v>11604506.424000001</c:v>
                </c:pt>
                <c:pt idx="4">
                  <c:v>1852989.4321500002</c:v>
                </c:pt>
                <c:pt idx="5">
                  <c:v>734508</c:v>
                </c:pt>
                <c:pt idx="6">
                  <c:v>27871306.558479264</c:v>
                </c:pt>
                <c:pt idx="7">
                  <c:v>1387383</c:v>
                </c:pt>
                <c:pt idx="8">
                  <c:v>520188.14100000006</c:v>
                </c:pt>
                <c:pt idx="9">
                  <c:v>11778985.42354</c:v>
                </c:pt>
                <c:pt idx="10">
                  <c:v>37731562.259090006</c:v>
                </c:pt>
              </c:numCache>
            </c:numRef>
          </c:val>
        </c:ser>
        <c:ser>
          <c:idx val="1"/>
          <c:order val="1"/>
          <c:tx>
            <c:strRef>
              <c:f>Figurer!$N$135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Figurer!$L$136:$L$146</c:f>
              <c:strCache>
                <c:ptCount val="11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</c:v>
                </c:pt>
                <c:pt idx="5">
                  <c:v>KLP Bedriftsp</c:v>
                </c:pt>
                <c:pt idx="6">
                  <c:v>Nordea Liv</c:v>
                </c:pt>
                <c:pt idx="7">
                  <c:v>SHB Liv</c:v>
                </c:pt>
                <c:pt idx="8">
                  <c:v>Silver</c:v>
                </c:pt>
                <c:pt idx="9">
                  <c:v>SpareBank 1</c:v>
                </c:pt>
                <c:pt idx="10">
                  <c:v>Storebrand</c:v>
                </c:pt>
              </c:strCache>
            </c:strRef>
          </c:cat>
          <c:val>
            <c:numRef>
              <c:f>Figurer!$N$136:$N$146</c:f>
              <c:numCache>
                <c:formatCode>#,##0</c:formatCode>
                <c:ptCount val="11"/>
                <c:pt idx="0">
                  <c:v>11569001.886</c:v>
                </c:pt>
                <c:pt idx="1">
                  <c:v>47449700</c:v>
                </c:pt>
                <c:pt idx="2">
                  <c:v>2163790</c:v>
                </c:pt>
                <c:pt idx="3">
                  <c:v>14148914.607000001</c:v>
                </c:pt>
                <c:pt idx="4">
                  <c:v>2029624.7911499999</c:v>
                </c:pt>
                <c:pt idx="5">
                  <c:v>1015795</c:v>
                </c:pt>
                <c:pt idx="6">
                  <c:v>36516794.106033079</c:v>
                </c:pt>
                <c:pt idx="7">
                  <c:v>1562174</c:v>
                </c:pt>
                <c:pt idx="8">
                  <c:v>584555.29125999997</c:v>
                </c:pt>
                <c:pt idx="9">
                  <c:v>14634426.339810001</c:v>
                </c:pt>
                <c:pt idx="10">
                  <c:v>49369943.155000001</c:v>
                </c:pt>
              </c:numCache>
            </c:numRef>
          </c:val>
        </c:ser>
        <c:axId val="256250240"/>
        <c:axId val="256251776"/>
      </c:barChart>
      <c:catAx>
        <c:axId val="25625024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56251776"/>
        <c:crosses val="autoZero"/>
        <c:auto val="1"/>
        <c:lblAlgn val="ctr"/>
        <c:lblOffset val="100"/>
        <c:tickLblSkip val="1"/>
        <c:tickMarkSkip val="1"/>
      </c:catAx>
      <c:valAx>
        <c:axId val="25625177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2.5920873124147339E-2"/>
              <c:y val="0.33544386003133009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56250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4561192811335145"/>
          <c:y val="0.9367107570051767"/>
          <c:w val="0.57980943377984984"/>
          <c:h val="0.98523399002002221"/>
        </c:manualLayout>
      </c:layout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8070666438434341"/>
          <c:y val="7.8066793374966123E-2"/>
          <c:w val="0.75271796188519913"/>
          <c:h val="0.62564087493111786"/>
        </c:manualLayout>
      </c:layout>
      <c:barChart>
        <c:barDir val="col"/>
        <c:grouping val="clustered"/>
        <c:ser>
          <c:idx val="0"/>
          <c:order val="0"/>
          <c:tx>
            <c:strRef>
              <c:f>Figurer!$M$162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Figurer!$L$163:$L$171</c:f>
              <c:strCache>
                <c:ptCount val="9"/>
                <c:pt idx="0">
                  <c:v>Danica Pensjon</c:v>
                </c:pt>
                <c:pt idx="1">
                  <c:v>DNB Liv</c:v>
                </c:pt>
                <c:pt idx="2">
                  <c:v>Gjensidige Pensj</c:v>
                </c:pt>
                <c:pt idx="3">
                  <c:v>KLP</c:v>
                </c:pt>
                <c:pt idx="4">
                  <c:v>KLP Bedriftsp</c:v>
                </c:pt>
                <c:pt idx="5">
                  <c:v>Nordea Liv</c:v>
                </c:pt>
                <c:pt idx="6">
                  <c:v>Silver</c:v>
                </c:pt>
                <c:pt idx="7">
                  <c:v>SpareBank 1</c:v>
                </c:pt>
                <c:pt idx="8">
                  <c:v>Storebrand </c:v>
                </c:pt>
              </c:strCache>
            </c:strRef>
          </c:cat>
          <c:val>
            <c:numRef>
              <c:f>Figurer!$M$163:$M$171</c:f>
              <c:numCache>
                <c:formatCode>#,##0</c:formatCode>
                <c:ptCount val="9"/>
                <c:pt idx="0">
                  <c:v>-121184.30800000002</c:v>
                </c:pt>
                <c:pt idx="1">
                  <c:v>-13095612</c:v>
                </c:pt>
                <c:pt idx="2">
                  <c:v>18195.29</c:v>
                </c:pt>
                <c:pt idx="3">
                  <c:v>16966340.514879998</c:v>
                </c:pt>
                <c:pt idx="4">
                  <c:v>88041</c:v>
                </c:pt>
                <c:pt idx="5">
                  <c:v>-53231.859799999962</c:v>
                </c:pt>
                <c:pt idx="6">
                  <c:v>26943.538809999998</c:v>
                </c:pt>
                <c:pt idx="7">
                  <c:v>-136427.90556999997</c:v>
                </c:pt>
                <c:pt idx="8">
                  <c:v>-4986542.5411299989</c:v>
                </c:pt>
              </c:numCache>
            </c:numRef>
          </c:val>
        </c:ser>
        <c:ser>
          <c:idx val="1"/>
          <c:order val="1"/>
          <c:tx>
            <c:strRef>
              <c:f>Figurer!$N$162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Figurer!$L$163:$L$171</c:f>
              <c:strCache>
                <c:ptCount val="9"/>
                <c:pt idx="0">
                  <c:v>Danica Pensjon</c:v>
                </c:pt>
                <c:pt idx="1">
                  <c:v>DNB Liv</c:v>
                </c:pt>
                <c:pt idx="2">
                  <c:v>Gjensidige Pensj</c:v>
                </c:pt>
                <c:pt idx="3">
                  <c:v>KLP</c:v>
                </c:pt>
                <c:pt idx="4">
                  <c:v>KLP Bedriftsp</c:v>
                </c:pt>
                <c:pt idx="5">
                  <c:v>Nordea Liv</c:v>
                </c:pt>
                <c:pt idx="6">
                  <c:v>Silver</c:v>
                </c:pt>
                <c:pt idx="7">
                  <c:v>SpareBank 1</c:v>
                </c:pt>
                <c:pt idx="8">
                  <c:v>Storebrand </c:v>
                </c:pt>
              </c:strCache>
            </c:strRef>
          </c:cat>
          <c:val>
            <c:numRef>
              <c:f>Figurer!$N$163:$N$171</c:f>
              <c:numCache>
                <c:formatCode>#,##0</c:formatCode>
                <c:ptCount val="9"/>
                <c:pt idx="0">
                  <c:v>-16822.71</c:v>
                </c:pt>
                <c:pt idx="1">
                  <c:v>-12415067</c:v>
                </c:pt>
                <c:pt idx="2">
                  <c:v>192450.34899999999</c:v>
                </c:pt>
                <c:pt idx="3">
                  <c:v>9455551.9194699991</c:v>
                </c:pt>
                <c:pt idx="4">
                  <c:v>1168</c:v>
                </c:pt>
                <c:pt idx="5">
                  <c:v>-225515.17</c:v>
                </c:pt>
                <c:pt idx="6">
                  <c:v>6957.1704199999995</c:v>
                </c:pt>
                <c:pt idx="7">
                  <c:v>38496.616010000012</c:v>
                </c:pt>
                <c:pt idx="8">
                  <c:v>-3428844.6189999999</c:v>
                </c:pt>
              </c:numCache>
            </c:numRef>
          </c:val>
        </c:ser>
        <c:axId val="267291264"/>
        <c:axId val="270025088"/>
      </c:barChart>
      <c:catAx>
        <c:axId val="267291264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70025088"/>
        <c:crosses val="autoZero"/>
        <c:auto val="1"/>
        <c:lblAlgn val="ctr"/>
        <c:lblOffset val="100"/>
        <c:tickLblSkip val="1"/>
        <c:tickMarkSkip val="1"/>
      </c:catAx>
      <c:valAx>
        <c:axId val="2700250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2.1739130434782608E-2"/>
              <c:y val="0.35755283411244027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67291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4737347369622273"/>
          <c:y val="0.94455128774817365"/>
          <c:w val="0.57608738445737762"/>
          <c:h val="0.99044026945841701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style val="3"/>
  <c:chart>
    <c:plotArea>
      <c:layout>
        <c:manualLayout>
          <c:layoutTarget val="inner"/>
          <c:xMode val="edge"/>
          <c:yMode val="edge"/>
          <c:x val="0.17253853430922791"/>
          <c:y val="8.5614035087719711E-2"/>
          <c:w val="0.75564702786135474"/>
          <c:h val="0.63649189114518989"/>
        </c:manualLayout>
      </c:layout>
      <c:barChart>
        <c:barDir val="col"/>
        <c:grouping val="clustered"/>
        <c:ser>
          <c:idx val="0"/>
          <c:order val="0"/>
          <c:tx>
            <c:strRef>
              <c:f>Figurer!$M$188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Figurer!$L$189:$L$198</c:f>
              <c:strCache>
                <c:ptCount val="10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 Bedriftsp</c:v>
                </c:pt>
                <c:pt idx="5">
                  <c:v>Nordea Liv</c:v>
                </c:pt>
                <c:pt idx="6">
                  <c:v>SHB Liv</c:v>
                </c:pt>
                <c:pt idx="7">
                  <c:v>Silver</c:v>
                </c:pt>
                <c:pt idx="8">
                  <c:v>SpareBank 1</c:v>
                </c:pt>
                <c:pt idx="9">
                  <c:v>Storebrand</c:v>
                </c:pt>
              </c:strCache>
            </c:strRef>
          </c:cat>
          <c:val>
            <c:numRef>
              <c:f>Figurer!$M$189:$M$198</c:f>
              <c:numCache>
                <c:formatCode>#,##0</c:formatCode>
                <c:ptCount val="10"/>
                <c:pt idx="0">
                  <c:v>-121184.30800000002</c:v>
                </c:pt>
                <c:pt idx="1">
                  <c:v>314351</c:v>
                </c:pt>
                <c:pt idx="2">
                  <c:v>19709.886999999999</c:v>
                </c:pt>
                <c:pt idx="3">
                  <c:v>41241.31600000005</c:v>
                </c:pt>
                <c:pt idx="4">
                  <c:v>40633</c:v>
                </c:pt>
                <c:pt idx="5">
                  <c:v>161076.75865000003</c:v>
                </c:pt>
                <c:pt idx="6">
                  <c:v>2089</c:v>
                </c:pt>
                <c:pt idx="7">
                  <c:v>22673.791870000001</c:v>
                </c:pt>
                <c:pt idx="8">
                  <c:v>100374.94657000003</c:v>
                </c:pt>
                <c:pt idx="9">
                  <c:v>-214290.44673000008</c:v>
                </c:pt>
              </c:numCache>
            </c:numRef>
          </c:val>
        </c:ser>
        <c:ser>
          <c:idx val="1"/>
          <c:order val="1"/>
          <c:tx>
            <c:strRef>
              <c:f>Figurer!$N$188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Figurer!$L$189:$L$198</c:f>
              <c:strCache>
                <c:ptCount val="10"/>
                <c:pt idx="0">
                  <c:v>Danica Pensjon</c:v>
                </c:pt>
                <c:pt idx="1">
                  <c:v>DNB Liv</c:v>
                </c:pt>
                <c:pt idx="2">
                  <c:v>Frende Livsfors</c:v>
                </c:pt>
                <c:pt idx="3">
                  <c:v>Gjensidige Pensj</c:v>
                </c:pt>
                <c:pt idx="4">
                  <c:v>KLP Bedriftsp</c:v>
                </c:pt>
                <c:pt idx="5">
                  <c:v>Nordea Liv</c:v>
                </c:pt>
                <c:pt idx="6">
                  <c:v>SHB Liv</c:v>
                </c:pt>
                <c:pt idx="7">
                  <c:v>Silver</c:v>
                </c:pt>
                <c:pt idx="8">
                  <c:v>SpareBank 1</c:v>
                </c:pt>
                <c:pt idx="9">
                  <c:v>Storebrand</c:v>
                </c:pt>
              </c:strCache>
            </c:strRef>
          </c:cat>
          <c:val>
            <c:numRef>
              <c:f>Figurer!$N$189:$N$198</c:f>
              <c:numCache>
                <c:formatCode>#,##0</c:formatCode>
                <c:ptCount val="10"/>
                <c:pt idx="0">
                  <c:v>-30643.934999999998</c:v>
                </c:pt>
                <c:pt idx="1">
                  <c:v>166420</c:v>
                </c:pt>
                <c:pt idx="2">
                  <c:v>38291</c:v>
                </c:pt>
                <c:pt idx="3">
                  <c:v>21403.637000000046</c:v>
                </c:pt>
                <c:pt idx="4">
                  <c:v>58569</c:v>
                </c:pt>
                <c:pt idx="5">
                  <c:v>-176070.55631999997</c:v>
                </c:pt>
                <c:pt idx="6">
                  <c:v>-6326</c:v>
                </c:pt>
                <c:pt idx="7">
                  <c:v>22825.487480000003</c:v>
                </c:pt>
                <c:pt idx="8">
                  <c:v>24611.234719999979</c:v>
                </c:pt>
                <c:pt idx="9">
                  <c:v>20268.995999999926</c:v>
                </c:pt>
              </c:numCache>
            </c:numRef>
          </c:val>
        </c:ser>
        <c:axId val="275215488"/>
        <c:axId val="275217792"/>
      </c:barChart>
      <c:catAx>
        <c:axId val="275215488"/>
        <c:scaling>
          <c:orientation val="minMax"/>
        </c:scaling>
        <c:axPos val="b"/>
        <c:numFmt formatCode="General" sourceLinked="1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75217792"/>
        <c:crosses val="autoZero"/>
        <c:auto val="1"/>
        <c:lblAlgn val="ctr"/>
        <c:lblOffset val="100"/>
        <c:tickLblSkip val="1"/>
        <c:tickMarkSkip val="1"/>
      </c:catAx>
      <c:valAx>
        <c:axId val="2752177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i 1000 kr.</a:t>
                </a:r>
              </a:p>
            </c:rich>
          </c:tx>
          <c:layout>
            <c:manualLayout>
              <c:xMode val="edge"/>
              <c:yMode val="edge"/>
              <c:x val="3.3875338753387531E-2"/>
              <c:y val="0.33052678581152456"/>
            </c:manualLayout>
          </c:layout>
        </c:title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75215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0.35049740733627804"/>
          <c:y val="0.93473780507726989"/>
          <c:w val="0.5813015243013322"/>
          <c:h val="0.98315897234837346"/>
        </c:manualLayout>
      </c:layout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 alignWithMargins="0"/>
    <c:pageMargins b="0.98425196899999956" l="0.78740157499999996" r="0.78740157499999996" t="0.98425196899999956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476250</xdr:colOff>
      <xdr:row>54</xdr:row>
      <xdr:rowOff>28575</xdr:rowOff>
    </xdr:to>
    <xdr:pic>
      <xdr:nvPicPr>
        <xdr:cNvPr id="2057" name="Picture 1" descr="Statistikk_forside.pd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572250" cy="11258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695325</xdr:colOff>
      <xdr:row>41</xdr:row>
      <xdr:rowOff>34925</xdr:rowOff>
    </xdr:from>
    <xdr:to>
      <xdr:col>5</xdr:col>
      <xdr:colOff>371492</xdr:colOff>
      <xdr:row>47</xdr:row>
      <xdr:rowOff>104775</xdr:rowOff>
    </xdr:to>
    <xdr:sp macro="" textlink="">
      <xdr:nvSpPr>
        <xdr:cNvPr id="3" name="Text Box 6"/>
        <xdr:cNvSpPr txBox="1"/>
      </xdr:nvSpPr>
      <xdr:spPr>
        <a:xfrm>
          <a:off x="695325" y="9083675"/>
          <a:ext cx="3486167" cy="111760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nb-NO" sz="1600" b="1">
              <a:effectLst/>
              <a:latin typeface="Arial"/>
              <a:ea typeface="ＭＳ 明朝"/>
              <a:cs typeface="Times New Roman"/>
            </a:rPr>
            <a:t>2. KVARTAL 2015 </a:t>
          </a:r>
          <a:r>
            <a:rPr lang="nb-NO" sz="1000">
              <a:effectLst/>
              <a:latin typeface="Arial"/>
              <a:ea typeface="ＭＳ 明朝"/>
              <a:cs typeface="Times New Roman"/>
            </a:rPr>
            <a:t>(2. september 2015)</a:t>
          </a:r>
        </a:p>
        <a:p>
          <a:pPr>
            <a:spcAft>
              <a:spcPts val="0"/>
            </a:spcAft>
          </a:pPr>
          <a:endParaRPr lang="nb-NO" sz="1000">
            <a:effectLst/>
            <a:latin typeface="Arial"/>
            <a:ea typeface="ＭＳ 明朝"/>
            <a:cs typeface="Times New Roman"/>
          </a:endParaRPr>
        </a:p>
        <a:p>
          <a:pPr>
            <a:spcAft>
              <a:spcPts val="0"/>
            </a:spcAft>
          </a:pPr>
          <a:endParaRPr lang="nb-NO" sz="1000">
            <a:effectLst/>
            <a:latin typeface="Arial"/>
            <a:ea typeface="ＭＳ 明朝"/>
            <a:cs typeface="Times New Roman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latin typeface="+mn-lt"/>
              <a:ea typeface="+mn-ea"/>
              <a:cs typeface="+mn-cs"/>
            </a:rPr>
            <a:t>Sist endret 23. november 2015</a:t>
          </a:r>
        </a:p>
        <a:p>
          <a:pPr>
            <a:spcAft>
              <a:spcPts val="0"/>
            </a:spcAft>
          </a:pPr>
          <a:endParaRPr lang="nb-NO" sz="12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666750</xdr:colOff>
      <xdr:row>32</xdr:row>
      <xdr:rowOff>387350</xdr:rowOff>
    </xdr:from>
    <xdr:to>
      <xdr:col>8</xdr:col>
      <xdr:colOff>196850</xdr:colOff>
      <xdr:row>38</xdr:row>
      <xdr:rowOff>22225</xdr:rowOff>
    </xdr:to>
    <xdr:sp macro="" textlink="">
      <xdr:nvSpPr>
        <xdr:cNvPr id="4" name="Text Box 4"/>
        <xdr:cNvSpPr txBox="1"/>
      </xdr:nvSpPr>
      <xdr:spPr>
        <a:xfrm>
          <a:off x="666750" y="7292975"/>
          <a:ext cx="5626100" cy="114935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3100"/>
            </a:lnSpc>
            <a:spcAft>
              <a:spcPts val="0"/>
            </a:spcAft>
          </a:pPr>
          <a:r>
            <a:rPr lang="nb-NO" sz="2800" b="1">
              <a:solidFill>
                <a:srgbClr val="54758C"/>
              </a:solidFill>
              <a:effectLst/>
              <a:latin typeface="Arial"/>
              <a:ea typeface="ＭＳ 明朝"/>
              <a:cs typeface="Times New Roman"/>
            </a:rPr>
            <a:t>MARKEDSANDELER</a:t>
          </a:r>
          <a:endParaRPr lang="nb-NO" sz="1200">
            <a:effectLst/>
            <a:ea typeface="ＭＳ 明朝"/>
            <a:cs typeface="Times New Roman"/>
          </a:endParaRPr>
        </a:p>
        <a:p>
          <a:pPr>
            <a:lnSpc>
              <a:spcPts val="3200"/>
            </a:lnSpc>
            <a:spcAft>
              <a:spcPts val="0"/>
            </a:spcAft>
          </a:pPr>
          <a:r>
            <a:rPr lang="en-GB" sz="2600">
              <a:solidFill>
                <a:srgbClr val="54758C"/>
              </a:solidFill>
              <a:effectLst/>
              <a:latin typeface="Arial"/>
              <a:ea typeface="ＭＳ 明朝"/>
              <a:cs typeface="MinionPro-Regular"/>
            </a:rPr>
            <a:t>– endelige tall og regnskapsstatistikk</a:t>
          </a:r>
          <a:endParaRPr lang="nb-NO" sz="1200">
            <a:solidFill>
              <a:srgbClr val="000000"/>
            </a:solidFill>
            <a:effectLst/>
            <a:latin typeface="MinionPro-Regular"/>
            <a:ea typeface="ＭＳ 明朝"/>
            <a:cs typeface="MinionPro-Regular"/>
          </a:endParaRPr>
        </a:p>
        <a:p>
          <a:pPr>
            <a:lnSpc>
              <a:spcPts val="1300"/>
            </a:lnSpc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447675</xdr:colOff>
      <xdr:row>5</xdr:row>
      <xdr:rowOff>12700</xdr:rowOff>
    </xdr:from>
    <xdr:to>
      <xdr:col>2</xdr:col>
      <xdr:colOff>530482</xdr:colOff>
      <xdr:row>7</xdr:row>
      <xdr:rowOff>66616</xdr:rowOff>
    </xdr:to>
    <xdr:sp macro="" textlink="">
      <xdr:nvSpPr>
        <xdr:cNvPr id="5" name="Text Box 3"/>
        <xdr:cNvSpPr txBox="1"/>
      </xdr:nvSpPr>
      <xdr:spPr>
        <a:xfrm>
          <a:off x="447675" y="822325"/>
          <a:ext cx="1606807" cy="511116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1500"/>
            </a:lnSpc>
            <a:spcAft>
              <a:spcPts val="0"/>
            </a:spcAft>
          </a:pPr>
          <a:r>
            <a:rPr lang="nb-NO" sz="1400" cap="all">
              <a:ln w="0" cap="flat" cmpd="sng" algn="ctr">
                <a:noFill/>
                <a:prstDash val="solid"/>
                <a:round/>
              </a:ln>
              <a:solidFill>
                <a:schemeClr val="bg1"/>
              </a:solidFill>
              <a:effectLst/>
              <a:latin typeface="Arial"/>
              <a:ea typeface="ＭＳ 明朝"/>
              <a:cs typeface="Arial"/>
            </a:rPr>
            <a:t>LIVSTATISTIKK</a:t>
          </a:r>
          <a:endParaRPr lang="nb-NO" sz="1400">
            <a:ln w="0" cap="flat" cmpd="sng" algn="ctr">
              <a:noFill/>
              <a:prstDash val="solid"/>
              <a:round/>
            </a:ln>
            <a:solidFill>
              <a:schemeClr val="bg1"/>
            </a:solidFill>
            <a:effectLst/>
            <a:latin typeface="Arial"/>
            <a:ea typeface="ＭＳ 明朝"/>
            <a:cs typeface="Arial"/>
          </a:endParaRPr>
        </a:p>
        <a:p>
          <a:pPr>
            <a:lnSpc>
              <a:spcPts val="1100"/>
            </a:lnSpc>
            <a:spcAft>
              <a:spcPts val="0"/>
            </a:spcAft>
          </a:pPr>
          <a:r>
            <a:rPr lang="nb-NO" sz="1200">
              <a:effectLst/>
              <a:ea typeface="ＭＳ 明朝"/>
              <a:cs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0</xdr:rowOff>
    </xdr:from>
    <xdr:to>
      <xdr:col>9</xdr:col>
      <xdr:colOff>352425</xdr:colOff>
      <xdr:row>26</xdr:row>
      <xdr:rowOff>9525</xdr:rowOff>
    </xdr:to>
    <xdr:graphicFrame macro="">
      <xdr:nvGraphicFramePr>
        <xdr:cNvPr id="3089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30</xdr:row>
      <xdr:rowOff>219075</xdr:rowOff>
    </xdr:from>
    <xdr:to>
      <xdr:col>9</xdr:col>
      <xdr:colOff>285750</xdr:colOff>
      <xdr:row>50</xdr:row>
      <xdr:rowOff>123825</xdr:rowOff>
    </xdr:to>
    <xdr:graphicFrame macro="">
      <xdr:nvGraphicFramePr>
        <xdr:cNvPr id="309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57</xdr:row>
      <xdr:rowOff>0</xdr:rowOff>
    </xdr:from>
    <xdr:to>
      <xdr:col>9</xdr:col>
      <xdr:colOff>180975</xdr:colOff>
      <xdr:row>76</xdr:row>
      <xdr:rowOff>171450</xdr:rowOff>
    </xdr:to>
    <xdr:graphicFrame macro="">
      <xdr:nvGraphicFramePr>
        <xdr:cNvPr id="309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82</xdr:row>
      <xdr:rowOff>19050</xdr:rowOff>
    </xdr:from>
    <xdr:to>
      <xdr:col>9</xdr:col>
      <xdr:colOff>161925</xdr:colOff>
      <xdr:row>101</xdr:row>
      <xdr:rowOff>114300</xdr:rowOff>
    </xdr:to>
    <xdr:graphicFrame macro="">
      <xdr:nvGraphicFramePr>
        <xdr:cNvPr id="309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107</xdr:row>
      <xdr:rowOff>228600</xdr:rowOff>
    </xdr:from>
    <xdr:to>
      <xdr:col>9</xdr:col>
      <xdr:colOff>142875</xdr:colOff>
      <xdr:row>125</xdr:row>
      <xdr:rowOff>180975</xdr:rowOff>
    </xdr:to>
    <xdr:graphicFrame macro="">
      <xdr:nvGraphicFramePr>
        <xdr:cNvPr id="3093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133</xdr:row>
      <xdr:rowOff>57150</xdr:rowOff>
    </xdr:from>
    <xdr:to>
      <xdr:col>9</xdr:col>
      <xdr:colOff>123825</xdr:colOff>
      <xdr:row>153</xdr:row>
      <xdr:rowOff>114300</xdr:rowOff>
    </xdr:to>
    <xdr:graphicFrame macro="">
      <xdr:nvGraphicFramePr>
        <xdr:cNvPr id="3094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160</xdr:row>
      <xdr:rowOff>28575</xdr:rowOff>
    </xdr:from>
    <xdr:to>
      <xdr:col>9</xdr:col>
      <xdr:colOff>180975</xdr:colOff>
      <xdr:row>177</xdr:row>
      <xdr:rowOff>200025</xdr:rowOff>
    </xdr:to>
    <xdr:graphicFrame macro="">
      <xdr:nvGraphicFramePr>
        <xdr:cNvPr id="309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185</xdr:row>
      <xdr:rowOff>57150</xdr:rowOff>
    </xdr:from>
    <xdr:to>
      <xdr:col>9</xdr:col>
      <xdr:colOff>171450</xdr:colOff>
      <xdr:row>204</xdr:row>
      <xdr:rowOff>123825</xdr:rowOff>
    </xdr:to>
    <xdr:graphicFrame macro="">
      <xdr:nvGraphicFramePr>
        <xdr:cNvPr id="3096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104775</xdr:rowOff>
    </xdr:from>
    <xdr:to>
      <xdr:col>0</xdr:col>
      <xdr:colOff>5734050</xdr:colOff>
      <xdr:row>78</xdr:row>
      <xdr:rowOff>174624</xdr:rowOff>
    </xdr:to>
    <xdr:sp macro="" textlink="">
      <xdr:nvSpPr>
        <xdr:cNvPr id="7170" name="Text Box 1026"/>
        <xdr:cNvSpPr txBox="1">
          <a:spLocks noChangeArrowheads="1"/>
        </xdr:cNvSpPr>
      </xdr:nvSpPr>
      <xdr:spPr bwMode="auto">
        <a:xfrm>
          <a:off x="133350" y="1136650"/>
          <a:ext cx="5600700" cy="17691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nb-NO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Selskaper som inngår i statistikken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Statistikken viser tall for medlemsselskaper i Finans Norge som selger livprodukter.</a:t>
          </a:r>
        </a:p>
        <a:p>
          <a:pPr algn="l" rtl="0">
            <a:lnSpc>
              <a:spcPts val="1600"/>
            </a:lnSpc>
            <a:defRPr sz="1000"/>
          </a:pPr>
          <a:endParaRPr lang="nb-NO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Produkter uten investeringsvalg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ACE European Group 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(utenlandsk skadeselskap, filial)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Danica Pensjonsforsikring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DNB Livsforsikring ASA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Eika Forsikring AS (skadeselskap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- tidligere Terra)</a:t>
          </a: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Frende Livsforsikring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Frende Skadeforsikring (skadeselskap)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Gjensidige Forsikring (skadeselskap)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Gjensidige Pensjonsforsikring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Handelsbanken Liv (utenlandsk,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filial)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If Skadeforsikring NUF (skadeselskap)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KLP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KLP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Bedriftspensjon AS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KLP Skadeforsikring AS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Landbruksforsikring (skadeselskap)</a:t>
          </a: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Livsforsikringsselskapet Nordea Liv Norge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NEMI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Forsikring (skadeselskap)</a:t>
          </a: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Oslo Pensjonsforsikring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Silver Pensjonsforsikring AS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SpareBank 1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Storebrand Livsforsikring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Telenor Forsikring (skadeselskap)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Tryg Forsikring (skadeselskap)</a:t>
          </a:r>
          <a:endParaRPr kumimoji="0" lang="nb-NO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700"/>
            </a:lnSpc>
            <a:defRPr sz="1000"/>
          </a:pPr>
          <a:r>
            <a:rPr lang="nb-NO" sz="18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Produkter med investeringsvalg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Danica Pensjonsforsikring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DNB Livsforsikring ASA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Frende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Livsforsikring</a:t>
          </a: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Gjensidige Pensjonsforsikring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KLP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KLP Bedriftspensjon AS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Livsforsikringsselskapet Nordea Liv Norge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SHB Liv (utenlandsk, filial)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Silver Pensjonsforsikring AS</a:t>
          </a: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SpareBank 1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Storebrand Livsforsikring</a:t>
          </a:r>
        </a:p>
        <a:p>
          <a:pPr algn="l" rtl="0">
            <a:lnSpc>
              <a:spcPts val="13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u="sng" strike="noStrike">
              <a:solidFill>
                <a:srgbClr val="000000"/>
              </a:solidFill>
              <a:latin typeface="Times New Roman"/>
              <a:cs typeface="Times New Roman"/>
            </a:rPr>
            <a:t>Utenlandske filialer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:</a:t>
          </a:r>
        </a:p>
        <a:p>
          <a:pPr algn="l" rtl="0">
            <a:lnSpc>
              <a:spcPts val="17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Disse har ikke samme krav til regnskapsføring som norske livselskaper, og rapporterer derfor kun utvalgte</a:t>
          </a:r>
          <a:r>
            <a:rPr lang="nb-NO" sz="1800" b="0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poster</a:t>
          </a: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lnSpc>
              <a:spcPts val="16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I figurer og tabeller har enkelte selskap "forkortede" navn.</a:t>
          </a: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600"/>
            </a:lnSpc>
            <a:defRPr sz="1000"/>
          </a:pPr>
          <a:r>
            <a:rPr lang="nb-NO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Noter til tabellene</a:t>
          </a:r>
          <a:endParaRPr lang="nb-NO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1) Brutto forfalt premie tilsvarer post 1.1 i resultat-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regnskapet, jf. forskrift til årsregnskap for 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forsikringsselskaper. </a:t>
          </a:r>
        </a:p>
        <a:p>
          <a:pPr marL="0" marR="0" lvl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2) Brutto risikopremie rapporteres for produkter både med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og uten sparing. Risikopremie for tilknyttede dekninger,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som kritisk sykdom, ulykke m.m. skal ikke tas med. For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Brutto risikopremie for individuell uførepensjon, se note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29).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3) Gruppeliv bedrift tilsvarer tjenestegruppeliv.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4) Gruppeliv privat består av foreningsgruppeliv, gjelds-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gruppeliv og annet.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5) Engangsbetalt alderspensjon er innskuddsbasert pensjon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med dødelighetsarv. </a:t>
          </a: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lnSpc>
              <a:spcPts val="14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nb-NO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r>
            <a:rPr lang="nb-NO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6162675</xdr:colOff>
      <xdr:row>3</xdr:row>
      <xdr:rowOff>161925</xdr:rowOff>
    </xdr:from>
    <xdr:to>
      <xdr:col>1</xdr:col>
      <xdr:colOff>57150</xdr:colOff>
      <xdr:row>79</xdr:row>
      <xdr:rowOff>15875</xdr:rowOff>
    </xdr:to>
    <xdr:sp macro="" textlink="">
      <xdr:nvSpPr>
        <xdr:cNvPr id="7171" name="Text Box 1027"/>
        <xdr:cNvSpPr txBox="1">
          <a:spLocks noChangeArrowheads="1"/>
        </xdr:cNvSpPr>
      </xdr:nvSpPr>
      <xdr:spPr bwMode="auto">
        <a:xfrm>
          <a:off x="6162675" y="955675"/>
          <a:ext cx="5673725" cy="1795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6) Innnskuddspensjon er innskuddsbasert pensjon uten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dødelighetsarv.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7) LOF/LOI betyr lov om foretakspensjon og lov om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innskuddspensjon.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8) Nytegnet premie oppgis brutto, inkl. omkostninger.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Tall som rapporteres må være faktisk regnskapsførte (på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tilsvarende måte som brutto forfalt premie).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Nytegnet premie er registrert totalpremie på årsbasis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(eventuelt registrert engangsinnbetaling og/eller avtalt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årlig innbetaling for konto-, fonds- eller kapitaliserings-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produkter) og gjelder: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- helt nye forsikringskontrakter i selskapet (ikke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tilflytting)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- endringer i registrert totalpremie på årsbasis for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eksisterende kontrakter, når endringen skyldes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kontraktsmessige forandringer som innebærer reell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nytegning, eller at nye grupper forsikrede kommer med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- at nye medlemmer meldes inn i gruppelivsordninger og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kollektive pensjonsordninger med frivillig tilslutning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Det gjøres fradrag i nytegnet premie tilsvarende registrert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nytegnet premie i tidligere statistikk for kontrakter der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første premie likevel ikke ble betalt, og det ikke tidligere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er foretatt slikt fradrag.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9) Forsikringsforpliktelser i livsforsikring tilsvarer post 12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i balansen, ekskl. post 12.3 Kursreguleringsfond for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produkter uten investeringsvalg og post 13 i balansen for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produkter med investeringsvalg. Gjenforsikringsandel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skal ikke tas hensyn til i markedsdelen.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10) Overførte reserver fra andre tilsvarer post 1.3 i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resultatregnskapet samt overførte tilleggsavsetninger som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tilsvarer post 6.6 i  resultatregnskapet.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11) Flytting av en gruppelivsordning fra andre eller til andre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måles i brutto årlig premie (ikke brutto forfalt premie).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12) Overførte reserver til andre tilsvarer post 5.3 i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resultatregnskapet.</a:t>
          </a:r>
          <a:endParaRPr kumimoji="0" lang="nb-NO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13) Kapitaldekning i henhold til forskrift om minstekrav til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kapitaldekning § 4 (FOR 2006-12-22  nr 1616).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14) Kapitalavkastning I i  henhold til forskrift om beregning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av kapitalavkastning (FOR 2009-05-26 nr  575) § 3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vedrørende bokført avkastning, og beregnes kun for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kollektivporteføljen.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15) Kapitalavkastning II beregnes som kapitalavkastning I,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men  inklusiv endring i  merverdier på finansielle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eiendeler målt til virkelig verdi, dvs forskriftens § 3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vedrørende verdijustert avkastning.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16) Herav fripoliser, herav pensjonskapitalbevis og herav pensjonsbevis omfatter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også fortsettelsesforsikringer. Herav-postene er uttrekk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fra hovedposten Privat kollektiv pensjon, uansett om det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er Innenfor LOF/LOI eller Utenfor LOF/LOI - Livrenter.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17) Soliditetskapital 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tilsvarer egenkapital (inkludert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resultat), ansvarlig lån, kursreguleringsfond,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tilleggsavsetninger, kundenes resultat og over-/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underverdier på investeringer til amortisert kost.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Soliditetskapital regnes i  prosent av  forsikringsmessige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avsetninger med garanti (inkludert investeringsvalg med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garanti) forskrift  om solvensmargin, livsforsikring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(FOR-1995-05-19-481).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18) Kursreguleringsfond på eiendeler som omfattes av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stresstesten til Finanstilsynet.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19) Livrenter, IPA og IPS er individuelle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pensjonsspareavtaler etter skattereglene (kun i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årsstatistikken / 4.kvartal).</a:t>
          </a:r>
        </a:p>
        <a:p>
          <a:pPr algn="l" rtl="0">
            <a:defRPr sz="1000"/>
          </a:pPr>
          <a:r>
            <a:rPr lang="nb-NO" sz="18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           </a:t>
          </a:r>
        </a:p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800" b="0" i="0" strike="noStrike">
              <a:solidFill>
                <a:sysClr val="windowText" lastClr="000000"/>
              </a:solidFill>
              <a:latin typeface="Times New Roman"/>
              <a:cs typeface="Times New Roman"/>
            </a:rPr>
            <a:t>.</a:t>
          </a:r>
        </a:p>
        <a:p>
          <a:pPr algn="l" rtl="0"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8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nb-NO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nb-NO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2</xdr:col>
      <xdr:colOff>57150</xdr:colOff>
      <xdr:row>4</xdr:row>
      <xdr:rowOff>190500</xdr:rowOff>
    </xdr:from>
    <xdr:to>
      <xdr:col>2</xdr:col>
      <xdr:colOff>5934075</xdr:colOff>
      <xdr:row>79</xdr:row>
      <xdr:rowOff>111125</xdr:rowOff>
    </xdr:to>
    <xdr:sp macro="" textlink="">
      <xdr:nvSpPr>
        <xdr:cNvPr id="7172" name="Text Box 1028"/>
        <xdr:cNvSpPr txBox="1">
          <a:spLocks noChangeArrowheads="1"/>
        </xdr:cNvSpPr>
      </xdr:nvSpPr>
      <xdr:spPr bwMode="auto">
        <a:xfrm>
          <a:off x="12423775" y="1222375"/>
          <a:ext cx="5876925" cy="17780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20) 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Mer/mindre-verdier for selskapsporteføljen.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21) I resultatanalysen oppstår avkastningsresultat kun for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produkter med garanti.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22) I resultatanalysen omfatter punktet alt som følger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modifisert overskuddsmodell.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23) I resultatanalyse for Gruppeliv fylles "Herav til selskap" ut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for ordninger som har overskuddsdeling.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24) Etter forskrift om årsregnskap inngår foreningskollektiv i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hovedbransjen privat kollektiv pensjon, § 5-29 a.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25) Med kommunal kollektiv pensjon menes kollektive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pensjonsordninger som definert i lov om forsikrings-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virksomhet § 10-1 og § 10-2.  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26) Utgår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27) </a:t>
          </a: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Etter ny forsikringsvirksomhetslov er overskuddsfond for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gruppeliv ikke lenger hjemlet og linjen er fjernet i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statistikken fom. 31.12.2008. Noen selskap har likevel 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fortsatt overskuddsfond for gruppeliv samt uavløpt premie,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og rapporterte dette under post 12.1 Premiereserve brutto, 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post 12.4 Erstatningsavsetning eller post 12.6 Andre 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tekniske avsetninger for skadeforsikringsvirksomheten. 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Linjer for gruppeliv er tatt inn igjen i statistikken per </a:t>
          </a:r>
          <a:b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</a:br>
          <a:r>
            <a:rPr lang="nb-NO" sz="1800" baseline="0" smtClean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     31.12.2009.</a:t>
          </a: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28) Gjenforsikringsandel av forsikringsforpliktelser i  </a:t>
          </a:r>
          <a:b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</a:b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kollektivporteføljen og investeringsvalgporteføljen er </a:t>
          </a:r>
          <a:b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</a:b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innført i kundeporteføljen fom. 4. kvartal 2009 etter</a:t>
          </a:r>
          <a:b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</a:b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endring av 18.12.2009 i Forskrift om årsregnskap for </a:t>
          </a:r>
          <a:b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</a:b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       forsikringsselskap.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29) Risikopremie for i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ndividuell uførepensjon blir i noen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selskap regnskapsført under Individuell kapital, mens den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for de fleste regnskapsføres under Individuell pensjon.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Brutto risikopremie for uførepensjon er derfor ikke lagt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som en heravpost under verken Individuell kapital eller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Individuell pensjon, men gjelder som en heravpost samlet </a:t>
          </a:r>
          <a:b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</a:b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       for disse. 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30) Gjelder ikke ordninger etter Lov om tjenestepensjon</a:t>
          </a: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.</a:t>
          </a: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Kommentarer til dataene</a:t>
          </a: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Generelle kommentarer</a:t>
          </a: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Når det nedenfor står "Endring i 2013-tall", menes endringer i forhold til 4. kvartal 2013.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For Brutto forfalt premie kan regnskapstallene (Tabell 4) være høyere enn markedstallene (Tabell 2a) fordi de kan inneholde tall for skadeforsikring og utenlandsk virksomhet.</a:t>
          </a: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For Overførte reserver til/fra andre i Tabell 3a inngår ikke overførte reserver som gjelder Gruppeliv. Disse vil imidlertid inngå i Tabell 4.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lnSpc>
              <a:spcPts val="1800"/>
            </a:lnSpc>
            <a:defRPr sz="1000"/>
          </a:pPr>
          <a:endParaRPr lang="nb-NO" sz="1800" b="0" i="0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lnSpc>
              <a:spcPts val="18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6153150</xdr:colOff>
      <xdr:row>4</xdr:row>
      <xdr:rowOff>133350</xdr:rowOff>
    </xdr:from>
    <xdr:to>
      <xdr:col>3</xdr:col>
      <xdr:colOff>0</xdr:colOff>
      <xdr:row>77</xdr:row>
      <xdr:rowOff>209550</xdr:rowOff>
    </xdr:to>
    <xdr:sp macro="" textlink="">
      <xdr:nvSpPr>
        <xdr:cNvPr id="12304" name="Text Box 1029"/>
        <xdr:cNvSpPr txBox="1">
          <a:spLocks noChangeArrowheads="1"/>
        </xdr:cNvSpPr>
      </xdr:nvSpPr>
      <xdr:spPr bwMode="auto">
        <a:xfrm>
          <a:off x="18516600" y="1162050"/>
          <a:ext cx="5753100" cy="1745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361950</xdr:colOff>
      <xdr:row>3</xdr:row>
      <xdr:rowOff>31750</xdr:rowOff>
    </xdr:from>
    <xdr:to>
      <xdr:col>4</xdr:col>
      <xdr:colOff>6115050</xdr:colOff>
      <xdr:row>76</xdr:row>
      <xdr:rowOff>122237</xdr:rowOff>
    </xdr:to>
    <xdr:sp macro="" textlink="">
      <xdr:nvSpPr>
        <xdr:cNvPr id="6" name="Text Box 1029"/>
        <xdr:cNvSpPr txBox="1">
          <a:spLocks noChangeArrowheads="1"/>
        </xdr:cNvSpPr>
      </xdr:nvSpPr>
      <xdr:spPr bwMode="auto">
        <a:xfrm>
          <a:off x="25222200" y="825500"/>
          <a:ext cx="5753100" cy="174736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Innsamlede data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De innsamlede data er identiske med det som forekommer i statistikken.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De underliggende tallene for statistikken er med en desimal, men statistikktallene publiseres uten desimaler. Det betyr at sumtall i formler kan avvike fra de synlige summene.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Prosentendringer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Prosentendringer med tallverdi ≥ 1000 gjengis som enten 999 eller - 999.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Sammenligner vi tall med samme fortegn, vil vi få prosent-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økning når vi går fra lavere tallverdi til høyere tallverdi.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Sammenligner vi tall med ulike fortegn, vil vi få prosent-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økning når vi går fra negative tall til positive tall.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Prosentendringer fra negative tall til 0 (null) = + 100,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mens prosentendringer fra positive tall til 0 (null) = - 100.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Prosentendringer fra 0 til positive eller negative tall angis ikke (---). Det samme gjelder små tallstørrelser som vises som 0.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nb-NO" sz="1800" b="0" i="0" u="none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none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none" strike="noStrike" baseline="0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none" strike="noStrike" baseline="0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none" strike="noStrike" baseline="0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none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algn="l" rtl="0">
            <a:defRPr sz="1000"/>
          </a:pPr>
          <a:endParaRPr lang="nb-NO" sz="1800" b="0" i="0" u="sng" strike="noStrike">
            <a:solidFill>
              <a:sysClr val="windowText" lastClr="000000"/>
            </a:solidFill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nb-NO" sz="18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2</xdr:col>
      <xdr:colOff>6334125</xdr:colOff>
      <xdr:row>4</xdr:row>
      <xdr:rowOff>190500</xdr:rowOff>
    </xdr:from>
    <xdr:to>
      <xdr:col>3</xdr:col>
      <xdr:colOff>304800</xdr:colOff>
      <xdr:row>79</xdr:row>
      <xdr:rowOff>111125</xdr:rowOff>
    </xdr:to>
    <xdr:sp macro="" textlink="">
      <xdr:nvSpPr>
        <xdr:cNvPr id="7" name="Text Box 1028"/>
        <xdr:cNvSpPr txBox="1">
          <a:spLocks noChangeArrowheads="1"/>
        </xdr:cNvSpPr>
      </xdr:nvSpPr>
      <xdr:spPr bwMode="auto">
        <a:xfrm>
          <a:off x="18700750" y="1222375"/>
          <a:ext cx="5876925" cy="17780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Danica Pensjonsforsikring</a:t>
          </a: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2014-tall:</a:t>
          </a: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Soliditetskapital er endret på grunn av tidligere feilrapportering (tabell 8).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KLP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2014-tall: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nb-NO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Overførtte reserver fra andre - Kommunal kollektiv pensjon er endret i forhold til tidligere rapportering (tabell 3a).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nb-NO" sz="1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algn="l" rtl="0">
            <a:lnSpc>
              <a:spcPts val="1800"/>
            </a:lnSpc>
            <a:defRPr sz="1000"/>
          </a:pPr>
          <a:r>
            <a:rPr lang="nb-NO" sz="1800" b="0" i="0" u="sng" strike="noStrike">
              <a:solidFill>
                <a:sysClr val="windowText" lastClr="000000"/>
              </a:solidFill>
              <a:latin typeface="Times New Roman"/>
              <a:cs typeface="Times New Roman"/>
            </a:rPr>
            <a:t>Nordea</a:t>
          </a:r>
          <a:r>
            <a:rPr lang="nb-NO" sz="1800" b="0" i="0" u="sng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 Liv</a:t>
          </a:r>
          <a:endParaRPr lang="nb-NO" sz="1800" b="0" i="0" u="sng" strike="noStrike">
            <a:solidFill>
              <a:sysClr val="windowText" lastClr="000000"/>
            </a:solidFill>
            <a:latin typeface="Times New Roman"/>
            <a:cs typeface="Times New Roman"/>
          </a:endParaRPr>
        </a:p>
        <a:p>
          <a:pPr algn="l" rtl="0">
            <a:lnSpc>
              <a:spcPts val="1900"/>
            </a:lnSpc>
            <a:defRPr sz="1000"/>
          </a:pPr>
          <a:r>
            <a:rPr lang="nb-NO" sz="1800" b="0" i="0" strike="noStrike">
              <a:solidFill>
                <a:schemeClr val="tx1"/>
              </a:solidFill>
              <a:latin typeface="Times New Roman"/>
              <a:cs typeface="Times New Roman"/>
            </a:rPr>
            <a:t>2014-tall:</a:t>
          </a:r>
        </a:p>
        <a:p>
          <a:pPr algn="l" rtl="0">
            <a:lnSpc>
              <a:spcPts val="1800"/>
            </a:lnSpc>
            <a:defRPr sz="1000"/>
          </a:pPr>
          <a:r>
            <a:rPr lang="nb-NO" sz="18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Det</a:t>
          </a:r>
          <a:r>
            <a:rPr lang="nb-NO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er foretatt enkelte omdisponeringer i resultatregnskapet (tabell 4).</a:t>
          </a:r>
          <a:endParaRPr lang="nb-NO" sz="1800" b="0" i="0" u="none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9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u="sng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nb-NO" sz="18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solidFill>
          <a:srgbClr val="FFFFFF"/>
        </a:solidFill>
        <a:ln w="9525">
          <a:noFill/>
          <a:miter lim="800000"/>
          <a:headEnd/>
          <a:tailEnd/>
        </a:ln>
      </a:spPr>
      <a:bodyPr vertOverflow="clip" wrap="square" lIns="36576" tIns="32004" rIns="0" bIns="0" anchor="t" upright="1"/>
      <a:lstStyle>
        <a:defPPr algn="l" rtl="0">
          <a:lnSpc>
            <a:spcPts val="1000"/>
          </a:lnSpc>
          <a:defRPr sz="1800" b="1" i="0" strike="noStrike">
            <a:solidFill>
              <a:srgbClr val="000000"/>
            </a:solidFill>
            <a:latin typeface="Times New Roman"/>
            <a:cs typeface="Times New Roman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showGridLines="0" topLeftCell="A14" zoomScaleNormal="100" workbookViewId="0">
      <selection activeCell="F43" sqref="F43"/>
    </sheetView>
  </sheetViews>
  <sheetFormatPr baseColWidth="10" defaultRowHeight="12.75"/>
  <sheetData>
    <row r="1" spans="2:9" s="408" customFormat="1"/>
    <row r="2" spans="2:9" s="408" customFormat="1"/>
    <row r="3" spans="2:9" s="408" customFormat="1"/>
    <row r="4" spans="2:9" s="408" customFormat="1"/>
    <row r="5" spans="2:9" s="408" customFormat="1">
      <c r="B5" s="409"/>
      <c r="C5" s="409"/>
      <c r="D5" s="409"/>
      <c r="E5" s="409"/>
      <c r="F5" s="409"/>
      <c r="G5" s="409"/>
      <c r="H5" s="409"/>
    </row>
    <row r="6" spans="2:9" s="408" customFormat="1" ht="23.25">
      <c r="B6" s="574"/>
      <c r="C6" s="409"/>
      <c r="D6" s="409"/>
      <c r="E6" s="409"/>
      <c r="F6" s="409"/>
      <c r="G6" s="409"/>
      <c r="H6" s="409"/>
      <c r="I6" s="410"/>
    </row>
    <row r="7" spans="2:9" s="408" customFormat="1">
      <c r="B7" s="409"/>
      <c r="C7" s="409"/>
      <c r="D7" s="409"/>
      <c r="E7" s="409"/>
      <c r="F7" s="409"/>
      <c r="G7" s="409"/>
      <c r="H7" s="409"/>
      <c r="I7" s="409"/>
    </row>
    <row r="8" spans="2:9" s="408" customFormat="1">
      <c r="B8" s="409"/>
      <c r="C8" s="409"/>
      <c r="D8" s="409"/>
      <c r="F8" s="409"/>
      <c r="G8" s="409"/>
      <c r="H8" s="409"/>
    </row>
    <row r="9" spans="2:9" s="408" customFormat="1">
      <c r="B9" s="409"/>
      <c r="C9" s="409"/>
      <c r="D9" s="409"/>
      <c r="E9" s="409"/>
      <c r="F9" s="409"/>
      <c r="G9" s="409"/>
      <c r="H9" s="409"/>
    </row>
    <row r="10" spans="2:9" s="408" customFormat="1" ht="23.25">
      <c r="B10" s="409"/>
      <c r="C10" s="409"/>
      <c r="D10" s="409"/>
      <c r="I10" s="410"/>
    </row>
    <row r="11" spans="2:9" s="408" customFormat="1">
      <c r="B11" s="409"/>
      <c r="C11" s="409"/>
      <c r="D11" s="409"/>
    </row>
    <row r="12" spans="2:9" s="408" customFormat="1" ht="27" customHeight="1">
      <c r="B12" s="409"/>
      <c r="C12" s="409"/>
      <c r="D12" s="409"/>
      <c r="E12" s="409"/>
      <c r="F12" s="409"/>
      <c r="G12" s="409"/>
      <c r="H12" s="409"/>
      <c r="I12" s="410"/>
    </row>
    <row r="13" spans="2:9" s="408" customFormat="1" ht="19.5" customHeight="1">
      <c r="B13" s="409"/>
      <c r="I13" s="410"/>
    </row>
    <row r="14" spans="2:9" s="408" customFormat="1">
      <c r="B14" s="409"/>
      <c r="C14" s="409"/>
      <c r="D14" s="409"/>
      <c r="F14" s="409"/>
      <c r="G14" s="409"/>
      <c r="H14" s="409"/>
    </row>
    <row r="15" spans="2:9" s="408" customFormat="1">
      <c r="B15" s="409"/>
      <c r="C15" s="409"/>
      <c r="D15" s="409"/>
      <c r="F15" s="409"/>
      <c r="G15" s="409"/>
      <c r="H15" s="409"/>
      <c r="I15" s="409"/>
    </row>
    <row r="16" spans="2:9" s="408" customFormat="1" ht="34.5">
      <c r="B16" s="409"/>
      <c r="C16" s="409"/>
      <c r="D16" s="409"/>
      <c r="E16" s="411"/>
      <c r="F16" s="409"/>
      <c r="G16" s="409"/>
      <c r="H16" s="409"/>
      <c r="I16" s="409"/>
    </row>
    <row r="17" spans="2:9" s="408" customFormat="1" ht="33">
      <c r="B17" s="409"/>
      <c r="C17" s="409"/>
      <c r="D17" s="409"/>
      <c r="E17" s="412"/>
      <c r="F17" s="409"/>
      <c r="G17" s="409"/>
      <c r="H17" s="409"/>
      <c r="I17" s="409"/>
    </row>
    <row r="18" spans="2:9" s="408" customFormat="1" ht="33">
      <c r="D18" s="412"/>
    </row>
    <row r="19" spans="2:9" s="408" customFormat="1" ht="18.75">
      <c r="E19" s="575"/>
      <c r="I19" s="413"/>
    </row>
    <row r="20" spans="2:9" s="408" customFormat="1"/>
    <row r="21" spans="2:9" s="408" customFormat="1">
      <c r="E21" s="414"/>
    </row>
    <row r="22" spans="2:9" s="408" customFormat="1" ht="26.25">
      <c r="E22" s="415"/>
    </row>
    <row r="23" spans="2:9" s="408" customFormat="1"/>
    <row r="24" spans="2:9" s="408" customFormat="1"/>
    <row r="25" spans="2:9" s="408" customFormat="1" ht="18.75">
      <c r="E25" s="416"/>
    </row>
    <row r="26" spans="2:9" s="408" customFormat="1" ht="18.75">
      <c r="E26" s="417"/>
    </row>
    <row r="27" spans="2:9" s="408" customFormat="1"/>
    <row r="28" spans="2:9" s="408" customFormat="1"/>
    <row r="29" spans="2:9" s="408" customFormat="1"/>
    <row r="30" spans="2:9" s="408" customFormat="1"/>
    <row r="31" spans="2:9" s="408" customFormat="1"/>
    <row r="32" spans="2:9" s="408" customFormat="1"/>
    <row r="33" spans="1:9" s="408" customFormat="1" ht="35.25">
      <c r="A33" s="576"/>
    </row>
    <row r="34" spans="1:9" s="408" customFormat="1"/>
    <row r="35" spans="1:9" s="408" customFormat="1"/>
    <row r="36" spans="1:9" s="408" customFormat="1" ht="33">
      <c r="B36" s="577"/>
    </row>
    <row r="37" spans="1:9" s="408" customFormat="1"/>
    <row r="38" spans="1:9" s="408" customFormat="1"/>
    <row r="39" spans="1:9" s="408" customFormat="1" ht="18">
      <c r="B39" s="578"/>
    </row>
    <row r="40" spans="1:9" s="408" customFormat="1"/>
    <row r="41" spans="1:9" s="408" customFormat="1" ht="18.75">
      <c r="I41" s="418"/>
    </row>
    <row r="42" spans="1:9" s="408" customFormat="1"/>
    <row r="43" spans="1:9" s="408" customFormat="1" ht="18.75">
      <c r="B43" s="651"/>
      <c r="C43" s="651"/>
      <c r="D43" s="651"/>
    </row>
    <row r="44" spans="1:9" s="408" customFormat="1"/>
    <row r="45" spans="1:9" s="408" customFormat="1"/>
    <row r="46" spans="1:9" s="408" customFormat="1"/>
    <row r="47" spans="1:9" s="408" customFormat="1"/>
    <row r="48" spans="1:9" s="408" customFormat="1"/>
    <row r="49" s="408" customFormat="1"/>
    <row r="50" s="408" customFormat="1"/>
    <row r="51" s="408" customFormat="1"/>
    <row r="52" s="408" customFormat="1"/>
    <row r="53" s="408" customFormat="1"/>
    <row r="54" s="408" customFormat="1"/>
    <row r="55" s="408" customFormat="1"/>
  </sheetData>
  <mergeCells count="1">
    <mergeCell ref="B43:D43"/>
  </mergeCells>
  <pageMargins left="0.7" right="0.7" top="0.75" bottom="0.75" header="0.3" footer="0.3"/>
  <pageSetup paperSize="9" scale="84" orientation="portrait" r:id="rId1"/>
  <rowBreaks count="1" manualBreakCount="1">
    <brk id="55" max="8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H131"/>
  <sheetViews>
    <sheetView showGridLines="0" zoomScale="60" zoomScaleNormal="60" workbookViewId="0">
      <pane xSplit="1" ySplit="9" topLeftCell="B10" activePane="bottomRight" state="frozen"/>
      <selection activeCell="F43" sqref="F43"/>
      <selection pane="topRight" activeCell="F43" sqref="F43"/>
      <selection pane="bottomLeft" activeCell="F43" sqref="F43"/>
      <selection pane="bottomRight" activeCell="A5" sqref="A5"/>
    </sheetView>
  </sheetViews>
  <sheetFormatPr baseColWidth="10" defaultRowHeight="12.75"/>
  <cols>
    <col min="1" max="1" width="52" style="138" customWidth="1"/>
    <col min="2" max="2" width="12.7109375" style="138" customWidth="1"/>
    <col min="3" max="3" width="14.42578125" style="138" bestFit="1" customWidth="1"/>
    <col min="4" max="5" width="12.28515625" style="138" customWidth="1"/>
    <col min="6" max="7" width="14.28515625" style="138" customWidth="1"/>
    <col min="8" max="9" width="12.28515625" style="138" customWidth="1"/>
    <col min="10" max="11" width="13" style="138" bestFit="1" customWidth="1"/>
    <col min="12" max="13" width="12.28515625" style="138" customWidth="1"/>
    <col min="14" max="15" width="14.42578125" style="138" bestFit="1" customWidth="1"/>
    <col min="16" max="17" width="12.28515625" style="138" customWidth="1"/>
    <col min="18" max="19" width="13" style="138" bestFit="1" customWidth="1"/>
    <col min="20" max="22" width="12.28515625" style="138" customWidth="1"/>
    <col min="23" max="23" width="13" style="138" bestFit="1" customWidth="1"/>
    <col min="24" max="25" width="12.28515625" style="138" customWidth="1"/>
    <col min="26" max="27" width="14.42578125" style="138" bestFit="1" customWidth="1"/>
    <col min="28" max="29" width="12.28515625" style="138" customWidth="1"/>
    <col min="30" max="31" width="12.7109375" style="138" customWidth="1"/>
    <col min="32" max="37" width="12.28515625" style="138" customWidth="1"/>
    <col min="38" max="39" width="14.42578125" style="138" bestFit="1" customWidth="1"/>
    <col min="40" max="41" width="12.28515625" style="138" customWidth="1"/>
    <col min="42" max="43" width="14.28515625" style="138" customWidth="1"/>
    <col min="44" max="45" width="12.28515625" style="138" customWidth="1"/>
    <col min="46" max="47" width="15.85546875" style="138" bestFit="1" customWidth="1"/>
    <col min="48" max="48" width="12.28515625" style="138" customWidth="1"/>
    <col min="49" max="49" width="15.7109375" style="138" customWidth="1"/>
    <col min="50" max="50" width="18.28515625" style="138" customWidth="1"/>
    <col min="51" max="51" width="12.28515625" style="138" customWidth="1"/>
    <col min="52" max="52" width="11.42578125" style="138"/>
    <col min="53" max="53" width="11.85546875" style="138" bestFit="1" customWidth="1"/>
    <col min="54" max="54" width="11.5703125" style="138" bestFit="1" customWidth="1"/>
    <col min="55" max="60" width="11.42578125" style="138"/>
    <col min="61" max="61" width="12.5703125" style="138" bestFit="1" customWidth="1"/>
    <col min="62" max="16384" width="11.42578125" style="138"/>
  </cols>
  <sheetData>
    <row r="1" spans="1:68" ht="20.25">
      <c r="A1" s="66" t="s">
        <v>0</v>
      </c>
      <c r="B1" s="557" t="s">
        <v>446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8" ht="20.100000000000001" customHeight="1">
      <c r="A2" s="122" t="s">
        <v>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</row>
    <row r="3" spans="1:68" ht="20.100000000000001" customHeight="1">
      <c r="A3" s="28" t="s">
        <v>170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68" ht="20.100000000000001" customHeight="1">
      <c r="A4" s="124" t="s">
        <v>306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26"/>
      <c r="O4" s="2"/>
      <c r="P4" s="2"/>
      <c r="Q4" s="2"/>
      <c r="R4" s="2"/>
      <c r="S4" s="2"/>
      <c r="T4" s="2"/>
      <c r="U4" s="2"/>
      <c r="V4" s="126"/>
      <c r="W4" s="2"/>
      <c r="X4" s="2"/>
      <c r="Y4" s="2"/>
      <c r="AC4" s="2"/>
      <c r="AD4" s="126"/>
      <c r="AE4" s="2"/>
      <c r="AF4" s="2"/>
      <c r="AG4" s="2"/>
      <c r="AH4" s="2"/>
      <c r="AI4" s="2"/>
      <c r="AJ4" s="2"/>
      <c r="AK4" s="2"/>
      <c r="AL4" s="126"/>
      <c r="AM4" s="2"/>
      <c r="AN4" s="2"/>
      <c r="AO4" s="2"/>
      <c r="AQ4" s="2"/>
      <c r="AR4" s="2"/>
      <c r="AS4" s="2"/>
      <c r="AT4" s="126"/>
      <c r="AU4" s="2"/>
      <c r="AV4" s="2"/>
      <c r="AX4" s="2"/>
      <c r="AY4" s="2"/>
    </row>
    <row r="5" spans="1:68" ht="20.100000000000001" customHeight="1">
      <c r="A5" s="202" t="s">
        <v>474</v>
      </c>
      <c r="B5" s="91"/>
      <c r="C5" s="92"/>
      <c r="D5" s="92"/>
      <c r="E5" s="93"/>
      <c r="F5" s="91"/>
      <c r="G5" s="92"/>
      <c r="H5" s="92"/>
      <c r="I5" s="93"/>
      <c r="J5" s="91"/>
      <c r="K5" s="92"/>
      <c r="L5" s="92"/>
      <c r="M5" s="93"/>
      <c r="N5" s="91"/>
      <c r="O5" s="92"/>
      <c r="P5" s="92"/>
      <c r="Q5" s="93"/>
      <c r="R5" s="91"/>
      <c r="S5" s="92"/>
      <c r="T5" s="92"/>
      <c r="U5" s="93"/>
      <c r="V5" s="91"/>
      <c r="W5" s="92"/>
      <c r="X5" s="92"/>
      <c r="Y5" s="93"/>
      <c r="Z5" s="91"/>
      <c r="AA5" s="92"/>
      <c r="AB5" s="92"/>
      <c r="AC5" s="93"/>
      <c r="AD5" s="91"/>
      <c r="AE5" s="92"/>
      <c r="AF5" s="92"/>
      <c r="AG5" s="93"/>
      <c r="AH5" s="92"/>
      <c r="AI5" s="92"/>
      <c r="AJ5" s="92"/>
      <c r="AK5" s="92"/>
      <c r="AL5" s="91"/>
      <c r="AM5" s="92"/>
      <c r="AN5" s="92"/>
      <c r="AO5" s="93"/>
      <c r="AP5" s="91"/>
      <c r="AQ5" s="92"/>
      <c r="AR5" s="92"/>
      <c r="AS5" s="93"/>
      <c r="AT5" s="91"/>
      <c r="AU5" s="81"/>
      <c r="AV5" s="94"/>
      <c r="AW5" s="91"/>
      <c r="AX5" s="81"/>
      <c r="AY5" s="94"/>
    </row>
    <row r="6" spans="1:68" ht="20.100000000000001" customHeight="1">
      <c r="A6" s="131" t="s">
        <v>79</v>
      </c>
      <c r="B6" s="671" t="s">
        <v>66</v>
      </c>
      <c r="C6" s="672"/>
      <c r="D6" s="672"/>
      <c r="E6" s="673"/>
      <c r="F6" s="665" t="s">
        <v>351</v>
      </c>
      <c r="G6" s="666"/>
      <c r="H6" s="666"/>
      <c r="I6" s="667"/>
      <c r="J6" s="671" t="s">
        <v>127</v>
      </c>
      <c r="K6" s="672"/>
      <c r="L6" s="672"/>
      <c r="M6" s="673"/>
      <c r="N6" s="671" t="s">
        <v>92</v>
      </c>
      <c r="O6" s="672"/>
      <c r="P6" s="672"/>
      <c r="Q6" s="673"/>
      <c r="R6" s="3"/>
      <c r="S6" s="4"/>
      <c r="T6" s="4"/>
      <c r="U6" s="117"/>
      <c r="V6" s="671" t="s">
        <v>128</v>
      </c>
      <c r="W6" s="672"/>
      <c r="X6" s="672"/>
      <c r="Y6" s="673"/>
      <c r="Z6" s="671" t="s">
        <v>1</v>
      </c>
      <c r="AA6" s="672"/>
      <c r="AB6" s="672"/>
      <c r="AC6" s="19"/>
      <c r="AD6" s="671"/>
      <c r="AE6" s="672"/>
      <c r="AF6" s="672"/>
      <c r="AG6" s="673"/>
      <c r="AH6" s="671" t="s">
        <v>353</v>
      </c>
      <c r="AI6" s="672"/>
      <c r="AJ6" s="672"/>
      <c r="AK6" s="673"/>
      <c r="AL6" s="671"/>
      <c r="AM6" s="672"/>
      <c r="AN6" s="672"/>
      <c r="AO6" s="673"/>
      <c r="AP6" s="671" t="s">
        <v>47</v>
      </c>
      <c r="AQ6" s="672"/>
      <c r="AR6" s="672"/>
      <c r="AS6" s="673"/>
      <c r="AT6" s="671" t="s">
        <v>80</v>
      </c>
      <c r="AU6" s="672"/>
      <c r="AV6" s="673"/>
      <c r="AW6" s="671" t="s">
        <v>24</v>
      </c>
      <c r="AX6" s="672"/>
      <c r="AY6" s="673"/>
    </row>
    <row r="7" spans="1:68" ht="20.100000000000001" customHeight="1">
      <c r="A7" s="97" t="s">
        <v>78</v>
      </c>
      <c r="B7" s="674" t="s">
        <v>110</v>
      </c>
      <c r="C7" s="675"/>
      <c r="D7" s="675"/>
      <c r="E7" s="676"/>
      <c r="F7" s="668" t="s">
        <v>95</v>
      </c>
      <c r="G7" s="669"/>
      <c r="H7" s="669"/>
      <c r="I7" s="670"/>
      <c r="J7" s="674" t="s">
        <v>95</v>
      </c>
      <c r="K7" s="675"/>
      <c r="L7" s="675"/>
      <c r="M7" s="676"/>
      <c r="N7" s="674" t="s">
        <v>93</v>
      </c>
      <c r="O7" s="675"/>
      <c r="P7" s="675"/>
      <c r="Q7" s="676"/>
      <c r="R7" s="674" t="s">
        <v>128</v>
      </c>
      <c r="S7" s="675"/>
      <c r="T7" s="675"/>
      <c r="U7" s="676"/>
      <c r="V7" s="674" t="s">
        <v>129</v>
      </c>
      <c r="W7" s="675"/>
      <c r="X7" s="675"/>
      <c r="Y7" s="676"/>
      <c r="Z7" s="674" t="s">
        <v>112</v>
      </c>
      <c r="AA7" s="675"/>
      <c r="AB7" s="675"/>
      <c r="AC7" s="676"/>
      <c r="AD7" s="674" t="s">
        <v>19</v>
      </c>
      <c r="AE7" s="675"/>
      <c r="AF7" s="675"/>
      <c r="AG7" s="676"/>
      <c r="AH7" s="674" t="s">
        <v>354</v>
      </c>
      <c r="AI7" s="675"/>
      <c r="AJ7" s="675"/>
      <c r="AK7" s="676"/>
      <c r="AL7" s="674" t="s">
        <v>94</v>
      </c>
      <c r="AM7" s="675"/>
      <c r="AN7" s="675"/>
      <c r="AO7" s="676"/>
      <c r="AP7" s="674" t="s">
        <v>95</v>
      </c>
      <c r="AQ7" s="675"/>
      <c r="AR7" s="675"/>
      <c r="AS7" s="676"/>
      <c r="AT7" s="674" t="s">
        <v>82</v>
      </c>
      <c r="AU7" s="675"/>
      <c r="AV7" s="676"/>
      <c r="AW7" s="674" t="s">
        <v>83</v>
      </c>
      <c r="AX7" s="675"/>
      <c r="AY7" s="676"/>
    </row>
    <row r="8" spans="1:68" ht="20.100000000000001" customHeight="1">
      <c r="A8" s="97"/>
      <c r="B8" s="6"/>
      <c r="C8" s="6"/>
      <c r="D8" s="6" t="s">
        <v>4</v>
      </c>
      <c r="E8" s="7" t="s">
        <v>5</v>
      </c>
      <c r="F8" s="6"/>
      <c r="G8" s="6"/>
      <c r="H8" s="6" t="s">
        <v>4</v>
      </c>
      <c r="I8" s="7" t="s">
        <v>5</v>
      </c>
      <c r="J8" s="6"/>
      <c r="K8" s="6"/>
      <c r="L8" s="6" t="s">
        <v>4</v>
      </c>
      <c r="M8" s="7" t="s">
        <v>5</v>
      </c>
      <c r="N8" s="6"/>
      <c r="O8" s="6"/>
      <c r="P8" s="6" t="s">
        <v>4</v>
      </c>
      <c r="Q8" s="7" t="s">
        <v>5</v>
      </c>
      <c r="R8" s="6"/>
      <c r="S8" s="6"/>
      <c r="T8" s="6" t="s">
        <v>4</v>
      </c>
      <c r="U8" s="7" t="s">
        <v>5</v>
      </c>
      <c r="V8" s="6"/>
      <c r="W8" s="6"/>
      <c r="X8" s="6" t="s">
        <v>4</v>
      </c>
      <c r="Y8" s="7" t="s">
        <v>5</v>
      </c>
      <c r="Z8" s="6"/>
      <c r="AA8" s="6"/>
      <c r="AB8" s="6" t="s">
        <v>4</v>
      </c>
      <c r="AC8" s="7" t="s">
        <v>5</v>
      </c>
      <c r="AD8" s="6"/>
      <c r="AE8" s="6"/>
      <c r="AF8" s="6" t="s">
        <v>4</v>
      </c>
      <c r="AG8" s="7" t="s">
        <v>5</v>
      </c>
      <c r="AH8" s="6"/>
      <c r="AI8" s="6"/>
      <c r="AJ8" s="6" t="s">
        <v>4</v>
      </c>
      <c r="AK8" s="7" t="s">
        <v>5</v>
      </c>
      <c r="AL8" s="6"/>
      <c r="AM8" s="6"/>
      <c r="AN8" s="6" t="s">
        <v>4</v>
      </c>
      <c r="AO8" s="7" t="s">
        <v>5</v>
      </c>
      <c r="AP8" s="6"/>
      <c r="AQ8" s="6"/>
      <c r="AR8" s="6" t="s">
        <v>4</v>
      </c>
      <c r="AS8" s="7" t="s">
        <v>5</v>
      </c>
      <c r="AT8" s="5"/>
      <c r="AU8" s="5"/>
      <c r="AV8" s="17" t="s">
        <v>4</v>
      </c>
      <c r="AW8" s="7"/>
      <c r="AX8" s="5"/>
      <c r="AY8" s="17" t="s">
        <v>4</v>
      </c>
      <c r="BM8" s="17"/>
      <c r="BO8" s="27"/>
      <c r="BP8" s="27"/>
    </row>
    <row r="9" spans="1:68" ht="20.100000000000001" customHeight="1">
      <c r="A9" s="200" t="s">
        <v>6</v>
      </c>
      <c r="B9" s="199">
        <v>2014</v>
      </c>
      <c r="C9" s="196">
        <v>2015</v>
      </c>
      <c r="D9" s="9" t="s">
        <v>7</v>
      </c>
      <c r="E9" s="50" t="s">
        <v>8</v>
      </c>
      <c r="F9" s="199">
        <v>2014</v>
      </c>
      <c r="G9" s="196">
        <v>2015</v>
      </c>
      <c r="H9" s="9" t="s">
        <v>7</v>
      </c>
      <c r="I9" s="50" t="s">
        <v>8</v>
      </c>
      <c r="J9" s="199">
        <v>2014</v>
      </c>
      <c r="K9" s="196">
        <v>2015</v>
      </c>
      <c r="L9" s="9" t="s">
        <v>7</v>
      </c>
      <c r="M9" s="50" t="s">
        <v>8</v>
      </c>
      <c r="N9" s="199">
        <v>2014</v>
      </c>
      <c r="O9" s="196">
        <v>2015</v>
      </c>
      <c r="P9" s="9" t="s">
        <v>7</v>
      </c>
      <c r="Q9" s="50" t="s">
        <v>8</v>
      </c>
      <c r="R9" s="199">
        <v>2014</v>
      </c>
      <c r="S9" s="196">
        <v>2015</v>
      </c>
      <c r="T9" s="9" t="s">
        <v>7</v>
      </c>
      <c r="U9" s="50" t="s">
        <v>8</v>
      </c>
      <c r="V9" s="199">
        <v>2014</v>
      </c>
      <c r="W9" s="196">
        <v>2015</v>
      </c>
      <c r="X9" s="9" t="s">
        <v>7</v>
      </c>
      <c r="Y9" s="50" t="s">
        <v>8</v>
      </c>
      <c r="Z9" s="199">
        <v>2014</v>
      </c>
      <c r="AA9" s="196">
        <v>2015</v>
      </c>
      <c r="AB9" s="9" t="s">
        <v>7</v>
      </c>
      <c r="AC9" s="50" t="s">
        <v>8</v>
      </c>
      <c r="AD9" s="199">
        <v>2014</v>
      </c>
      <c r="AE9" s="196">
        <v>2015</v>
      </c>
      <c r="AF9" s="9" t="s">
        <v>7</v>
      </c>
      <c r="AG9" s="50" t="s">
        <v>8</v>
      </c>
      <c r="AH9" s="199">
        <v>2014</v>
      </c>
      <c r="AI9" s="196">
        <v>2015</v>
      </c>
      <c r="AJ9" s="9" t="s">
        <v>7</v>
      </c>
      <c r="AK9" s="50" t="s">
        <v>8</v>
      </c>
      <c r="AL9" s="199">
        <v>2014</v>
      </c>
      <c r="AM9" s="196">
        <v>2015</v>
      </c>
      <c r="AN9" s="9" t="s">
        <v>7</v>
      </c>
      <c r="AO9" s="50" t="s">
        <v>8</v>
      </c>
      <c r="AP9" s="199">
        <v>2014</v>
      </c>
      <c r="AQ9" s="196">
        <v>2015</v>
      </c>
      <c r="AR9" s="9" t="s">
        <v>7</v>
      </c>
      <c r="AS9" s="50" t="s">
        <v>8</v>
      </c>
      <c r="AT9" s="199">
        <v>2014</v>
      </c>
      <c r="AU9" s="196">
        <v>2015</v>
      </c>
      <c r="AV9" s="50" t="s">
        <v>7</v>
      </c>
      <c r="AW9" s="199">
        <v>2014</v>
      </c>
      <c r="AX9" s="196">
        <v>2015</v>
      </c>
      <c r="AY9" s="50" t="s">
        <v>7</v>
      </c>
      <c r="BM9" s="50"/>
      <c r="BO9" s="27"/>
      <c r="BP9" s="27"/>
    </row>
    <row r="10" spans="1:68" s="139" customFormat="1" ht="20.100000000000001" customHeight="1">
      <c r="A10" s="402" t="s">
        <v>337</v>
      </c>
      <c r="B10" s="222"/>
      <c r="C10" s="222"/>
      <c r="D10" s="222"/>
      <c r="E10" s="221"/>
      <c r="F10" s="222"/>
      <c r="G10" s="222"/>
      <c r="H10" s="222"/>
      <c r="I10" s="221"/>
      <c r="J10" s="222"/>
      <c r="K10" s="222"/>
      <c r="L10" s="222"/>
      <c r="M10" s="221"/>
      <c r="N10" s="222"/>
      <c r="O10" s="222"/>
      <c r="P10" s="222"/>
      <c r="Q10" s="221"/>
      <c r="R10" s="222"/>
      <c r="S10" s="222"/>
      <c r="T10" s="222"/>
      <c r="U10" s="221"/>
      <c r="V10" s="222"/>
      <c r="W10" s="222"/>
      <c r="X10" s="222"/>
      <c r="Y10" s="221"/>
      <c r="Z10" s="143"/>
      <c r="AA10" s="222"/>
      <c r="AB10" s="222"/>
      <c r="AC10" s="221"/>
      <c r="AD10" s="143"/>
      <c r="AE10" s="222"/>
      <c r="AF10" s="222"/>
      <c r="AG10" s="221"/>
      <c r="AH10" s="222"/>
      <c r="AI10" s="222"/>
      <c r="AJ10" s="222"/>
      <c r="AK10" s="221"/>
      <c r="AL10" s="143"/>
      <c r="AM10" s="222"/>
      <c r="AN10" s="222"/>
      <c r="AO10" s="221"/>
      <c r="AP10" s="143"/>
      <c r="AQ10" s="222"/>
      <c r="AR10" s="222"/>
      <c r="AS10" s="221"/>
      <c r="AT10" s="143"/>
      <c r="AU10" s="143"/>
      <c r="AV10" s="155"/>
      <c r="AW10" s="184"/>
      <c r="AX10" s="143"/>
      <c r="AY10" s="155"/>
      <c r="BM10" s="223"/>
    </row>
    <row r="11" spans="1:68" s="139" customFormat="1" ht="20.100000000000001" customHeight="1">
      <c r="A11" s="84" t="s">
        <v>9</v>
      </c>
      <c r="B11" s="134">
        <v>1088752.906</v>
      </c>
      <c r="C11" s="134">
        <v>1350967.8559999999</v>
      </c>
      <c r="D11" s="70">
        <f>IF(B11=0, "   ---- ", IF(ABS(ROUND(100/B11*C11-100,1))&lt;999,ROUND(100/B11*C11-100,1),IF(ROUND(100/B11*C11-100,1)&gt;999,999,-999)))</f>
        <v>24.1</v>
      </c>
      <c r="E11" s="153">
        <f>100/$AU11*C11</f>
        <v>5.748872913113849</v>
      </c>
      <c r="F11" s="134">
        <v>3424245</v>
      </c>
      <c r="G11" s="134">
        <v>4012489</v>
      </c>
      <c r="H11" s="70">
        <f t="shared" ref="H11:H16" si="0">IF(F11=0, "   ---- ", IF(ABS(ROUND(100/F11*G11-100,1))&lt;999,ROUND(100/F11*G11-100,1),IF(ROUND(100/F11*G11-100,1)&gt;999,999,-999)))</f>
        <v>17.2</v>
      </c>
      <c r="I11" s="153">
        <f t="shared" ref="I11:I16" si="1">100/$AU11*G11</f>
        <v>17.074639654688628</v>
      </c>
      <c r="J11" s="134"/>
      <c r="K11" s="134"/>
      <c r="L11" s="70"/>
      <c r="M11" s="153"/>
      <c r="N11" s="134">
        <v>146367.07199999999</v>
      </c>
      <c r="O11" s="134">
        <v>207403.731</v>
      </c>
      <c r="P11" s="70">
        <f t="shared" ref="P11:P16" si="2">IF(N11=0, "   ---- ", IF(ABS(ROUND(100/N11*O11-100,1))&lt;999,ROUND(100/N11*O11-100,1),IF(ROUND(100/N11*O11-100,1)&gt;999,999,-999)))</f>
        <v>41.7</v>
      </c>
      <c r="Q11" s="153">
        <f t="shared" ref="Q11:Q16" si="3">100/$AU11*O11</f>
        <v>0.88258035594938034</v>
      </c>
      <c r="R11" s="134"/>
      <c r="S11" s="134"/>
      <c r="T11" s="70"/>
      <c r="U11" s="153"/>
      <c r="V11" s="134"/>
      <c r="W11" s="134"/>
      <c r="X11" s="70"/>
      <c r="Y11" s="153"/>
      <c r="Z11" s="134">
        <v>7901371.4310908485</v>
      </c>
      <c r="AA11" s="134">
        <v>12433401.94736249</v>
      </c>
      <c r="AB11" s="70">
        <f t="shared" ref="AB11:AB16" si="4">IF(Z11=0, "   ---- ", IF(ABS(ROUND(100/Z11*AA11-100,1))&lt;999,ROUND(100/Z11*AA11-100,1),IF(ROUND(100/Z11*AA11-100,1)&gt;999,999,-999)))</f>
        <v>57.4</v>
      </c>
      <c r="AC11" s="153">
        <f t="shared" ref="AC11:AC16" si="5">100/$AU11*AA11</f>
        <v>52.908770075910091</v>
      </c>
      <c r="AD11" s="134">
        <v>313907</v>
      </c>
      <c r="AE11" s="134">
        <v>470157</v>
      </c>
      <c r="AF11" s="70">
        <f t="shared" ref="AF11:AF16" si="6">IF(AD11=0, "   ---- ", IF(ABS(ROUND(100/AD11*AE11-100,1))&lt;999,ROUND(100/AD11*AE11-100,1),IF(ROUND(100/AD11*AE11-100,1)&gt;999,999,-999)))</f>
        <v>49.8</v>
      </c>
      <c r="AG11" s="153">
        <f t="shared" ref="AG11:AG16" si="7">100/$AU11*AE11</f>
        <v>2.0006936732111771</v>
      </c>
      <c r="AH11" s="134"/>
      <c r="AI11" s="134"/>
      <c r="AJ11" s="70"/>
      <c r="AK11" s="153"/>
      <c r="AL11" s="134">
        <v>1382097.6655299999</v>
      </c>
      <c r="AM11" s="134">
        <v>1625508.1626499998</v>
      </c>
      <c r="AN11" s="70">
        <f t="shared" ref="AN11:AN16" si="8">IF(AL11=0, "   ---- ", IF(ABS(ROUND(100/AL11*AM11-100,1))&lt;999,ROUND(100/AL11*AM11-100,1),IF(ROUND(100/AL11*AM11-100,1)&gt;999,999,-999)))</f>
        <v>17.600000000000001</v>
      </c>
      <c r="AO11" s="153">
        <f t="shared" ref="AO11:AO16" si="9">100/$AU11*AM11</f>
        <v>6.9171444789016849</v>
      </c>
      <c r="AP11" s="134">
        <v>2944845.2086199997</v>
      </c>
      <c r="AQ11" s="134">
        <v>3399771.747</v>
      </c>
      <c r="AR11" s="70">
        <f t="shared" ref="AR11:AR16" si="10">IF(AP11=0, "   ---- ", IF(ABS(ROUND(100/AP11*AQ11-100,1))&lt;999,ROUND(100/AP11*AQ11-100,1),IF(ROUND(100/AP11*AQ11-100,1)&gt;999,999,-999)))</f>
        <v>15.4</v>
      </c>
      <c r="AS11" s="153">
        <f t="shared" ref="AS11:AS16" si="11">100/$AU11*AQ11</f>
        <v>14.467298848225187</v>
      </c>
      <c r="AT11" s="70">
        <f>+B11+F11+J11+N11+R11+V11+Z11+AD11+AH11+AL11+AP11</f>
        <v>17201586.283240847</v>
      </c>
      <c r="AU11" s="70">
        <f>+C11+G11+K11+O11+S11+W11+AA11+AE11+AI11+AM11+AQ11</f>
        <v>23499699.444012489</v>
      </c>
      <c r="AV11" s="155">
        <f>IF(AT11=0, "    ---- ", IF(ABS(ROUND(100/AT11*AU11-100,1))&lt;999,ROUND(100/AT11*AU11-100,1),IF(ROUND(100/AT11*AU11-100,1)&gt;999,999,-999)))</f>
        <v>36.6</v>
      </c>
      <c r="AW11" s="155">
        <f>'Tabell 3a'!CL11+AT11</f>
        <v>40533154.046262324</v>
      </c>
      <c r="AX11" s="155">
        <f>'Tabell 3a'!CM11+AU11</f>
        <v>49239409.899122491</v>
      </c>
      <c r="AY11" s="155">
        <f t="shared" ref="AY11:AY71" si="12">IF(AW11=0, "   ---- ", IF(ABS(ROUND(100/AW11*AX11-100,1))&lt;999,ROUND(100/AW11*AX11-100,1),IF(ROUND(100/AW11*AX11-100,1)&gt;999,999,-999)))</f>
        <v>21.5</v>
      </c>
      <c r="BI11" s="371"/>
      <c r="BM11" s="67"/>
      <c r="BO11" s="28"/>
      <c r="BP11" s="28"/>
    </row>
    <row r="12" spans="1:68" s="285" customFormat="1" ht="20.100000000000001" customHeight="1">
      <c r="A12" s="84" t="s">
        <v>10</v>
      </c>
      <c r="B12" s="134">
        <v>2346834.6009999998</v>
      </c>
      <c r="C12" s="134">
        <v>2454134.9019999998</v>
      </c>
      <c r="D12" s="134">
        <f>IF(B12=0, "   ---- ", IF(ABS(ROUND(100/B12*C12-100,1))&lt;999,ROUND(100/B12*C12-100,1),IF(ROUND(100/B12*C12-100,1)&gt;999,999,-999)))</f>
        <v>4.5999999999999996</v>
      </c>
      <c r="E12" s="163">
        <f>100/$AU12*C12</f>
        <v>12.349758190270263</v>
      </c>
      <c r="F12" s="134">
        <v>5749556</v>
      </c>
      <c r="G12" s="134">
        <v>5868414</v>
      </c>
      <c r="H12" s="134">
        <f t="shared" si="0"/>
        <v>2.1</v>
      </c>
      <c r="I12" s="163">
        <f t="shared" si="1"/>
        <v>29.531177687638252</v>
      </c>
      <c r="J12" s="134">
        <v>60492</v>
      </c>
      <c r="K12" s="134">
        <v>67727</v>
      </c>
      <c r="L12" s="134">
        <f>IF(J12=0, "   ---- ", IF(ABS(ROUND(100/J12*K12-100,1))&lt;999,ROUND(100/J12*K12-100,1),IF(ROUND(100/J12*K12-100,1)&gt;999,999,-999)))</f>
        <v>12</v>
      </c>
      <c r="M12" s="163">
        <f>100/$AU12*K12</f>
        <v>0.34081748002964274</v>
      </c>
      <c r="N12" s="134">
        <v>1711803.949</v>
      </c>
      <c r="O12" s="134">
        <v>1702083.635</v>
      </c>
      <c r="P12" s="134">
        <f t="shared" si="2"/>
        <v>-0.6</v>
      </c>
      <c r="Q12" s="163">
        <f t="shared" si="3"/>
        <v>8.5652672535383854</v>
      </c>
      <c r="R12" s="134"/>
      <c r="S12" s="134"/>
      <c r="T12" s="134"/>
      <c r="U12" s="163"/>
      <c r="V12" s="134"/>
      <c r="W12" s="134"/>
      <c r="X12" s="134"/>
      <c r="Y12" s="163"/>
      <c r="Z12" s="134">
        <v>2624517</v>
      </c>
      <c r="AA12" s="134">
        <v>3009792.05</v>
      </c>
      <c r="AB12" s="134">
        <f t="shared" si="4"/>
        <v>14.7</v>
      </c>
      <c r="AC12" s="163">
        <f t="shared" si="5"/>
        <v>15.145949796894184</v>
      </c>
      <c r="AD12" s="134">
        <v>922209</v>
      </c>
      <c r="AE12" s="134">
        <v>926058</v>
      </c>
      <c r="AF12" s="134">
        <f t="shared" si="6"/>
        <v>0.4</v>
      </c>
      <c r="AG12" s="163">
        <f t="shared" si="7"/>
        <v>4.660131910778432</v>
      </c>
      <c r="AH12" s="134">
        <v>213141.96630285002</v>
      </c>
      <c r="AI12" s="134">
        <v>214180.66942999998</v>
      </c>
      <c r="AJ12" s="134">
        <f>IF(AH12=0, "   ---- ", IF(ABS(ROUND(100/AH12*AI12-100,1))&lt;999,ROUND(100/AH12*AI12-100,1),IF(ROUND(100/AH12*AI12-100,1)&gt;999,999,-999)))</f>
        <v>0.5</v>
      </c>
      <c r="AK12" s="163">
        <f>100/$AU12*AI12</f>
        <v>1.077805247924676</v>
      </c>
      <c r="AL12" s="134">
        <v>1872805.1189000001</v>
      </c>
      <c r="AM12" s="134">
        <v>1983534.9396499996</v>
      </c>
      <c r="AN12" s="134">
        <f t="shared" si="8"/>
        <v>5.9</v>
      </c>
      <c r="AO12" s="163">
        <f t="shared" si="9"/>
        <v>9.9815934513895836</v>
      </c>
      <c r="AP12" s="134">
        <v>3497246.8985300004</v>
      </c>
      <c r="AQ12" s="134">
        <v>3646001.5589999999</v>
      </c>
      <c r="AR12" s="134">
        <f t="shared" si="10"/>
        <v>4.3</v>
      </c>
      <c r="AS12" s="163">
        <f t="shared" si="11"/>
        <v>18.347498981536592</v>
      </c>
      <c r="AT12" s="134">
        <f>+B12+F12+J12+N12+R12+V12+Z12+AD12+AH12+AL12+AP12</f>
        <v>18998606.53373285</v>
      </c>
      <c r="AU12" s="134">
        <f>+C12+G12+K12+O12+S12+W12+AA12+AE12+AI12+AM12+AQ12</f>
        <v>19871926.755079996</v>
      </c>
      <c r="AV12" s="154">
        <f>IF(AT12=0, "    ---- ", IF(ABS(ROUND(100/AT12*AU12-100,1))&lt;999,ROUND(100/AT12*AU12-100,1),IF(ROUND(100/AT12*AU12-100,1)&gt;999,999,-999)))</f>
        <v>4.5999999999999996</v>
      </c>
      <c r="AW12" s="154">
        <f>'Tabell 3a'!CL12+AT12</f>
        <v>74840868.888086334</v>
      </c>
      <c r="AX12" s="154">
        <f>'Tabell 3a'!CM12+AU12</f>
        <v>73418095.841059998</v>
      </c>
      <c r="AY12" s="154">
        <f t="shared" si="12"/>
        <v>-1.9</v>
      </c>
      <c r="BI12" s="371"/>
      <c r="BM12" s="281"/>
      <c r="BO12" s="263"/>
      <c r="BP12" s="263"/>
    </row>
    <row r="13" spans="1:68" s="248" customFormat="1" ht="20.100000000000001" customHeight="1">
      <c r="A13" s="495" t="s">
        <v>361</v>
      </c>
      <c r="B13" s="495"/>
      <c r="C13" s="495"/>
      <c r="D13" s="495"/>
      <c r="E13" s="495"/>
      <c r="F13" s="495"/>
      <c r="G13" s="495"/>
      <c r="H13" s="495"/>
      <c r="I13" s="495"/>
      <c r="J13" s="495"/>
      <c r="K13" s="495"/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495"/>
      <c r="AF13" s="495"/>
      <c r="AG13" s="495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495"/>
      <c r="AX13" s="495"/>
      <c r="AY13" s="495"/>
      <c r="BI13" s="573"/>
      <c r="BM13" s="235"/>
      <c r="BO13" s="110"/>
      <c r="BP13" s="110"/>
    </row>
    <row r="14" spans="1:68" s="248" customFormat="1" ht="20.100000000000001" customHeight="1">
      <c r="A14" s="495" t="s">
        <v>362</v>
      </c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495"/>
      <c r="AL14" s="495"/>
      <c r="AM14" s="495"/>
      <c r="AN14" s="495"/>
      <c r="AO14" s="495"/>
      <c r="AP14" s="495"/>
      <c r="AQ14" s="495"/>
      <c r="AR14" s="495"/>
      <c r="AS14" s="495"/>
      <c r="AT14" s="495"/>
      <c r="AU14" s="495"/>
      <c r="AV14" s="495"/>
      <c r="AW14" s="495"/>
      <c r="AX14" s="495"/>
      <c r="AY14" s="495"/>
      <c r="BI14" s="573"/>
      <c r="BM14" s="235"/>
      <c r="BO14" s="110"/>
      <c r="BP14" s="110"/>
    </row>
    <row r="15" spans="1:68" s="248" customFormat="1" ht="20.100000000000001" customHeight="1">
      <c r="A15" s="495" t="s">
        <v>363</v>
      </c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BI15" s="573"/>
      <c r="BM15" s="235"/>
      <c r="BO15" s="110"/>
      <c r="BP15" s="110"/>
    </row>
    <row r="16" spans="1:68" s="285" customFormat="1" ht="20.100000000000001" customHeight="1">
      <c r="A16" s="205" t="s">
        <v>52</v>
      </c>
      <c r="B16" s="134">
        <v>6328670.5319999997</v>
      </c>
      <c r="C16" s="134">
        <v>7763899.1280000005</v>
      </c>
      <c r="D16" s="134">
        <f>IF(B16=0, "   ---- ", IF(ABS(ROUND(100/B16*C16-100,1))&lt;999,ROUND(100/B16*C16-100,1),IF(ROUND(100/B16*C16-100,1)&gt;999,999,-999)))</f>
        <v>22.7</v>
      </c>
      <c r="E16" s="163">
        <f>100/$AU16*C16</f>
        <v>5.7237545101347678</v>
      </c>
      <c r="F16" s="134">
        <v>30284140</v>
      </c>
      <c r="G16" s="134">
        <v>37568797</v>
      </c>
      <c r="H16" s="134">
        <f t="shared" si="0"/>
        <v>24.1</v>
      </c>
      <c r="I16" s="163">
        <f t="shared" si="1"/>
        <v>27.696723994465518</v>
      </c>
      <c r="J16" s="134">
        <v>1691243</v>
      </c>
      <c r="K16" s="134">
        <v>2096063</v>
      </c>
      <c r="L16" s="134">
        <f>IF(J16=0, "   ---- ", IF(ABS(ROUND(100/J16*K16-100,1))&lt;999,ROUND(100/J16*K16-100,1),IF(ROUND(100/J16*K16-100,1)&gt;999,999,-999)))</f>
        <v>23.9</v>
      </c>
      <c r="M16" s="163">
        <f>100/$AU16*K16</f>
        <v>1.5452738182170533</v>
      </c>
      <c r="N16" s="134">
        <v>9746335.4030000009</v>
      </c>
      <c r="O16" s="134">
        <v>12239427.241</v>
      </c>
      <c r="P16" s="134">
        <f t="shared" si="2"/>
        <v>25.6</v>
      </c>
      <c r="Q16" s="163">
        <f t="shared" si="3"/>
        <v>9.0232337794664979</v>
      </c>
      <c r="R16" s="134"/>
      <c r="S16" s="134"/>
      <c r="T16" s="134"/>
      <c r="U16" s="163"/>
      <c r="V16" s="134">
        <v>734508</v>
      </c>
      <c r="W16" s="134">
        <v>1015795</v>
      </c>
      <c r="X16" s="134">
        <f>IF(V16=0, "   ---- ", IF(ABS(ROUND(100/V16*W16-100,1))&lt;999,ROUND(100/V16*W16-100,1),IF(ROUND(100/V16*W16-100,1)&gt;999,999,-999)))</f>
        <v>38.299999999999997</v>
      </c>
      <c r="Y16" s="163">
        <f>100/$AU16*W16</f>
        <v>0.74887129736834801</v>
      </c>
      <c r="Z16" s="134">
        <v>17345418.127388414</v>
      </c>
      <c r="AA16" s="134">
        <v>21073600.108670589</v>
      </c>
      <c r="AB16" s="134">
        <f t="shared" si="4"/>
        <v>21.5</v>
      </c>
      <c r="AC16" s="163">
        <f t="shared" si="5"/>
        <v>15.536022773888337</v>
      </c>
      <c r="AD16" s="134">
        <v>151267</v>
      </c>
      <c r="AE16" s="134">
        <v>165959</v>
      </c>
      <c r="AF16" s="134">
        <f t="shared" si="6"/>
        <v>9.6999999999999993</v>
      </c>
      <c r="AG16" s="163">
        <f t="shared" si="7"/>
        <v>0.12234942251138632</v>
      </c>
      <c r="AH16" s="134">
        <v>307046.17469715001</v>
      </c>
      <c r="AI16" s="134">
        <v>370374.62182999996</v>
      </c>
      <c r="AJ16" s="134">
        <f>IF(AH16=0, "   ---- ", IF(ABS(ROUND(100/AH16*AI16-100,1))&lt;999,ROUND(100/AH16*AI16-100,1),IF(ROUND(100/AH16*AI16-100,1)&gt;999,999,-999)))</f>
        <v>20.6</v>
      </c>
      <c r="AK16" s="163">
        <f>100/$AU16*AI16</f>
        <v>0.27305009727567409</v>
      </c>
      <c r="AL16" s="134">
        <v>8524082.6391099989</v>
      </c>
      <c r="AM16" s="134">
        <v>11025383.237510001</v>
      </c>
      <c r="AN16" s="134">
        <f t="shared" si="8"/>
        <v>29.3</v>
      </c>
      <c r="AO16" s="163">
        <f t="shared" si="9"/>
        <v>8.1282080036398607</v>
      </c>
      <c r="AP16" s="134">
        <v>31289470.151940003</v>
      </c>
      <c r="AQ16" s="134">
        <v>42324169.848999999</v>
      </c>
      <c r="AR16" s="134">
        <f t="shared" si="10"/>
        <v>35.299999999999997</v>
      </c>
      <c r="AS16" s="163">
        <f t="shared" si="11"/>
        <v>31.202512303032549</v>
      </c>
      <c r="AT16" s="134">
        <f t="shared" ref="AT16:AU18" si="13">+B16+F16+J16+N16+R16+V16+Z16+AD16+AH16+AL16+AP16</f>
        <v>106402181.02813558</v>
      </c>
      <c r="AU16" s="134">
        <f t="shared" si="13"/>
        <v>135643468.1860106</v>
      </c>
      <c r="AV16" s="154">
        <f t="shared" ref="AV16:AV28" si="14">IF(AT16=0, "    ---- ", IF(ABS(ROUND(100/AT16*AU16-100,1))&lt;999,ROUND(100/AT16*AU16-100,1),IF(ROUND(100/AT16*AU16-100,1)&gt;999,999,-999)))</f>
        <v>27.5</v>
      </c>
      <c r="AW16" s="154">
        <f>'Tabell 3a'!CL16+AT16</f>
        <v>452565626.1268912</v>
      </c>
      <c r="AX16" s="154">
        <f>'Tabell 3a'!CM16+AU16</f>
        <v>496472459.66123056</v>
      </c>
      <c r="AY16" s="154">
        <f t="shared" si="12"/>
        <v>9.6999999999999993</v>
      </c>
      <c r="BI16" s="573"/>
      <c r="BM16" s="281"/>
      <c r="BO16" s="263"/>
      <c r="BP16" s="263"/>
    </row>
    <row r="17" spans="1:68" s="248" customFormat="1" ht="20.100000000000001" customHeight="1">
      <c r="A17" s="85" t="s">
        <v>15</v>
      </c>
      <c r="B17" s="158"/>
      <c r="C17" s="158"/>
      <c r="D17" s="158"/>
      <c r="E17" s="258"/>
      <c r="F17" s="158"/>
      <c r="G17" s="158"/>
      <c r="H17" s="158"/>
      <c r="I17" s="258"/>
      <c r="J17" s="158"/>
      <c r="K17" s="158"/>
      <c r="L17" s="158"/>
      <c r="M17" s="258"/>
      <c r="N17" s="158"/>
      <c r="O17" s="158"/>
      <c r="P17" s="158"/>
      <c r="Q17" s="258"/>
      <c r="R17" s="158"/>
      <c r="S17" s="158"/>
      <c r="T17" s="158"/>
      <c r="U17" s="258"/>
      <c r="V17" s="158"/>
      <c r="W17" s="158"/>
      <c r="X17" s="158"/>
      <c r="Y17" s="258"/>
      <c r="Z17" s="158"/>
      <c r="AA17" s="158"/>
      <c r="AB17" s="158"/>
      <c r="AC17" s="258"/>
      <c r="AD17" s="158"/>
      <c r="AE17" s="158"/>
      <c r="AF17" s="158"/>
      <c r="AG17" s="258"/>
      <c r="AH17" s="158"/>
      <c r="AI17" s="158"/>
      <c r="AJ17" s="158"/>
      <c r="AK17" s="258"/>
      <c r="AL17" s="158"/>
      <c r="AM17" s="158"/>
      <c r="AN17" s="158"/>
      <c r="AO17" s="258"/>
      <c r="AP17" s="158"/>
      <c r="AQ17" s="158"/>
      <c r="AR17" s="158"/>
      <c r="AS17" s="258"/>
      <c r="AT17" s="158">
        <f t="shared" si="13"/>
        <v>0</v>
      </c>
      <c r="AU17" s="158">
        <f t="shared" si="13"/>
        <v>0</v>
      </c>
      <c r="AV17" s="159" t="str">
        <f t="shared" si="14"/>
        <v xml:space="preserve">    ---- </v>
      </c>
      <c r="AW17" s="159">
        <f>'Tabell 3a'!CL17+AT17</f>
        <v>344676234.71005118</v>
      </c>
      <c r="AX17" s="159">
        <f>'Tabell 3a'!CM17+AU17</f>
        <v>359275651.14565998</v>
      </c>
      <c r="AY17" s="159">
        <f t="shared" si="12"/>
        <v>4.2</v>
      </c>
      <c r="BA17" s="572"/>
      <c r="BI17" s="573"/>
      <c r="BM17" s="235"/>
      <c r="BO17" s="110"/>
      <c r="BP17" s="110"/>
    </row>
    <row r="18" spans="1:68" s="248" customFormat="1" ht="20.100000000000001" customHeight="1">
      <c r="A18" s="265" t="s">
        <v>158</v>
      </c>
      <c r="B18" s="158">
        <v>6328670.5319999997</v>
      </c>
      <c r="C18" s="158">
        <v>7763899.1280000005</v>
      </c>
      <c r="D18" s="158">
        <f>IF(B18=0, "   ---- ", IF(ABS(ROUND(100/B18*C18-100,1))&lt;999,ROUND(100/B18*C18-100,1),IF(ROUND(100/B18*C18-100,1)&gt;999,999,-999)))</f>
        <v>22.7</v>
      </c>
      <c r="E18" s="258">
        <f>100/$AU18*C18</f>
        <v>5.7237545101347678</v>
      </c>
      <c r="F18" s="158">
        <v>30284140</v>
      </c>
      <c r="G18" s="158">
        <v>37568797</v>
      </c>
      <c r="H18" s="158">
        <f>IF(F18=0, "   ---- ", IF(ABS(ROUND(100/F18*G18-100,1))&lt;999,ROUND(100/F18*G18-100,1),IF(ROUND(100/F18*G18-100,1)&gt;999,999,-999)))</f>
        <v>24.1</v>
      </c>
      <c r="I18" s="258">
        <f>100/$AU18*G18</f>
        <v>27.696723994465518</v>
      </c>
      <c r="J18" s="158">
        <v>1691243</v>
      </c>
      <c r="K18" s="158">
        <v>2096063</v>
      </c>
      <c r="L18" s="158">
        <f>IF(J18=0, "   ---- ", IF(ABS(ROUND(100/J18*K18-100,1))&lt;999,ROUND(100/J18*K18-100,1),IF(ROUND(100/J18*K18-100,1)&gt;999,999,-999)))</f>
        <v>23.9</v>
      </c>
      <c r="M18" s="258">
        <f>100/$AU18*K18</f>
        <v>1.5452738182170533</v>
      </c>
      <c r="N18" s="158">
        <v>9746335.4030000009</v>
      </c>
      <c r="O18" s="158">
        <v>12239427.241</v>
      </c>
      <c r="P18" s="158">
        <f>IF(N18=0, "   ---- ", IF(ABS(ROUND(100/N18*O18-100,1))&lt;999,ROUND(100/N18*O18-100,1),IF(ROUND(100/N18*O18-100,1)&gt;999,999,-999)))</f>
        <v>25.6</v>
      </c>
      <c r="Q18" s="258">
        <f>100/$AU18*O18</f>
        <v>9.0232337794664979</v>
      </c>
      <c r="R18" s="158"/>
      <c r="S18" s="158"/>
      <c r="T18" s="158"/>
      <c r="U18" s="258"/>
      <c r="V18" s="158">
        <v>734508</v>
      </c>
      <c r="W18" s="158">
        <v>1015795</v>
      </c>
      <c r="X18" s="158">
        <f>IF(V18=0, "   ---- ", IF(ABS(ROUND(100/V18*W18-100,1))&lt;999,ROUND(100/V18*W18-100,1),IF(ROUND(100/V18*W18-100,1)&gt;999,999,-999)))</f>
        <v>38.299999999999997</v>
      </c>
      <c r="Y18" s="258">
        <f>100/$AU18*W18</f>
        <v>0.74887129736834801</v>
      </c>
      <c r="Z18" s="158">
        <v>17345418.127388414</v>
      </c>
      <c r="AA18" s="158">
        <v>21073600.108670589</v>
      </c>
      <c r="AB18" s="158">
        <f>IF(Z18=0, "   ---- ", IF(ABS(ROUND(100/Z18*AA18-100,1))&lt;999,ROUND(100/Z18*AA18-100,1),IF(ROUND(100/Z18*AA18-100,1)&gt;999,999,-999)))</f>
        <v>21.5</v>
      </c>
      <c r="AC18" s="258">
        <f>100/$AU18*AA18</f>
        <v>15.536022773888337</v>
      </c>
      <c r="AD18" s="158">
        <v>151267</v>
      </c>
      <c r="AE18" s="158">
        <v>165959</v>
      </c>
      <c r="AF18" s="158">
        <f>IF(AD18=0, "   ---- ", IF(ABS(ROUND(100/AD18*AE18-100,1))&lt;999,ROUND(100/AD18*AE18-100,1),IF(ROUND(100/AD18*AE18-100,1)&gt;999,999,-999)))</f>
        <v>9.6999999999999993</v>
      </c>
      <c r="AG18" s="258">
        <f>100/$AU18*AE18</f>
        <v>0.12234942251138632</v>
      </c>
      <c r="AH18" s="158">
        <v>307046.17469715001</v>
      </c>
      <c r="AI18" s="158">
        <v>370374.62182999996</v>
      </c>
      <c r="AJ18" s="158">
        <f>IF(AH18=0, "   ---- ", IF(ABS(ROUND(100/AH18*AI18-100,1))&lt;999,ROUND(100/AH18*AI18-100,1),IF(ROUND(100/AH18*AI18-100,1)&gt;999,999,-999)))</f>
        <v>20.6</v>
      </c>
      <c r="AK18" s="258">
        <f>100/$AU18*AI18</f>
        <v>0.27305009727567409</v>
      </c>
      <c r="AL18" s="158">
        <v>8524082.6391099989</v>
      </c>
      <c r="AM18" s="158">
        <v>11025383.237510001</v>
      </c>
      <c r="AN18" s="158">
        <f>IF(AL18=0, "   ---- ", IF(ABS(ROUND(100/AL18*AM18-100,1))&lt;999,ROUND(100/AL18*AM18-100,1),IF(ROUND(100/AL18*AM18-100,1)&gt;999,999,-999)))</f>
        <v>29.3</v>
      </c>
      <c r="AO18" s="258">
        <f>100/$AU18*AM18</f>
        <v>8.1282080036398607</v>
      </c>
      <c r="AP18" s="158">
        <v>31289470.151940003</v>
      </c>
      <c r="AQ18" s="158">
        <v>42324169.848999999</v>
      </c>
      <c r="AR18" s="158">
        <f>IF(AP18=0, "   ---- ", IF(ABS(ROUND(100/AP18*AQ18-100,1))&lt;999,ROUND(100/AP18*AQ18-100,1),IF(ROUND(100/AP18*AQ18-100,1)&gt;999,999,-999)))</f>
        <v>35.299999999999997</v>
      </c>
      <c r="AS18" s="258">
        <f>100/$AU18*AQ18</f>
        <v>31.202512303032549</v>
      </c>
      <c r="AT18" s="158">
        <f t="shared" si="13"/>
        <v>106402181.02813558</v>
      </c>
      <c r="AU18" s="158">
        <f t="shared" si="13"/>
        <v>135643468.1860106</v>
      </c>
      <c r="AV18" s="159">
        <f t="shared" si="14"/>
        <v>27.5</v>
      </c>
      <c r="AW18" s="159">
        <f>'Tabell 3a'!CL18+AT18</f>
        <v>107889391.41683999</v>
      </c>
      <c r="AX18" s="159">
        <f>'Tabell 3a'!CM18+AU18</f>
        <v>137175913.12657061</v>
      </c>
      <c r="AY18" s="159">
        <f t="shared" si="12"/>
        <v>27.1</v>
      </c>
      <c r="BB18" s="572"/>
      <c r="BI18" s="573"/>
      <c r="BM18" s="235"/>
      <c r="BO18" s="110"/>
      <c r="BP18" s="110"/>
    </row>
    <row r="19" spans="1:68" s="248" customFormat="1" ht="20.100000000000001" customHeight="1">
      <c r="A19" s="495" t="s">
        <v>320</v>
      </c>
      <c r="B19" s="495"/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5"/>
      <c r="AV19" s="495"/>
      <c r="AW19" s="495"/>
      <c r="AX19" s="495"/>
      <c r="AY19" s="495"/>
      <c r="BI19" s="573"/>
      <c r="BM19" s="235"/>
      <c r="BO19" s="110"/>
      <c r="BP19" s="110"/>
    </row>
    <row r="20" spans="1:68" s="248" customFormat="1" ht="20.100000000000001" customHeight="1">
      <c r="A20" s="495" t="s">
        <v>321</v>
      </c>
      <c r="B20" s="495"/>
      <c r="C20" s="495"/>
      <c r="D20" s="495"/>
      <c r="E20" s="495"/>
      <c r="F20" s="495"/>
      <c r="G20" s="495"/>
      <c r="H20" s="495"/>
      <c r="I20" s="495"/>
      <c r="J20" s="495"/>
      <c r="K20" s="495"/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5"/>
      <c r="AK20" s="495"/>
      <c r="AL20" s="495"/>
      <c r="AM20" s="495"/>
      <c r="AN20" s="495"/>
      <c r="AO20" s="495"/>
      <c r="AP20" s="495"/>
      <c r="AQ20" s="495"/>
      <c r="AR20" s="495"/>
      <c r="AS20" s="495"/>
      <c r="AT20" s="495"/>
      <c r="AU20" s="495"/>
      <c r="AV20" s="495"/>
      <c r="AW20" s="495"/>
      <c r="AX20" s="495"/>
      <c r="AY20" s="495"/>
      <c r="BI20" s="573"/>
      <c r="BM20" s="235"/>
      <c r="BO20" s="110"/>
      <c r="BP20" s="110"/>
    </row>
    <row r="21" spans="1:68" s="248" customFormat="1" ht="20.100000000000001" customHeight="1">
      <c r="A21" s="495" t="s">
        <v>322</v>
      </c>
      <c r="B21" s="495"/>
      <c r="C21" s="495"/>
      <c r="D21" s="495"/>
      <c r="E21" s="495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95"/>
      <c r="AU21" s="495"/>
      <c r="AV21" s="495"/>
      <c r="AW21" s="495"/>
      <c r="AX21" s="495"/>
      <c r="AY21" s="495"/>
      <c r="BI21" s="573"/>
      <c r="BM21" s="235"/>
      <c r="BO21" s="110"/>
      <c r="BP21" s="110"/>
    </row>
    <row r="22" spans="1:68" s="248" customFormat="1" ht="20.100000000000001" customHeight="1">
      <c r="A22" s="495" t="s">
        <v>323</v>
      </c>
      <c r="B22" s="495"/>
      <c r="C22" s="495"/>
      <c r="D22" s="495"/>
      <c r="E22" s="495"/>
      <c r="F22" s="495"/>
      <c r="G22" s="495"/>
      <c r="H22" s="495"/>
      <c r="I22" s="495"/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5"/>
      <c r="AK22" s="495"/>
      <c r="AL22" s="495"/>
      <c r="AM22" s="495"/>
      <c r="AN22" s="495"/>
      <c r="AO22" s="495"/>
      <c r="AP22" s="495"/>
      <c r="AQ22" s="495"/>
      <c r="AR22" s="495"/>
      <c r="AS22" s="495"/>
      <c r="AT22" s="495"/>
      <c r="AU22" s="495"/>
      <c r="AV22" s="495"/>
      <c r="AW22" s="495"/>
      <c r="AX22" s="495"/>
      <c r="AY22" s="495"/>
      <c r="BI22" s="573"/>
      <c r="BM22" s="235"/>
      <c r="BO22" s="110"/>
      <c r="BP22" s="110"/>
    </row>
    <row r="23" spans="1:68" s="248" customFormat="1" ht="20.100000000000001" customHeight="1">
      <c r="A23" s="495" t="s">
        <v>321</v>
      </c>
      <c r="B23" s="495"/>
      <c r="C23" s="495"/>
      <c r="D23" s="495"/>
      <c r="E23" s="495"/>
      <c r="F23" s="495"/>
      <c r="G23" s="495"/>
      <c r="H23" s="495"/>
      <c r="I23" s="495"/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5"/>
      <c r="AL23" s="495"/>
      <c r="AM23" s="495"/>
      <c r="AN23" s="495"/>
      <c r="AO23" s="495"/>
      <c r="AP23" s="495"/>
      <c r="AQ23" s="495"/>
      <c r="AR23" s="495"/>
      <c r="AS23" s="495"/>
      <c r="AT23" s="495"/>
      <c r="AU23" s="495"/>
      <c r="AV23" s="495"/>
      <c r="AW23" s="495"/>
      <c r="AX23" s="495"/>
      <c r="AY23" s="495"/>
      <c r="BI23" s="573"/>
      <c r="BM23" s="235"/>
      <c r="BO23" s="110"/>
      <c r="BP23" s="110"/>
    </row>
    <row r="24" spans="1:68" s="248" customFormat="1" ht="20.100000000000001" customHeight="1">
      <c r="A24" s="495" t="s">
        <v>322</v>
      </c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BI24" s="573"/>
      <c r="BM24" s="235"/>
      <c r="BO24" s="110"/>
      <c r="BP24" s="110"/>
    </row>
    <row r="25" spans="1:68" s="248" customFormat="1" ht="20.100000000000001" customHeight="1">
      <c r="A25" s="591" t="s">
        <v>460</v>
      </c>
      <c r="B25" s="158"/>
      <c r="C25" s="158"/>
      <c r="D25" s="158"/>
      <c r="E25" s="258"/>
      <c r="F25" s="158"/>
      <c r="G25" s="158"/>
      <c r="H25" s="158"/>
      <c r="I25" s="258"/>
      <c r="J25" s="158"/>
      <c r="K25" s="158"/>
      <c r="L25" s="158"/>
      <c r="M25" s="258"/>
      <c r="N25" s="158"/>
      <c r="O25" s="158"/>
      <c r="P25" s="158"/>
      <c r="Q25" s="258"/>
      <c r="R25" s="158"/>
      <c r="S25" s="158"/>
      <c r="T25" s="158"/>
      <c r="U25" s="258"/>
      <c r="V25" s="158"/>
      <c r="W25" s="158"/>
      <c r="X25" s="158"/>
      <c r="Y25" s="258"/>
      <c r="Z25" s="158"/>
      <c r="AA25" s="158"/>
      <c r="AB25" s="158"/>
      <c r="AC25" s="258"/>
      <c r="AD25" s="158"/>
      <c r="AE25" s="158"/>
      <c r="AF25" s="158"/>
      <c r="AG25" s="258"/>
      <c r="AH25" s="158"/>
      <c r="AI25" s="158"/>
      <c r="AJ25" s="158"/>
      <c r="AK25" s="258"/>
      <c r="AL25" s="158"/>
      <c r="AM25" s="158"/>
      <c r="AN25" s="158"/>
      <c r="AO25" s="258"/>
      <c r="AP25" s="158"/>
      <c r="AQ25" s="158"/>
      <c r="AR25" s="158"/>
      <c r="AS25" s="258"/>
      <c r="AT25" s="158">
        <f t="shared" ref="AT25:AU28" si="15">+B25+F25+J25+N25+R25+V25+Z25+AD25+AH25+AL25+AP25</f>
        <v>0</v>
      </c>
      <c r="AU25" s="158">
        <f t="shared" si="15"/>
        <v>0</v>
      </c>
      <c r="AV25" s="159" t="str">
        <f>IF(AT25=0, "    ---- ", IF(ABS(ROUND(100/AT25*AU25-100,1))&lt;999,ROUND(100/AT25*AU25-100,1),IF(ROUND(100/AT25*AU25-100,1)&gt;999,999,-999)))</f>
        <v xml:space="preserve">    ---- </v>
      </c>
      <c r="AW25" s="159">
        <f>'Tabell 3a'!CL25+AT25</f>
        <v>0</v>
      </c>
      <c r="AX25" s="159">
        <f>'Tabell 3a'!CM25+AU25</f>
        <v>20895.398999999998</v>
      </c>
      <c r="AY25" s="159" t="str">
        <f>IF(AW25=0, "   ---- ", IF(ABS(ROUND(100/AW25*AX25-100,1))&lt;999,ROUND(100/AW25*AX25-100,1),IF(ROUND(100/AW25*AX25-100,1)&gt;999,999,-999)))</f>
        <v xml:space="preserve">   ---- </v>
      </c>
      <c r="BI25" s="573"/>
      <c r="BM25" s="235"/>
      <c r="BO25" s="110"/>
      <c r="BP25" s="110"/>
    </row>
    <row r="26" spans="1:68" s="248" customFormat="1" ht="20.100000000000001" customHeight="1">
      <c r="A26" s="85" t="s">
        <v>288</v>
      </c>
      <c r="B26" s="158">
        <v>6328670.5319999997</v>
      </c>
      <c r="C26" s="158">
        <v>7763899.1280000005</v>
      </c>
      <c r="D26" s="158">
        <f>IF(B26=0, "   ---- ", IF(ABS(ROUND(100/B26*C26-100,1))&lt;999,ROUND(100/B26*C26-100,1),IF(ROUND(100/B26*C26-100,1)&gt;999,999,-999)))</f>
        <v>22.7</v>
      </c>
      <c r="E26" s="258">
        <f>100/$AU26*C26</f>
        <v>5.7458658553214379</v>
      </c>
      <c r="F26" s="158">
        <v>30030129</v>
      </c>
      <c r="G26" s="158">
        <v>37357308</v>
      </c>
      <c r="H26" s="158">
        <f>IF(F26=0, "   ---- ", IF(ABS(ROUND(100/F26*G26-100,1))&lt;999,ROUND(100/F26*G26-100,1),IF(ROUND(100/F26*G26-100,1)&gt;999,999,-999)))</f>
        <v>24.4</v>
      </c>
      <c r="I26" s="258">
        <f>100/$AU26*G26</f>
        <v>27.647201096393015</v>
      </c>
      <c r="J26" s="158">
        <v>1691243</v>
      </c>
      <c r="K26" s="158">
        <v>2096063</v>
      </c>
      <c r="L26" s="158">
        <f>IF(J26=0, "   ---- ", IF(ABS(ROUND(100/J26*K26-100,1))&lt;999,ROUND(100/J26*K26-100,1),IF(ROUND(100/J26*K26-100,1)&gt;999,999,-999)))</f>
        <v>23.9</v>
      </c>
      <c r="M26" s="258">
        <f>100/$AU26*K26</f>
        <v>1.551243340973842</v>
      </c>
      <c r="N26" s="158">
        <v>9746335.4030000009</v>
      </c>
      <c r="O26" s="158">
        <v>12239427.241</v>
      </c>
      <c r="P26" s="158">
        <f>IF(N26=0, "   ---- ", IF(ABS(ROUND(100/N26*O26-100,1))&lt;999,ROUND(100/N26*O26-100,1),IF(ROUND(100/N26*O26-100,1)&gt;999,999,-999)))</f>
        <v>25.6</v>
      </c>
      <c r="Q26" s="258">
        <f>100/$AU26*O26</f>
        <v>9.0580912906411175</v>
      </c>
      <c r="R26" s="158"/>
      <c r="S26" s="158"/>
      <c r="T26" s="158"/>
      <c r="U26" s="258"/>
      <c r="V26" s="158">
        <v>734508</v>
      </c>
      <c r="W26" s="158">
        <v>1015795</v>
      </c>
      <c r="X26" s="158">
        <f>IF(V26=0, "   ---- ", IF(ABS(ROUND(100/V26*W26-100,1))&lt;999,ROUND(100/V26*W26-100,1),IF(ROUND(100/V26*W26-100,1)&gt;999,999,-999)))</f>
        <v>38.299999999999997</v>
      </c>
      <c r="Y26" s="258">
        <f>100/$AU26*W26</f>
        <v>0.75176425018929471</v>
      </c>
      <c r="Z26" s="158">
        <v>17328873.174388412</v>
      </c>
      <c r="AA26" s="158">
        <v>21055616.746670589</v>
      </c>
      <c r="AB26" s="158">
        <f>IF(Z26=0, "   ---- ", IF(ABS(ROUND(100/Z26*AA26-100,1))&lt;999,ROUND(100/Z26*AA26-100,1),IF(ROUND(100/Z26*AA26-100,1)&gt;999,999,-999)))</f>
        <v>21.5</v>
      </c>
      <c r="AC26" s="258">
        <f>100/$AU26*AA26</f>
        <v>15.582730704358628</v>
      </c>
      <c r="AD26" s="158"/>
      <c r="AE26" s="158"/>
      <c r="AF26" s="158"/>
      <c r="AG26" s="258">
        <f>100/$AU26*AE26</f>
        <v>0</v>
      </c>
      <c r="AH26" s="158">
        <v>307046.17469715001</v>
      </c>
      <c r="AI26" s="158">
        <v>370374.62182999996</v>
      </c>
      <c r="AJ26" s="158">
        <f>IF(AH26=0, "   ---- ", IF(ABS(ROUND(100/AH26*AI26-100,1))&lt;999,ROUND(100/AH26*AI26-100,1),IF(ROUND(100/AH26*AI26-100,1)&gt;999,999,-999)))</f>
        <v>20.6</v>
      </c>
      <c r="AK26" s="258">
        <f>100/$AU26*AI26</f>
        <v>0.27410491277194071</v>
      </c>
      <c r="AL26" s="158">
        <v>8407826.7678899989</v>
      </c>
      <c r="AM26" s="158">
        <v>10898828.945320001</v>
      </c>
      <c r="AN26" s="158">
        <f>IF(AL26=0, "   ---- ", IF(ABS(ROUND(100/AL26*AM26-100,1))&lt;999,ROUND(100/AL26*AM26-100,1),IF(ROUND(100/AL26*AM26-100,1)&gt;999,999,-999)))</f>
        <v>29.6</v>
      </c>
      <c r="AO26" s="258">
        <f>100/$AU26*AM26</f>
        <v>8.0659483163629204</v>
      </c>
      <c r="AP26" s="158">
        <v>31289470.151940003</v>
      </c>
      <c r="AQ26" s="158">
        <v>42324169.848999999</v>
      </c>
      <c r="AR26" s="158">
        <f>IF(AP26=0, "   ---- ", IF(ABS(ROUND(100/AP26*AQ26-100,1))&lt;999,ROUND(100/AP26*AQ26-100,1),IF(ROUND(100/AP26*AQ26-100,1)&gt;999,999,-999)))</f>
        <v>35.299999999999997</v>
      </c>
      <c r="AS26" s="258">
        <f>100/$AU26*AQ26</f>
        <v>31.3230502329878</v>
      </c>
      <c r="AT26" s="158">
        <f t="shared" si="15"/>
        <v>105864102.20391557</v>
      </c>
      <c r="AU26" s="158">
        <f t="shared" si="15"/>
        <v>135121482.5318206</v>
      </c>
      <c r="AV26" s="159">
        <f t="shared" si="14"/>
        <v>27.6</v>
      </c>
      <c r="AW26" s="159">
        <f>'Tabell 3a'!CL26+AT26</f>
        <v>447628665.25567126</v>
      </c>
      <c r="AX26" s="159">
        <f>'Tabell 3a'!CM26+AU26</f>
        <v>491310533.04066056</v>
      </c>
      <c r="AY26" s="159">
        <f t="shared" si="12"/>
        <v>9.8000000000000007</v>
      </c>
      <c r="BI26" s="572"/>
      <c r="BM26" s="235"/>
      <c r="BO26" s="110"/>
      <c r="BP26" s="110"/>
    </row>
    <row r="27" spans="1:68" s="248" customFormat="1" ht="20.100000000000001" customHeight="1">
      <c r="A27" s="85" t="s">
        <v>15</v>
      </c>
      <c r="B27" s="158"/>
      <c r="C27" s="158"/>
      <c r="D27" s="158"/>
      <c r="E27" s="258"/>
      <c r="F27" s="158"/>
      <c r="G27" s="158"/>
      <c r="H27" s="158"/>
      <c r="I27" s="258"/>
      <c r="J27" s="158"/>
      <c r="K27" s="158"/>
      <c r="L27" s="158"/>
      <c r="M27" s="258"/>
      <c r="N27" s="158"/>
      <c r="O27" s="158"/>
      <c r="P27" s="158"/>
      <c r="Q27" s="258"/>
      <c r="R27" s="158"/>
      <c r="S27" s="158"/>
      <c r="T27" s="158"/>
      <c r="U27" s="258"/>
      <c r="V27" s="158"/>
      <c r="W27" s="158"/>
      <c r="X27" s="158"/>
      <c r="Y27" s="258"/>
      <c r="Z27" s="158"/>
      <c r="AA27" s="158"/>
      <c r="AB27" s="158"/>
      <c r="AC27" s="258"/>
      <c r="AD27" s="158"/>
      <c r="AE27" s="158"/>
      <c r="AF27" s="158"/>
      <c r="AG27" s="258"/>
      <c r="AH27" s="158"/>
      <c r="AI27" s="158"/>
      <c r="AJ27" s="158"/>
      <c r="AK27" s="258"/>
      <c r="AL27" s="158"/>
      <c r="AM27" s="158"/>
      <c r="AN27" s="158"/>
      <c r="AO27" s="258"/>
      <c r="AP27" s="158"/>
      <c r="AQ27" s="158"/>
      <c r="AR27" s="158"/>
      <c r="AS27" s="258"/>
      <c r="AT27" s="158">
        <f t="shared" si="15"/>
        <v>0</v>
      </c>
      <c r="AU27" s="158">
        <f t="shared" si="15"/>
        <v>0</v>
      </c>
      <c r="AV27" s="159" t="str">
        <f t="shared" si="14"/>
        <v xml:space="preserve">    ---- </v>
      </c>
      <c r="AW27" s="159">
        <f>'Tabell 3a'!CL27+AT27</f>
        <v>340277352.66305125</v>
      </c>
      <c r="AX27" s="159">
        <f>'Tabell 3a'!CM27+AU27</f>
        <v>354656605.56827998</v>
      </c>
      <c r="AY27" s="159">
        <f t="shared" si="12"/>
        <v>4.2</v>
      </c>
      <c r="BI27" s="573"/>
      <c r="BM27" s="235"/>
      <c r="BO27" s="110"/>
      <c r="BP27" s="110"/>
    </row>
    <row r="28" spans="1:68" s="248" customFormat="1" ht="20.100000000000001" customHeight="1">
      <c r="A28" s="265" t="s">
        <v>158</v>
      </c>
      <c r="B28" s="158">
        <v>6328670.5319999997</v>
      </c>
      <c r="C28" s="158">
        <v>7763899.1280000005</v>
      </c>
      <c r="D28" s="158">
        <f>IF(B28=0, "   ---- ", IF(ABS(ROUND(100/B28*C28-100,1))&lt;999,ROUND(100/B28*C28-100,1),IF(ROUND(100/B28*C28-100,1)&gt;999,999,-999)))</f>
        <v>22.7</v>
      </c>
      <c r="E28" s="258">
        <f>100/$AU28*C28</f>
        <v>5.7458658553214379</v>
      </c>
      <c r="F28" s="158">
        <v>30030129</v>
      </c>
      <c r="G28" s="158">
        <v>37357308</v>
      </c>
      <c r="H28" s="158">
        <f>IF(F28=0, "   ---- ", IF(ABS(ROUND(100/F28*G28-100,1))&lt;999,ROUND(100/F28*G28-100,1),IF(ROUND(100/F28*G28-100,1)&gt;999,999,-999)))</f>
        <v>24.4</v>
      </c>
      <c r="I28" s="258">
        <f>100/$AU28*G28</f>
        <v>27.647201096393015</v>
      </c>
      <c r="J28" s="158">
        <v>1691243</v>
      </c>
      <c r="K28" s="158">
        <v>2096063</v>
      </c>
      <c r="L28" s="158">
        <f>IF(J28=0, "   ---- ", IF(ABS(ROUND(100/J28*K28-100,1))&lt;999,ROUND(100/J28*K28-100,1),IF(ROUND(100/J28*K28-100,1)&gt;999,999,-999)))</f>
        <v>23.9</v>
      </c>
      <c r="M28" s="258">
        <f>100/$AU28*K28</f>
        <v>1.551243340973842</v>
      </c>
      <c r="N28" s="158">
        <v>9746335.4030000009</v>
      </c>
      <c r="O28" s="158">
        <v>12239427.241</v>
      </c>
      <c r="P28" s="158">
        <f>IF(N28=0, "   ---- ", IF(ABS(ROUND(100/N28*O28-100,1))&lt;999,ROUND(100/N28*O28-100,1),IF(ROUND(100/N28*O28-100,1)&gt;999,999,-999)))</f>
        <v>25.6</v>
      </c>
      <c r="Q28" s="258">
        <f>100/$AU28*O28</f>
        <v>9.0580912906411175</v>
      </c>
      <c r="R28" s="158"/>
      <c r="S28" s="158"/>
      <c r="T28" s="158"/>
      <c r="U28" s="258"/>
      <c r="V28" s="158">
        <v>734508</v>
      </c>
      <c r="W28" s="158">
        <v>1015795</v>
      </c>
      <c r="X28" s="158">
        <f>IF(V28=0, "   ---- ", IF(ABS(ROUND(100/V28*W28-100,1))&lt;999,ROUND(100/V28*W28-100,1),IF(ROUND(100/V28*W28-100,1)&gt;999,999,-999)))</f>
        <v>38.299999999999997</v>
      </c>
      <c r="Y28" s="258">
        <f>100/$AU28*W28</f>
        <v>0.75176425018929471</v>
      </c>
      <c r="Z28" s="158">
        <v>17328873.174388412</v>
      </c>
      <c r="AA28" s="158">
        <v>21055616.746670589</v>
      </c>
      <c r="AB28" s="158">
        <f>IF(Z28=0, "   ---- ", IF(ABS(ROUND(100/Z28*AA28-100,1))&lt;999,ROUND(100/Z28*AA28-100,1),IF(ROUND(100/Z28*AA28-100,1)&gt;999,999,-999)))</f>
        <v>21.5</v>
      </c>
      <c r="AC28" s="258">
        <f>100/$AU28*AA28</f>
        <v>15.582730704358628</v>
      </c>
      <c r="AD28" s="158"/>
      <c r="AE28" s="158"/>
      <c r="AF28" s="158"/>
      <c r="AG28" s="258">
        <f>100/$AU28*AE28</f>
        <v>0</v>
      </c>
      <c r="AH28" s="158">
        <v>307046.17469715001</v>
      </c>
      <c r="AI28" s="158">
        <v>370374.62182999996</v>
      </c>
      <c r="AJ28" s="158">
        <f>IF(AH28=0, "   ---- ", IF(ABS(ROUND(100/AH28*AI28-100,1))&lt;999,ROUND(100/AH28*AI28-100,1),IF(ROUND(100/AH28*AI28-100,1)&gt;999,999,-999)))</f>
        <v>20.6</v>
      </c>
      <c r="AK28" s="258">
        <f>100/$AU28*AI28</f>
        <v>0.27410491277194071</v>
      </c>
      <c r="AL28" s="158">
        <v>8407826.7678899989</v>
      </c>
      <c r="AM28" s="158">
        <v>10898828.945320001</v>
      </c>
      <c r="AN28" s="158">
        <f>IF(AL28=0, "   ---- ", IF(ABS(ROUND(100/AL28*AM28-100,1))&lt;999,ROUND(100/AL28*AM28-100,1),IF(ROUND(100/AL28*AM28-100,1)&gt;999,999,-999)))</f>
        <v>29.6</v>
      </c>
      <c r="AO28" s="258">
        <f>100/$AU28*AM28</f>
        <v>8.0659483163629204</v>
      </c>
      <c r="AP28" s="158">
        <v>31289470.151940003</v>
      </c>
      <c r="AQ28" s="158">
        <v>42324169.848999999</v>
      </c>
      <c r="AR28" s="158">
        <f>IF(AP28=0, "   ---- ", IF(ABS(ROUND(100/AP28*AQ28-100,1))&lt;999,ROUND(100/AP28*AQ28-100,1),IF(ROUND(100/AP28*AQ28-100,1)&gt;999,999,-999)))</f>
        <v>35.299999999999997</v>
      </c>
      <c r="AS28" s="258">
        <f>100/$AU28*AQ28</f>
        <v>31.3230502329878</v>
      </c>
      <c r="AT28" s="158">
        <f t="shared" si="15"/>
        <v>105864102.20391557</v>
      </c>
      <c r="AU28" s="158">
        <f t="shared" si="15"/>
        <v>135121482.5318206</v>
      </c>
      <c r="AV28" s="159">
        <f t="shared" si="14"/>
        <v>27.6</v>
      </c>
      <c r="AW28" s="159">
        <f>'Tabell 3a'!CL28+AT28</f>
        <v>107351312.59261997</v>
      </c>
      <c r="AX28" s="159">
        <f>'Tabell 3a'!CM28+AU28</f>
        <v>136653927.47238061</v>
      </c>
      <c r="AY28" s="159">
        <f t="shared" si="12"/>
        <v>27.3</v>
      </c>
      <c r="BI28" s="573"/>
      <c r="BM28" s="235"/>
      <c r="BO28" s="110"/>
      <c r="BP28" s="110"/>
    </row>
    <row r="29" spans="1:68" s="248" customFormat="1" ht="20.100000000000001" customHeight="1">
      <c r="A29" s="495" t="s">
        <v>320</v>
      </c>
      <c r="B29" s="495"/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495"/>
      <c r="AI29" s="495"/>
      <c r="AJ29" s="495"/>
      <c r="AK29" s="495"/>
      <c r="AL29" s="495"/>
      <c r="AM29" s="495"/>
      <c r="AN29" s="495"/>
      <c r="AO29" s="495"/>
      <c r="AP29" s="495"/>
      <c r="AQ29" s="495"/>
      <c r="AR29" s="495"/>
      <c r="AS29" s="495"/>
      <c r="AT29" s="495"/>
      <c r="AU29" s="495"/>
      <c r="AV29" s="495"/>
      <c r="AW29" s="495"/>
      <c r="AX29" s="495"/>
      <c r="AY29" s="495"/>
      <c r="BI29" s="573"/>
      <c r="BM29" s="235"/>
      <c r="BO29" s="110"/>
      <c r="BP29" s="110"/>
    </row>
    <row r="30" spans="1:68" s="248" customFormat="1" ht="20.100000000000001" customHeight="1">
      <c r="A30" s="495" t="s">
        <v>321</v>
      </c>
      <c r="B30" s="495"/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95"/>
      <c r="AT30" s="495"/>
      <c r="AU30" s="495"/>
      <c r="AV30" s="495"/>
      <c r="AW30" s="495"/>
      <c r="AX30" s="495"/>
      <c r="AY30" s="495"/>
      <c r="BI30" s="573"/>
      <c r="BM30" s="235"/>
      <c r="BO30" s="110"/>
      <c r="BP30" s="110"/>
    </row>
    <row r="31" spans="1:68" s="248" customFormat="1" ht="20.100000000000001" customHeight="1">
      <c r="A31" s="495" t="s">
        <v>322</v>
      </c>
      <c r="B31" s="495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BA31" s="572"/>
      <c r="BI31" s="573"/>
      <c r="BM31" s="235"/>
      <c r="BO31" s="110"/>
      <c r="BP31" s="110"/>
    </row>
    <row r="32" spans="1:68" s="248" customFormat="1" ht="20.100000000000001" customHeight="1">
      <c r="A32" s="495" t="s">
        <v>323</v>
      </c>
      <c r="B32" s="495"/>
      <c r="C32" s="495"/>
      <c r="D32" s="495"/>
      <c r="E32" s="495"/>
      <c r="F32" s="495"/>
      <c r="G32" s="495"/>
      <c r="H32" s="495"/>
      <c r="I32" s="495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95"/>
      <c r="AT32" s="495"/>
      <c r="AU32" s="495"/>
      <c r="AV32" s="495"/>
      <c r="AW32" s="495"/>
      <c r="AX32" s="495"/>
      <c r="AY32" s="495"/>
      <c r="BI32" s="573"/>
      <c r="BM32" s="235"/>
      <c r="BO32" s="110"/>
      <c r="BP32" s="110"/>
    </row>
    <row r="33" spans="1:68" s="248" customFormat="1" ht="20.100000000000001" customHeight="1">
      <c r="A33" s="495" t="s">
        <v>321</v>
      </c>
      <c r="B33" s="495"/>
      <c r="C33" s="495"/>
      <c r="D33" s="495"/>
      <c r="E33" s="495"/>
      <c r="F33" s="495"/>
      <c r="G33" s="495"/>
      <c r="H33" s="495"/>
      <c r="I33" s="495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BI33" s="573"/>
      <c r="BM33" s="235"/>
      <c r="BO33" s="110"/>
      <c r="BP33" s="110"/>
    </row>
    <row r="34" spans="1:68" s="248" customFormat="1" ht="20.100000000000001" customHeight="1">
      <c r="A34" s="495" t="s">
        <v>322</v>
      </c>
      <c r="B34" s="495"/>
      <c r="C34" s="495"/>
      <c r="D34" s="495"/>
      <c r="E34" s="495"/>
      <c r="F34" s="495"/>
      <c r="G34" s="495"/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BI34" s="573"/>
      <c r="BM34" s="235"/>
      <c r="BO34" s="110"/>
      <c r="BP34" s="110"/>
    </row>
    <row r="35" spans="1:68" s="248" customFormat="1" ht="20.100000000000001" customHeight="1">
      <c r="A35" s="85" t="s">
        <v>291</v>
      </c>
      <c r="B35" s="158"/>
      <c r="C35" s="158"/>
      <c r="D35" s="158"/>
      <c r="E35" s="258"/>
      <c r="F35" s="158">
        <v>254011</v>
      </c>
      <c r="G35" s="158">
        <v>211489</v>
      </c>
      <c r="H35" s="158">
        <f>IF(F35=0, "    ---- ", IF(ABS(ROUND(100/F35*G35-100,1))&lt;999,ROUND(100/F35*G35-100,1),IF(ROUND(100/F35*G35-100,1)&gt;999,999,-999)))</f>
        <v>-16.7</v>
      </c>
      <c r="I35" s="258">
        <f>100/$AU35*G35</f>
        <v>40.516247583122116</v>
      </c>
      <c r="J35" s="158"/>
      <c r="K35" s="158"/>
      <c r="L35" s="158"/>
      <c r="M35" s="258"/>
      <c r="N35" s="158"/>
      <c r="O35" s="158"/>
      <c r="P35" s="158"/>
      <c r="Q35" s="258"/>
      <c r="R35" s="158"/>
      <c r="S35" s="158"/>
      <c r="T35" s="158"/>
      <c r="U35" s="258"/>
      <c r="V35" s="158"/>
      <c r="W35" s="158"/>
      <c r="X35" s="158"/>
      <c r="Y35" s="258"/>
      <c r="Z35" s="158">
        <v>16544.953000000001</v>
      </c>
      <c r="AA35" s="158">
        <v>17983.362000000001</v>
      </c>
      <c r="AB35" s="158">
        <f>IF(Z35=0, "    ---- ", IF(ABS(ROUND(100/Z35*AA35-100,1))&lt;999,ROUND(100/Z35*AA35-100,1),IF(ROUND(100/Z35*AA35-100,1)&gt;999,999,-999)))</f>
        <v>8.6999999999999993</v>
      </c>
      <c r="AC35" s="258">
        <f>100/$AU35*AA35</f>
        <v>3.4451831876310832</v>
      </c>
      <c r="AD35" s="158">
        <v>151267</v>
      </c>
      <c r="AE35" s="158">
        <v>165959</v>
      </c>
      <c r="AF35" s="158">
        <f>IF(AD35=0, "    ---- ", IF(ABS(ROUND(100/AD35*AE35-100,1))&lt;999,ROUND(100/AD35*AE35-100,1),IF(ROUND(100/AD35*AE35-100,1)&gt;999,999,-999)))</f>
        <v>9.6999999999999993</v>
      </c>
      <c r="AG35" s="258"/>
      <c r="AH35" s="158"/>
      <c r="AI35" s="158"/>
      <c r="AJ35" s="158"/>
      <c r="AK35" s="258"/>
      <c r="AL35" s="158">
        <v>116255.87122000002</v>
      </c>
      <c r="AM35" s="158">
        <v>126554.29218999996</v>
      </c>
      <c r="AN35" s="158">
        <f>IF(AL35=0, "    ---- ", IF(ABS(ROUND(100/AL35*AM35-100,1))&lt;999,ROUND(100/AL35*AM35-100,1),IF(ROUND(100/AL35*AM35-100,1)&gt;999,999,-999)))</f>
        <v>8.9</v>
      </c>
      <c r="AO35" s="258">
        <f>100/$AU35*AM35</f>
        <v>24.244783582488054</v>
      </c>
      <c r="AP35" s="158"/>
      <c r="AQ35" s="158"/>
      <c r="AR35" s="158"/>
      <c r="AS35" s="258"/>
      <c r="AT35" s="158">
        <f t="shared" ref="AT35:AU39" si="16">+B35+F35+J35+N35+R35+V35+Z35+AD35+AH35+AL35+AP35</f>
        <v>538078.82421999995</v>
      </c>
      <c r="AU35" s="158">
        <f t="shared" si="16"/>
        <v>521985.65418999991</v>
      </c>
      <c r="AV35" s="159">
        <f>IF(AT35=0, "    ---- ", IF(ABS(ROUND(100/AT35*AU35-100,1))&lt;999,ROUND(100/AT35*AU35-100,1),IF(ROUND(100/AT35*AU35-100,1)&gt;999,999,-999)))</f>
        <v>-3</v>
      </c>
      <c r="AW35" s="159">
        <f>'Tabell 3a'!CL35+AT35</f>
        <v>4936961.3222199995</v>
      </c>
      <c r="AX35" s="159">
        <f>'Tabell 3a'!CM35+AU35</f>
        <v>5141031.6025700001</v>
      </c>
      <c r="AY35" s="159">
        <f t="shared" si="12"/>
        <v>4.0999999999999996</v>
      </c>
      <c r="BI35" s="372"/>
      <c r="BM35" s="235"/>
      <c r="BO35" s="110"/>
      <c r="BP35" s="110"/>
    </row>
    <row r="36" spans="1:68" s="248" customFormat="1" ht="20.100000000000001" customHeight="1">
      <c r="A36" s="85" t="s">
        <v>331</v>
      </c>
      <c r="B36" s="158"/>
      <c r="C36" s="158">
        <v>33465.925000000003</v>
      </c>
      <c r="D36" s="158" t="str">
        <f>IF(B36=0, "   ---- ", IF(ABS(ROUND(100/B36*C36-100,1))&lt;999,ROUND(100/B36*C36-100,1),IF(ROUND(100/B36*C36-100,1)&gt;999,999,-999)))</f>
        <v xml:space="preserve">   ---- </v>
      </c>
      <c r="E36" s="258">
        <f>100/$AU36*C36</f>
        <v>0.87974894915006463</v>
      </c>
      <c r="F36" s="158"/>
      <c r="G36" s="158">
        <v>61879</v>
      </c>
      <c r="H36" s="158" t="str">
        <f>IF(F36=0, "    ---- ", IF(ABS(ROUND(100/F36*G36-100,1))&lt;999,ROUND(100/F36*G36-100,1),IF(ROUND(100/F36*G36-100,1)&gt;999,999,-999)))</f>
        <v xml:space="preserve">    ---- </v>
      </c>
      <c r="I36" s="258">
        <f>100/$AU36*G36</f>
        <v>1.6266690738252969</v>
      </c>
      <c r="J36" s="158"/>
      <c r="K36" s="158"/>
      <c r="L36" s="158"/>
      <c r="M36" s="258"/>
      <c r="N36" s="158"/>
      <c r="O36" s="158"/>
      <c r="P36" s="158"/>
      <c r="Q36" s="258"/>
      <c r="R36" s="158"/>
      <c r="S36" s="158"/>
      <c r="T36" s="158"/>
      <c r="U36" s="258"/>
      <c r="V36" s="158"/>
      <c r="W36" s="158"/>
      <c r="X36" s="158"/>
      <c r="Y36" s="258"/>
      <c r="Z36" s="158"/>
      <c r="AA36" s="158"/>
      <c r="AB36" s="158"/>
      <c r="AC36" s="258"/>
      <c r="AD36" s="158"/>
      <c r="AE36" s="158"/>
      <c r="AF36" s="158"/>
      <c r="AG36" s="258">
        <f>100/$AU36*AE36</f>
        <v>0</v>
      </c>
      <c r="AH36" s="158"/>
      <c r="AI36" s="158"/>
      <c r="AJ36" s="158"/>
      <c r="AK36" s="258"/>
      <c r="AL36" s="158"/>
      <c r="AM36" s="158"/>
      <c r="AN36" s="158"/>
      <c r="AO36" s="258"/>
      <c r="AP36" s="158"/>
      <c r="AQ36" s="158">
        <v>3708686.3309999998</v>
      </c>
      <c r="AR36" s="158" t="str">
        <f>IF(AP36=0, "    ---- ", IF(ABS(ROUND(100/AP36*AQ36-100,1))&lt;999,ROUND(100/AP36*AQ36-100,1),IF(ROUND(100/AP36*AQ36-100,1)&gt;999,999,-999)))</f>
        <v xml:space="preserve">    ---- </v>
      </c>
      <c r="AS36" s="258">
        <f>100/$AU36*AQ36</f>
        <v>97.493581977024647</v>
      </c>
      <c r="AT36" s="158">
        <f t="shared" si="16"/>
        <v>0</v>
      </c>
      <c r="AU36" s="158">
        <f t="shared" si="16"/>
        <v>3804031.2559999996</v>
      </c>
      <c r="AV36" s="159" t="str">
        <f>IF(AT36=0, "    ---- ", IF(ABS(ROUND(100/AT36*AU36-100,1))&lt;999,ROUND(100/AT36*AU36-100,1),IF(ROUND(100/AT36*AU36-100,1)&gt;999,999,-999)))</f>
        <v xml:space="preserve">    ---- </v>
      </c>
      <c r="AW36" s="159">
        <f>'Tabell 3a'!CL36+AT36</f>
        <v>198245856.55939782</v>
      </c>
      <c r="AX36" s="159">
        <f>'Tabell 3a'!CM36+AU36</f>
        <v>224633793.15358004</v>
      </c>
      <c r="AY36" s="159">
        <f t="shared" si="12"/>
        <v>13.3</v>
      </c>
      <c r="BI36" s="372"/>
      <c r="BM36" s="235"/>
      <c r="BO36" s="110"/>
      <c r="BP36" s="110"/>
    </row>
    <row r="37" spans="1:68" s="248" customFormat="1" ht="20.100000000000001" customHeight="1">
      <c r="A37" s="85" t="s">
        <v>332</v>
      </c>
      <c r="B37" s="158">
        <v>1947391.76</v>
      </c>
      <c r="C37" s="158">
        <v>2603066.48</v>
      </c>
      <c r="D37" s="158">
        <f>IF(B37=0, "   ---- ", IF(ABS(ROUND(100/B37*C37-100,1))&lt;999,ROUND(100/B37*C37-100,1),IF(ROUND(100/B37*C37-100,1)&gt;999,999,-999)))</f>
        <v>33.700000000000003</v>
      </c>
      <c r="E37" s="258">
        <f>100/$AU37*C37</f>
        <v>6.4475752891541536</v>
      </c>
      <c r="F37" s="158">
        <v>8179092</v>
      </c>
      <c r="G37" s="158">
        <v>10412112</v>
      </c>
      <c r="H37" s="158">
        <f>IF(F37=0, "   ---- ", IF(ABS(ROUND(100/F37*G37-100,1))&lt;999,ROUND(100/F37*G37-100,1),IF(ROUND(100/F37*G37-100,1)&gt;999,999,-999)))</f>
        <v>27.3</v>
      </c>
      <c r="I37" s="258">
        <f>100/$AU37*G37</f>
        <v>25.78991990980785</v>
      </c>
      <c r="J37" s="158"/>
      <c r="K37" s="158"/>
      <c r="L37" s="158"/>
      <c r="M37" s="258"/>
      <c r="N37" s="158">
        <v>2946958.4810000001</v>
      </c>
      <c r="O37" s="158">
        <v>3954099.5040000002</v>
      </c>
      <c r="P37" s="158">
        <f>IF(N37=0, "   ---- ", IF(ABS(ROUND(100/N37*O37-100,1))&lt;999,ROUND(100/N37*O37-100,1),IF(ROUND(100/N37*O37-100,1)&gt;999,999,-999)))</f>
        <v>34.200000000000003</v>
      </c>
      <c r="Q37" s="258">
        <f>100/$AU37*O37</f>
        <v>9.7939697079296639</v>
      </c>
      <c r="R37" s="158"/>
      <c r="S37" s="158"/>
      <c r="T37" s="158"/>
      <c r="U37" s="258"/>
      <c r="V37" s="158">
        <v>135000</v>
      </c>
      <c r="W37" s="158">
        <v>228721</v>
      </c>
      <c r="X37" s="158">
        <f>IF(V37=0, "   ---- ", IF(ABS(ROUND(100/V37*W37-100,1))&lt;999,ROUND(100/V37*W37-100,1),IF(ROUND(100/V37*W37-100,1)&gt;999,999,-999)))</f>
        <v>69.400000000000006</v>
      </c>
      <c r="Y37" s="258">
        <f>100/$AU37*W37</f>
        <v>0.56652255293557741</v>
      </c>
      <c r="Z37" s="158">
        <v>5314000</v>
      </c>
      <c r="AA37" s="158">
        <v>7065500</v>
      </c>
      <c r="AB37" s="158">
        <f>IF(Z37=0, "   ---- ", IF(ABS(ROUND(100/Z37*AA37-100,1))&lt;999,ROUND(100/Z37*AA37-100,1),IF(ROUND(100/Z37*AA37-100,1)&gt;999,999,-999)))</f>
        <v>33</v>
      </c>
      <c r="AC37" s="258">
        <f>100/$AU37*AA37</f>
        <v>17.500645317947729</v>
      </c>
      <c r="AD37" s="158">
        <v>151267</v>
      </c>
      <c r="AE37" s="158">
        <v>165959</v>
      </c>
      <c r="AF37" s="158">
        <f>IF(AD37=0, "   ---- ", IF(ABS(ROUND(100/AD37*AE37-100,1))&lt;999,ROUND(100/AD37*AE37-100,1),IF(ROUND(100/AD37*AE37-100,1)&gt;999,999,-999)))</f>
        <v>9.6999999999999993</v>
      </c>
      <c r="AG37" s="258">
        <f>100/$AU37*AE37</f>
        <v>0.41106639251592769</v>
      </c>
      <c r="AH37" s="158">
        <v>307046.17469715001</v>
      </c>
      <c r="AI37" s="158">
        <v>370374.62182999996</v>
      </c>
      <c r="AJ37" s="158">
        <f>IF(AH37=0, "   ---- ", IF(ABS(ROUND(100/AH37*AI37-100,1))&lt;999,ROUND(100/AH37*AI37-100,1),IF(ROUND(100/AH37*AI37-100,1)&gt;999,999,-999)))</f>
        <v>20.6</v>
      </c>
      <c r="AK37" s="258">
        <f>100/$AU37*AI37</f>
        <v>0.91738658147559971</v>
      </c>
      <c r="AL37" s="158">
        <v>2536918</v>
      </c>
      <c r="AM37" s="158">
        <v>3465176</v>
      </c>
      <c r="AN37" s="158">
        <f>IF(AL37=0, "   ---- ", IF(ABS(ROUND(100/AL37*AM37-100,1))&lt;999,ROUND(100/AL37*AM37-100,1),IF(ROUND(100/AL37*AM37-100,1)&gt;999,999,-999)))</f>
        <v>36.6</v>
      </c>
      <c r="AO37" s="258">
        <f>100/$AU37*AM37</f>
        <v>8.5829475819495915</v>
      </c>
      <c r="AP37" s="158">
        <v>9383670.8211499993</v>
      </c>
      <c r="AQ37" s="158">
        <v>12107788.348999999</v>
      </c>
      <c r="AR37" s="158">
        <f>IF(AP37=0, "   ---- ", IF(ABS(ROUND(100/AP37*AQ37-100,1))&lt;999,ROUND(100/AP37*AQ37-100,1),IF(ROUND(100/AP37*AQ37-100,1)&gt;999,999,-999)))</f>
        <v>29</v>
      </c>
      <c r="AS37" s="258">
        <f>100/$AU37*AQ37</f>
        <v>29.989966666283902</v>
      </c>
      <c r="AT37" s="158">
        <f t="shared" si="16"/>
        <v>30901344.236847147</v>
      </c>
      <c r="AU37" s="158">
        <f t="shared" si="16"/>
        <v>40372796.954830006</v>
      </c>
      <c r="AV37" s="159">
        <f>IF(AT37=0, "    ---- ", IF(ABS(ROUND(100/AT37*AU37-100,1))&lt;999,ROUND(100/AT37*AU37-100,1),IF(ROUND(100/AT37*AU37-100,1)&gt;999,999,-999)))</f>
        <v>30.7</v>
      </c>
      <c r="AW37" s="159">
        <f>'Tabell 3a'!CL37+AT37</f>
        <v>31524301.455061547</v>
      </c>
      <c r="AX37" s="159">
        <f>'Tabell 3a'!CM37+AU37</f>
        <v>41045352.354830004</v>
      </c>
      <c r="AY37" s="159">
        <f t="shared" si="12"/>
        <v>30.2</v>
      </c>
      <c r="BI37" s="372"/>
      <c r="BM37" s="235"/>
      <c r="BO37" s="110"/>
      <c r="BP37" s="110"/>
    </row>
    <row r="38" spans="1:68" s="248" customFormat="1" ht="20.100000000000001" customHeight="1">
      <c r="A38" s="591" t="s">
        <v>466</v>
      </c>
      <c r="B38" s="158"/>
      <c r="C38" s="158"/>
      <c r="D38" s="158"/>
      <c r="E38" s="258"/>
      <c r="F38" s="158"/>
      <c r="G38" s="158"/>
      <c r="H38" s="158"/>
      <c r="I38" s="258"/>
      <c r="J38" s="158"/>
      <c r="K38" s="158"/>
      <c r="L38" s="158"/>
      <c r="M38" s="258"/>
      <c r="N38" s="158"/>
      <c r="O38" s="158"/>
      <c r="P38" s="158"/>
      <c r="Q38" s="258"/>
      <c r="R38" s="158"/>
      <c r="S38" s="158"/>
      <c r="T38" s="158"/>
      <c r="U38" s="258"/>
      <c r="V38" s="158"/>
      <c r="W38" s="158"/>
      <c r="X38" s="158"/>
      <c r="Y38" s="258"/>
      <c r="Z38" s="158"/>
      <c r="AA38" s="158"/>
      <c r="AB38" s="158"/>
      <c r="AC38" s="258"/>
      <c r="AD38" s="158"/>
      <c r="AE38" s="158"/>
      <c r="AF38" s="158"/>
      <c r="AG38" s="258"/>
      <c r="AH38" s="158"/>
      <c r="AI38" s="158"/>
      <c r="AJ38" s="158"/>
      <c r="AK38" s="258"/>
      <c r="AL38" s="158"/>
      <c r="AM38" s="158"/>
      <c r="AN38" s="158"/>
      <c r="AO38" s="258"/>
      <c r="AP38" s="158"/>
      <c r="AQ38" s="158"/>
      <c r="AR38" s="158"/>
      <c r="AS38" s="258"/>
      <c r="AT38" s="158">
        <f t="shared" si="16"/>
        <v>0</v>
      </c>
      <c r="AU38" s="158">
        <f t="shared" si="16"/>
        <v>0</v>
      </c>
      <c r="AV38" s="159" t="str">
        <f>IF(AT38=0, "    ---- ", IF(ABS(ROUND(100/AT38*AU38-100,1))&lt;999,ROUND(100/AT38*AU38-100,1),IF(ROUND(100/AT38*AU38-100,1)&gt;999,999,-999)))</f>
        <v xml:space="preserve">    ---- </v>
      </c>
      <c r="AW38" s="159">
        <f>'Tabell 3a'!CL38+AT38</f>
        <v>0</v>
      </c>
      <c r="AX38" s="159">
        <f>'Tabell 3a'!CM38+AU38</f>
        <v>0</v>
      </c>
      <c r="AY38" s="159" t="str">
        <f>IF(AW38=0, "   ---- ", IF(ABS(ROUND(100/AW38*AX38-100,1))&lt;999,ROUND(100/AW38*AX38-100,1),IF(ROUND(100/AW38*AX38-100,1)&gt;999,999,-999)))</f>
        <v xml:space="preserve">   ---- </v>
      </c>
      <c r="BI38" s="372"/>
      <c r="BM38" s="235"/>
      <c r="BO38" s="110"/>
      <c r="BP38" s="110"/>
    </row>
    <row r="39" spans="1:68" s="285" customFormat="1" ht="20.100000000000001" customHeight="1">
      <c r="A39" s="261" t="s">
        <v>342</v>
      </c>
      <c r="B39" s="134"/>
      <c r="C39" s="134"/>
      <c r="D39" s="134"/>
      <c r="E39" s="163"/>
      <c r="F39" s="134"/>
      <c r="G39" s="134"/>
      <c r="H39" s="134"/>
      <c r="I39" s="163"/>
      <c r="J39" s="134"/>
      <c r="K39" s="134"/>
      <c r="L39" s="134"/>
      <c r="M39" s="163"/>
      <c r="N39" s="134"/>
      <c r="O39" s="134"/>
      <c r="P39" s="134"/>
      <c r="Q39" s="163"/>
      <c r="R39" s="134">
        <v>1852989.4321500002</v>
      </c>
      <c r="S39" s="134">
        <v>2029624.7911499999</v>
      </c>
      <c r="T39" s="154">
        <f>IF(R39=0, "   ---- ", IF(ABS(ROUND(100/R39*S39-100,1))&lt;999,ROUND(100/R39*S39-100,1),IF(ROUND(100/R39*S39-100,1)&gt;999,999,-999)))</f>
        <v>9.5</v>
      </c>
      <c r="U39" s="163">
        <f>100/$AU39*S39</f>
        <v>100</v>
      </c>
      <c r="V39" s="134"/>
      <c r="W39" s="134"/>
      <c r="X39" s="134"/>
      <c r="Y39" s="163"/>
      <c r="Z39" s="134"/>
      <c r="AA39" s="134"/>
      <c r="AB39" s="134"/>
      <c r="AC39" s="163"/>
      <c r="AD39" s="134"/>
      <c r="AE39" s="134"/>
      <c r="AF39" s="134"/>
      <c r="AG39" s="163"/>
      <c r="AH39" s="134"/>
      <c r="AI39" s="134"/>
      <c r="AJ39" s="134"/>
      <c r="AK39" s="163"/>
      <c r="AL39" s="134"/>
      <c r="AM39" s="134"/>
      <c r="AN39" s="134"/>
      <c r="AO39" s="163"/>
      <c r="AP39" s="134"/>
      <c r="AQ39" s="134"/>
      <c r="AR39" s="134"/>
      <c r="AS39" s="163"/>
      <c r="AT39" s="134">
        <f t="shared" si="16"/>
        <v>1852989.4321500002</v>
      </c>
      <c r="AU39" s="134">
        <f t="shared" si="16"/>
        <v>2029624.7911499999</v>
      </c>
      <c r="AV39" s="154">
        <f>IF(AT39=0, "    ---- ", IF(ABS(ROUND(100/AT39*AU39-100,1))&lt;999,ROUND(100/AT39*AU39-100,1),IF(ROUND(100/AT39*AU39-100,1)&gt;999,999,-999)))</f>
        <v>9.5</v>
      </c>
      <c r="AW39" s="154">
        <f>'Tabell 3a'!CL39+AT39</f>
        <v>425965897.71956229</v>
      </c>
      <c r="AX39" s="154">
        <f>'Tabell 3a'!CM39+AU39</f>
        <v>452198659.13871002</v>
      </c>
      <c r="AY39" s="154">
        <f t="shared" si="12"/>
        <v>6.2</v>
      </c>
      <c r="BI39" s="371"/>
      <c r="BM39" s="281"/>
      <c r="BO39" s="263"/>
      <c r="BP39" s="263"/>
    </row>
    <row r="40" spans="1:68" s="285" customFormat="1" ht="20.100000000000001" customHeight="1">
      <c r="A40" s="466" t="s">
        <v>16</v>
      </c>
      <c r="B40" s="437"/>
      <c r="C40" s="437"/>
      <c r="D40" s="437"/>
      <c r="E40" s="438"/>
      <c r="F40" s="437"/>
      <c r="G40" s="437"/>
      <c r="H40" s="437"/>
      <c r="I40" s="438"/>
      <c r="J40" s="437"/>
      <c r="K40" s="437"/>
      <c r="L40" s="437"/>
      <c r="M40" s="438"/>
      <c r="N40" s="437"/>
      <c r="O40" s="437"/>
      <c r="P40" s="437"/>
      <c r="Q40" s="438"/>
      <c r="R40" s="437"/>
      <c r="S40" s="437"/>
      <c r="T40" s="437"/>
      <c r="U40" s="438"/>
      <c r="V40" s="437"/>
      <c r="W40" s="437"/>
      <c r="X40" s="437"/>
      <c r="Y40" s="438"/>
      <c r="Z40" s="437"/>
      <c r="AA40" s="437"/>
      <c r="AB40" s="437"/>
      <c r="AC40" s="438"/>
      <c r="AD40" s="437"/>
      <c r="AE40" s="437"/>
      <c r="AF40" s="437"/>
      <c r="AG40" s="438"/>
      <c r="AH40" s="437"/>
      <c r="AI40" s="437"/>
      <c r="AJ40" s="437"/>
      <c r="AK40" s="438"/>
      <c r="AL40" s="437"/>
      <c r="AM40" s="437"/>
      <c r="AN40" s="437"/>
      <c r="AO40" s="438"/>
      <c r="AP40" s="437"/>
      <c r="AQ40" s="437"/>
      <c r="AR40" s="437"/>
      <c r="AS40" s="438"/>
      <c r="AT40" s="437"/>
      <c r="AU40" s="437"/>
      <c r="AV40" s="439"/>
      <c r="AW40" s="154">
        <f>'Tabell 3a'!CL40+AT40</f>
        <v>4348716.091</v>
      </c>
      <c r="AX40" s="154">
        <f>'Tabell 3a'!CM40+AU40</f>
        <v>4281917.4009999996</v>
      </c>
      <c r="AY40" s="154">
        <f t="shared" si="12"/>
        <v>-1.5</v>
      </c>
      <c r="BI40" s="371"/>
      <c r="BM40" s="281"/>
      <c r="BO40" s="263"/>
      <c r="BP40" s="263"/>
    </row>
    <row r="41" spans="1:68" s="285" customFormat="1" ht="20.100000000000001" customHeight="1">
      <c r="A41" s="282"/>
      <c r="B41" s="158"/>
      <c r="C41" s="158"/>
      <c r="D41" s="262"/>
      <c r="E41" s="163"/>
      <c r="F41" s="158"/>
      <c r="G41" s="158"/>
      <c r="H41" s="262"/>
      <c r="I41" s="163"/>
      <c r="J41" s="158"/>
      <c r="K41" s="158"/>
      <c r="L41" s="262"/>
      <c r="M41" s="163"/>
      <c r="N41" s="158"/>
      <c r="O41" s="158"/>
      <c r="P41" s="262"/>
      <c r="Q41" s="163"/>
      <c r="R41" s="158"/>
      <c r="S41" s="158"/>
      <c r="T41" s="262"/>
      <c r="U41" s="163"/>
      <c r="V41" s="158"/>
      <c r="W41" s="158"/>
      <c r="X41" s="262"/>
      <c r="Y41" s="163"/>
      <c r="Z41" s="158"/>
      <c r="AA41" s="158"/>
      <c r="AB41" s="262"/>
      <c r="AC41" s="163"/>
      <c r="AD41" s="158"/>
      <c r="AE41" s="158"/>
      <c r="AF41" s="262"/>
      <c r="AG41" s="163"/>
      <c r="AH41" s="158"/>
      <c r="AI41" s="158"/>
      <c r="AJ41" s="262"/>
      <c r="AK41" s="163"/>
      <c r="AL41" s="158"/>
      <c r="AM41" s="158"/>
      <c r="AN41" s="262"/>
      <c r="AO41" s="163"/>
      <c r="AP41" s="158"/>
      <c r="AQ41" s="158"/>
      <c r="AR41" s="262"/>
      <c r="AS41" s="163"/>
      <c r="AT41" s="134"/>
      <c r="AU41" s="134"/>
      <c r="AV41" s="154"/>
      <c r="AW41" s="154"/>
      <c r="AX41" s="154"/>
      <c r="AY41" s="154"/>
      <c r="BI41" s="371"/>
      <c r="BM41" s="281"/>
      <c r="BO41" s="263"/>
    </row>
    <row r="42" spans="1:68" s="285" customFormat="1" ht="20.100000000000001" customHeight="1">
      <c r="A42" s="214" t="s">
        <v>22</v>
      </c>
      <c r="B42" s="161">
        <v>9764258.0389999989</v>
      </c>
      <c r="C42" s="161">
        <v>11569001.886</v>
      </c>
      <c r="D42" s="165">
        <f>IF(B42=0, "   ---- ", IF(ABS(ROUND(100/B42*C42-100,1))&lt;999,ROUND(100/B42*C42-100,1),IF(ROUND(100/B42*C42-100,1)&gt;999,999,-999)))</f>
        <v>18.5</v>
      </c>
      <c r="E42" s="266">
        <f>100/$AU42*C42</f>
        <v>6.3901349559592457</v>
      </c>
      <c r="F42" s="161">
        <v>39457941</v>
      </c>
      <c r="G42" s="161">
        <v>47449700</v>
      </c>
      <c r="H42" s="165">
        <f>IF(F42=0, "   ---- ", IF(ABS(ROUND(100/F42*G42-100,1))&lt;999,ROUND(100/F42*G42-100,1),IF(ROUND(100/F42*G42-100,1)&gt;999,999,-999)))</f>
        <v>20.3</v>
      </c>
      <c r="I42" s="266">
        <f>100/$AU42*G42</f>
        <v>26.208828523634612</v>
      </c>
      <c r="J42" s="161">
        <v>1751735</v>
      </c>
      <c r="K42" s="161">
        <v>2163790</v>
      </c>
      <c r="L42" s="165">
        <f>IF(J42=0, "   ---- ", IF(ABS(ROUND(100/J42*K42-100,1))&lt;999,ROUND(100/J42*K42-100,1),IF(ROUND(100/J42*K42-100,1)&gt;999,999,-999)))</f>
        <v>23.5</v>
      </c>
      <c r="M42" s="266">
        <f>100/$AU42*K42</f>
        <v>1.1951688013023336</v>
      </c>
      <c r="N42" s="161">
        <v>11604506.424000001</v>
      </c>
      <c r="O42" s="161">
        <v>14148914.607000001</v>
      </c>
      <c r="P42" s="165">
        <f>IF(N42=0, "   ---- ", IF(ABS(ROUND(100/N42*O42-100,1))&lt;999,ROUND(100/N42*O42-100,1),IF(ROUND(100/N42*O42-100,1)&gt;999,999,-999)))</f>
        <v>21.9</v>
      </c>
      <c r="Q42" s="266">
        <f>100/$AU42*O42</f>
        <v>7.8151490258191734</v>
      </c>
      <c r="R42" s="161">
        <v>1852989.4321500002</v>
      </c>
      <c r="S42" s="161">
        <v>2029624.7911499999</v>
      </c>
      <c r="T42" s="165">
        <f>IF(R42=0, "   ---- ", IF(ABS(ROUND(100/R42*S42-100,1))&lt;999,ROUND(100/R42*S42-100,1),IF(ROUND(100/R42*S42-100,1)&gt;999,999,-999)))</f>
        <v>9.5</v>
      </c>
      <c r="U42" s="266">
        <f>100/$AU42*S42</f>
        <v>1.1210626857191524</v>
      </c>
      <c r="V42" s="161">
        <v>734508</v>
      </c>
      <c r="W42" s="161">
        <v>1015795</v>
      </c>
      <c r="X42" s="165">
        <f>IF(V42=0, "   ---- ", IF(ABS(ROUND(100/V42*W42-100,1))&lt;999,ROUND(100/V42*W42-100,1),IF(ROUND(100/V42*W42-100,1)&gt;999,999,-999)))</f>
        <v>38.299999999999997</v>
      </c>
      <c r="Y42" s="266">
        <f>100/$AU42*W42</f>
        <v>0.56107408413889692</v>
      </c>
      <c r="Z42" s="161">
        <v>27871306.558479264</v>
      </c>
      <c r="AA42" s="161">
        <v>36516794.106033079</v>
      </c>
      <c r="AB42" s="165">
        <f>IF(Z42=0, "   ---- ", IF(ABS(ROUND(100/Z42*AA42-100,1))&lt;999,ROUND(100/Z42*AA42-100,1),IF(ROUND(100/Z42*AA42-100,1)&gt;999,999,-999)))</f>
        <v>31</v>
      </c>
      <c r="AC42" s="266">
        <f>100/$AU42*AA42</f>
        <v>20.170041010963022</v>
      </c>
      <c r="AD42" s="161">
        <v>1387383</v>
      </c>
      <c r="AE42" s="161">
        <v>1562174</v>
      </c>
      <c r="AF42" s="165">
        <f>IF(AD42=0, "   ---- ", IF(ABS(ROUND(100/AD42*AE42-100,1))&lt;999,ROUND(100/AD42*AE42-100,1),IF(ROUND(100/AD42*AE42-100,1)&gt;999,999,-999)))</f>
        <v>12.6</v>
      </c>
      <c r="AG42" s="266">
        <f>100/$AU42*AE42</f>
        <v>0.8628663719703259</v>
      </c>
      <c r="AH42" s="161">
        <v>520188.14100000006</v>
      </c>
      <c r="AI42" s="161">
        <v>584555.29125999997</v>
      </c>
      <c r="AJ42" s="165">
        <f>IF(AH42=0, "   ---- ", IF(ABS(ROUND(100/AH42*AI42-100,1))&lt;999,ROUND(100/AH42*AI42-100,1),IF(ROUND(100/AH42*AI42-100,1)&gt;999,999,-999)))</f>
        <v>12.4</v>
      </c>
      <c r="AK42" s="266">
        <f>100/$AU42*AI42</f>
        <v>0.32287895163123531</v>
      </c>
      <c r="AL42" s="161">
        <v>11778985.42354</v>
      </c>
      <c r="AM42" s="161">
        <v>14634426.339810001</v>
      </c>
      <c r="AN42" s="165">
        <f>IF(AL42=0, "   ---- ", IF(ABS(ROUND(100/AL42*AM42-100,1))&lt;999,ROUND(100/AL42*AM42-100,1),IF(ROUND(100/AL42*AM42-100,1)&gt;999,999,-999)))</f>
        <v>24.2</v>
      </c>
      <c r="AO42" s="266">
        <f>100/$AU42*AM42</f>
        <v>8.0833212956423743</v>
      </c>
      <c r="AP42" s="161">
        <v>37731562.259090006</v>
      </c>
      <c r="AQ42" s="161">
        <v>49369943.155000001</v>
      </c>
      <c r="AR42" s="165">
        <f>IF(AP42=0, "   ---- ", IF(ABS(ROUND(100/AP42*AQ42-100,1))&lt;999,ROUND(100/AP42*AQ42-100,1),IF(ROUND(100/AP42*AQ42-100,1)&gt;999,999,-999)))</f>
        <v>30.8</v>
      </c>
      <c r="AS42" s="266">
        <f>100/$AU42*AQ42</f>
        <v>27.269474293219627</v>
      </c>
      <c r="AT42" s="164">
        <f>+B42+F42+J42+N42+R42+V42+Z42+AD42+AH42+AL42+AP42</f>
        <v>144455363.27725926</v>
      </c>
      <c r="AU42" s="165">
        <f>+C42+G42+K42+O42+S42+W42+AA42+AE42+AI42+AM42+AQ42</f>
        <v>181044719.17625308</v>
      </c>
      <c r="AV42" s="165">
        <f>IF(AT42=0, "    ---- ", IF(ABS(ROUND(100/AT42*AU42-100,1))&lt;999,ROUND(100/AT42*AU42-100,1),IF(ROUND(100/AT42*AU42-100,1)&gt;999,999,-999)))</f>
        <v>25.3</v>
      </c>
      <c r="AW42" s="165">
        <f>'Tabell 3a'!CL42+AT42</f>
        <v>998254262.87180221</v>
      </c>
      <c r="AX42" s="165">
        <f>'Tabell 3a'!CM42+AU42</f>
        <v>1075321386.941123</v>
      </c>
      <c r="AY42" s="165">
        <f t="shared" si="12"/>
        <v>7.7</v>
      </c>
      <c r="BI42" s="371"/>
      <c r="BM42" s="281"/>
      <c r="BO42" s="263"/>
      <c r="BP42" s="263"/>
    </row>
    <row r="43" spans="1:68" s="285" customFormat="1" ht="20.100000000000001" customHeight="1">
      <c r="A43" s="405" t="s">
        <v>336</v>
      </c>
      <c r="B43" s="134"/>
      <c r="C43" s="134"/>
      <c r="D43" s="262"/>
      <c r="E43" s="163"/>
      <c r="F43" s="134"/>
      <c r="G43" s="134"/>
      <c r="H43" s="262"/>
      <c r="I43" s="163"/>
      <c r="J43" s="134"/>
      <c r="K43" s="134"/>
      <c r="L43" s="262"/>
      <c r="M43" s="163"/>
      <c r="N43" s="134"/>
      <c r="O43" s="134"/>
      <c r="P43" s="262"/>
      <c r="Q43" s="163"/>
      <c r="R43" s="134"/>
      <c r="S43" s="134"/>
      <c r="T43" s="262"/>
      <c r="U43" s="163"/>
      <c r="V43" s="134"/>
      <c r="W43" s="134"/>
      <c r="X43" s="262"/>
      <c r="Y43" s="163"/>
      <c r="Z43" s="134"/>
      <c r="AA43" s="134"/>
      <c r="AB43" s="262"/>
      <c r="AC43" s="163"/>
      <c r="AD43" s="134"/>
      <c r="AE43" s="134"/>
      <c r="AF43" s="262"/>
      <c r="AG43" s="163"/>
      <c r="AH43" s="134"/>
      <c r="AI43" s="134"/>
      <c r="AJ43" s="262"/>
      <c r="AK43" s="163"/>
      <c r="AL43" s="134"/>
      <c r="AM43" s="134"/>
      <c r="AN43" s="262"/>
      <c r="AO43" s="163"/>
      <c r="AP43" s="134"/>
      <c r="AQ43" s="134"/>
      <c r="AR43" s="262"/>
      <c r="AS43" s="163"/>
      <c r="AT43" s="134"/>
      <c r="AU43" s="134"/>
      <c r="AV43" s="154"/>
      <c r="AW43" s="154"/>
      <c r="AX43" s="134"/>
      <c r="AY43" s="154"/>
      <c r="BM43" s="281"/>
      <c r="BO43" s="263"/>
    </row>
    <row r="44" spans="1:68" s="285" customFormat="1" ht="20.100000000000001" customHeight="1">
      <c r="A44" s="205" t="s">
        <v>9</v>
      </c>
      <c r="B44" s="134">
        <v>23040.465</v>
      </c>
      <c r="C44" s="134">
        <v>12668.734999999997</v>
      </c>
      <c r="D44" s="134">
        <f>IF(B44=0, "   ---- ", IF(ABS(ROUND(100/B44*C44-100,1))&lt;999,ROUND(100/B44*C44-100,1),IF(ROUND(100/B44*C44-100,1)&gt;999,999,-999)))</f>
        <v>-45</v>
      </c>
      <c r="E44" s="163">
        <f>100/$AU44*C44</f>
        <v>11.232234498480675</v>
      </c>
      <c r="F44" s="134">
        <v>25772</v>
      </c>
      <c r="G44" s="134">
        <v>21729</v>
      </c>
      <c r="H44" s="134">
        <f>IF(F44=0, "   ---- ", IF(ABS(ROUND(100/F44*G44-100,1))&lt;999,ROUND(100/F44*G44-100,1),IF(ROUND(100/F44*G44-100,1)&gt;999,999,-999)))</f>
        <v>-15.7</v>
      </c>
      <c r="I44" s="163">
        <f>100/$AU44*G44</f>
        <v>19.265161313855458</v>
      </c>
      <c r="J44" s="134"/>
      <c r="K44" s="134"/>
      <c r="L44" s="134"/>
      <c r="M44" s="163"/>
      <c r="N44" s="134">
        <v>1457.9459999999999</v>
      </c>
      <c r="O44" s="134">
        <v>317.96800000000002</v>
      </c>
      <c r="P44" s="134">
        <f>IF(N44=0, "   ---- ", IF(ABS(ROUND(100/N44*O44-100,1))&lt;999,ROUND(100/N44*O44-100,1),IF(ROUND(100/N44*O44-100,1)&gt;999,999,-999)))</f>
        <v>-78.2</v>
      </c>
      <c r="Q44" s="163">
        <f>100/$AU44*O44</f>
        <v>0.28191379320925919</v>
      </c>
      <c r="R44" s="134"/>
      <c r="S44" s="134"/>
      <c r="T44" s="134"/>
      <c r="U44" s="163"/>
      <c r="V44" s="134"/>
      <c r="W44" s="134"/>
      <c r="X44" s="134"/>
      <c r="Y44" s="163"/>
      <c r="Z44" s="134">
        <v>17047.452649999999</v>
      </c>
      <c r="AA44" s="134">
        <v>67993.533639999994</v>
      </c>
      <c r="AB44" s="134">
        <f>IF(Z44=0, "   ---- ", IF(ABS(ROUND(100/Z44*AA44-100,1))&lt;999,ROUND(100/Z44*AA44-100,1),IF(ROUND(100/Z44*AA44-100,1)&gt;999,999,-999)))</f>
        <v>298.8</v>
      </c>
      <c r="AC44" s="163">
        <f>100/$AU44*AA44</f>
        <v>60.283786362633236</v>
      </c>
      <c r="AD44" s="134">
        <v>1466</v>
      </c>
      <c r="AE44" s="134">
        <v>1714</v>
      </c>
      <c r="AF44" s="134">
        <f>IF(AD44=0, "   ---- ", IF(ABS(ROUND(100/AD44*AE44-100,1))&lt;999,ROUND(100/AD44*AE44-100,1),IF(ROUND(100/AD44*AE44-100,1)&gt;999,999,-999)))</f>
        <v>16.899999999999999</v>
      </c>
      <c r="AG44" s="163">
        <f>100/$AU44*AE44</f>
        <v>1.5196505357792931</v>
      </c>
      <c r="AH44" s="134"/>
      <c r="AI44" s="134"/>
      <c r="AJ44" s="134"/>
      <c r="AK44" s="163"/>
      <c r="AL44" s="134">
        <v>321.5499999999999</v>
      </c>
      <c r="AM44" s="134">
        <v>6173.9936699999998</v>
      </c>
      <c r="AN44" s="134">
        <f>IF(AL44=0, "   ---- ", IF(ABS(ROUND(100/AL44*AM44-100,1))&lt;999,ROUND(100/AL44*AM44-100,1),IF(ROUND(100/AL44*AM44-100,1)&gt;999,999,-999)))</f>
        <v>999</v>
      </c>
      <c r="AO44" s="163">
        <f>100/$AU44*AM44</f>
        <v>5.4739281146519625</v>
      </c>
      <c r="AP44" s="134">
        <v>7476.5031100000006</v>
      </c>
      <c r="AQ44" s="134">
        <v>2191.8589999999999</v>
      </c>
      <c r="AR44" s="134">
        <f>IF(AP44=0, "   ---- ", IF(ABS(ROUND(100/AP44*AQ44-100,1))&lt;999,ROUND(100/AP44*AQ44-100,1),IF(ROUND(100/AP44*AQ44-100,1)&gt;999,999,-999)))</f>
        <v>-70.7</v>
      </c>
      <c r="AS44" s="163">
        <f>100/$AU44*AQ44</f>
        <v>1.9433253813901197</v>
      </c>
      <c r="AT44" s="134">
        <f>+B44+F44+J44+N44+R44+V44+Z44+AD44+AH44+AL44+AP44</f>
        <v>76581.916759999993</v>
      </c>
      <c r="AU44" s="134">
        <f t="shared" ref="AT44:AU54" si="17">+C44+G44+K44+O44+S44+W44+AA44+AE44+AI44+AM44+AQ44</f>
        <v>112789.08930999998</v>
      </c>
      <c r="AV44" s="154">
        <f t="shared" ref="AV44:AV54" si="18">IF(AT44=0, "    ---- ", IF(ABS(ROUND(100/AT44*AU44-100,1))&lt;999,ROUND(100/AT44*AU44-100,1),IF(ROUND(100/AT44*AU44-100,1)&gt;999,999,-999)))</f>
        <v>47.3</v>
      </c>
      <c r="AW44" s="154">
        <f>'Tabell 3a'!CL44+AT44</f>
        <v>118852.91675999999</v>
      </c>
      <c r="AX44" s="154">
        <f>'Tabell 3a'!CM44+AU44</f>
        <v>175818.08930999998</v>
      </c>
      <c r="AY44" s="154">
        <f t="shared" si="12"/>
        <v>47.9</v>
      </c>
      <c r="BM44" s="281"/>
      <c r="BO44" s="263"/>
      <c r="BP44" s="263"/>
    </row>
    <row r="45" spans="1:68" s="285" customFormat="1" ht="20.100000000000001" customHeight="1">
      <c r="A45" s="205" t="s">
        <v>10</v>
      </c>
      <c r="B45" s="133">
        <v>36945.485999999997</v>
      </c>
      <c r="C45" s="133">
        <v>27376.615000000002</v>
      </c>
      <c r="D45" s="134">
        <f>IF(B45=0, "   ---- ", IF(ABS(ROUND(100/B45*C45-100,1))&lt;999,ROUND(100/B45*C45-100,1),IF(ROUND(100/B45*C45-100,1)&gt;999,999,-999)))</f>
        <v>-25.9</v>
      </c>
      <c r="E45" s="163">
        <f>100/$AU45*C45</f>
        <v>29.898879809603944</v>
      </c>
      <c r="F45" s="133">
        <v>-252</v>
      </c>
      <c r="G45" s="133">
        <v>-53436</v>
      </c>
      <c r="H45" s="134">
        <f>IF(F45=0, "   ---- ", IF(ABS(ROUND(100/F45*G45-100,1))&lt;999,ROUND(100/F45*G45-100,1),IF(ROUND(100/F45*G45-100,1)&gt;999,999,-999)))</f>
        <v>999</v>
      </c>
      <c r="I45" s="163">
        <f>100/$AU45*G45</f>
        <v>-58.359170463769765</v>
      </c>
      <c r="J45" s="133"/>
      <c r="K45" s="133"/>
      <c r="L45" s="134"/>
      <c r="M45" s="163"/>
      <c r="N45" s="133">
        <v>15192.89</v>
      </c>
      <c r="O45" s="133">
        <v>16959.204000000002</v>
      </c>
      <c r="P45" s="134">
        <f>IF(N45=0, "   ---- ", IF(ABS(ROUND(100/N45*O45-100,1))&lt;999,ROUND(100/N45*O45-100,1),IF(ROUND(100/N45*O45-100,1)&gt;999,999,-999)))</f>
        <v>11.6</v>
      </c>
      <c r="Q45" s="163">
        <f>100/$AU45*O45</f>
        <v>18.521690941796656</v>
      </c>
      <c r="R45" s="133"/>
      <c r="S45" s="133"/>
      <c r="T45" s="134"/>
      <c r="U45" s="163"/>
      <c r="V45" s="133"/>
      <c r="W45" s="133"/>
      <c r="X45" s="134"/>
      <c r="Y45" s="163"/>
      <c r="Z45" s="133">
        <v>22885.855620000002</v>
      </c>
      <c r="AA45" s="133">
        <v>1239.92127</v>
      </c>
      <c r="AB45" s="134">
        <f>IF(Z45=0, "   ---- ", IF(ABS(ROUND(100/Z45*AA45-100,1))&lt;999,ROUND(100/Z45*AA45-100,1),IF(ROUND(100/Z45*AA45-100,1)&gt;999,999,-999)))</f>
        <v>-94.6</v>
      </c>
      <c r="AC45" s="163">
        <f>100/$AU45*AA45</f>
        <v>1.3541578104196403</v>
      </c>
      <c r="AD45" s="133">
        <v>2556</v>
      </c>
      <c r="AE45" s="133">
        <v>1569</v>
      </c>
      <c r="AF45" s="134">
        <f>IF(AD45=0, "   ---- ", IF(ABS(ROUND(100/AD45*AE45-100,1))&lt;999,ROUND(100/AD45*AE45-100,1),IF(ROUND(100/AD45*AE45-100,1)&gt;999,999,-999)))</f>
        <v>-38.6</v>
      </c>
      <c r="AG45" s="163">
        <f>100/$AU45*AE45</f>
        <v>1.7135552522205024</v>
      </c>
      <c r="AH45" s="133">
        <v>1435.94568</v>
      </c>
      <c r="AI45" s="133">
        <v>7339.7874800000045</v>
      </c>
      <c r="AJ45" s="134">
        <f>IF(AH45=0, "   ---- ", IF(ABS(ROUND(100/AH45*AI45-100,1))&lt;999,ROUND(100/AH45*AI45-100,1),IF(ROUND(100/AH45*AI45-100,1)&gt;999,999,-999)))</f>
        <v>411.1</v>
      </c>
      <c r="AK45" s="163">
        <f>100/$AU45*AI45</f>
        <v>8.0160174547713794</v>
      </c>
      <c r="AL45" s="133">
        <v>7990.9483600000003</v>
      </c>
      <c r="AM45" s="133">
        <v>5609.5609399999994</v>
      </c>
      <c r="AN45" s="134">
        <f>IF(AL45=0, "   ---- ", IF(ABS(ROUND(100/AL45*AM45-100,1))&lt;999,ROUND(100/AL45*AM45-100,1),IF(ROUND(100/AL45*AM45-100,1)&gt;999,999,-999)))</f>
        <v>-29.8</v>
      </c>
      <c r="AO45" s="163">
        <f>100/$AU45*AM45</f>
        <v>6.1263815241478508</v>
      </c>
      <c r="AP45" s="133">
        <v>94025.935830000002</v>
      </c>
      <c r="AQ45" s="133">
        <v>84905.926999999996</v>
      </c>
      <c r="AR45" s="134">
        <f>IF(AP45=0, "   ---- ", IF(ABS(ROUND(100/AP45*AQ45-100,1))&lt;999,ROUND(100/AP45*AQ45-100,1),IF(ROUND(100/AP45*AQ45-100,1)&gt;999,999,-999)))</f>
        <v>-9.6999999999999993</v>
      </c>
      <c r="AS45" s="163">
        <f>100/$AU45*AQ45</f>
        <v>92.728487670809784</v>
      </c>
      <c r="AT45" s="134">
        <f>+B45+F45+J45+N45+R45+V45+Z45+AD45+AH45+AL45+AP45</f>
        <v>180781.06148999999</v>
      </c>
      <c r="AU45" s="134">
        <f t="shared" si="17"/>
        <v>91564.01569</v>
      </c>
      <c r="AV45" s="154">
        <f t="shared" si="18"/>
        <v>-49.4</v>
      </c>
      <c r="AW45" s="154">
        <f>'Tabell 3a'!CL45+AT45</f>
        <v>260334.63052000001</v>
      </c>
      <c r="AX45" s="154">
        <f>'Tabell 3a'!CM45+AU45</f>
        <v>119998.97669</v>
      </c>
      <c r="AY45" s="154">
        <f t="shared" si="12"/>
        <v>-53.9</v>
      </c>
      <c r="BM45" s="281"/>
      <c r="BO45" s="263"/>
      <c r="BP45" s="263"/>
    </row>
    <row r="46" spans="1:68" s="285" customFormat="1" ht="20.100000000000001" customHeight="1">
      <c r="A46" s="205" t="s">
        <v>52</v>
      </c>
      <c r="B46" s="134">
        <v>119956.84699999999</v>
      </c>
      <c r="C46" s="134">
        <v>210346.62100000001</v>
      </c>
      <c r="D46" s="134">
        <f>IF(B46=0, "   ---- ", IF(ABS(ROUND(100/B46*C46-100,1))&lt;999,ROUND(100/B46*C46-100,1),IF(ROUND(100/B46*C46-100,1)&gt;999,999,-999)))</f>
        <v>75.400000000000006</v>
      </c>
      <c r="E46" s="163">
        <f>100/$AU46*C46</f>
        <v>9.294087685232812</v>
      </c>
      <c r="F46" s="134">
        <v>780012</v>
      </c>
      <c r="G46" s="134">
        <v>543611</v>
      </c>
      <c r="H46" s="134">
        <f>IF(F46=0, "   ---- ", IF(ABS(ROUND(100/F46*G46-100,1))&lt;999,ROUND(100/F46*G46-100,1),IF(ROUND(100/F46*G46-100,1)&gt;999,999,-999)))</f>
        <v>-30.3</v>
      </c>
      <c r="I46" s="163">
        <f>100/$AU46*G46</f>
        <v>24.019251065873284</v>
      </c>
      <c r="J46" s="134">
        <v>19709.886999999999</v>
      </c>
      <c r="K46" s="134">
        <v>38291</v>
      </c>
      <c r="L46" s="134">
        <f>IF(J46=0, "   ---- ", IF(ABS(ROUND(100/J46*K46-100,1))&lt;999,ROUND(100/J46*K46-100,1),IF(ROUND(100/J46*K46-100,1)&gt;999,999,-999)))</f>
        <v>94.3</v>
      </c>
      <c r="M46" s="163">
        <f>100/$AU46*K46</f>
        <v>1.6918736790891904</v>
      </c>
      <c r="N46" s="134">
        <v>299574.82400000002</v>
      </c>
      <c r="O46" s="134">
        <v>336009.13400000002</v>
      </c>
      <c r="P46" s="134">
        <f>IF(N46=0, "   ---- ", IF(ABS(ROUND(100/N46*O46-100,1))&lt;999,ROUND(100/N46*O46-100,1),IF(ROUND(100/N46*O46-100,1)&gt;999,999,-999)))</f>
        <v>12.2</v>
      </c>
      <c r="Q46" s="163">
        <f>100/$AU46*O46</f>
        <v>14.846439365599039</v>
      </c>
      <c r="R46" s="134"/>
      <c r="S46" s="134"/>
      <c r="T46" s="134"/>
      <c r="U46" s="163"/>
      <c r="V46" s="134">
        <v>45312</v>
      </c>
      <c r="W46" s="134">
        <v>70503</v>
      </c>
      <c r="X46" s="134">
        <f>IF(V46=0, "   ---- ", IF(ABS(ROUND(100/V46*W46-100,1))&lt;999,ROUND(100/V46*W46-100,1),IF(ROUND(100/V46*W46-100,1)&gt;999,999,-999)))</f>
        <v>55.6</v>
      </c>
      <c r="Y46" s="163">
        <f>100/$AU46*W46</f>
        <v>3.1151489905415164</v>
      </c>
      <c r="Z46" s="134">
        <v>436897.55300000001</v>
      </c>
      <c r="AA46" s="134">
        <v>371525.6</v>
      </c>
      <c r="AB46" s="134">
        <f>IF(Z46=0, "   ---- ", IF(ABS(ROUND(100/Z46*AA46-100,1))&lt;999,ROUND(100/Z46*AA46-100,1),IF(ROUND(100/Z46*AA46-100,1)&gt;999,999,-999)))</f>
        <v>-15</v>
      </c>
      <c r="AC46" s="163">
        <f>100/$AU46*AA46</f>
        <v>16.415721285623746</v>
      </c>
      <c r="AD46" s="134">
        <v>435</v>
      </c>
      <c r="AE46" s="134"/>
      <c r="AF46" s="134">
        <f>IF(AD46=0, "   ---- ", IF(ABS(ROUND(100/AD46*AE46-100,1))&lt;999,ROUND(100/AD46*AE46-100,1),IF(ROUND(100/AD46*AE46-100,1)&gt;999,999,-999)))</f>
        <v>-100</v>
      </c>
      <c r="AG46" s="163">
        <f>100/$AU46*AE46</f>
        <v>0</v>
      </c>
      <c r="AH46" s="134">
        <v>21237.84619</v>
      </c>
      <c r="AI46" s="134">
        <v>15485.7</v>
      </c>
      <c r="AJ46" s="134">
        <f>IF(AH46=0, "   ---- ", IF(ABS(ROUND(100/AH46*AI46-100,1))&lt;999,ROUND(100/AH46*AI46-100,1),IF(ROUND(100/AH46*AI46-100,1)&gt;999,999,-999)))</f>
        <v>-27.1</v>
      </c>
      <c r="AK46" s="163">
        <f>100/$AU46*AI46</f>
        <v>0.68422992954666839</v>
      </c>
      <c r="AL46" s="134">
        <v>228029.62221</v>
      </c>
      <c r="AM46" s="134">
        <v>203719.53240999999</v>
      </c>
      <c r="AN46" s="134">
        <f>IF(AL46=0, "   ---- ", IF(ABS(ROUND(100/AL46*AM46-100,1))&lt;999,ROUND(100/AL46*AM46-100,1),IF(ROUND(100/AL46*AM46-100,1)&gt;999,999,-999)))</f>
        <v>-10.7</v>
      </c>
      <c r="AO46" s="163">
        <f>100/$AU46*AM46</f>
        <v>9.0012722258712561</v>
      </c>
      <c r="AP46" s="134">
        <v>434711.92812</v>
      </c>
      <c r="AQ46" s="134">
        <v>473738.8459999999</v>
      </c>
      <c r="AR46" s="134">
        <f>IF(AP46=0, "   ---- ", IF(ABS(ROUND(100/AP46*AQ46-100,1))&lt;999,ROUND(100/AP46*AQ46-100,1),IF(ROUND(100/AP46*AQ46-100,1)&gt;999,999,-999)))</f>
        <v>9</v>
      </c>
      <c r="AS46" s="163">
        <f>100/$AU46*AQ46</f>
        <v>20.931975772622476</v>
      </c>
      <c r="AT46" s="134">
        <f t="shared" si="17"/>
        <v>2385877.50752</v>
      </c>
      <c r="AU46" s="134">
        <f t="shared" si="17"/>
        <v>2263230.4334100001</v>
      </c>
      <c r="AV46" s="154">
        <f t="shared" si="18"/>
        <v>-5.0999999999999996</v>
      </c>
      <c r="AW46" s="154">
        <f>'Tabell 3a'!CL46+AT46</f>
        <v>2879969.7819099999</v>
      </c>
      <c r="AX46" s="154">
        <f>'Tabell 3a'!CM46+AU46</f>
        <v>3006081.8334400002</v>
      </c>
      <c r="AY46" s="154">
        <f t="shared" si="12"/>
        <v>4.4000000000000004</v>
      </c>
      <c r="BM46" s="281"/>
      <c r="BO46" s="263"/>
      <c r="BP46" s="263"/>
    </row>
    <row r="47" spans="1:68" s="248" customFormat="1" ht="20.100000000000001" customHeight="1">
      <c r="A47" s="85" t="s">
        <v>15</v>
      </c>
      <c r="B47" s="158"/>
      <c r="C47" s="158"/>
      <c r="D47" s="158"/>
      <c r="E47" s="258"/>
      <c r="F47" s="158"/>
      <c r="G47" s="158"/>
      <c r="H47" s="158"/>
      <c r="I47" s="258"/>
      <c r="J47" s="158"/>
      <c r="K47" s="158"/>
      <c r="L47" s="158"/>
      <c r="M47" s="258"/>
      <c r="N47" s="158"/>
      <c r="O47" s="158"/>
      <c r="P47" s="158"/>
      <c r="Q47" s="258"/>
      <c r="R47" s="158"/>
      <c r="S47" s="158"/>
      <c r="T47" s="158"/>
      <c r="U47" s="258"/>
      <c r="V47" s="158"/>
      <c r="W47" s="158"/>
      <c r="X47" s="158"/>
      <c r="Y47" s="258"/>
      <c r="Z47" s="158"/>
      <c r="AA47" s="158"/>
      <c r="AB47" s="158"/>
      <c r="AC47" s="258"/>
      <c r="AD47" s="158"/>
      <c r="AE47" s="158"/>
      <c r="AF47" s="158"/>
      <c r="AG47" s="258"/>
      <c r="AH47" s="158"/>
      <c r="AI47" s="158"/>
      <c r="AJ47" s="158"/>
      <c r="AK47" s="258"/>
      <c r="AL47" s="158"/>
      <c r="AM47" s="158"/>
      <c r="AN47" s="158"/>
      <c r="AO47" s="258"/>
      <c r="AP47" s="158"/>
      <c r="AQ47" s="158"/>
      <c r="AR47" s="158"/>
      <c r="AS47" s="258"/>
      <c r="AT47" s="158">
        <f t="shared" si="17"/>
        <v>0</v>
      </c>
      <c r="AU47" s="158">
        <f t="shared" si="17"/>
        <v>0</v>
      </c>
      <c r="AV47" s="159" t="str">
        <f t="shared" si="18"/>
        <v xml:space="preserve">    ---- </v>
      </c>
      <c r="AW47" s="159">
        <f>'Tabell 3a'!CL47+AT47</f>
        <v>493447.86164999998</v>
      </c>
      <c r="AX47" s="159">
        <f>'Tabell 3a'!CM47+AU47</f>
        <v>742050.28674999985</v>
      </c>
      <c r="AY47" s="159">
        <f t="shared" si="12"/>
        <v>50.4</v>
      </c>
      <c r="BM47" s="235"/>
      <c r="BO47" s="110"/>
      <c r="BP47" s="110"/>
    </row>
    <row r="48" spans="1:68" s="248" customFormat="1" ht="20.100000000000001" customHeight="1">
      <c r="A48" s="265" t="s">
        <v>158</v>
      </c>
      <c r="B48" s="158">
        <v>119956.84699999999</v>
      </c>
      <c r="C48" s="158">
        <v>210346.62100000001</v>
      </c>
      <c r="D48" s="158">
        <f>IF(B48=0, "   ---- ", IF(ABS(ROUND(100/B48*C48-100,1))&lt;999,ROUND(100/B48*C48-100,1),IF(ROUND(100/B48*C48-100,1)&gt;999,999,-999)))</f>
        <v>75.400000000000006</v>
      </c>
      <c r="E48" s="258">
        <f>100/$AU48*C48</f>
        <v>9.294087685232812</v>
      </c>
      <c r="F48" s="158">
        <v>780012</v>
      </c>
      <c r="G48" s="158">
        <v>543611</v>
      </c>
      <c r="H48" s="158">
        <f>IF(F48=0, "   ---- ", IF(ABS(ROUND(100/F48*G48-100,1))&lt;999,ROUND(100/F48*G48-100,1),IF(ROUND(100/F48*G48-100,1)&gt;999,999,-999)))</f>
        <v>-30.3</v>
      </c>
      <c r="I48" s="258">
        <f>100/$AU48*G48</f>
        <v>24.019251065873284</v>
      </c>
      <c r="J48" s="158">
        <v>19709.886999999999</v>
      </c>
      <c r="K48" s="158">
        <v>38291</v>
      </c>
      <c r="L48" s="158">
        <f>IF(J48=0, "   ---- ", IF(ABS(ROUND(100/J48*K48-100,1))&lt;999,ROUND(100/J48*K48-100,1),IF(ROUND(100/J48*K48-100,1)&gt;999,999,-999)))</f>
        <v>94.3</v>
      </c>
      <c r="M48" s="258">
        <f>100/$AU48*K48</f>
        <v>1.6918736790891904</v>
      </c>
      <c r="N48" s="158">
        <v>299574.82400000002</v>
      </c>
      <c r="O48" s="158">
        <v>336009.13400000002</v>
      </c>
      <c r="P48" s="158">
        <f>IF(N48=0, "   ---- ", IF(ABS(ROUND(100/N48*O48-100,1))&lt;999,ROUND(100/N48*O48-100,1),IF(ROUND(100/N48*O48-100,1)&gt;999,999,-999)))</f>
        <v>12.2</v>
      </c>
      <c r="Q48" s="258">
        <f>100/$AU48*O48</f>
        <v>14.846439365599039</v>
      </c>
      <c r="R48" s="158"/>
      <c r="S48" s="158"/>
      <c r="T48" s="158"/>
      <c r="U48" s="258"/>
      <c r="V48" s="158">
        <v>45312</v>
      </c>
      <c r="W48" s="158">
        <v>70503</v>
      </c>
      <c r="X48" s="158">
        <f>IF(V48=0, "   ---- ", IF(ABS(ROUND(100/V48*W48-100,1))&lt;999,ROUND(100/V48*W48-100,1),IF(ROUND(100/V48*W48-100,1)&gt;999,999,-999)))</f>
        <v>55.6</v>
      </c>
      <c r="Y48" s="258">
        <f>100/$AU48*W48</f>
        <v>3.1151489905415164</v>
      </c>
      <c r="Z48" s="158">
        <v>436897.55300000001</v>
      </c>
      <c r="AA48" s="158">
        <v>371525.6</v>
      </c>
      <c r="AB48" s="158">
        <f>IF(Z48=0, "   ---- ", IF(ABS(ROUND(100/Z48*AA48-100,1))&lt;999,ROUND(100/Z48*AA48-100,1),IF(ROUND(100/Z48*AA48-100,1)&gt;999,999,-999)))</f>
        <v>-15</v>
      </c>
      <c r="AC48" s="258">
        <f>100/$AU48*AA48</f>
        <v>16.415721285623746</v>
      </c>
      <c r="AD48" s="158">
        <v>435</v>
      </c>
      <c r="AE48" s="158"/>
      <c r="AF48" s="158">
        <f>IF(AD48=0, "   ---- ", IF(ABS(ROUND(100/AD48*AE48-100,1))&lt;999,ROUND(100/AD48*AE48-100,1),IF(ROUND(100/AD48*AE48-100,1)&gt;999,999,-999)))</f>
        <v>-100</v>
      </c>
      <c r="AG48" s="258">
        <f>100/$AU48*AE48</f>
        <v>0</v>
      </c>
      <c r="AH48" s="158">
        <v>21237.84619</v>
      </c>
      <c r="AI48" s="158">
        <v>15485.7</v>
      </c>
      <c r="AJ48" s="158">
        <f>IF(AH48=0, "   ---- ", IF(ABS(ROUND(100/AH48*AI48-100,1))&lt;999,ROUND(100/AH48*AI48-100,1),IF(ROUND(100/AH48*AI48-100,1)&gt;999,999,-999)))</f>
        <v>-27.1</v>
      </c>
      <c r="AK48" s="258">
        <f>100/$AU48*AI48</f>
        <v>0.68422992954666839</v>
      </c>
      <c r="AL48" s="158">
        <v>228029.62221</v>
      </c>
      <c r="AM48" s="158">
        <v>203719.53240999999</v>
      </c>
      <c r="AN48" s="158">
        <f>IF(AL48=0, "   ---- ", IF(ABS(ROUND(100/AL48*AM48-100,1))&lt;999,ROUND(100/AL48*AM48-100,1),IF(ROUND(100/AL48*AM48-100,1)&gt;999,999,-999)))</f>
        <v>-10.7</v>
      </c>
      <c r="AO48" s="258">
        <f>100/$AU48*AM48</f>
        <v>9.0012722258712561</v>
      </c>
      <c r="AP48" s="158">
        <v>434711.92812</v>
      </c>
      <c r="AQ48" s="158">
        <v>473738.8459999999</v>
      </c>
      <c r="AR48" s="158">
        <f>IF(AP48=0, "   ---- ", IF(ABS(ROUND(100/AP48*AQ48-100,1))&lt;999,ROUND(100/AP48*AQ48-100,1),IF(ROUND(100/AP48*AQ48-100,1)&gt;999,999,-999)))</f>
        <v>9</v>
      </c>
      <c r="AS48" s="258">
        <f>100/$AU48*AQ48</f>
        <v>20.931975772622476</v>
      </c>
      <c r="AT48" s="158">
        <f t="shared" si="17"/>
        <v>2385877.50752</v>
      </c>
      <c r="AU48" s="158">
        <f t="shared" si="17"/>
        <v>2263230.4334100001</v>
      </c>
      <c r="AV48" s="159">
        <f t="shared" si="18"/>
        <v>-5.0999999999999996</v>
      </c>
      <c r="AW48" s="159">
        <f>'Tabell 3a'!CL48+AT48</f>
        <v>2386521.92026</v>
      </c>
      <c r="AX48" s="159">
        <f>'Tabell 3a'!CM48+AU48</f>
        <v>2264031.5466900002</v>
      </c>
      <c r="AY48" s="159">
        <f t="shared" si="12"/>
        <v>-5.0999999999999996</v>
      </c>
      <c r="BM48" s="235"/>
      <c r="BO48" s="110"/>
      <c r="BP48" s="110"/>
    </row>
    <row r="49" spans="1:68" s="248" customFormat="1" ht="20.100000000000001" customHeight="1">
      <c r="A49" s="591" t="s">
        <v>460</v>
      </c>
      <c r="B49" s="158"/>
      <c r="C49" s="158"/>
      <c r="D49" s="158"/>
      <c r="E49" s="258"/>
      <c r="F49" s="158"/>
      <c r="G49" s="158"/>
      <c r="H49" s="158"/>
      <c r="I49" s="258"/>
      <c r="J49" s="158"/>
      <c r="K49" s="158"/>
      <c r="L49" s="158"/>
      <c r="M49" s="258"/>
      <c r="N49" s="158"/>
      <c r="O49" s="158"/>
      <c r="P49" s="158"/>
      <c r="Q49" s="258"/>
      <c r="R49" s="158"/>
      <c r="S49" s="158"/>
      <c r="T49" s="158"/>
      <c r="U49" s="258"/>
      <c r="V49" s="158"/>
      <c r="W49" s="158"/>
      <c r="X49" s="158"/>
      <c r="Y49" s="258"/>
      <c r="Z49" s="158"/>
      <c r="AA49" s="158"/>
      <c r="AB49" s="158"/>
      <c r="AC49" s="258"/>
      <c r="AD49" s="158"/>
      <c r="AE49" s="158"/>
      <c r="AF49" s="158"/>
      <c r="AG49" s="258"/>
      <c r="AH49" s="158"/>
      <c r="AI49" s="158"/>
      <c r="AJ49" s="158"/>
      <c r="AK49" s="258"/>
      <c r="AL49" s="158"/>
      <c r="AM49" s="158"/>
      <c r="AN49" s="158"/>
      <c r="AO49" s="258"/>
      <c r="AP49" s="158"/>
      <c r="AQ49" s="158"/>
      <c r="AR49" s="158"/>
      <c r="AS49" s="258"/>
      <c r="AT49" s="158">
        <f>+B49+F49+J49+N49+R49+V49+Z49+AD49+AH49+AL49+AP49</f>
        <v>0</v>
      </c>
      <c r="AU49" s="158">
        <f>+C49+G49+K49+O49+S49+W49+AA49+AE49+AI49+AM49+AQ49</f>
        <v>0</v>
      </c>
      <c r="AV49" s="159" t="str">
        <f>IF(AT49=0, "    ---- ", IF(ABS(ROUND(100/AT49*AU49-100,1))&lt;999,ROUND(100/AT49*AU49-100,1),IF(ROUND(100/AT49*AU49-100,1)&gt;999,999,-999)))</f>
        <v xml:space="preserve">    ---- </v>
      </c>
      <c r="AW49" s="159">
        <f>'Tabell 3a'!CL49+AT49</f>
        <v>0</v>
      </c>
      <c r="AX49" s="159">
        <f>'Tabell 3a'!CM49+AU49</f>
        <v>0</v>
      </c>
      <c r="AY49" s="159" t="str">
        <f>IF(AW49=0, "   ---- ", IF(ABS(ROUND(100/AW49*AX49-100,1))&lt;999,ROUND(100/AW49*AX49-100,1),IF(ROUND(100/AW49*AX49-100,1)&gt;999,999,-999)))</f>
        <v xml:space="preserve">   ---- </v>
      </c>
      <c r="BM49" s="235"/>
      <c r="BO49" s="110"/>
      <c r="BP49" s="110"/>
    </row>
    <row r="50" spans="1:68" s="248" customFormat="1" ht="20.100000000000001" customHeight="1">
      <c r="A50" s="495" t="s">
        <v>286</v>
      </c>
      <c r="B50" s="495"/>
      <c r="C50" s="495"/>
      <c r="D50" s="495"/>
      <c r="E50" s="495"/>
      <c r="F50" s="495"/>
      <c r="G50" s="495"/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5"/>
      <c r="AY50" s="495"/>
      <c r="BM50" s="235"/>
      <c r="BO50" s="110"/>
      <c r="BP50" s="110"/>
    </row>
    <row r="51" spans="1:68" s="248" customFormat="1" ht="20.100000000000001" customHeight="1">
      <c r="A51" s="85" t="s">
        <v>331</v>
      </c>
      <c r="B51" s="158"/>
      <c r="C51" s="158">
        <v>32920.375</v>
      </c>
      <c r="D51" s="158" t="str">
        <f>IF(B51=0, "   ---- ", IF(ABS(ROUND(100/B51*C51-100,1))&lt;999,ROUND(100/B51*C51-100,1),IF(ROUND(100/B51*C51-100,1)&gt;999,999,-999)))</f>
        <v xml:space="preserve">   ---- </v>
      </c>
      <c r="E51" s="258">
        <f>100/$AU51*C51</f>
        <v>100</v>
      </c>
      <c r="F51" s="158"/>
      <c r="G51" s="158"/>
      <c r="H51" s="158"/>
      <c r="I51" s="258"/>
      <c r="J51" s="158"/>
      <c r="K51" s="158"/>
      <c r="L51" s="158"/>
      <c r="M51" s="258"/>
      <c r="N51" s="158"/>
      <c r="O51" s="158"/>
      <c r="P51" s="158"/>
      <c r="Q51" s="258"/>
      <c r="R51" s="158"/>
      <c r="S51" s="158"/>
      <c r="T51" s="158"/>
      <c r="U51" s="258"/>
      <c r="V51" s="158"/>
      <c r="W51" s="158"/>
      <c r="X51" s="158"/>
      <c r="Y51" s="258"/>
      <c r="Z51" s="158"/>
      <c r="AA51" s="158"/>
      <c r="AB51" s="158"/>
      <c r="AC51" s="258"/>
      <c r="AD51" s="158"/>
      <c r="AE51" s="158"/>
      <c r="AF51" s="158"/>
      <c r="AG51" s="258"/>
      <c r="AH51" s="158"/>
      <c r="AI51" s="158"/>
      <c r="AJ51" s="158"/>
      <c r="AK51" s="258"/>
      <c r="AL51" s="158"/>
      <c r="AM51" s="158"/>
      <c r="AN51" s="158"/>
      <c r="AO51" s="258"/>
      <c r="AP51" s="158"/>
      <c r="AQ51" s="158"/>
      <c r="AR51" s="158"/>
      <c r="AS51" s="258"/>
      <c r="AT51" s="158">
        <f t="shared" si="17"/>
        <v>0</v>
      </c>
      <c r="AU51" s="158">
        <f t="shared" si="17"/>
        <v>32920.375</v>
      </c>
      <c r="AV51" s="159" t="str">
        <f t="shared" si="18"/>
        <v xml:space="preserve">    ---- </v>
      </c>
      <c r="AW51" s="159">
        <f>'Tabell 3a'!CL51+AT51</f>
        <v>162122.94208000001</v>
      </c>
      <c r="AX51" s="159">
        <f>'Tabell 3a'!CM51+AU51</f>
        <v>339447.29306999996</v>
      </c>
      <c r="AY51" s="159">
        <f t="shared" si="12"/>
        <v>109.4</v>
      </c>
      <c r="BM51" s="235"/>
      <c r="BO51" s="110"/>
      <c r="BP51" s="110"/>
    </row>
    <row r="52" spans="1:68" s="248" customFormat="1" ht="20.100000000000001" customHeight="1">
      <c r="A52" s="85" t="s">
        <v>332</v>
      </c>
      <c r="B52" s="158">
        <v>16897</v>
      </c>
      <c r="C52" s="158">
        <v>19059.969000000001</v>
      </c>
      <c r="D52" s="158">
        <f>IF(B52=0, "   ---- ", IF(ABS(ROUND(100/B52*C52-100,1))&lt;999,ROUND(100/B52*C52-100,1),IF(ROUND(100/B52*C52-100,1)&gt;999,999,-999)))</f>
        <v>12.8</v>
      </c>
      <c r="E52" s="258">
        <f>100/$AU52*C52</f>
        <v>5.6299138117573939</v>
      </c>
      <c r="F52" s="158">
        <v>85880</v>
      </c>
      <c r="G52" s="158">
        <v>92465</v>
      </c>
      <c r="H52" s="158">
        <f>IF(F52=0, "   ---- ", IF(ABS(ROUND(100/F52*G52-100,1))&lt;999,ROUND(100/F52*G52-100,1),IF(ROUND(100/F52*G52-100,1)&gt;999,999,-999)))</f>
        <v>7.7</v>
      </c>
      <c r="I52" s="258">
        <f>100/$AU52*G52</f>
        <v>27.312215492278472</v>
      </c>
      <c r="J52" s="158"/>
      <c r="K52" s="158"/>
      <c r="L52" s="158"/>
      <c r="M52" s="258"/>
      <c r="N52" s="158">
        <v>18332.280999999999</v>
      </c>
      <c r="O52" s="158">
        <v>26557.599999999999</v>
      </c>
      <c r="P52" s="158">
        <f>IF(N52=0, "   ---- ", IF(ABS(ROUND(100/N52*O52-100,1))&lt;999,ROUND(100/N52*O52-100,1),IF(ROUND(100/N52*O52-100,1)&gt;999,999,-999)))</f>
        <v>44.9</v>
      </c>
      <c r="Q52" s="258">
        <f>100/$AU52*O52</f>
        <v>7.844556255423508</v>
      </c>
      <c r="R52" s="158"/>
      <c r="S52" s="158"/>
      <c r="T52" s="158"/>
      <c r="U52" s="258"/>
      <c r="V52" s="158">
        <v>1612</v>
      </c>
      <c r="W52" s="158">
        <v>27926</v>
      </c>
      <c r="X52" s="158">
        <f>IF(V52=0, "   ---- ", IF(ABS(ROUND(100/V52*W52-100,1))&lt;999,ROUND(100/V52*W52-100,1),IF(ROUND(100/V52*W52-100,1)&gt;999,999,-999)))</f>
        <v>999</v>
      </c>
      <c r="Y52" s="258">
        <f>100/$AU52*W52</f>
        <v>8.2487528236345486</v>
      </c>
      <c r="Z52" s="158">
        <v>47916.733999999997</v>
      </c>
      <c r="AA52" s="158">
        <v>58735.705999999998</v>
      </c>
      <c r="AB52" s="158">
        <f>IF(Z52=0, "   ---- ", IF(ABS(ROUND(100/Z52*AA52-100,1))&lt;999,ROUND(100/Z52*AA52-100,1),IF(ROUND(100/Z52*AA52-100,1)&gt;999,999,-999)))</f>
        <v>22.6</v>
      </c>
      <c r="AC52" s="258">
        <f>100/$AU52*AA52</f>
        <v>17.349291725118839</v>
      </c>
      <c r="AD52" s="158"/>
      <c r="AE52" s="158"/>
      <c r="AF52" s="158"/>
      <c r="AG52" s="258"/>
      <c r="AH52" s="158">
        <v>21237.84619</v>
      </c>
      <c r="AI52" s="158">
        <v>15485.7</v>
      </c>
      <c r="AJ52" s="158">
        <f>IF(AH52=0, "   ---- ", IF(ABS(ROUND(100/AH52*AI52-100,1))&lt;999,ROUND(100/AH52*AI52-100,1),IF(ROUND(100/AH52*AI52-100,1)&gt;999,999,-999)))</f>
        <v>-27.1</v>
      </c>
      <c r="AK52" s="258">
        <f>100/$AU52*AI52</f>
        <v>4.5741499534826877</v>
      </c>
      <c r="AL52" s="158">
        <v>27622</v>
      </c>
      <c r="AM52" s="158">
        <v>34743</v>
      </c>
      <c r="AN52" s="158">
        <f>IF(AL52=0, "   ---- ", IF(ABS(ROUND(100/AL52*AM52-100,1))&lt;999,ROUND(100/AL52*AM52-100,1),IF(ROUND(100/AL52*AM52-100,1)&gt;999,999,-999)))</f>
        <v>25.8</v>
      </c>
      <c r="AO52" s="258">
        <f>100/$AU52*AM52</f>
        <v>10.262351190701681</v>
      </c>
      <c r="AP52" s="158">
        <v>49025.931119999994</v>
      </c>
      <c r="AQ52" s="158">
        <v>63575.173999999999</v>
      </c>
      <c r="AR52" s="158">
        <f>IF(AP52=0, "   ---- ", IF(ABS(ROUND(100/AP52*AQ52-100,1))&lt;999,ROUND(100/AP52*AQ52-100,1),IF(ROUND(100/AP52*AQ52-100,1)&gt;999,999,-999)))</f>
        <v>29.7</v>
      </c>
      <c r="AS52" s="258">
        <f>100/$AU52*AQ52</f>
        <v>18.778768747602872</v>
      </c>
      <c r="AT52" s="158">
        <f t="shared" si="17"/>
        <v>268523.79231000005</v>
      </c>
      <c r="AU52" s="158">
        <f t="shared" si="17"/>
        <v>338548.14899999998</v>
      </c>
      <c r="AV52" s="159">
        <f t="shared" si="18"/>
        <v>26.1</v>
      </c>
      <c r="AW52" s="159">
        <f>'Tabell 3a'!CL52+AT52</f>
        <v>268593.79231000005</v>
      </c>
      <c r="AX52" s="159">
        <f>'Tabell 3a'!CM52+AU52</f>
        <v>338755.14899999998</v>
      </c>
      <c r="AY52" s="159">
        <f t="shared" si="12"/>
        <v>26.1</v>
      </c>
      <c r="BM52" s="235"/>
      <c r="BO52" s="110"/>
      <c r="BP52" s="110"/>
    </row>
    <row r="53" spans="1:68" s="248" customFormat="1" ht="20.100000000000001" customHeight="1">
      <c r="A53" s="591" t="s">
        <v>466</v>
      </c>
      <c r="B53" s="158"/>
      <c r="C53" s="158"/>
      <c r="D53" s="158"/>
      <c r="E53" s="258"/>
      <c r="F53" s="158"/>
      <c r="G53" s="158"/>
      <c r="H53" s="158"/>
      <c r="I53" s="258"/>
      <c r="J53" s="158"/>
      <c r="K53" s="158"/>
      <c r="L53" s="158"/>
      <c r="M53" s="258"/>
      <c r="N53" s="158"/>
      <c r="O53" s="158"/>
      <c r="P53" s="158"/>
      <c r="Q53" s="258"/>
      <c r="R53" s="158"/>
      <c r="S53" s="158"/>
      <c r="T53" s="158"/>
      <c r="U53" s="258"/>
      <c r="V53" s="158"/>
      <c r="W53" s="158"/>
      <c r="X53" s="158"/>
      <c r="Y53" s="258"/>
      <c r="Z53" s="158"/>
      <c r="AA53" s="158"/>
      <c r="AB53" s="158"/>
      <c r="AC53" s="258"/>
      <c r="AD53" s="158"/>
      <c r="AE53" s="158"/>
      <c r="AF53" s="158"/>
      <c r="AG53" s="258"/>
      <c r="AH53" s="158"/>
      <c r="AI53" s="158"/>
      <c r="AJ53" s="158"/>
      <c r="AK53" s="258"/>
      <c r="AL53" s="158"/>
      <c r="AM53" s="158"/>
      <c r="AN53" s="158"/>
      <c r="AO53" s="258"/>
      <c r="AP53" s="158"/>
      <c r="AQ53" s="158"/>
      <c r="AR53" s="158"/>
      <c r="AS53" s="258"/>
      <c r="AT53" s="158">
        <f>+B53+F53+J53+N53+R53+V53+Z53+AD53+AH53+AL53+AP53</f>
        <v>0</v>
      </c>
      <c r="AU53" s="158">
        <f>+C53+G53+K53+O53+S53+W53+AA53+AE53+AI53+AM53+AQ53</f>
        <v>0</v>
      </c>
      <c r="AV53" s="159" t="str">
        <f>IF(AT53=0, "    ---- ", IF(ABS(ROUND(100/AT53*AU53-100,1))&lt;999,ROUND(100/AT53*AU53-100,1),IF(ROUND(100/AT53*AU53-100,1)&gt;999,999,-999)))</f>
        <v xml:space="preserve">    ---- </v>
      </c>
      <c r="AW53" s="159">
        <f>'Tabell 3a'!CL53+AT53</f>
        <v>0</v>
      </c>
      <c r="AX53" s="159">
        <f>'Tabell 3a'!CM53+AU53</f>
        <v>0</v>
      </c>
      <c r="AY53" s="159" t="str">
        <f>IF(AW53=0, "   ---- ", IF(ABS(ROUND(100/AW53*AX53-100,1))&lt;999,ROUND(100/AW53*AX53-100,1),IF(ROUND(100/AW53*AX53-100,1)&gt;999,999,-999)))</f>
        <v xml:space="preserve">   ---- </v>
      </c>
      <c r="BM53" s="235"/>
      <c r="BO53" s="110"/>
      <c r="BP53" s="110"/>
    </row>
    <row r="54" spans="1:68" s="285" customFormat="1" ht="20.100000000000001" customHeight="1">
      <c r="A54" s="261" t="s">
        <v>342</v>
      </c>
      <c r="B54" s="134"/>
      <c r="C54" s="134"/>
      <c r="D54" s="262"/>
      <c r="E54" s="163"/>
      <c r="F54" s="134"/>
      <c r="G54" s="134"/>
      <c r="H54" s="262"/>
      <c r="I54" s="163"/>
      <c r="J54" s="134"/>
      <c r="K54" s="134"/>
      <c r="L54" s="262"/>
      <c r="M54" s="163"/>
      <c r="N54" s="134"/>
      <c r="O54" s="134"/>
      <c r="P54" s="262"/>
      <c r="Q54" s="163"/>
      <c r="R54" s="134"/>
      <c r="S54" s="134">
        <v>210.54499999999999</v>
      </c>
      <c r="T54" s="134" t="str">
        <f>IF(R54=0, "   ---- ", IF(ABS(ROUND(100/R54*S54-100,1))&lt;999,ROUND(100/R54*S54-100,1),IF(ROUND(100/R54*S54-100,1)&gt;999,999,-999)))</f>
        <v xml:space="preserve">   ---- </v>
      </c>
      <c r="U54" s="163">
        <f>100/$AU54*S54</f>
        <v>100</v>
      </c>
      <c r="V54" s="134"/>
      <c r="W54" s="134"/>
      <c r="X54" s="262"/>
      <c r="Y54" s="163"/>
      <c r="Z54" s="134"/>
      <c r="AA54" s="134"/>
      <c r="AB54" s="262"/>
      <c r="AC54" s="163"/>
      <c r="AD54" s="134"/>
      <c r="AE54" s="134"/>
      <c r="AF54" s="262"/>
      <c r="AG54" s="163"/>
      <c r="AH54" s="134"/>
      <c r="AI54" s="134"/>
      <c r="AJ54" s="262"/>
      <c r="AK54" s="163"/>
      <c r="AL54" s="134"/>
      <c r="AM54" s="134"/>
      <c r="AN54" s="262"/>
      <c r="AO54" s="163"/>
      <c r="AP54" s="134"/>
      <c r="AQ54" s="134"/>
      <c r="AR54" s="262"/>
      <c r="AS54" s="163"/>
      <c r="AT54" s="134">
        <f t="shared" si="17"/>
        <v>0</v>
      </c>
      <c r="AU54" s="134">
        <f t="shared" si="17"/>
        <v>210.54499999999999</v>
      </c>
      <c r="AV54" s="154" t="str">
        <f t="shared" si="18"/>
        <v xml:space="preserve">    ---- </v>
      </c>
      <c r="AW54" s="154">
        <f>'Tabell 3a'!CL54+AT54</f>
        <v>21075278.276000001</v>
      </c>
      <c r="AX54" s="154">
        <f>'Tabell 3a'!CM54+AU54</f>
        <v>9614145.4004699998</v>
      </c>
      <c r="AY54" s="154">
        <f t="shared" si="12"/>
        <v>-54.4</v>
      </c>
      <c r="BM54" s="281"/>
      <c r="BO54" s="263"/>
      <c r="BP54" s="263"/>
    </row>
    <row r="55" spans="1:68" s="285" customFormat="1" ht="20.100000000000001" customHeight="1">
      <c r="A55" s="466" t="s">
        <v>16</v>
      </c>
      <c r="B55" s="437"/>
      <c r="C55" s="437"/>
      <c r="D55" s="440"/>
      <c r="E55" s="438"/>
      <c r="F55" s="437"/>
      <c r="G55" s="437"/>
      <c r="H55" s="440"/>
      <c r="I55" s="438"/>
      <c r="J55" s="437"/>
      <c r="K55" s="437"/>
      <c r="L55" s="440"/>
      <c r="M55" s="438"/>
      <c r="N55" s="437"/>
      <c r="O55" s="437"/>
      <c r="P55" s="440"/>
      <c r="Q55" s="438"/>
      <c r="R55" s="437"/>
      <c r="S55" s="437"/>
      <c r="T55" s="440"/>
      <c r="U55" s="438"/>
      <c r="V55" s="437"/>
      <c r="W55" s="437"/>
      <c r="X55" s="440"/>
      <c r="Y55" s="438"/>
      <c r="Z55" s="437"/>
      <c r="AA55" s="437"/>
      <c r="AB55" s="440"/>
      <c r="AC55" s="438"/>
      <c r="AD55" s="437"/>
      <c r="AE55" s="437"/>
      <c r="AF55" s="440"/>
      <c r="AG55" s="438"/>
      <c r="AH55" s="437"/>
      <c r="AI55" s="437"/>
      <c r="AJ55" s="440"/>
      <c r="AK55" s="438"/>
      <c r="AL55" s="437"/>
      <c r="AM55" s="437"/>
      <c r="AN55" s="440"/>
      <c r="AO55" s="438"/>
      <c r="AP55" s="437"/>
      <c r="AQ55" s="437"/>
      <c r="AR55" s="440"/>
      <c r="AS55" s="438"/>
      <c r="AT55" s="437"/>
      <c r="AU55" s="437"/>
      <c r="AV55" s="439"/>
      <c r="AW55" s="154">
        <f>'Tabell 3a'!CL55+AT55</f>
        <v>0</v>
      </c>
      <c r="AX55" s="154">
        <f>'Tabell 3a'!CM55+AU55</f>
        <v>0</v>
      </c>
      <c r="AY55" s="154" t="str">
        <f t="shared" si="12"/>
        <v xml:space="preserve">   ---- </v>
      </c>
      <c r="BM55" s="281"/>
      <c r="BO55" s="263"/>
      <c r="BP55" s="263"/>
    </row>
    <row r="56" spans="1:68" s="285" customFormat="1" ht="20.100000000000001" customHeight="1">
      <c r="A56" s="283"/>
      <c r="B56" s="134"/>
      <c r="C56" s="134"/>
      <c r="D56" s="262"/>
      <c r="E56" s="163"/>
      <c r="F56" s="134"/>
      <c r="G56" s="134"/>
      <c r="H56" s="262"/>
      <c r="I56" s="163"/>
      <c r="J56" s="134"/>
      <c r="K56" s="134"/>
      <c r="L56" s="262"/>
      <c r="M56" s="163"/>
      <c r="N56" s="134"/>
      <c r="O56" s="134"/>
      <c r="P56" s="262"/>
      <c r="Q56" s="163"/>
      <c r="R56" s="134"/>
      <c r="S56" s="134"/>
      <c r="T56" s="262"/>
      <c r="U56" s="163"/>
      <c r="V56" s="134"/>
      <c r="W56" s="134"/>
      <c r="X56" s="262"/>
      <c r="Y56" s="163"/>
      <c r="Z56" s="134"/>
      <c r="AA56" s="134"/>
      <c r="AB56" s="262"/>
      <c r="AC56" s="163"/>
      <c r="AD56" s="134"/>
      <c r="AE56" s="134"/>
      <c r="AF56" s="262"/>
      <c r="AG56" s="163"/>
      <c r="AH56" s="134"/>
      <c r="AI56" s="134"/>
      <c r="AJ56" s="262"/>
      <c r="AK56" s="163"/>
      <c r="AL56" s="134"/>
      <c r="AM56" s="134"/>
      <c r="AN56" s="262"/>
      <c r="AO56" s="163"/>
      <c r="AP56" s="134"/>
      <c r="AQ56" s="134"/>
      <c r="AR56" s="262"/>
      <c r="AS56" s="163"/>
      <c r="AT56" s="134"/>
      <c r="AU56" s="134"/>
      <c r="AV56" s="154"/>
      <c r="AW56" s="154"/>
      <c r="AX56" s="154"/>
      <c r="AY56" s="154"/>
      <c r="BM56" s="281"/>
      <c r="BO56" s="263"/>
    </row>
    <row r="57" spans="1:68" s="285" customFormat="1" ht="20.100000000000001" customHeight="1">
      <c r="A57" s="205" t="s">
        <v>22</v>
      </c>
      <c r="B57" s="161">
        <v>179942.79800000001</v>
      </c>
      <c r="C57" s="161">
        <v>250391.97100000002</v>
      </c>
      <c r="D57" s="165">
        <f>IF(B57=0, "   ---- ", IF(ABS(ROUND(100/B57*C57-100,1))&lt;999,ROUND(100/B57*C57-100,1),IF(ROUND(100/B57*C57-100,1)&gt;999,999,-999)))</f>
        <v>39.200000000000003</v>
      </c>
      <c r="E57" s="266">
        <f>100/$AU57*C57</f>
        <v>10.146388334556999</v>
      </c>
      <c r="F57" s="161">
        <v>805532</v>
      </c>
      <c r="G57" s="161">
        <v>511904</v>
      </c>
      <c r="H57" s="165">
        <f>IF(F57=0, "   ---- ", IF(ABS(ROUND(100/F57*G57-100,1))&lt;999,ROUND(100/F57*G57-100,1),IF(ROUND(100/F57*G57-100,1)&gt;999,999,-999)))</f>
        <v>-36.5</v>
      </c>
      <c r="I57" s="266">
        <f>100/$AU57*G57</f>
        <v>20.74338387636665</v>
      </c>
      <c r="J57" s="161">
        <v>19709.886999999999</v>
      </c>
      <c r="K57" s="161">
        <v>38291</v>
      </c>
      <c r="L57" s="165">
        <f>IF(J57=0, "   ---- ", IF(ABS(ROUND(100/J57*K57-100,1))&lt;999,ROUND(100/J57*K57-100,1),IF(ROUND(100/J57*K57-100,1)&gt;999,999,-999)))</f>
        <v>94.3</v>
      </c>
      <c r="M57" s="266">
        <f>100/$AU57*K57</f>
        <v>1.5516286491411582</v>
      </c>
      <c r="N57" s="161">
        <v>316225.66000000003</v>
      </c>
      <c r="O57" s="161">
        <v>353286.30600000004</v>
      </c>
      <c r="P57" s="165">
        <f>IF(N57=0, "   ---- ", IF(ABS(ROUND(100/N57*O57-100,1))&lt;999,ROUND(100/N57*O57-100,1),IF(ROUND(100/N57*O57-100,1)&gt;999,999,-999)))</f>
        <v>11.7</v>
      </c>
      <c r="Q57" s="266">
        <f>100/$AU57*O57</f>
        <v>14.315874585120522</v>
      </c>
      <c r="R57" s="161"/>
      <c r="S57" s="161">
        <v>210.54499999999999</v>
      </c>
      <c r="T57" s="165" t="str">
        <f>IF(R57=0, "   ---- ", IF(ABS(ROUND(100/R57*S57-100,1))&lt;999,ROUND(100/R57*S57-100,1),IF(ROUND(100/R57*S57-100,1)&gt;999,999,-999)))</f>
        <v xml:space="preserve">   ---- </v>
      </c>
      <c r="U57" s="266">
        <f>100/$AU57*S57</f>
        <v>8.5317085981934434E-3</v>
      </c>
      <c r="V57" s="161">
        <v>45312</v>
      </c>
      <c r="W57" s="161">
        <v>70503</v>
      </c>
      <c r="X57" s="165">
        <f>IF(V57=0, "   ---- ", IF(ABS(ROUND(100/V57*W57-100,1))&lt;999,ROUND(100/V57*W57-100,1),IF(ROUND(100/V57*W57-100,1)&gt;999,999,-999)))</f>
        <v>55.6</v>
      </c>
      <c r="Y57" s="266">
        <f>100/$AU57*W57</f>
        <v>2.8569239416677306</v>
      </c>
      <c r="Z57" s="161">
        <v>476830.86126999999</v>
      </c>
      <c r="AA57" s="161">
        <v>440759.05490999995</v>
      </c>
      <c r="AB57" s="165">
        <f>IF(Z57=0, "   ---- ", IF(ABS(ROUND(100/Z57*AA57-100,1))&lt;999,ROUND(100/Z57*AA57-100,1),IF(ROUND(100/Z57*AA57-100,1)&gt;999,999,-999)))</f>
        <v>-7.6</v>
      </c>
      <c r="AC57" s="266">
        <f>100/$AU57*AA57</f>
        <v>17.860447023236187</v>
      </c>
      <c r="AD57" s="161">
        <v>4457</v>
      </c>
      <c r="AE57" s="161">
        <v>3283</v>
      </c>
      <c r="AF57" s="165">
        <f>IF(AD57=0, "   ---- ", IF(ABS(ROUND(100/AD57*AE57-100,1))&lt;999,ROUND(100/AD57*AE57-100,1),IF(ROUND(100/AD57*AE57-100,1)&gt;999,999,-999)))</f>
        <v>-26.3</v>
      </c>
      <c r="AG57" s="266">
        <f>100/$AU57*AE57</f>
        <v>0.1330337900585104</v>
      </c>
      <c r="AH57" s="161">
        <v>22673.791870000001</v>
      </c>
      <c r="AI57" s="161">
        <v>22825.487480000003</v>
      </c>
      <c r="AJ57" s="165">
        <f>IF(AH57=0, "   ---- ", IF(ABS(ROUND(100/AH57*AI57-100,1))&lt;999,ROUND(100/AH57*AI57-100,1),IF(ROUND(100/AH57*AI57-100,1)&gt;999,999,-999)))</f>
        <v>0.7</v>
      </c>
      <c r="AK57" s="266">
        <f>100/$AU57*AI57</f>
        <v>0.92493484903974366</v>
      </c>
      <c r="AL57" s="161">
        <v>236342.12057</v>
      </c>
      <c r="AM57" s="161">
        <v>215503.08701999998</v>
      </c>
      <c r="AN57" s="165">
        <f>IF(AL57=0, "   ---- ", IF(ABS(ROUND(100/AL57*AM57-100,1))&lt;999,ROUND(100/AL57*AM57-100,1),IF(ROUND(100/AL57*AM57-100,1)&gt;999,999,-999)))</f>
        <v>-8.8000000000000007</v>
      </c>
      <c r="AO57" s="266">
        <f>100/$AU57*AM57</f>
        <v>8.7326202971610041</v>
      </c>
      <c r="AP57" s="161">
        <v>536214.36705999996</v>
      </c>
      <c r="AQ57" s="161">
        <v>560836.63199999987</v>
      </c>
      <c r="AR57" s="165">
        <f>IF(AP57=0, "   ---- ", IF(ABS(ROUND(100/AP57*AQ57-100,1))&lt;999,ROUND(100/AP57*AQ57-100,1),IF(ROUND(100/AP57*AQ57-100,1)&gt;999,999,-999)))</f>
        <v>4.5999999999999996</v>
      </c>
      <c r="AS57" s="266">
        <f>100/$AU57*AQ57</f>
        <v>22.726232945053319</v>
      </c>
      <c r="AT57" s="164">
        <f>+B57+F57+J57+N57+R57+V57+Z57+AD57+AH57+AL57+AP57</f>
        <v>2643240.4857700001</v>
      </c>
      <c r="AU57" s="165">
        <f>+C57+G57+K57+O57+S57+W57+AA57+AE57+AI57+AM57+AQ57</f>
        <v>2467794.0834099995</v>
      </c>
      <c r="AV57" s="165">
        <f>IF(AT57=0, "    ---- ", IF(ABS(ROUND(100/AT57*AU57-100,1))&lt;999,ROUND(100/AT57*AU57-100,1),IF(ROUND(100/AT57*AU57-100,1)&gt;999,999,-999)))</f>
        <v>-6.6</v>
      </c>
      <c r="AW57" s="165">
        <f>'Tabell 3a'!CL57+AT57</f>
        <v>24334353.084069997</v>
      </c>
      <c r="AX57" s="165">
        <f>'Tabell 3a'!CM57+AU57</f>
        <v>12916044.299909998</v>
      </c>
      <c r="AY57" s="165">
        <f t="shared" si="12"/>
        <v>-46.9</v>
      </c>
      <c r="BM57" s="281"/>
      <c r="BO57" s="263"/>
      <c r="BP57" s="263"/>
    </row>
    <row r="58" spans="1:68" s="285" customFormat="1" ht="20.100000000000001" customHeight="1">
      <c r="A58" s="406" t="s">
        <v>338</v>
      </c>
      <c r="B58" s="134"/>
      <c r="C58" s="134"/>
      <c r="D58" s="262"/>
      <c r="E58" s="163"/>
      <c r="F58" s="134"/>
      <c r="G58" s="134"/>
      <c r="H58" s="262"/>
      <c r="I58" s="163"/>
      <c r="J58" s="134"/>
      <c r="K58" s="134"/>
      <c r="L58" s="262"/>
      <c r="M58" s="163"/>
      <c r="N58" s="134"/>
      <c r="O58" s="134"/>
      <c r="P58" s="262"/>
      <c r="Q58" s="163"/>
      <c r="R58" s="134"/>
      <c r="S58" s="134"/>
      <c r="T58" s="262"/>
      <c r="U58" s="163"/>
      <c r="V58" s="134"/>
      <c r="W58" s="134"/>
      <c r="X58" s="262"/>
      <c r="Y58" s="163"/>
      <c r="Z58" s="134"/>
      <c r="AA58" s="134"/>
      <c r="AB58" s="262"/>
      <c r="AC58" s="163"/>
      <c r="AD58" s="134"/>
      <c r="AE58" s="134"/>
      <c r="AF58" s="262"/>
      <c r="AG58" s="163"/>
      <c r="AH58" s="134"/>
      <c r="AI58" s="134"/>
      <c r="AJ58" s="262"/>
      <c r="AK58" s="163"/>
      <c r="AL58" s="134"/>
      <c r="AM58" s="134"/>
      <c r="AN58" s="262"/>
      <c r="AO58" s="163"/>
      <c r="AP58" s="134"/>
      <c r="AQ58" s="134"/>
      <c r="AR58" s="262"/>
      <c r="AS58" s="163"/>
      <c r="AT58" s="134"/>
      <c r="AU58" s="134"/>
      <c r="AV58" s="154"/>
      <c r="AW58" s="154"/>
      <c r="AX58" s="154"/>
      <c r="AY58" s="154"/>
      <c r="BM58" s="281"/>
      <c r="BO58" s="263"/>
    </row>
    <row r="59" spans="1:68" s="285" customFormat="1" ht="20.100000000000001" customHeight="1">
      <c r="A59" s="466" t="s">
        <v>23</v>
      </c>
      <c r="B59" s="437"/>
      <c r="C59" s="437"/>
      <c r="D59" s="440"/>
      <c r="E59" s="438"/>
      <c r="F59" s="437"/>
      <c r="G59" s="437"/>
      <c r="H59" s="440"/>
      <c r="I59" s="438"/>
      <c r="J59" s="437"/>
      <c r="K59" s="437"/>
      <c r="L59" s="440"/>
      <c r="M59" s="438"/>
      <c r="N59" s="437"/>
      <c r="O59" s="437"/>
      <c r="P59" s="440"/>
      <c r="Q59" s="438"/>
      <c r="R59" s="437"/>
      <c r="S59" s="437"/>
      <c r="T59" s="440"/>
      <c r="U59" s="438"/>
      <c r="V59" s="437"/>
      <c r="W59" s="437"/>
      <c r="X59" s="440"/>
      <c r="Y59" s="438"/>
      <c r="Z59" s="437"/>
      <c r="AA59" s="437"/>
      <c r="AB59" s="440"/>
      <c r="AC59" s="438"/>
      <c r="AD59" s="437"/>
      <c r="AE59" s="437"/>
      <c r="AF59" s="440"/>
      <c r="AG59" s="438"/>
      <c r="AH59" s="437"/>
      <c r="AI59" s="437"/>
      <c r="AJ59" s="440"/>
      <c r="AK59" s="438"/>
      <c r="AL59" s="437"/>
      <c r="AM59" s="437"/>
      <c r="AN59" s="440"/>
      <c r="AO59" s="438"/>
      <c r="AP59" s="437"/>
      <c r="AQ59" s="437"/>
      <c r="AR59" s="440"/>
      <c r="AS59" s="438"/>
      <c r="AT59" s="437"/>
      <c r="AU59" s="437"/>
      <c r="AV59" s="439"/>
      <c r="AW59" s="154">
        <f>'Tabell 3a'!CL59+AT59</f>
        <v>142415.834</v>
      </c>
      <c r="AX59" s="154">
        <f>'Tabell 3a'!CM59+AU59</f>
        <v>218793.913</v>
      </c>
      <c r="AY59" s="154">
        <f t="shared" si="12"/>
        <v>53.6</v>
      </c>
      <c r="BM59" s="281"/>
      <c r="BO59" s="263"/>
      <c r="BP59" s="263"/>
    </row>
    <row r="60" spans="1:68" s="248" customFormat="1" ht="20.100000000000001" customHeight="1">
      <c r="A60" s="495" t="s">
        <v>42</v>
      </c>
      <c r="B60" s="432"/>
      <c r="C60" s="432"/>
      <c r="D60" s="434"/>
      <c r="E60" s="433"/>
      <c r="F60" s="432"/>
      <c r="G60" s="432"/>
      <c r="H60" s="434"/>
      <c r="I60" s="433"/>
      <c r="J60" s="432"/>
      <c r="K60" s="432"/>
      <c r="L60" s="434"/>
      <c r="M60" s="433"/>
      <c r="N60" s="432"/>
      <c r="O60" s="432"/>
      <c r="P60" s="434"/>
      <c r="Q60" s="433"/>
      <c r="R60" s="432"/>
      <c r="S60" s="432"/>
      <c r="T60" s="434"/>
      <c r="U60" s="433"/>
      <c r="V60" s="432"/>
      <c r="W60" s="432"/>
      <c r="X60" s="434"/>
      <c r="Y60" s="433"/>
      <c r="Z60" s="432"/>
      <c r="AA60" s="432"/>
      <c r="AB60" s="434"/>
      <c r="AC60" s="433"/>
      <c r="AD60" s="432"/>
      <c r="AE60" s="432"/>
      <c r="AF60" s="434"/>
      <c r="AG60" s="433"/>
      <c r="AH60" s="432"/>
      <c r="AI60" s="432"/>
      <c r="AJ60" s="434"/>
      <c r="AK60" s="433"/>
      <c r="AL60" s="432"/>
      <c r="AM60" s="432"/>
      <c r="AN60" s="434"/>
      <c r="AO60" s="433"/>
      <c r="AP60" s="432"/>
      <c r="AQ60" s="432"/>
      <c r="AR60" s="434"/>
      <c r="AS60" s="433"/>
      <c r="AT60" s="432"/>
      <c r="AU60" s="432"/>
      <c r="AV60" s="435"/>
      <c r="AW60" s="159">
        <f>'Tabell 3a'!CL60+AT60</f>
        <v>137924.93400000001</v>
      </c>
      <c r="AX60" s="159">
        <f>'Tabell 3a'!CM60+AU60</f>
        <v>73421.736000000004</v>
      </c>
      <c r="AY60" s="159">
        <f t="shared" si="12"/>
        <v>-46.8</v>
      </c>
      <c r="BM60" s="235"/>
      <c r="BO60" s="110"/>
      <c r="BP60" s="110"/>
    </row>
    <row r="61" spans="1:68" s="248" customFormat="1" ht="20.100000000000001" customHeight="1">
      <c r="A61" s="496" t="s">
        <v>43</v>
      </c>
      <c r="B61" s="497"/>
      <c r="C61" s="497"/>
      <c r="D61" s="498"/>
      <c r="E61" s="499"/>
      <c r="F61" s="497"/>
      <c r="G61" s="497"/>
      <c r="H61" s="498"/>
      <c r="I61" s="499"/>
      <c r="J61" s="497"/>
      <c r="K61" s="497"/>
      <c r="L61" s="498"/>
      <c r="M61" s="499"/>
      <c r="N61" s="497"/>
      <c r="O61" s="497"/>
      <c r="P61" s="498"/>
      <c r="Q61" s="499"/>
      <c r="R61" s="497"/>
      <c r="S61" s="497"/>
      <c r="T61" s="498"/>
      <c r="U61" s="499"/>
      <c r="V61" s="497"/>
      <c r="W61" s="497"/>
      <c r="X61" s="498"/>
      <c r="Y61" s="499"/>
      <c r="Z61" s="497"/>
      <c r="AA61" s="497"/>
      <c r="AB61" s="498"/>
      <c r="AC61" s="499"/>
      <c r="AD61" s="497"/>
      <c r="AE61" s="497"/>
      <c r="AF61" s="498"/>
      <c r="AG61" s="499"/>
      <c r="AH61" s="497"/>
      <c r="AI61" s="497"/>
      <c r="AJ61" s="498"/>
      <c r="AK61" s="499"/>
      <c r="AL61" s="497"/>
      <c r="AM61" s="497"/>
      <c r="AN61" s="498"/>
      <c r="AO61" s="499"/>
      <c r="AP61" s="497"/>
      <c r="AQ61" s="497"/>
      <c r="AR61" s="498"/>
      <c r="AS61" s="499"/>
      <c r="AT61" s="497"/>
      <c r="AU61" s="497"/>
      <c r="AV61" s="500"/>
      <c r="AW61" s="180">
        <f>'Tabell 3a'!CL61+AT61</f>
        <v>4490.8999999999996</v>
      </c>
      <c r="AX61" s="180">
        <f>'Tabell 3a'!CM61+AU61</f>
        <v>145372.177</v>
      </c>
      <c r="AY61" s="180">
        <f t="shared" si="12"/>
        <v>999</v>
      </c>
      <c r="BM61" s="286"/>
      <c r="BO61" s="110"/>
      <c r="BP61" s="110"/>
    </row>
    <row r="62" spans="1:68" s="285" customFormat="1" ht="20.100000000000001" customHeight="1">
      <c r="A62" s="405" t="s">
        <v>343</v>
      </c>
      <c r="B62" s="134"/>
      <c r="C62" s="134"/>
      <c r="D62" s="262"/>
      <c r="E62" s="163"/>
      <c r="F62" s="134"/>
      <c r="G62" s="134"/>
      <c r="H62" s="262"/>
      <c r="I62" s="163"/>
      <c r="J62" s="134"/>
      <c r="K62" s="134"/>
      <c r="L62" s="262"/>
      <c r="M62" s="163"/>
      <c r="N62" s="134"/>
      <c r="O62" s="134"/>
      <c r="P62" s="262"/>
      <c r="Q62" s="163"/>
      <c r="R62" s="134"/>
      <c r="S62" s="134"/>
      <c r="T62" s="262"/>
      <c r="U62" s="163"/>
      <c r="V62" s="134"/>
      <c r="W62" s="134"/>
      <c r="X62" s="262"/>
      <c r="Y62" s="163"/>
      <c r="Z62" s="134"/>
      <c r="AA62" s="134"/>
      <c r="AB62" s="262"/>
      <c r="AC62" s="163"/>
      <c r="AD62" s="134"/>
      <c r="AE62" s="134"/>
      <c r="AF62" s="262"/>
      <c r="AG62" s="163"/>
      <c r="AH62" s="134"/>
      <c r="AI62" s="134"/>
      <c r="AJ62" s="262"/>
      <c r="AK62" s="163"/>
      <c r="AL62" s="134"/>
      <c r="AM62" s="134"/>
      <c r="AN62" s="262"/>
      <c r="AO62" s="163"/>
      <c r="AP62" s="134"/>
      <c r="AQ62" s="134"/>
      <c r="AR62" s="262"/>
      <c r="AS62" s="163"/>
      <c r="AT62" s="134"/>
      <c r="AU62" s="134"/>
      <c r="AV62" s="154"/>
      <c r="AW62" s="154"/>
      <c r="AX62" s="154"/>
      <c r="AY62" s="154"/>
      <c r="BM62" s="281"/>
      <c r="BO62" s="263"/>
    </row>
    <row r="63" spans="1:68" s="285" customFormat="1" ht="20.100000000000001" customHeight="1">
      <c r="A63" s="205" t="s">
        <v>9</v>
      </c>
      <c r="B63" s="134">
        <v>3151.5770000000002</v>
      </c>
      <c r="C63" s="134">
        <v>9831.6409999999996</v>
      </c>
      <c r="D63" s="134">
        <f>IF(B63=0, "   ---- ", IF(ABS(ROUND(100/B63*C63-100,1))&lt;999,ROUND(100/B63*C63-100,1),IF(ROUND(100/B63*C63-100,1)&gt;999,999,-999)))</f>
        <v>212</v>
      </c>
      <c r="E63" s="163">
        <f>100/$AU63*C63</f>
        <v>14.380941805010284</v>
      </c>
      <c r="F63" s="134">
        <v>33736</v>
      </c>
      <c r="G63" s="134">
        <v>25959</v>
      </c>
      <c r="H63" s="134">
        <f>IF(F63=0, "   ---- ", IF(ABS(ROUND(100/F63*G63-100,1))&lt;999,ROUND(100/F63*G63-100,1),IF(ROUND(100/F63*G63-100,1)&gt;999,999,-999)))</f>
        <v>-23.1</v>
      </c>
      <c r="I63" s="163">
        <f>100/$AU63*G63</f>
        <v>37.970758728503405</v>
      </c>
      <c r="J63" s="134"/>
      <c r="K63" s="134"/>
      <c r="L63" s="134"/>
      <c r="M63" s="163"/>
      <c r="N63" s="134">
        <v>10358.584000000001</v>
      </c>
      <c r="O63" s="134">
        <v>1402.825</v>
      </c>
      <c r="P63" s="134">
        <f>IF(N63=0, "   ---- ", IF(ABS(ROUND(100/N63*O63-100,1))&lt;999,ROUND(100/N63*O63-100,1),IF(ROUND(100/N63*O63-100,1)&gt;999,999,-999)))</f>
        <v>-86.5</v>
      </c>
      <c r="Q63" s="163">
        <f>100/$AU63*O63</f>
        <v>2.0519407378293768</v>
      </c>
      <c r="R63" s="134"/>
      <c r="S63" s="134"/>
      <c r="T63" s="134"/>
      <c r="U63" s="163"/>
      <c r="V63" s="134"/>
      <c r="W63" s="134"/>
      <c r="X63" s="134"/>
      <c r="Y63" s="163"/>
      <c r="Z63" s="134">
        <v>7137.0970399999997</v>
      </c>
      <c r="AA63" s="134">
        <v>8168.4047799999998</v>
      </c>
      <c r="AB63" s="134">
        <f>IF(Z63=0, "   ---- ", IF(ABS(ROUND(100/Z63*AA63-100,1))&lt;999,ROUND(100/Z63*AA63-100,1),IF(ROUND(100/Z63*AA63-100,1)&gt;999,999,-999)))</f>
        <v>14.4</v>
      </c>
      <c r="AC63" s="163">
        <f>100/$AU63*AA63</f>
        <v>11.948092264653258</v>
      </c>
      <c r="AD63" s="134">
        <v>82</v>
      </c>
      <c r="AE63" s="134">
        <v>1853</v>
      </c>
      <c r="AF63" s="134">
        <f>IF(AD63=0, "   ---- ", IF(ABS(ROUND(100/AD63*AE63-100,1))&lt;999,ROUND(100/AD63*AE63-100,1),IF(ROUND(100/AD63*AE63-100,1)&gt;999,999,-999)))</f>
        <v>999</v>
      </c>
      <c r="AG63" s="163">
        <f>100/$AU63*AE63</f>
        <v>2.7104208915565629</v>
      </c>
      <c r="AH63" s="134"/>
      <c r="AI63" s="134"/>
      <c r="AJ63" s="134"/>
      <c r="AK63" s="163"/>
      <c r="AL63" s="134">
        <v>556.99426000000005</v>
      </c>
      <c r="AM63" s="134">
        <v>1081.3940600000001</v>
      </c>
      <c r="AN63" s="134">
        <f>IF(AL63=0, "   ---- ", IF(ABS(ROUND(100/AL63*AM63-100,1))&lt;999,ROUND(100/AL63*AM63-100,1),IF(ROUND(100/AL63*AM63-100,1)&gt;999,999,-999)))</f>
        <v>94.1</v>
      </c>
      <c r="AO63" s="163">
        <f>100/$AU63*AM63</f>
        <v>1.5817771463730013</v>
      </c>
      <c r="AP63" s="134">
        <v>18783.499339999998</v>
      </c>
      <c r="AQ63" s="134">
        <v>20069.501</v>
      </c>
      <c r="AR63" s="134">
        <f>IF(AP63=0, "   ---- ", IF(ABS(ROUND(100/AP63*AQ63-100,1))&lt;999,ROUND(100/AP63*AQ63-100,1),IF(ROUND(100/AP63*AQ63-100,1)&gt;999,999,-999)))</f>
        <v>6.8</v>
      </c>
      <c r="AS63" s="163">
        <f>100/$AU63*AQ63</f>
        <v>29.356068426074113</v>
      </c>
      <c r="AT63" s="134">
        <f t="shared" ref="AT63:AU73" si="19">+B63+F63+J63+N63+R63+V63+Z63+AD63+AH63+AL63+AP63</f>
        <v>73805.751640000002</v>
      </c>
      <c r="AU63" s="134">
        <f t="shared" si="19"/>
        <v>68365.765839999993</v>
      </c>
      <c r="AV63" s="154">
        <f t="shared" ref="AV63:AV73" si="20">IF(AT63=0, "    ---- ", IF(ABS(ROUND(100/AT63*AU63-100,1))&lt;999,ROUND(100/AT63*AU63-100,1),IF(ROUND(100/AT63*AU63-100,1)&gt;999,999,-999)))</f>
        <v>-7.4</v>
      </c>
      <c r="AW63" s="154">
        <f>'Tabell 3a'!CL63+AT63</f>
        <v>111136.29264</v>
      </c>
      <c r="AX63" s="154">
        <f>'Tabell 3a'!CM63+AU63</f>
        <v>107485.76583999999</v>
      </c>
      <c r="AY63" s="154">
        <f t="shared" si="12"/>
        <v>-3.3</v>
      </c>
      <c r="BM63" s="281"/>
      <c r="BO63" s="263"/>
      <c r="BP63" s="263"/>
    </row>
    <row r="64" spans="1:68" s="285" customFormat="1" ht="20.100000000000001" customHeight="1">
      <c r="A64" s="205" t="s">
        <v>10</v>
      </c>
      <c r="B64" s="134">
        <v>10963.763999999999</v>
      </c>
      <c r="C64" s="134">
        <v>13291.628000000001</v>
      </c>
      <c r="D64" s="134">
        <f>IF(B64=0, "   ---- ", IF(ABS(ROUND(100/B64*C64-100,1))&lt;999,ROUND(100/B64*C64-100,1),IF(ROUND(100/B64*C64-100,1)&gt;999,999,-999)))</f>
        <v>21.2</v>
      </c>
      <c r="E64" s="163">
        <f>100/$AU64*C64</f>
        <v>18.78388914964842</v>
      </c>
      <c r="F64" s="134">
        <v>18706</v>
      </c>
      <c r="G64" s="134">
        <v>22779</v>
      </c>
      <c r="H64" s="134">
        <f>IF(F64=0, "   ---- ", IF(ABS(ROUND(100/F64*G64-100,1))&lt;999,ROUND(100/F64*G64-100,1),IF(ROUND(100/F64*G64-100,1)&gt;999,999,-999)))</f>
        <v>21.8</v>
      </c>
      <c r="I64" s="163">
        <f>100/$AU64*G64</f>
        <v>32.191557794112306</v>
      </c>
      <c r="J64" s="134"/>
      <c r="K64" s="134"/>
      <c r="L64" s="134"/>
      <c r="M64" s="163"/>
      <c r="N64" s="134">
        <v>7674.933</v>
      </c>
      <c r="O64" s="134">
        <v>6443.3230000000003</v>
      </c>
      <c r="P64" s="134">
        <f>IF(N64=0, "   ---- ", IF(ABS(ROUND(100/N64*O64-100,1))&lt;999,ROUND(100/N64*O64-100,1),IF(ROUND(100/N64*O64-100,1)&gt;999,999,-999)))</f>
        <v>-16</v>
      </c>
      <c r="Q64" s="163">
        <f>100/$AU64*O64</f>
        <v>9.105781849099305</v>
      </c>
      <c r="R64" s="134"/>
      <c r="S64" s="134"/>
      <c r="T64" s="134"/>
      <c r="U64" s="163"/>
      <c r="V64" s="134"/>
      <c r="W64" s="134"/>
      <c r="X64" s="134"/>
      <c r="Y64" s="163"/>
      <c r="Z64" s="134">
        <v>4981.1675800000003</v>
      </c>
      <c r="AA64" s="134">
        <v>5139.8154500000001</v>
      </c>
      <c r="AB64" s="134">
        <f>IF(Z64=0, "   ---- ", IF(ABS(ROUND(100/Z64*AA64-100,1))&lt;999,ROUND(100/Z64*AA64-100,1),IF(ROUND(100/Z64*AA64-100,1)&gt;999,999,-999)))</f>
        <v>3.2</v>
      </c>
      <c r="AC64" s="163">
        <f>100/$AU64*AA64</f>
        <v>7.2636492431514261</v>
      </c>
      <c r="AD64" s="134">
        <v>2286</v>
      </c>
      <c r="AE64" s="134">
        <v>7756</v>
      </c>
      <c r="AF64" s="134">
        <f>IF(AD64=0, "   ---- ", IF(ABS(ROUND(100/AD64*AE64-100,1))&lt;999,ROUND(100/AD64*AE64-100,1),IF(ROUND(100/AD64*AE64-100,1)&gt;999,999,-999)))</f>
        <v>239.3</v>
      </c>
      <c r="AG64" s="163">
        <f>100/$AU64*AE64</f>
        <v>10.96087283248321</v>
      </c>
      <c r="AH64" s="134"/>
      <c r="AI64" s="134"/>
      <c r="AJ64" s="134"/>
      <c r="AK64" s="163"/>
      <c r="AL64" s="134">
        <v>2272.0487800000005</v>
      </c>
      <c r="AM64" s="134">
        <v>2661.7836599999996</v>
      </c>
      <c r="AN64" s="134">
        <f>IF(AL64=0, "   ---- ", IF(ABS(ROUND(100/AL64*AM64-100,1))&lt;999,ROUND(100/AL64*AM64-100,1),IF(ROUND(100/AL64*AM64-100,1)&gt;999,999,-999)))</f>
        <v>17.2</v>
      </c>
      <c r="AO64" s="163">
        <f>100/$AU64*AM64</f>
        <v>3.7616648020682981</v>
      </c>
      <c r="AP64" s="134">
        <v>31212.348450000001</v>
      </c>
      <c r="AQ64" s="134">
        <v>12689.237999999999</v>
      </c>
      <c r="AR64" s="134">
        <f>IF(AP64=0, "   ---- ", IF(ABS(ROUND(100/AP64*AQ64-100,1))&lt;999,ROUND(100/AP64*AQ64-100,1),IF(ROUND(100/AP64*AQ64-100,1)&gt;999,999,-999)))</f>
        <v>-59.3</v>
      </c>
      <c r="AS64" s="163">
        <f>100/$AU64*AQ64</f>
        <v>17.932584329437027</v>
      </c>
      <c r="AT64" s="134">
        <f t="shared" si="19"/>
        <v>78096.261809999996</v>
      </c>
      <c r="AU64" s="134">
        <f t="shared" si="19"/>
        <v>70760.788110000009</v>
      </c>
      <c r="AV64" s="154">
        <f t="shared" si="20"/>
        <v>-9.4</v>
      </c>
      <c r="AW64" s="154">
        <f>'Tabell 3a'!CL64+AT64</f>
        <v>127027.62505999999</v>
      </c>
      <c r="AX64" s="154">
        <f>'Tabell 3a'!CM64+AU64</f>
        <v>32701.273410000009</v>
      </c>
      <c r="AY64" s="154">
        <f t="shared" si="12"/>
        <v>-74.3</v>
      </c>
      <c r="BM64" s="281"/>
      <c r="BO64" s="263"/>
      <c r="BP64" s="263"/>
    </row>
    <row r="65" spans="1:65" s="263" customFormat="1" ht="20.100000000000001" customHeight="1">
      <c r="A65" s="205" t="s">
        <v>52</v>
      </c>
      <c r="B65" s="134">
        <v>287011.76500000001</v>
      </c>
      <c r="C65" s="134">
        <v>257912.63700000002</v>
      </c>
      <c r="D65" s="134">
        <f>IF(B65=0, "   ---- ", IF(ABS(ROUND(100/B65*C65-100,1))&lt;999,ROUND(100/B65*C65-100,1),IF(ROUND(100/B65*C65-100,1)&gt;999,999,-999)))</f>
        <v>-10.1</v>
      </c>
      <c r="E65" s="163">
        <f>100/$AU65*C65</f>
        <v>11.781630819206251</v>
      </c>
      <c r="F65" s="134">
        <v>438739</v>
      </c>
      <c r="G65" s="134">
        <v>296746</v>
      </c>
      <c r="H65" s="134">
        <f>IF(F65=0, "   ---- ", IF(ABS(ROUND(100/F65*G65-100,1))&lt;999,ROUND(100/F65*G65-100,1),IF(ROUND(100/F65*G65-100,1)&gt;999,999,-999)))</f>
        <v>-32.4</v>
      </c>
      <c r="I65" s="163">
        <f>100/$AU65*G65</f>
        <v>13.555566178310906</v>
      </c>
      <c r="J65" s="134"/>
      <c r="K65" s="134"/>
      <c r="L65" s="134"/>
      <c r="M65" s="163"/>
      <c r="N65" s="134">
        <v>256950.82699999999</v>
      </c>
      <c r="O65" s="134">
        <v>324036.52100000001</v>
      </c>
      <c r="P65" s="134">
        <f>IF(N65=0, "   ---- ", IF(ABS(ROUND(100/N65*O65-100,1))&lt;999,ROUND(100/N65*O65-100,1),IF(ROUND(100/N65*O65-100,1)&gt;999,999,-999)))</f>
        <v>26.1</v>
      </c>
      <c r="Q65" s="163">
        <f>100/$AU65*O65</f>
        <v>14.802216389117737</v>
      </c>
      <c r="R65" s="134"/>
      <c r="S65" s="134"/>
      <c r="T65" s="134"/>
      <c r="U65" s="163"/>
      <c r="V65" s="134">
        <v>4679</v>
      </c>
      <c r="W65" s="134">
        <v>11934</v>
      </c>
      <c r="X65" s="134">
        <f>IF(V65=0, "   ---- ", IF(ABS(ROUND(100/V65*W65-100,1))&lt;999,ROUND(100/V65*W65-100,1),IF(ROUND(100/V65*W65-100,1)&gt;999,999,-999)))</f>
        <v>155.1</v>
      </c>
      <c r="Y65" s="163">
        <f>100/$AU65*W65</f>
        <v>0.54515352109872539</v>
      </c>
      <c r="Z65" s="134">
        <v>303635.83799999999</v>
      </c>
      <c r="AA65" s="134">
        <v>603521.39099999995</v>
      </c>
      <c r="AB65" s="134">
        <f>IF(Z65=0, "   ---- ", IF(ABS(ROUND(100/Z65*AA65-100,1))&lt;999,ROUND(100/Z65*AA65-100,1),IF(ROUND(100/Z65*AA65-100,1)&gt;999,999,-999)))</f>
        <v>98.8</v>
      </c>
      <c r="AC65" s="163">
        <f>100/$AU65*AA65</f>
        <v>27.569281997825588</v>
      </c>
      <c r="AD65" s="134"/>
      <c r="AE65" s="134"/>
      <c r="AF65" s="134"/>
      <c r="AG65" s="163"/>
      <c r="AH65" s="134"/>
      <c r="AI65" s="134"/>
      <c r="AJ65" s="134"/>
      <c r="AK65" s="163"/>
      <c r="AL65" s="134">
        <v>133138.13095999998</v>
      </c>
      <c r="AM65" s="134">
        <v>187148.67457999999</v>
      </c>
      <c r="AN65" s="134">
        <f>IF(AL65=0, "   ---- ", IF(ABS(ROUND(100/AL65*AM65-100,1))&lt;999,ROUND(100/AL65*AM65-100,1),IF(ROUND(100/AL65*AM65-100,1)&gt;999,999,-999)))</f>
        <v>40.6</v>
      </c>
      <c r="AO65" s="163">
        <f>100/$AU65*AM65</f>
        <v>8.5490832006239756</v>
      </c>
      <c r="AP65" s="134">
        <v>700508.96600000001</v>
      </c>
      <c r="AQ65" s="134">
        <v>507808.897</v>
      </c>
      <c r="AR65" s="134">
        <f>IF(AP65=0, "   ---- ", IF(ABS(ROUND(100/AP65*AQ65-100,1))&lt;999,ROUND(100/AP65*AQ65-100,1),IF(ROUND(100/AP65*AQ65-100,1)&gt;999,999,-999)))</f>
        <v>-27.5</v>
      </c>
      <c r="AS65" s="163">
        <f>100/$AU65*AQ65</f>
        <v>23.197067893816822</v>
      </c>
      <c r="AT65" s="134">
        <f t="shared" si="19"/>
        <v>2124663.5269599999</v>
      </c>
      <c r="AU65" s="134">
        <f t="shared" si="19"/>
        <v>2189108.1205799999</v>
      </c>
      <c r="AV65" s="154">
        <f t="shared" si="20"/>
        <v>3</v>
      </c>
      <c r="AW65" s="154">
        <f>'Tabell 3a'!CL65+AT65</f>
        <v>2704147.8628199999</v>
      </c>
      <c r="AX65" s="154">
        <f>'Tabell 3a'!CM65+AU65</f>
        <v>2627641.6338799996</v>
      </c>
      <c r="AY65" s="154">
        <f t="shared" si="12"/>
        <v>-2.8</v>
      </c>
      <c r="BM65" s="281"/>
    </row>
    <row r="66" spans="1:65" s="110" customFormat="1" ht="20.100000000000001" customHeight="1">
      <c r="A66" s="85" t="s">
        <v>15</v>
      </c>
      <c r="B66" s="158"/>
      <c r="C66" s="158"/>
      <c r="D66" s="158"/>
      <c r="E66" s="258"/>
      <c r="F66" s="158"/>
      <c r="G66" s="158"/>
      <c r="H66" s="158"/>
      <c r="I66" s="258"/>
      <c r="J66" s="158"/>
      <c r="K66" s="158"/>
      <c r="L66" s="158"/>
      <c r="M66" s="258"/>
      <c r="N66" s="158"/>
      <c r="O66" s="158"/>
      <c r="P66" s="158"/>
      <c r="Q66" s="258"/>
      <c r="R66" s="158"/>
      <c r="S66" s="158"/>
      <c r="T66" s="158"/>
      <c r="U66" s="258"/>
      <c r="V66" s="158"/>
      <c r="W66" s="158"/>
      <c r="X66" s="158"/>
      <c r="Y66" s="258"/>
      <c r="Z66" s="158"/>
      <c r="AA66" s="158"/>
      <c r="AB66" s="158"/>
      <c r="AC66" s="258"/>
      <c r="AD66" s="158"/>
      <c r="AE66" s="158"/>
      <c r="AF66" s="158"/>
      <c r="AG66" s="258"/>
      <c r="AH66" s="158"/>
      <c r="AI66" s="158"/>
      <c r="AJ66" s="158"/>
      <c r="AK66" s="258"/>
      <c r="AL66" s="158"/>
      <c r="AM66" s="158"/>
      <c r="AN66" s="158"/>
      <c r="AO66" s="258"/>
      <c r="AP66" s="158"/>
      <c r="AQ66" s="158"/>
      <c r="AR66" s="158"/>
      <c r="AS66" s="258"/>
      <c r="AT66" s="158">
        <f t="shared" si="19"/>
        <v>0</v>
      </c>
      <c r="AU66" s="158">
        <f t="shared" si="19"/>
        <v>0</v>
      </c>
      <c r="AV66" s="159" t="str">
        <f t="shared" si="20"/>
        <v xml:space="preserve">    ---- </v>
      </c>
      <c r="AW66" s="159">
        <f>'Tabell 3a'!CL66+AT66</f>
        <v>421440.38164999994</v>
      </c>
      <c r="AX66" s="159">
        <f>'Tabell 3a'!CM66+AU66</f>
        <v>405005.74811000004</v>
      </c>
      <c r="AY66" s="159">
        <f t="shared" si="12"/>
        <v>-3.9</v>
      </c>
      <c r="BM66" s="235"/>
    </row>
    <row r="67" spans="1:65" s="110" customFormat="1" ht="20.100000000000001" customHeight="1">
      <c r="A67" s="265" t="s">
        <v>158</v>
      </c>
      <c r="B67" s="158">
        <v>287011.76500000001</v>
      </c>
      <c r="C67" s="158">
        <v>257912.63700000002</v>
      </c>
      <c r="D67" s="158">
        <f>IF(B67=0, "   ---- ", IF(ABS(ROUND(100/B67*C67-100,1))&lt;999,ROUND(100/B67*C67-100,1),IF(ROUND(100/B67*C67-100,1)&gt;999,999,-999)))</f>
        <v>-10.1</v>
      </c>
      <c r="E67" s="258">
        <f>100/$AU67*C67</f>
        <v>11.781630819206251</v>
      </c>
      <c r="F67" s="158">
        <v>438739</v>
      </c>
      <c r="G67" s="158">
        <v>296746</v>
      </c>
      <c r="H67" s="158">
        <f>IF(F67=0, "   ---- ", IF(ABS(ROUND(100/F67*G67-100,1))&lt;999,ROUND(100/F67*G67-100,1),IF(ROUND(100/F67*G67-100,1)&gt;999,999,-999)))</f>
        <v>-32.4</v>
      </c>
      <c r="I67" s="258">
        <f>100/$AU67*G67</f>
        <v>13.555566178310906</v>
      </c>
      <c r="J67" s="158"/>
      <c r="K67" s="158"/>
      <c r="L67" s="158"/>
      <c r="M67" s="258"/>
      <c r="N67" s="158">
        <v>256950.82699999999</v>
      </c>
      <c r="O67" s="158">
        <v>324036.52100000001</v>
      </c>
      <c r="P67" s="158">
        <f>IF(N67=0, "   ---- ", IF(ABS(ROUND(100/N67*O67-100,1))&lt;999,ROUND(100/N67*O67-100,1),IF(ROUND(100/N67*O67-100,1)&gt;999,999,-999)))</f>
        <v>26.1</v>
      </c>
      <c r="Q67" s="258">
        <f>100/$AU67*O67</f>
        <v>14.802216389117737</v>
      </c>
      <c r="R67" s="158"/>
      <c r="S67" s="158"/>
      <c r="T67" s="158"/>
      <c r="U67" s="258"/>
      <c r="V67" s="158">
        <v>4679</v>
      </c>
      <c r="W67" s="158">
        <v>11934</v>
      </c>
      <c r="X67" s="158">
        <f>IF(V67=0, "   ---- ", IF(ABS(ROUND(100/V67*W67-100,1))&lt;999,ROUND(100/V67*W67-100,1),IF(ROUND(100/V67*W67-100,1)&gt;999,999,-999)))</f>
        <v>155.1</v>
      </c>
      <c r="Y67" s="258">
        <f>100/$AU67*W67</f>
        <v>0.54515352109872539</v>
      </c>
      <c r="Z67" s="158">
        <v>303635.83799999999</v>
      </c>
      <c r="AA67" s="158">
        <v>603521.39099999995</v>
      </c>
      <c r="AB67" s="158">
        <f>IF(Z67=0, "   ---- ", IF(ABS(ROUND(100/Z67*AA67-100,1))&lt;999,ROUND(100/Z67*AA67-100,1),IF(ROUND(100/Z67*AA67-100,1)&gt;999,999,-999)))</f>
        <v>98.8</v>
      </c>
      <c r="AC67" s="258">
        <f>100/$AU67*AA67</f>
        <v>27.569281997825588</v>
      </c>
      <c r="AD67" s="158"/>
      <c r="AE67" s="158"/>
      <c r="AF67" s="158"/>
      <c r="AG67" s="258"/>
      <c r="AH67" s="158"/>
      <c r="AI67" s="158"/>
      <c r="AJ67" s="158"/>
      <c r="AK67" s="258"/>
      <c r="AL67" s="158">
        <v>133138.13095999998</v>
      </c>
      <c r="AM67" s="158">
        <v>187148.67457999999</v>
      </c>
      <c r="AN67" s="158">
        <f>IF(AL67=0, "   ---- ", IF(ABS(ROUND(100/AL67*AM67-100,1))&lt;999,ROUND(100/AL67*AM67-100,1),IF(ROUND(100/AL67*AM67-100,1)&gt;999,999,-999)))</f>
        <v>40.6</v>
      </c>
      <c r="AO67" s="258">
        <f>100/$AU67*AM67</f>
        <v>8.5490832006239756</v>
      </c>
      <c r="AP67" s="158">
        <v>700508.96600000001</v>
      </c>
      <c r="AQ67" s="158">
        <v>507808.897</v>
      </c>
      <c r="AR67" s="158">
        <f>IF(AP67=0, "   ---- ", IF(ABS(ROUND(100/AP67*AQ67-100,1))&lt;999,ROUND(100/AP67*AQ67-100,1),IF(ROUND(100/AP67*AQ67-100,1)&gt;999,999,-999)))</f>
        <v>-27.5</v>
      </c>
      <c r="AS67" s="258">
        <f>100/$AU67*AQ67</f>
        <v>23.197067893816822</v>
      </c>
      <c r="AT67" s="158">
        <f t="shared" si="19"/>
        <v>2124663.5269599999</v>
      </c>
      <c r="AU67" s="158">
        <f t="shared" si="19"/>
        <v>2189108.1205799999</v>
      </c>
      <c r="AV67" s="159">
        <f t="shared" si="20"/>
        <v>3</v>
      </c>
      <c r="AW67" s="159">
        <f>'Tabell 3a'!CL67+AT67</f>
        <v>2282707.48117</v>
      </c>
      <c r="AX67" s="159">
        <f>'Tabell 3a'!CM67+AU67</f>
        <v>2222635.8857700001</v>
      </c>
      <c r="AY67" s="159">
        <f t="shared" si="12"/>
        <v>-2.6</v>
      </c>
      <c r="BM67" s="235"/>
    </row>
    <row r="68" spans="1:65" s="110" customFormat="1" ht="20.100000000000001" customHeight="1">
      <c r="A68" s="591" t="s">
        <v>460</v>
      </c>
      <c r="B68" s="158"/>
      <c r="C68" s="158"/>
      <c r="D68" s="158"/>
      <c r="E68" s="258"/>
      <c r="F68" s="158"/>
      <c r="G68" s="158"/>
      <c r="H68" s="158"/>
      <c r="I68" s="258"/>
      <c r="J68" s="158"/>
      <c r="K68" s="158"/>
      <c r="L68" s="158"/>
      <c r="M68" s="258"/>
      <c r="N68" s="158"/>
      <c r="O68" s="158"/>
      <c r="P68" s="158"/>
      <c r="Q68" s="258"/>
      <c r="R68" s="158"/>
      <c r="S68" s="158"/>
      <c r="T68" s="158"/>
      <c r="U68" s="258"/>
      <c r="V68" s="158"/>
      <c r="W68" s="158"/>
      <c r="X68" s="158"/>
      <c r="Y68" s="258"/>
      <c r="Z68" s="158"/>
      <c r="AA68" s="158"/>
      <c r="AB68" s="158"/>
      <c r="AC68" s="258"/>
      <c r="AD68" s="158"/>
      <c r="AE68" s="158"/>
      <c r="AF68" s="158"/>
      <c r="AG68" s="258"/>
      <c r="AH68" s="158"/>
      <c r="AI68" s="158"/>
      <c r="AJ68" s="158"/>
      <c r="AK68" s="258"/>
      <c r="AL68" s="158"/>
      <c r="AM68" s="158"/>
      <c r="AN68" s="158"/>
      <c r="AO68" s="258"/>
      <c r="AP68" s="158"/>
      <c r="AQ68" s="158"/>
      <c r="AR68" s="158"/>
      <c r="AS68" s="258"/>
      <c r="AT68" s="158">
        <f>+B68+F68+J68+N68+R68+V68+Z68+AD68+AH68+AL68+AP68</f>
        <v>0</v>
      </c>
      <c r="AU68" s="158">
        <f>+C68+G68+K68+O68+S68+W68+AA68+AE68+AI68+AM68+AQ68</f>
        <v>0</v>
      </c>
      <c r="AV68" s="159" t="str">
        <f>IF(AT68=0, "    ---- ", IF(ABS(ROUND(100/AT68*AU68-100,1))&lt;999,ROUND(100/AT68*AU68-100,1),IF(ROUND(100/AT68*AU68-100,1)&gt;999,999,-999)))</f>
        <v xml:space="preserve">    ---- </v>
      </c>
      <c r="AW68" s="159">
        <f>'Tabell 3a'!CL68+AT68</f>
        <v>0</v>
      </c>
      <c r="AX68" s="159">
        <f>'Tabell 3a'!CM68+AU68</f>
        <v>0</v>
      </c>
      <c r="AY68" s="159" t="str">
        <f>IF(AW68=0, "   ---- ", IF(ABS(ROUND(100/AW68*AX68-100,1))&lt;999,ROUND(100/AW68*AX68-100,1),IF(ROUND(100/AW68*AX68-100,1)&gt;999,999,-999)))</f>
        <v xml:space="preserve">   ---- </v>
      </c>
      <c r="BM68" s="235"/>
    </row>
    <row r="69" spans="1:65" s="110" customFormat="1" ht="20.100000000000001" customHeight="1">
      <c r="A69" s="430" t="s">
        <v>287</v>
      </c>
      <c r="B69" s="495"/>
      <c r="C69" s="495"/>
      <c r="D69" s="495"/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5"/>
      <c r="AW69" s="495"/>
      <c r="AX69" s="495"/>
      <c r="AY69" s="495"/>
      <c r="BM69" s="235"/>
    </row>
    <row r="70" spans="1:65" s="110" customFormat="1" ht="20.100000000000001" customHeight="1">
      <c r="A70" s="85" t="s">
        <v>331</v>
      </c>
      <c r="B70" s="158"/>
      <c r="C70" s="158"/>
      <c r="D70" s="158"/>
      <c r="E70" s="258"/>
      <c r="F70" s="158"/>
      <c r="G70" s="158"/>
      <c r="H70" s="158"/>
      <c r="I70" s="258"/>
      <c r="J70" s="158"/>
      <c r="K70" s="158"/>
      <c r="L70" s="158"/>
      <c r="M70" s="258"/>
      <c r="N70" s="158"/>
      <c r="O70" s="158"/>
      <c r="P70" s="158"/>
      <c r="Q70" s="258"/>
      <c r="R70" s="158"/>
      <c r="S70" s="158"/>
      <c r="T70" s="158"/>
      <c r="U70" s="258"/>
      <c r="V70" s="158"/>
      <c r="W70" s="158"/>
      <c r="X70" s="158"/>
      <c r="Y70" s="258"/>
      <c r="Z70" s="158"/>
      <c r="AA70" s="158"/>
      <c r="AB70" s="158"/>
      <c r="AC70" s="258"/>
      <c r="AD70" s="158"/>
      <c r="AE70" s="158"/>
      <c r="AF70" s="158"/>
      <c r="AG70" s="258"/>
      <c r="AH70" s="158"/>
      <c r="AI70" s="158"/>
      <c r="AJ70" s="158"/>
      <c r="AK70" s="258"/>
      <c r="AL70" s="158"/>
      <c r="AM70" s="158"/>
      <c r="AN70" s="158"/>
      <c r="AO70" s="258"/>
      <c r="AP70" s="158"/>
      <c r="AQ70" s="158">
        <v>40510.023000000001</v>
      </c>
      <c r="AR70" s="158" t="str">
        <f>IF(AP70=0, "   ---- ", IF(ABS(ROUND(100/AP70*AQ70-100,1))&lt;999,ROUND(100/AP70*AQ70-100,1),IF(ROUND(100/AP70*AQ70-100,1)&gt;999,999,-999)))</f>
        <v xml:space="preserve">   ---- </v>
      </c>
      <c r="AS70" s="258">
        <f>100/$AU70*AQ70</f>
        <v>100</v>
      </c>
      <c r="AT70" s="158">
        <f t="shared" si="19"/>
        <v>0</v>
      </c>
      <c r="AU70" s="158">
        <f t="shared" si="19"/>
        <v>40510.023000000001</v>
      </c>
      <c r="AV70" s="159" t="str">
        <f t="shared" si="20"/>
        <v xml:space="preserve">    ---- </v>
      </c>
      <c r="AW70" s="159">
        <f>'Tabell 3a'!CL70+AT70</f>
        <v>54061.722680000006</v>
      </c>
      <c r="AX70" s="159">
        <f>'Tabell 3a'!CM70+AU70</f>
        <v>60552.027999999998</v>
      </c>
      <c r="AY70" s="159">
        <f t="shared" si="12"/>
        <v>12</v>
      </c>
      <c r="BM70" s="235"/>
    </row>
    <row r="71" spans="1:65" s="110" customFormat="1" ht="20.100000000000001" customHeight="1">
      <c r="A71" s="85" t="s">
        <v>332</v>
      </c>
      <c r="B71" s="158">
        <v>22236</v>
      </c>
      <c r="C71" s="158">
        <v>30213.289000000001</v>
      </c>
      <c r="D71" s="158">
        <f>IF(B71=0, "   ---- ", IF(ABS(ROUND(100/B71*C71-100,1))&lt;999,ROUND(100/B71*C71-100,1),IF(ROUND(100/B71*C71-100,1)&gt;999,999,-999)))</f>
        <v>35.9</v>
      </c>
      <c r="E71" s="258">
        <f>100/$AU71*C71</f>
        <v>8.1661421610908356</v>
      </c>
      <c r="F71" s="158">
        <v>58443</v>
      </c>
      <c r="G71" s="158">
        <v>84011</v>
      </c>
      <c r="H71" s="158">
        <f>IF(F71=0, "   ---- ", IF(ABS(ROUND(100/F71*G71-100,1))&lt;999,ROUND(100/F71*G71-100,1),IF(ROUND(100/F71*G71-100,1)&gt;999,999,-999)))</f>
        <v>43.7</v>
      </c>
      <c r="I71" s="258">
        <f>100/$AU71*G71</f>
        <v>22.706755596697935</v>
      </c>
      <c r="J71" s="158"/>
      <c r="K71" s="158"/>
      <c r="L71" s="158"/>
      <c r="M71" s="258"/>
      <c r="N71" s="158">
        <v>7556.2640000000001</v>
      </c>
      <c r="O71" s="158">
        <v>48143.993000000002</v>
      </c>
      <c r="P71" s="158">
        <f>IF(N71=0, "   ---- ", IF(ABS(ROUND(100/N71*O71-100,1))&lt;999,ROUND(100/N71*O71-100,1),IF(ROUND(100/N71*O71-100,1)&gt;999,999,-999)))</f>
        <v>537.1</v>
      </c>
      <c r="Q71" s="258">
        <f>100/$AU71*O71</f>
        <v>13.01250886788797</v>
      </c>
      <c r="R71" s="158"/>
      <c r="S71" s="158"/>
      <c r="T71" s="158"/>
      <c r="U71" s="258"/>
      <c r="V71" s="158">
        <v>638</v>
      </c>
      <c r="W71" s="158">
        <v>1580</v>
      </c>
      <c r="X71" s="158">
        <f>IF(V71=0, "   ---- ", IF(ABS(ROUND(100/V71*W71-100,1))&lt;999,ROUND(100/V71*W71-100,1),IF(ROUND(100/V71*W71-100,1)&gt;999,999,-999)))</f>
        <v>147.6</v>
      </c>
      <c r="Y71" s="258">
        <f>100/$AU71*W71</f>
        <v>0.42704733716754634</v>
      </c>
      <c r="Z71" s="158">
        <v>47950.796999999999</v>
      </c>
      <c r="AA71" s="158">
        <v>68670.540999999997</v>
      </c>
      <c r="AB71" s="158">
        <f>IF(Z71=0, "   ---- ", IF(ABS(ROUND(100/Z71*AA71-100,1))&lt;999,ROUND(100/Z71*AA71-100,1),IF(ROUND(100/Z71*AA71-100,1)&gt;999,999,-999)))</f>
        <v>43.2</v>
      </c>
      <c r="AC71" s="258">
        <f>100/$AU71*AA71</f>
        <v>18.5604884024714</v>
      </c>
      <c r="AD71" s="158"/>
      <c r="AE71" s="158"/>
      <c r="AF71" s="158"/>
      <c r="AG71" s="258"/>
      <c r="AH71" s="158"/>
      <c r="AI71" s="158"/>
      <c r="AJ71" s="158"/>
      <c r="AK71" s="258"/>
      <c r="AL71" s="158">
        <v>24168</v>
      </c>
      <c r="AM71" s="158">
        <v>38156</v>
      </c>
      <c r="AN71" s="158">
        <f>IF(AL71=0, "   ---- ", IF(ABS(ROUND(100/AL71*AM71-100,1))&lt;999,ROUND(100/AL71*AM71-100,1),IF(ROUND(100/AL71*AM71-100,1)&gt;999,999,-999)))</f>
        <v>57.9</v>
      </c>
      <c r="AO71" s="258">
        <f>100/$AU71*AM71</f>
        <v>10.312922909471455</v>
      </c>
      <c r="AP71" s="158">
        <v>80889.971999999994</v>
      </c>
      <c r="AQ71" s="158">
        <v>99207.58</v>
      </c>
      <c r="AR71" s="158">
        <f>IF(AP71=0, "   ---- ", IF(ABS(ROUND(100/AP71*AQ71-100,1))&lt;999,ROUND(100/AP71*AQ71-100,1),IF(ROUND(100/AP71*AQ71-100,1)&gt;999,999,-999)))</f>
        <v>22.6</v>
      </c>
      <c r="AS71" s="258">
        <f>100/$AU71*AQ71</f>
        <v>26.814134725212863</v>
      </c>
      <c r="AT71" s="158">
        <f t="shared" si="19"/>
        <v>241882.033</v>
      </c>
      <c r="AU71" s="158">
        <f t="shared" si="19"/>
        <v>369982.40299999999</v>
      </c>
      <c r="AV71" s="159">
        <f t="shared" si="20"/>
        <v>53</v>
      </c>
      <c r="AW71" s="159">
        <f>'Tabell 3a'!CL71+AT71</f>
        <v>245653.54399999999</v>
      </c>
      <c r="AX71" s="159">
        <f>'Tabell 3a'!CM71+AU71</f>
        <v>380276.29011</v>
      </c>
      <c r="AY71" s="159">
        <f t="shared" si="12"/>
        <v>54.8</v>
      </c>
      <c r="BM71" s="235"/>
    </row>
    <row r="72" spans="1:65" s="110" customFormat="1" ht="20.100000000000001" customHeight="1">
      <c r="A72" s="591" t="s">
        <v>466</v>
      </c>
      <c r="B72" s="158"/>
      <c r="C72" s="158"/>
      <c r="D72" s="158"/>
      <c r="E72" s="258"/>
      <c r="F72" s="158"/>
      <c r="G72" s="158"/>
      <c r="H72" s="158"/>
      <c r="I72" s="258"/>
      <c r="J72" s="158"/>
      <c r="K72" s="158"/>
      <c r="L72" s="158"/>
      <c r="M72" s="258"/>
      <c r="N72" s="158"/>
      <c r="O72" s="158"/>
      <c r="P72" s="158"/>
      <c r="Q72" s="258"/>
      <c r="R72" s="158"/>
      <c r="S72" s="158"/>
      <c r="T72" s="158"/>
      <c r="U72" s="258"/>
      <c r="V72" s="158"/>
      <c r="W72" s="158"/>
      <c r="X72" s="158"/>
      <c r="Y72" s="258"/>
      <c r="Z72" s="158"/>
      <c r="AA72" s="158"/>
      <c r="AB72" s="158"/>
      <c r="AC72" s="258"/>
      <c r="AD72" s="158"/>
      <c r="AE72" s="158"/>
      <c r="AF72" s="158"/>
      <c r="AG72" s="258"/>
      <c r="AH72" s="158"/>
      <c r="AI72" s="158"/>
      <c r="AJ72" s="158"/>
      <c r="AK72" s="258"/>
      <c r="AL72" s="158"/>
      <c r="AM72" s="158"/>
      <c r="AN72" s="158"/>
      <c r="AO72" s="258"/>
      <c r="AP72" s="158"/>
      <c r="AQ72" s="158"/>
      <c r="AR72" s="158"/>
      <c r="AS72" s="258"/>
      <c r="AT72" s="158">
        <f>+B72+F72+J72+N72+R72+V72+Z72+AD72+AH72+AL72+AP72</f>
        <v>0</v>
      </c>
      <c r="AU72" s="158">
        <f>+C72+G72+K72+O72+S72+W72+AA72+AE72+AI72+AM72+AQ72</f>
        <v>0</v>
      </c>
      <c r="AV72" s="159" t="str">
        <f>IF(AT72=0, "    ---- ", IF(ABS(ROUND(100/AT72*AU72-100,1))&lt;999,ROUND(100/AT72*AU72-100,1),IF(ROUND(100/AT72*AU72-100,1)&gt;999,999,-999)))</f>
        <v xml:space="preserve">    ---- </v>
      </c>
      <c r="AW72" s="159">
        <f>'Tabell 3a'!CL72+AT72</f>
        <v>0</v>
      </c>
      <c r="AX72" s="159">
        <f>'Tabell 3a'!CM72+AU72</f>
        <v>0</v>
      </c>
      <c r="AY72" s="159" t="str">
        <f>IF(AW72=0, "   ---- ", IF(ABS(ROUND(100/AW72*AX72-100,1))&lt;999,ROUND(100/AW72*AX72-100,1),IF(ROUND(100/AW72*AX72-100,1)&gt;999,999,-999)))</f>
        <v xml:space="preserve">   ---- </v>
      </c>
      <c r="BM72" s="235"/>
    </row>
    <row r="73" spans="1:65" s="263" customFormat="1" ht="20.100000000000001" customHeight="1">
      <c r="A73" s="261" t="s">
        <v>342</v>
      </c>
      <c r="B73" s="134"/>
      <c r="C73" s="134"/>
      <c r="D73" s="262"/>
      <c r="E73" s="163"/>
      <c r="F73" s="134"/>
      <c r="G73" s="134"/>
      <c r="H73" s="262"/>
      <c r="I73" s="163"/>
      <c r="J73" s="134"/>
      <c r="K73" s="134"/>
      <c r="L73" s="262"/>
      <c r="M73" s="163"/>
      <c r="N73" s="134"/>
      <c r="O73" s="134"/>
      <c r="P73" s="262"/>
      <c r="Q73" s="163"/>
      <c r="R73" s="134"/>
      <c r="S73" s="134"/>
      <c r="T73" s="262"/>
      <c r="U73" s="163"/>
      <c r="V73" s="134"/>
      <c r="W73" s="134"/>
      <c r="X73" s="262"/>
      <c r="Y73" s="163"/>
      <c r="Z73" s="134"/>
      <c r="AA73" s="134"/>
      <c r="AB73" s="262"/>
      <c r="AC73" s="163"/>
      <c r="AD73" s="134"/>
      <c r="AE73" s="134"/>
      <c r="AF73" s="262"/>
      <c r="AG73" s="163"/>
      <c r="AH73" s="134"/>
      <c r="AI73" s="134"/>
      <c r="AJ73" s="262"/>
      <c r="AK73" s="163"/>
      <c r="AL73" s="134"/>
      <c r="AM73" s="134"/>
      <c r="AN73" s="262"/>
      <c r="AO73" s="163"/>
      <c r="AP73" s="134"/>
      <c r="AQ73" s="134"/>
      <c r="AR73" s="262"/>
      <c r="AS73" s="163"/>
      <c r="AT73" s="134">
        <f t="shared" si="19"/>
        <v>0</v>
      </c>
      <c r="AU73" s="134">
        <f t="shared" si="19"/>
        <v>0</v>
      </c>
      <c r="AV73" s="154" t="str">
        <f t="shared" si="20"/>
        <v xml:space="preserve">    ---- </v>
      </c>
      <c r="AW73" s="154">
        <f>'Tabell 3a'!CL73+AT73</f>
        <v>22226126.126000002</v>
      </c>
      <c r="AX73" s="154">
        <f>'Tabell 3a'!CM73+AU73</f>
        <v>16393916.672</v>
      </c>
      <c r="AY73" s="154">
        <f>IF(AW73=0, "   ---- ", IF(ABS(ROUND(100/AW73*AX73-100,1))&lt;999,ROUND(100/AW73*AX73-100,1),IF(ROUND(100/AW73*AX73-100,1)&gt;999,999,-999)))</f>
        <v>-26.2</v>
      </c>
      <c r="BM73" s="281"/>
    </row>
    <row r="74" spans="1:65" s="263" customFormat="1" ht="20.100000000000001" customHeight="1">
      <c r="A74" s="466" t="s">
        <v>16</v>
      </c>
      <c r="B74" s="437"/>
      <c r="C74" s="437"/>
      <c r="D74" s="440"/>
      <c r="E74" s="438"/>
      <c r="F74" s="437"/>
      <c r="G74" s="437"/>
      <c r="H74" s="440"/>
      <c r="I74" s="438"/>
      <c r="J74" s="437"/>
      <c r="K74" s="437"/>
      <c r="L74" s="440"/>
      <c r="M74" s="438"/>
      <c r="N74" s="437"/>
      <c r="O74" s="437"/>
      <c r="P74" s="440"/>
      <c r="Q74" s="438"/>
      <c r="R74" s="437"/>
      <c r="S74" s="437"/>
      <c r="T74" s="440"/>
      <c r="U74" s="438"/>
      <c r="V74" s="437"/>
      <c r="W74" s="437"/>
      <c r="X74" s="440"/>
      <c r="Y74" s="438"/>
      <c r="Z74" s="437"/>
      <c r="AA74" s="437"/>
      <c r="AB74" s="440"/>
      <c r="AC74" s="438"/>
      <c r="AD74" s="437"/>
      <c r="AE74" s="437"/>
      <c r="AF74" s="440"/>
      <c r="AG74" s="438"/>
      <c r="AH74" s="437"/>
      <c r="AI74" s="437"/>
      <c r="AJ74" s="440"/>
      <c r="AK74" s="438"/>
      <c r="AL74" s="437"/>
      <c r="AM74" s="437"/>
      <c r="AN74" s="440"/>
      <c r="AO74" s="438"/>
      <c r="AP74" s="437"/>
      <c r="AQ74" s="437"/>
      <c r="AR74" s="440"/>
      <c r="AS74" s="438"/>
      <c r="AT74" s="437"/>
      <c r="AU74" s="437"/>
      <c r="AV74" s="439"/>
      <c r="AW74" s="154">
        <f>'Tabell 3a'!CL74+AT74</f>
        <v>0</v>
      </c>
      <c r="AX74" s="154">
        <f>'Tabell 3a'!CM74+AU74</f>
        <v>3</v>
      </c>
      <c r="AY74" s="154" t="str">
        <f>IF(AW74=0, "   ---- ", IF(ABS(ROUND(100/AW74*AX74-100,1))&lt;999,ROUND(100/AW74*AX74-100,1),IF(ROUND(100/AW74*AX74-100,1)&gt;999,999,-999)))</f>
        <v xml:space="preserve">   ---- </v>
      </c>
      <c r="BM74" s="281"/>
    </row>
    <row r="75" spans="1:65" s="263" customFormat="1" ht="20.100000000000001" customHeight="1">
      <c r="A75" s="283"/>
      <c r="B75" s="134"/>
      <c r="C75" s="134"/>
      <c r="D75" s="262"/>
      <c r="E75" s="163"/>
      <c r="F75" s="134"/>
      <c r="G75" s="134"/>
      <c r="H75" s="262"/>
      <c r="I75" s="163"/>
      <c r="J75" s="134"/>
      <c r="K75" s="134"/>
      <c r="L75" s="262"/>
      <c r="M75" s="163"/>
      <c r="N75" s="134"/>
      <c r="O75" s="134"/>
      <c r="P75" s="262"/>
      <c r="Q75" s="163"/>
      <c r="R75" s="134"/>
      <c r="S75" s="134"/>
      <c r="T75" s="262"/>
      <c r="U75" s="163"/>
      <c r="V75" s="134"/>
      <c r="W75" s="134"/>
      <c r="X75" s="262"/>
      <c r="Y75" s="163"/>
      <c r="Z75" s="134"/>
      <c r="AA75" s="134"/>
      <c r="AB75" s="262"/>
      <c r="AC75" s="163"/>
      <c r="AD75" s="134"/>
      <c r="AE75" s="134"/>
      <c r="AF75" s="262"/>
      <c r="AG75" s="163"/>
      <c r="AH75" s="134"/>
      <c r="AI75" s="134"/>
      <c r="AJ75" s="262"/>
      <c r="AK75" s="163"/>
      <c r="AL75" s="134"/>
      <c r="AM75" s="134"/>
      <c r="AN75" s="262"/>
      <c r="AO75" s="163"/>
      <c r="AP75" s="134"/>
      <c r="AQ75" s="134"/>
      <c r="AR75" s="262"/>
      <c r="AS75" s="163"/>
      <c r="AT75" s="134"/>
      <c r="AU75" s="134"/>
      <c r="AV75" s="154"/>
      <c r="AW75" s="154"/>
      <c r="AX75" s="154"/>
      <c r="AY75" s="154"/>
      <c r="BM75" s="281"/>
    </row>
    <row r="76" spans="1:65" s="263" customFormat="1" ht="20.100000000000001" customHeight="1">
      <c r="A76" s="214" t="s">
        <v>22</v>
      </c>
      <c r="B76" s="161">
        <v>301127.10600000003</v>
      </c>
      <c r="C76" s="161">
        <v>281035.90600000002</v>
      </c>
      <c r="D76" s="164">
        <f>IF(B76=0, "   ---- ", IF(ABS(ROUND(100/B76*C76-100,1))&lt;999,ROUND(100/B76*C76-100,1),IF(ROUND(100/B76*C76-100,1)&gt;999,999,-999)))</f>
        <v>-6.7</v>
      </c>
      <c r="E76" s="266">
        <f>100/$AU76*C76</f>
        <v>12.070772292605458</v>
      </c>
      <c r="F76" s="161">
        <v>491181</v>
      </c>
      <c r="G76" s="161">
        <v>345484</v>
      </c>
      <c r="H76" s="164">
        <f>IF(F76=0, "   ---- ", IF(ABS(ROUND(100/F76*G76-100,1))&lt;999,ROUND(100/F76*G76-100,1),IF(ROUND(100/F76*G76-100,1)&gt;999,999,-999)))</f>
        <v>-29.7</v>
      </c>
      <c r="I76" s="266">
        <f>100/$AU76*G76</f>
        <v>14.838882170232381</v>
      </c>
      <c r="J76" s="161"/>
      <c r="K76" s="161"/>
      <c r="L76" s="164"/>
      <c r="M76" s="266"/>
      <c r="N76" s="161">
        <v>274984.34399999998</v>
      </c>
      <c r="O76" s="161">
        <v>331882.66899999999</v>
      </c>
      <c r="P76" s="164">
        <f>IF(N76=0, "   ---- ", IF(ABS(ROUND(100/N76*O76-100,1))&lt;999,ROUND(100/N76*O76-100,1),IF(ROUND(100/N76*O76-100,1)&gt;999,999,-999)))</f>
        <v>20.7</v>
      </c>
      <c r="Q76" s="266">
        <f>100/$AU76*O76</f>
        <v>14.254691446299207</v>
      </c>
      <c r="R76" s="161"/>
      <c r="S76" s="161"/>
      <c r="T76" s="164"/>
      <c r="U76" s="266"/>
      <c r="V76" s="161">
        <v>4679</v>
      </c>
      <c r="W76" s="161">
        <v>11934</v>
      </c>
      <c r="X76" s="164">
        <f>IF(V76=0, "   ---- ", IF(ABS(ROUND(100/V76*W76-100,1))&lt;999,ROUND(100/V76*W76-100,1),IF(ROUND(100/V76*W76-100,1)&gt;999,999,-999)))</f>
        <v>155.1</v>
      </c>
      <c r="Y76" s="266">
        <f>100/$AU76*W76</f>
        <v>0.51257719552729863</v>
      </c>
      <c r="Z76" s="161">
        <v>315754.10261999996</v>
      </c>
      <c r="AA76" s="161">
        <v>616829.61122999992</v>
      </c>
      <c r="AB76" s="164">
        <f>IF(Z76=0, "   ---- ", IF(ABS(ROUND(100/Z76*AA76-100,1))&lt;999,ROUND(100/Z76*AA76-100,1),IF(ROUND(100/Z76*AA76-100,1)&gt;999,999,-999)))</f>
        <v>95.4</v>
      </c>
      <c r="AC76" s="266">
        <f>100/$AU76*AA76</f>
        <v>26.493446643411033</v>
      </c>
      <c r="AD76" s="161">
        <v>2368</v>
      </c>
      <c r="AE76" s="161">
        <v>9609</v>
      </c>
      <c r="AF76" s="164">
        <f>IF(AD76=0, "   ---- ", IF(ABS(ROUND(100/AD76*AE76-100,1))&lt;999,ROUND(100/AD76*AE76-100,1),IF(ROUND(100/AD76*AE76-100,1)&gt;999,999,-999)))</f>
        <v>305.8</v>
      </c>
      <c r="AG76" s="266">
        <f>100/$AU76*AE76</f>
        <v>0.41271612802260871</v>
      </c>
      <c r="AH76" s="161"/>
      <c r="AI76" s="161"/>
      <c r="AJ76" s="164"/>
      <c r="AK76" s="266"/>
      <c r="AL76" s="161">
        <v>135967.17399999997</v>
      </c>
      <c r="AM76" s="161">
        <v>190891.8523</v>
      </c>
      <c r="AN76" s="164">
        <f>IF(AL76=0, "   ---- ", IF(ABS(ROUND(100/AL76*AM76-100,1))&lt;999,ROUND(100/AL76*AM76-100,1),IF(ROUND(100/AL76*AM76-100,1)&gt;999,999,-999)))</f>
        <v>40.4</v>
      </c>
      <c r="AO76" s="266">
        <f>100/$AU76*AM76</f>
        <v>8.1989953327421912</v>
      </c>
      <c r="AP76" s="161">
        <v>750504.81379000004</v>
      </c>
      <c r="AQ76" s="161">
        <v>540567.63599999994</v>
      </c>
      <c r="AR76" s="164">
        <f>IF(AP76=0, "   ---- ", IF(ABS(ROUND(100/AP76*AQ76-100,1))&lt;999,ROUND(100/AP76*AQ76-100,1),IF(ROUND(100/AP76*AQ76-100,1)&gt;999,999,-999)))</f>
        <v>-28</v>
      </c>
      <c r="AS76" s="266">
        <f>100/$AU76*AQ76</f>
        <v>23.217918791159843</v>
      </c>
      <c r="AT76" s="164">
        <f>+B76+F76+J76+N76+R76+V76+Z76+AD76+AH76+AL76+AP76</f>
        <v>2276565.5404099999</v>
      </c>
      <c r="AU76" s="165">
        <f>+C76+G76+K76+O76+S76+W76+AA76+AE76+AI76+AM76+AQ76</f>
        <v>2328234.6745299995</v>
      </c>
      <c r="AV76" s="165">
        <f>IF(AT76=0, "    ---- ", IF(ABS(ROUND(100/AT76*AU76-100,1))&lt;999,ROUND(100/AT76*AU76-100,1),IF(ROUND(100/AT76*AU76-100,1)&gt;999,999,-999)))</f>
        <v>2.2999999999999998</v>
      </c>
      <c r="AW76" s="165">
        <f>'Tabell 3a'!CL76+AT76</f>
        <v>25168437.906519998</v>
      </c>
      <c r="AX76" s="165">
        <f>'Tabell 3a'!CM76+AU76</f>
        <v>19161748.335129999</v>
      </c>
      <c r="AY76" s="165">
        <f>IF(AW76=0, "   ---- ", IF(ABS(ROUND(100/AW76*AX76-100,1))&lt;999,ROUND(100/AW76*AX76-100,1),IF(ROUND(100/AW76*AX76-100,1)&gt;999,999,-999)))</f>
        <v>-23.9</v>
      </c>
      <c r="BM76" s="281"/>
    </row>
    <row r="77" spans="1:65" s="263" customFormat="1" ht="20.100000000000001" customHeight="1">
      <c r="A77" s="402" t="s">
        <v>340</v>
      </c>
      <c r="B77" s="134"/>
      <c r="C77" s="134"/>
      <c r="D77" s="262"/>
      <c r="E77" s="163"/>
      <c r="F77" s="134"/>
      <c r="G77" s="134"/>
      <c r="H77" s="262"/>
      <c r="I77" s="163"/>
      <c r="J77" s="134"/>
      <c r="K77" s="134"/>
      <c r="L77" s="262"/>
      <c r="M77" s="163"/>
      <c r="N77" s="134"/>
      <c r="O77" s="134"/>
      <c r="P77" s="262"/>
      <c r="Q77" s="163"/>
      <c r="R77" s="134"/>
      <c r="S77" s="134"/>
      <c r="T77" s="262"/>
      <c r="U77" s="163"/>
      <c r="V77" s="134"/>
      <c r="W77" s="134"/>
      <c r="X77" s="262"/>
      <c r="Y77" s="163"/>
      <c r="Z77" s="134"/>
      <c r="AA77" s="134"/>
      <c r="AB77" s="262"/>
      <c r="AC77" s="163"/>
      <c r="AD77" s="134"/>
      <c r="AE77" s="134"/>
      <c r="AF77" s="262"/>
      <c r="AG77" s="163"/>
      <c r="AH77" s="134"/>
      <c r="AI77" s="134"/>
      <c r="AJ77" s="262"/>
      <c r="AK77" s="163"/>
      <c r="AL77" s="134"/>
      <c r="AM77" s="134"/>
      <c r="AN77" s="262"/>
      <c r="AO77" s="163"/>
      <c r="AP77" s="134"/>
      <c r="AQ77" s="134"/>
      <c r="AR77" s="262"/>
      <c r="AS77" s="163"/>
      <c r="AT77" s="134"/>
      <c r="AU77" s="134"/>
      <c r="AV77" s="154"/>
      <c r="AW77" s="154"/>
      <c r="AX77" s="154"/>
      <c r="AY77" s="154"/>
      <c r="BM77" s="281"/>
    </row>
    <row r="78" spans="1:65" s="263" customFormat="1" ht="20.100000000000001" customHeight="1">
      <c r="A78" s="466" t="s">
        <v>23</v>
      </c>
      <c r="B78" s="437"/>
      <c r="C78" s="437"/>
      <c r="D78" s="440"/>
      <c r="E78" s="438"/>
      <c r="F78" s="437"/>
      <c r="G78" s="437"/>
      <c r="H78" s="440"/>
      <c r="I78" s="438"/>
      <c r="J78" s="437"/>
      <c r="K78" s="437"/>
      <c r="L78" s="440"/>
      <c r="M78" s="438"/>
      <c r="N78" s="437"/>
      <c r="O78" s="437"/>
      <c r="P78" s="440"/>
      <c r="Q78" s="438"/>
      <c r="R78" s="437"/>
      <c r="S78" s="437"/>
      <c r="T78" s="440"/>
      <c r="U78" s="438"/>
      <c r="V78" s="437"/>
      <c r="W78" s="437"/>
      <c r="X78" s="440"/>
      <c r="Y78" s="438"/>
      <c r="Z78" s="437"/>
      <c r="AA78" s="437"/>
      <c r="AB78" s="440"/>
      <c r="AC78" s="438"/>
      <c r="AD78" s="437"/>
      <c r="AE78" s="437"/>
      <c r="AF78" s="440"/>
      <c r="AG78" s="438"/>
      <c r="AH78" s="437"/>
      <c r="AI78" s="437"/>
      <c r="AJ78" s="440"/>
      <c r="AK78" s="438"/>
      <c r="AL78" s="437"/>
      <c r="AM78" s="437"/>
      <c r="AN78" s="440"/>
      <c r="AO78" s="438"/>
      <c r="AP78" s="437"/>
      <c r="AQ78" s="437"/>
      <c r="AR78" s="440"/>
      <c r="AS78" s="438"/>
      <c r="AT78" s="437"/>
      <c r="AU78" s="437"/>
      <c r="AV78" s="439"/>
      <c r="AW78" s="154">
        <f>'Tabell 3a'!CL78+AT78</f>
        <v>233116.989</v>
      </c>
      <c r="AX78" s="154">
        <f>'Tabell 3a'!CM78+AU78</f>
        <v>275224.217</v>
      </c>
      <c r="AY78" s="154">
        <f>IF(AW78=0, "   ---- ", IF(ABS(ROUND(100/AW78*AX78-100,1))&lt;999,ROUND(100/AW78*AX78-100,1),IF(ROUND(100/AW78*AX78-100,1)&gt;999,999,-999)))</f>
        <v>18.100000000000001</v>
      </c>
      <c r="BM78" s="281"/>
    </row>
    <row r="79" spans="1:65" s="110" customFormat="1" ht="20.100000000000001" customHeight="1">
      <c r="A79" s="495" t="s">
        <v>42</v>
      </c>
      <c r="B79" s="432"/>
      <c r="C79" s="432"/>
      <c r="D79" s="434"/>
      <c r="E79" s="433"/>
      <c r="F79" s="432"/>
      <c r="G79" s="432"/>
      <c r="H79" s="434"/>
      <c r="I79" s="433"/>
      <c r="J79" s="432"/>
      <c r="K79" s="432"/>
      <c r="L79" s="434"/>
      <c r="M79" s="433"/>
      <c r="N79" s="432"/>
      <c r="O79" s="432"/>
      <c r="P79" s="434"/>
      <c r="Q79" s="433"/>
      <c r="R79" s="432"/>
      <c r="S79" s="432"/>
      <c r="T79" s="434"/>
      <c r="U79" s="433"/>
      <c r="V79" s="432"/>
      <c r="W79" s="432"/>
      <c r="X79" s="434"/>
      <c r="Y79" s="433"/>
      <c r="Z79" s="432"/>
      <c r="AA79" s="432"/>
      <c r="AB79" s="434"/>
      <c r="AC79" s="433"/>
      <c r="AD79" s="432"/>
      <c r="AE79" s="432"/>
      <c r="AF79" s="434"/>
      <c r="AG79" s="433"/>
      <c r="AH79" s="432"/>
      <c r="AI79" s="432"/>
      <c r="AJ79" s="434"/>
      <c r="AK79" s="433"/>
      <c r="AL79" s="432"/>
      <c r="AM79" s="432"/>
      <c r="AN79" s="434"/>
      <c r="AO79" s="433"/>
      <c r="AP79" s="432"/>
      <c r="AQ79" s="432"/>
      <c r="AR79" s="434"/>
      <c r="AS79" s="433"/>
      <c r="AT79" s="432"/>
      <c r="AU79" s="432"/>
      <c r="AV79" s="435"/>
      <c r="AW79" s="159">
        <f>'Tabell 3a'!CL79+AT79</f>
        <v>232331.38900000002</v>
      </c>
      <c r="AX79" s="159">
        <f>'Tabell 3a'!CM79+AU79</f>
        <v>112503.268</v>
      </c>
      <c r="AY79" s="159">
        <f>IF(AW79=0, "   ---- ", IF(ABS(ROUND(100/AW79*AX79-100,1))&lt;999,ROUND(100/AW79*AX79-100,1),IF(ROUND(100/AW79*AX79-100,1)&gt;999,999,-999)))</f>
        <v>-51.6</v>
      </c>
      <c r="BM79" s="235"/>
    </row>
    <row r="80" spans="1:65" s="110" customFormat="1" ht="20.100000000000001" customHeight="1">
      <c r="A80" s="496" t="s">
        <v>43</v>
      </c>
      <c r="B80" s="497"/>
      <c r="C80" s="497"/>
      <c r="D80" s="498"/>
      <c r="E80" s="499"/>
      <c r="F80" s="497"/>
      <c r="G80" s="497"/>
      <c r="H80" s="498"/>
      <c r="I80" s="499"/>
      <c r="J80" s="497"/>
      <c r="K80" s="497"/>
      <c r="L80" s="498"/>
      <c r="M80" s="499"/>
      <c r="N80" s="497"/>
      <c r="O80" s="497"/>
      <c r="P80" s="498"/>
      <c r="Q80" s="499"/>
      <c r="R80" s="497"/>
      <c r="S80" s="497"/>
      <c r="T80" s="498"/>
      <c r="U80" s="499"/>
      <c r="V80" s="497"/>
      <c r="W80" s="497"/>
      <c r="X80" s="498"/>
      <c r="Y80" s="499"/>
      <c r="Z80" s="497"/>
      <c r="AA80" s="497"/>
      <c r="AB80" s="498"/>
      <c r="AC80" s="499"/>
      <c r="AD80" s="497"/>
      <c r="AE80" s="497"/>
      <c r="AF80" s="498"/>
      <c r="AG80" s="499"/>
      <c r="AH80" s="497"/>
      <c r="AI80" s="497"/>
      <c r="AJ80" s="498"/>
      <c r="AK80" s="499"/>
      <c r="AL80" s="497"/>
      <c r="AM80" s="497"/>
      <c r="AN80" s="498"/>
      <c r="AO80" s="499"/>
      <c r="AP80" s="497"/>
      <c r="AQ80" s="497"/>
      <c r="AR80" s="498"/>
      <c r="AS80" s="499"/>
      <c r="AT80" s="497"/>
      <c r="AU80" s="497"/>
      <c r="AV80" s="500"/>
      <c r="AW80" s="180">
        <f>'Tabell 3a'!CL80+AT80</f>
        <v>785.6</v>
      </c>
      <c r="AX80" s="180">
        <f>'Tabell 3a'!CM80+AU80</f>
        <v>162720.94899999999</v>
      </c>
      <c r="AY80" s="180">
        <f>IF(AW80=0, "   ---- ", IF(ABS(ROUND(100/AW80*AX80-100,1))&lt;999,ROUND(100/AW80*AX80-100,1),IF(ROUND(100/AW80*AX80-100,1)&gt;999,999,-999)))</f>
        <v>999</v>
      </c>
      <c r="BM80" s="235"/>
    </row>
    <row r="81" spans="1:51" s="27" customFormat="1" ht="20.100000000000001" customHeight="1">
      <c r="A81" s="469" t="s">
        <v>39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469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AA81" s="13"/>
      <c r="AB81" s="138"/>
      <c r="AC81" s="138"/>
      <c r="AE81" s="138"/>
      <c r="AF81" s="138"/>
      <c r="AG81" s="138"/>
      <c r="AH81" s="138"/>
      <c r="AI81" s="138"/>
      <c r="AJ81" s="138"/>
      <c r="AK81" s="138"/>
      <c r="AL81" s="469"/>
      <c r="AM81" s="138"/>
      <c r="AN81" s="138"/>
      <c r="AO81" s="138"/>
      <c r="AQ81" s="138"/>
      <c r="AR81" s="138"/>
      <c r="AS81" s="138"/>
      <c r="AT81" s="469"/>
      <c r="AU81" s="138"/>
      <c r="AV81" s="138"/>
      <c r="AX81" s="138"/>
      <c r="AY81" s="138"/>
    </row>
    <row r="82" spans="1:51" s="27" customFormat="1" ht="18.75">
      <c r="Z82" s="42"/>
      <c r="AA82" s="42"/>
      <c r="AD82" s="42"/>
      <c r="AE82" s="42"/>
      <c r="AL82" s="42"/>
      <c r="AM82" s="42"/>
      <c r="AP82" s="42"/>
      <c r="AQ82" s="42"/>
    </row>
    <row r="83" spans="1:51" s="15" customFormat="1" ht="18.75" customHeight="1">
      <c r="B83" s="472"/>
      <c r="C83" s="472"/>
      <c r="Z83" s="472"/>
      <c r="AA83" s="472"/>
      <c r="AD83" s="472"/>
      <c r="AE83" s="472"/>
      <c r="AL83" s="472"/>
      <c r="AM83" s="472"/>
      <c r="AP83" s="472"/>
      <c r="AQ83" s="472"/>
      <c r="AT83" s="472"/>
      <c r="AU83" s="472"/>
      <c r="AW83" s="472"/>
      <c r="AX83" s="472"/>
    </row>
    <row r="84" spans="1:51" s="459" customFormat="1" ht="18.75">
      <c r="A84" s="448"/>
      <c r="B84" s="564"/>
      <c r="C84" s="564"/>
      <c r="D84" s="448"/>
      <c r="E84" s="448"/>
      <c r="F84" s="564"/>
      <c r="G84" s="564"/>
      <c r="H84" s="448"/>
      <c r="I84" s="448"/>
      <c r="J84" s="564"/>
      <c r="K84" s="564"/>
      <c r="L84" s="448"/>
      <c r="M84" s="448"/>
      <c r="N84" s="564"/>
      <c r="O84" s="564"/>
      <c r="P84" s="448"/>
      <c r="Q84" s="448"/>
      <c r="R84" s="564"/>
      <c r="S84" s="564"/>
      <c r="T84" s="448"/>
      <c r="U84" s="448"/>
      <c r="V84" s="564"/>
      <c r="W84" s="564"/>
      <c r="X84" s="448"/>
      <c r="Y84" s="448"/>
      <c r="Z84" s="564"/>
      <c r="AA84" s="564"/>
      <c r="AB84" s="448"/>
      <c r="AC84" s="448"/>
      <c r="AD84" s="564"/>
      <c r="AE84" s="564"/>
      <c r="AF84" s="448"/>
      <c r="AG84" s="448"/>
      <c r="AH84" s="564"/>
      <c r="AI84" s="564"/>
      <c r="AJ84" s="448"/>
      <c r="AK84" s="448"/>
      <c r="AL84" s="564"/>
      <c r="AM84" s="564"/>
      <c r="AN84" s="448"/>
      <c r="AO84" s="448"/>
      <c r="AP84" s="564"/>
      <c r="AQ84" s="564"/>
      <c r="AR84" s="448"/>
      <c r="AS84" s="448"/>
      <c r="AT84" s="564"/>
      <c r="AU84" s="564"/>
      <c r="AV84" s="448"/>
      <c r="AW84" s="564"/>
      <c r="AX84" s="564"/>
      <c r="AY84" s="448"/>
    </row>
    <row r="85" spans="1:51" s="459" customFormat="1" ht="18.75">
      <c r="B85" s="562"/>
      <c r="C85" s="562"/>
      <c r="F85" s="562"/>
      <c r="G85" s="562"/>
      <c r="J85" s="562"/>
      <c r="K85" s="562"/>
      <c r="N85" s="562"/>
      <c r="O85" s="562"/>
      <c r="R85" s="562"/>
      <c r="S85" s="562"/>
      <c r="V85" s="562"/>
      <c r="W85" s="562"/>
      <c r="Z85" s="562"/>
      <c r="AA85" s="562"/>
      <c r="AD85" s="562"/>
      <c r="AE85" s="562"/>
      <c r="AH85" s="562"/>
      <c r="AI85" s="562"/>
      <c r="AL85" s="562"/>
      <c r="AM85" s="562"/>
      <c r="AP85" s="562"/>
      <c r="AQ85" s="562"/>
      <c r="AT85" s="562"/>
      <c r="AU85" s="562"/>
      <c r="AW85" s="562"/>
      <c r="AX85" s="562"/>
    </row>
    <row r="86" spans="1:51" s="459" customFormat="1" ht="18.75" customHeight="1">
      <c r="B86" s="562"/>
      <c r="C86" s="562"/>
      <c r="F86" s="562"/>
      <c r="G86" s="562"/>
      <c r="J86" s="562"/>
      <c r="K86" s="562"/>
      <c r="N86" s="562"/>
      <c r="O86" s="562"/>
      <c r="R86" s="562"/>
      <c r="S86" s="562"/>
      <c r="V86" s="562"/>
      <c r="W86" s="562"/>
      <c r="Z86" s="562"/>
      <c r="AA86" s="562"/>
      <c r="AD86" s="562"/>
      <c r="AE86" s="562"/>
      <c r="AH86" s="562"/>
      <c r="AI86" s="562"/>
      <c r="AL86" s="562"/>
      <c r="AM86" s="562"/>
      <c r="AP86" s="562"/>
      <c r="AQ86" s="562"/>
      <c r="AT86" s="562"/>
      <c r="AU86" s="562"/>
      <c r="AW86" s="562"/>
      <c r="AX86" s="562"/>
    </row>
    <row r="87" spans="1:51" s="459" customFormat="1" ht="18.75" customHeight="1">
      <c r="B87" s="562"/>
      <c r="C87" s="562"/>
      <c r="F87" s="562"/>
      <c r="G87" s="562"/>
      <c r="J87" s="562"/>
      <c r="K87" s="562"/>
      <c r="N87" s="562"/>
      <c r="O87" s="562"/>
      <c r="R87" s="562"/>
      <c r="S87" s="562"/>
      <c r="V87" s="562"/>
      <c r="W87" s="562"/>
      <c r="Z87" s="562"/>
      <c r="AA87" s="562"/>
      <c r="AD87" s="562"/>
      <c r="AE87" s="562"/>
      <c r="AH87" s="562"/>
      <c r="AI87" s="562"/>
      <c r="AL87" s="562"/>
      <c r="AM87" s="562"/>
      <c r="AP87" s="562"/>
      <c r="AQ87" s="562"/>
      <c r="AT87" s="562"/>
      <c r="AU87" s="562"/>
      <c r="AW87" s="562"/>
      <c r="AX87" s="562"/>
    </row>
    <row r="88" spans="1:51" s="459" customFormat="1" ht="18.75" customHeight="1">
      <c r="B88" s="562"/>
      <c r="C88" s="562"/>
      <c r="F88" s="562"/>
      <c r="G88" s="562"/>
      <c r="J88" s="562"/>
      <c r="K88" s="562"/>
      <c r="N88" s="562"/>
      <c r="O88" s="562"/>
      <c r="R88" s="562"/>
      <c r="S88" s="562"/>
      <c r="V88" s="562"/>
      <c r="W88" s="562"/>
      <c r="Z88" s="562"/>
      <c r="AA88" s="562"/>
      <c r="AD88" s="562"/>
      <c r="AE88" s="562"/>
      <c r="AH88" s="562"/>
      <c r="AI88" s="562"/>
      <c r="AL88" s="562"/>
      <c r="AM88" s="562"/>
      <c r="AP88" s="562"/>
      <c r="AQ88" s="562"/>
      <c r="AT88" s="562"/>
      <c r="AU88" s="562"/>
      <c r="AW88" s="562"/>
      <c r="AX88" s="562"/>
    </row>
    <row r="89" spans="1:51" s="459" customFormat="1" ht="18.75" customHeight="1">
      <c r="B89" s="562"/>
      <c r="C89" s="562"/>
      <c r="F89" s="562"/>
      <c r="G89" s="562"/>
      <c r="J89" s="562"/>
      <c r="K89" s="562"/>
      <c r="N89" s="562"/>
      <c r="O89" s="562"/>
      <c r="R89" s="562"/>
      <c r="S89" s="562"/>
      <c r="V89" s="562"/>
      <c r="W89" s="562"/>
      <c r="Z89" s="562"/>
      <c r="AA89" s="562"/>
      <c r="AD89" s="562"/>
      <c r="AE89" s="562"/>
      <c r="AH89" s="562"/>
      <c r="AI89" s="562"/>
      <c r="AL89" s="562"/>
      <c r="AM89" s="562"/>
      <c r="AP89" s="562"/>
      <c r="AQ89" s="562"/>
      <c r="AT89" s="562"/>
      <c r="AU89" s="562"/>
      <c r="AW89" s="562"/>
      <c r="AX89" s="562"/>
    </row>
    <row r="90" spans="1:51" s="459" customFormat="1" ht="18.75">
      <c r="B90" s="562"/>
      <c r="C90" s="562"/>
      <c r="F90" s="562"/>
      <c r="G90" s="562"/>
      <c r="J90" s="562"/>
      <c r="K90" s="562"/>
      <c r="N90" s="562"/>
      <c r="O90" s="562"/>
      <c r="R90" s="562"/>
      <c r="S90" s="562"/>
      <c r="V90" s="562"/>
      <c r="W90" s="562"/>
      <c r="Z90" s="562"/>
      <c r="AA90" s="562"/>
      <c r="AD90" s="562"/>
      <c r="AE90" s="562"/>
      <c r="AH90" s="562"/>
      <c r="AI90" s="562"/>
      <c r="AL90" s="562"/>
      <c r="AM90" s="562"/>
      <c r="AP90" s="562"/>
      <c r="AQ90" s="562"/>
      <c r="AT90" s="562"/>
      <c r="AU90" s="562"/>
      <c r="AW90" s="562"/>
      <c r="AX90" s="562"/>
    </row>
    <row r="91" spans="1:51" s="459" customFormat="1" ht="18.75">
      <c r="B91" s="562"/>
      <c r="C91" s="562"/>
      <c r="F91" s="562"/>
      <c r="G91" s="562"/>
      <c r="J91" s="562"/>
      <c r="K91" s="562"/>
      <c r="N91" s="562"/>
      <c r="O91" s="562"/>
      <c r="R91" s="562"/>
      <c r="S91" s="562"/>
      <c r="V91" s="562"/>
      <c r="W91" s="562"/>
      <c r="Z91" s="562"/>
      <c r="AA91" s="562"/>
      <c r="AD91" s="562"/>
      <c r="AE91" s="562"/>
      <c r="AH91" s="562"/>
      <c r="AI91" s="562"/>
      <c r="AL91" s="562"/>
      <c r="AM91" s="562"/>
      <c r="AP91" s="562"/>
      <c r="AQ91" s="562"/>
      <c r="AT91" s="562"/>
      <c r="AU91" s="562"/>
      <c r="AW91" s="562"/>
      <c r="AX91" s="562"/>
    </row>
    <row r="92" spans="1:51" s="459" customFormat="1" ht="18.75">
      <c r="B92" s="562"/>
      <c r="C92" s="562"/>
      <c r="F92" s="562"/>
      <c r="G92" s="562"/>
      <c r="J92" s="562"/>
      <c r="K92" s="562"/>
      <c r="N92" s="562"/>
      <c r="O92" s="562"/>
      <c r="R92" s="562"/>
      <c r="S92" s="562"/>
      <c r="V92" s="562"/>
      <c r="W92" s="562"/>
      <c r="Z92" s="562"/>
      <c r="AA92" s="562"/>
      <c r="AD92" s="562"/>
      <c r="AE92" s="562"/>
      <c r="AH92" s="562"/>
      <c r="AI92" s="562"/>
      <c r="AL92" s="562"/>
      <c r="AM92" s="562"/>
      <c r="AP92" s="562"/>
      <c r="AQ92" s="562"/>
      <c r="AT92" s="562"/>
      <c r="AU92" s="562"/>
      <c r="AW92" s="562"/>
      <c r="AX92" s="562"/>
    </row>
    <row r="93" spans="1:51" s="459" customFormat="1" ht="18.75">
      <c r="B93" s="562"/>
      <c r="C93" s="562"/>
      <c r="F93" s="562"/>
      <c r="G93" s="562"/>
      <c r="J93" s="562"/>
      <c r="K93" s="562"/>
      <c r="N93" s="562"/>
      <c r="O93" s="562"/>
      <c r="R93" s="562"/>
      <c r="S93" s="562"/>
      <c r="V93" s="562"/>
      <c r="W93" s="562"/>
      <c r="Z93" s="562"/>
      <c r="AA93" s="562"/>
      <c r="AD93" s="562"/>
      <c r="AE93" s="562"/>
      <c r="AH93" s="562"/>
      <c r="AI93" s="562"/>
      <c r="AL93" s="562"/>
      <c r="AM93" s="562"/>
      <c r="AP93" s="562"/>
      <c r="AQ93" s="562"/>
      <c r="AT93" s="562"/>
      <c r="AU93" s="562"/>
      <c r="AW93" s="562"/>
      <c r="AX93" s="562"/>
    </row>
    <row r="94" spans="1:51" s="459" customFormat="1" ht="18.75">
      <c r="B94" s="562"/>
      <c r="C94" s="562"/>
      <c r="F94" s="562"/>
      <c r="G94" s="562"/>
      <c r="J94" s="562"/>
      <c r="K94" s="562"/>
      <c r="N94" s="562"/>
      <c r="O94" s="562"/>
      <c r="R94" s="562"/>
      <c r="S94" s="562"/>
      <c r="V94" s="562"/>
      <c r="W94" s="562"/>
      <c r="Z94" s="562"/>
      <c r="AA94" s="562"/>
      <c r="AD94" s="562"/>
      <c r="AE94" s="562"/>
      <c r="AH94" s="562"/>
      <c r="AI94" s="562"/>
      <c r="AL94" s="562"/>
      <c r="AM94" s="562"/>
      <c r="AP94" s="562"/>
      <c r="AQ94" s="562"/>
      <c r="AT94" s="562"/>
      <c r="AU94" s="562"/>
      <c r="AW94" s="562"/>
      <c r="AX94" s="562"/>
    </row>
    <row r="95" spans="1:51" s="459" customFormat="1" ht="18.75">
      <c r="B95" s="562"/>
      <c r="C95" s="562"/>
      <c r="D95" s="375"/>
      <c r="E95" s="375"/>
      <c r="F95" s="562"/>
      <c r="G95" s="562"/>
      <c r="H95" s="375"/>
      <c r="I95" s="375"/>
      <c r="J95" s="562"/>
      <c r="K95" s="562"/>
      <c r="L95" s="375"/>
      <c r="M95" s="375"/>
      <c r="N95" s="562"/>
      <c r="O95" s="562"/>
      <c r="P95" s="375"/>
      <c r="Q95" s="375"/>
      <c r="R95" s="562"/>
      <c r="S95" s="562"/>
      <c r="T95" s="375"/>
      <c r="U95" s="375"/>
      <c r="V95" s="562"/>
      <c r="W95" s="562"/>
      <c r="X95" s="375"/>
      <c r="Y95" s="375"/>
      <c r="Z95" s="562"/>
      <c r="AA95" s="562"/>
      <c r="AB95" s="375"/>
      <c r="AC95" s="375"/>
      <c r="AD95" s="562"/>
      <c r="AE95" s="562"/>
      <c r="AF95" s="375"/>
      <c r="AG95" s="375"/>
      <c r="AH95" s="562"/>
      <c r="AI95" s="562"/>
      <c r="AJ95" s="375"/>
      <c r="AK95" s="375"/>
      <c r="AL95" s="562"/>
      <c r="AM95" s="562"/>
      <c r="AN95" s="375"/>
      <c r="AO95" s="375"/>
      <c r="AP95" s="562"/>
      <c r="AQ95" s="562"/>
      <c r="AR95" s="375"/>
      <c r="AS95" s="375"/>
      <c r="AT95" s="562"/>
      <c r="AU95" s="562"/>
      <c r="AV95" s="375"/>
      <c r="AW95" s="562"/>
      <c r="AX95" s="562"/>
      <c r="AY95" s="375"/>
    </row>
    <row r="96" spans="1:51" s="459" customFormat="1" ht="18.75">
      <c r="B96" s="562"/>
      <c r="C96" s="562"/>
      <c r="F96" s="562"/>
      <c r="G96" s="562"/>
      <c r="J96" s="562"/>
      <c r="K96" s="562"/>
      <c r="N96" s="562"/>
      <c r="O96" s="562"/>
      <c r="R96" s="562"/>
      <c r="S96" s="562"/>
      <c r="V96" s="562"/>
      <c r="W96" s="562"/>
      <c r="Z96" s="562"/>
      <c r="AA96" s="562"/>
      <c r="AD96" s="562"/>
      <c r="AE96" s="562"/>
      <c r="AH96" s="562"/>
      <c r="AI96" s="562"/>
      <c r="AL96" s="562"/>
      <c r="AM96" s="562"/>
      <c r="AP96" s="562"/>
      <c r="AQ96" s="562"/>
      <c r="AT96" s="562"/>
      <c r="AU96" s="562"/>
      <c r="AW96" s="562"/>
      <c r="AX96" s="562"/>
    </row>
    <row r="97" spans="1:112" s="459" customFormat="1" ht="18.75">
      <c r="B97" s="562"/>
      <c r="C97" s="562"/>
      <c r="F97" s="562"/>
      <c r="G97" s="562"/>
      <c r="J97" s="562"/>
      <c r="K97" s="562"/>
      <c r="N97" s="562"/>
      <c r="O97" s="562"/>
      <c r="R97" s="562"/>
      <c r="S97" s="562"/>
      <c r="V97" s="562"/>
      <c r="W97" s="562"/>
      <c r="Z97" s="562"/>
      <c r="AA97" s="562"/>
      <c r="AD97" s="562"/>
      <c r="AE97" s="562"/>
      <c r="AH97" s="562"/>
      <c r="AI97" s="562"/>
      <c r="AL97" s="562"/>
      <c r="AM97" s="562"/>
      <c r="AP97" s="562"/>
      <c r="AQ97" s="562"/>
      <c r="AT97" s="562"/>
      <c r="AU97" s="562"/>
      <c r="AW97" s="562"/>
      <c r="AX97" s="562"/>
    </row>
    <row r="98" spans="1:112" s="459" customFormat="1" ht="18.75">
      <c r="B98" s="562"/>
      <c r="C98" s="562"/>
      <c r="F98" s="562"/>
      <c r="G98" s="562"/>
      <c r="J98" s="562"/>
      <c r="K98" s="562"/>
      <c r="N98" s="562"/>
      <c r="O98" s="562"/>
      <c r="R98" s="562"/>
      <c r="S98" s="562"/>
      <c r="V98" s="562"/>
      <c r="W98" s="562"/>
      <c r="Z98" s="562"/>
      <c r="AA98" s="562"/>
      <c r="AD98" s="562"/>
      <c r="AE98" s="562"/>
      <c r="AH98" s="562"/>
      <c r="AI98" s="562"/>
      <c r="AL98" s="562"/>
      <c r="AM98" s="562"/>
      <c r="AP98" s="562"/>
      <c r="AQ98" s="562"/>
      <c r="AT98" s="562"/>
      <c r="AU98" s="562"/>
      <c r="AW98" s="562"/>
      <c r="AX98" s="562"/>
    </row>
    <row r="99" spans="1:112" s="459" customFormat="1" ht="18.75">
      <c r="B99" s="562"/>
      <c r="C99" s="562"/>
      <c r="F99" s="562"/>
      <c r="G99" s="562"/>
      <c r="J99" s="562"/>
      <c r="K99" s="562"/>
      <c r="N99" s="562"/>
      <c r="O99" s="562"/>
      <c r="R99" s="562"/>
      <c r="S99" s="562"/>
      <c r="V99" s="562"/>
      <c r="W99" s="562"/>
      <c r="Z99" s="562"/>
      <c r="AA99" s="562"/>
      <c r="AD99" s="562"/>
      <c r="AE99" s="562"/>
      <c r="AH99" s="562"/>
      <c r="AI99" s="562"/>
      <c r="AL99" s="562"/>
      <c r="AM99" s="562"/>
      <c r="AP99" s="562"/>
      <c r="AQ99" s="562"/>
      <c r="AT99" s="562"/>
      <c r="AU99" s="562"/>
      <c r="AW99" s="562"/>
      <c r="AX99" s="562"/>
    </row>
    <row r="100" spans="1:112" s="15" customFormat="1" ht="18.75">
      <c r="B100" s="562"/>
      <c r="C100" s="562"/>
      <c r="F100" s="562"/>
      <c r="G100" s="562"/>
      <c r="J100" s="562"/>
      <c r="K100" s="562"/>
      <c r="N100" s="562"/>
      <c r="O100" s="562"/>
      <c r="R100" s="562"/>
      <c r="S100" s="562"/>
      <c r="V100" s="562"/>
      <c r="W100" s="562"/>
      <c r="Z100" s="562"/>
      <c r="AA100" s="562"/>
      <c r="AD100" s="562"/>
      <c r="AE100" s="562"/>
      <c r="AH100" s="562"/>
      <c r="AI100" s="562"/>
      <c r="AL100" s="562"/>
      <c r="AM100" s="562"/>
      <c r="AP100" s="562"/>
      <c r="AQ100" s="562"/>
      <c r="AT100" s="562"/>
      <c r="AU100" s="562"/>
      <c r="AW100" s="562"/>
      <c r="AX100" s="562"/>
    </row>
    <row r="101" spans="1:112" s="15" customFormat="1" ht="18.75">
      <c r="B101" s="562"/>
      <c r="C101" s="562"/>
      <c r="F101" s="562"/>
      <c r="G101" s="562"/>
      <c r="J101" s="562"/>
      <c r="K101" s="562"/>
      <c r="N101" s="562"/>
      <c r="O101" s="562"/>
      <c r="R101" s="562"/>
      <c r="S101" s="562"/>
      <c r="V101" s="562"/>
      <c r="W101" s="562"/>
      <c r="Z101" s="562"/>
      <c r="AA101" s="562"/>
      <c r="AD101" s="562"/>
      <c r="AE101" s="562"/>
      <c r="AH101" s="562"/>
      <c r="AI101" s="562"/>
      <c r="AL101" s="562"/>
      <c r="AM101" s="562"/>
      <c r="AP101" s="562"/>
      <c r="AQ101" s="562"/>
      <c r="AT101" s="562"/>
      <c r="AU101" s="562"/>
      <c r="AW101" s="562"/>
      <c r="AX101" s="562"/>
    </row>
    <row r="102" spans="1:112" s="63" customFormat="1" ht="18.75">
      <c r="B102" s="563"/>
      <c r="C102" s="563"/>
      <c r="F102" s="563"/>
      <c r="G102" s="563"/>
      <c r="J102" s="563"/>
      <c r="K102" s="563"/>
      <c r="N102" s="563"/>
      <c r="O102" s="563"/>
      <c r="R102" s="563"/>
      <c r="S102" s="563"/>
      <c r="V102" s="563"/>
      <c r="W102" s="563"/>
      <c r="Z102" s="563"/>
      <c r="AA102" s="563"/>
      <c r="AD102" s="563"/>
      <c r="AE102" s="563"/>
      <c r="AH102" s="563"/>
      <c r="AI102" s="563"/>
      <c r="AL102" s="563"/>
      <c r="AM102" s="563"/>
      <c r="AP102" s="563"/>
      <c r="AQ102" s="563"/>
      <c r="AT102" s="563"/>
      <c r="AU102" s="563"/>
      <c r="AW102" s="563"/>
      <c r="AX102" s="563"/>
    </row>
    <row r="103" spans="1:112" s="15" customFormat="1" ht="18.75">
      <c r="B103" s="472"/>
      <c r="C103" s="472"/>
      <c r="N103" s="472"/>
      <c r="O103" s="472"/>
      <c r="Z103" s="472"/>
      <c r="AA103" s="472"/>
      <c r="AD103" s="472"/>
      <c r="AE103" s="472"/>
      <c r="AL103" s="472"/>
      <c r="AM103" s="472"/>
      <c r="AP103" s="472"/>
      <c r="AQ103" s="472"/>
      <c r="AT103" s="472"/>
      <c r="AU103" s="472"/>
      <c r="AW103" s="472"/>
      <c r="AX103" s="472"/>
    </row>
    <row r="104" spans="1:112" s="15" customFormat="1" ht="18.75">
      <c r="B104" s="472"/>
      <c r="C104" s="472"/>
      <c r="N104" s="472"/>
      <c r="O104" s="472"/>
      <c r="Z104" s="472"/>
      <c r="AA104" s="472"/>
      <c r="AD104" s="472"/>
      <c r="AE104" s="472"/>
      <c r="AL104" s="472"/>
      <c r="AM104" s="472"/>
      <c r="AP104" s="472"/>
      <c r="AQ104" s="472"/>
      <c r="AT104" s="472"/>
      <c r="AU104" s="472"/>
      <c r="AW104" s="472"/>
      <c r="AX104" s="472"/>
    </row>
    <row r="105" spans="1:112" s="27" customFormat="1" ht="18.75">
      <c r="B105" s="472"/>
      <c r="C105" s="472"/>
      <c r="N105" s="472"/>
      <c r="O105" s="472"/>
      <c r="Z105" s="472"/>
      <c r="AA105" s="472"/>
      <c r="AD105" s="472"/>
      <c r="AE105" s="472"/>
      <c r="AL105" s="472"/>
      <c r="AM105" s="472"/>
      <c r="AP105" s="472"/>
      <c r="AQ105" s="472"/>
      <c r="AT105" s="472"/>
      <c r="AU105" s="472"/>
      <c r="AW105" s="472"/>
      <c r="AX105" s="472"/>
    </row>
    <row r="106" spans="1:112" s="27" customFormat="1" ht="18.75">
      <c r="B106" s="470"/>
      <c r="C106" s="470"/>
      <c r="N106" s="470"/>
      <c r="O106" s="470"/>
      <c r="Z106" s="470"/>
      <c r="AA106" s="470"/>
      <c r="AD106" s="470"/>
      <c r="AE106" s="470"/>
      <c r="AL106" s="470"/>
      <c r="AM106" s="470"/>
      <c r="AP106" s="470"/>
      <c r="AQ106" s="470"/>
      <c r="AT106" s="470"/>
      <c r="AU106" s="470"/>
      <c r="AW106" s="470"/>
      <c r="AX106" s="470"/>
    </row>
    <row r="107" spans="1:112" s="27" customFormat="1" ht="18.75">
      <c r="B107" s="470"/>
      <c r="C107" s="470"/>
      <c r="N107" s="470"/>
      <c r="O107" s="470"/>
      <c r="Z107" s="470"/>
      <c r="AA107" s="470"/>
      <c r="AD107" s="470"/>
      <c r="AE107" s="470"/>
      <c r="AL107" s="470"/>
      <c r="AM107" s="470"/>
      <c r="AP107" s="470"/>
      <c r="AQ107" s="470"/>
      <c r="AT107" s="470"/>
      <c r="AU107" s="470"/>
      <c r="AW107" s="470"/>
      <c r="AX107" s="470"/>
    </row>
    <row r="108" spans="1:112" s="27" customFormat="1" ht="18.75">
      <c r="A108" s="15"/>
      <c r="B108" s="470"/>
      <c r="C108" s="470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470"/>
      <c r="O108" s="470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470"/>
      <c r="AA108" s="470"/>
      <c r="AB108" s="15"/>
      <c r="AC108" s="15"/>
      <c r="AD108" s="470"/>
      <c r="AE108" s="470"/>
      <c r="AF108" s="15"/>
      <c r="AG108" s="15"/>
      <c r="AH108" s="15"/>
      <c r="AI108" s="15"/>
      <c r="AJ108" s="15"/>
      <c r="AK108" s="15"/>
      <c r="AL108" s="470"/>
      <c r="AM108" s="470"/>
      <c r="AN108" s="15"/>
      <c r="AO108" s="15"/>
      <c r="AP108" s="470"/>
      <c r="AQ108" s="470"/>
      <c r="AR108" s="15"/>
      <c r="AS108" s="15"/>
      <c r="AT108" s="470"/>
      <c r="AU108" s="470"/>
      <c r="AV108" s="15"/>
      <c r="AW108" s="470"/>
      <c r="AX108" s="470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</row>
    <row r="109" spans="1:112" s="15" customFormat="1" ht="18.75"/>
    <row r="110" spans="1:112" s="27" customFormat="1" ht="18.75"/>
    <row r="111" spans="1:112" s="27" customFormat="1" ht="18.75"/>
    <row r="112" spans="1:112" s="27" customFormat="1" ht="18.75"/>
    <row r="113" s="27" customFormat="1" ht="18.75"/>
    <row r="114" s="27" customFormat="1" ht="18.75"/>
    <row r="115" s="27" customFormat="1" ht="18.75"/>
    <row r="116" s="27" customFormat="1" ht="18.75"/>
    <row r="117" s="27" customFormat="1" ht="18.75"/>
    <row r="118" s="27" customFormat="1" ht="18.75"/>
    <row r="119" s="27" customFormat="1" ht="18.75"/>
    <row r="120" s="27" customFormat="1" ht="18.75"/>
    <row r="121" s="27" customFormat="1" ht="18.75"/>
    <row r="122" s="27" customFormat="1" ht="18.75"/>
    <row r="123" s="27" customFormat="1" ht="18.75"/>
    <row r="124" s="27" customFormat="1" ht="18.75"/>
    <row r="125" s="27" customFormat="1" ht="18.75"/>
    <row r="126" s="27" customFormat="1" ht="18.75"/>
    <row r="127" s="27" customFormat="1" ht="18.75"/>
    <row r="128" s="27" customFormat="1" ht="18.75"/>
    <row r="129" s="27" customFormat="1" ht="18.75"/>
    <row r="130" s="27" customFormat="1" ht="18.75"/>
    <row r="131" s="27" customFormat="1" ht="18.75"/>
  </sheetData>
  <mergeCells count="25">
    <mergeCell ref="B6:E6"/>
    <mergeCell ref="B7:E7"/>
    <mergeCell ref="N6:Q6"/>
    <mergeCell ref="N7:Q7"/>
    <mergeCell ref="J6:M6"/>
    <mergeCell ref="J7:M7"/>
    <mergeCell ref="F7:I7"/>
    <mergeCell ref="AW7:AY7"/>
    <mergeCell ref="AT6:AV6"/>
    <mergeCell ref="AW6:AY6"/>
    <mergeCell ref="AD7:AG7"/>
    <mergeCell ref="AL7:AO7"/>
    <mergeCell ref="AP7:AS7"/>
    <mergeCell ref="AD6:AG6"/>
    <mergeCell ref="AL6:AO6"/>
    <mergeCell ref="AH6:AK6"/>
    <mergeCell ref="AP6:AS6"/>
    <mergeCell ref="Z6:AB6"/>
    <mergeCell ref="Z7:AC7"/>
    <mergeCell ref="R7:U7"/>
    <mergeCell ref="F6:I6"/>
    <mergeCell ref="AT7:AV7"/>
    <mergeCell ref="V6:Y6"/>
    <mergeCell ref="V7:Y7"/>
    <mergeCell ref="AH7:AK7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2" fitToWidth="5" orientation="portrait" r:id="rId1"/>
  <headerFooter alignWithMargins="0"/>
  <colBreaks count="4" manualBreakCount="4">
    <brk id="13" min="1" max="80" man="1"/>
    <brk id="25" min="1" max="80" man="1"/>
    <brk id="37" min="1" max="80" man="1"/>
    <brk id="48" min="1" max="8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T69"/>
  <sheetViews>
    <sheetView showGridLines="0" zoomScale="60" zoomScaleNormal="60" workbookViewId="0">
      <pane xSplit="1" ySplit="8" topLeftCell="B9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ColWidth="11.42578125" defaultRowHeight="12.75"/>
  <cols>
    <col min="1" max="1" width="90" customWidth="1"/>
    <col min="2" max="46" width="11.7109375" customWidth="1"/>
  </cols>
  <sheetData>
    <row r="1" spans="1:46" ht="20.25">
      <c r="A1" s="66" t="s">
        <v>126</v>
      </c>
      <c r="B1" s="557" t="s">
        <v>446</v>
      </c>
      <c r="C1" s="1"/>
      <c r="D1" s="1"/>
      <c r="E1" s="1"/>
      <c r="F1" s="1"/>
      <c r="G1" s="1"/>
      <c r="H1" s="1"/>
      <c r="I1" s="1"/>
      <c r="J1" s="1"/>
    </row>
    <row r="2" spans="1:46" ht="20.25">
      <c r="A2" s="66" t="s">
        <v>87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spans="1:46" ht="18.75">
      <c r="A3" s="208" t="s">
        <v>88</v>
      </c>
      <c r="B3" s="209"/>
      <c r="C3" s="209"/>
      <c r="D3" s="209"/>
      <c r="E3" s="209"/>
      <c r="F3" s="209"/>
      <c r="G3" s="209"/>
      <c r="H3" s="209"/>
      <c r="I3" s="209"/>
      <c r="J3" s="209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7"/>
      <c r="AS3" s="138"/>
      <c r="AT3" s="138"/>
    </row>
    <row r="4" spans="1:46" ht="18.75" customHeight="1">
      <c r="A4" s="202" t="s">
        <v>474</v>
      </c>
      <c r="B4" s="118"/>
      <c r="C4" s="118"/>
      <c r="D4" s="119"/>
      <c r="E4" s="120"/>
      <c r="F4" s="118"/>
      <c r="G4" s="119"/>
      <c r="H4" s="120"/>
      <c r="I4" s="118"/>
      <c r="J4" s="119"/>
      <c r="K4" s="92"/>
      <c r="L4" s="92"/>
      <c r="M4" s="92"/>
      <c r="N4" s="91"/>
      <c r="O4" s="92"/>
      <c r="P4" s="93"/>
      <c r="Q4" s="91"/>
      <c r="R4" s="92"/>
      <c r="S4" s="93"/>
      <c r="T4" s="91"/>
      <c r="U4" s="92"/>
      <c r="V4" s="93"/>
      <c r="W4" s="91"/>
      <c r="X4" s="92"/>
      <c r="Y4" s="93"/>
      <c r="Z4" s="91"/>
      <c r="AA4" s="92"/>
      <c r="AB4" s="93"/>
      <c r="AC4" s="91"/>
      <c r="AD4" s="92"/>
      <c r="AE4" s="93"/>
      <c r="AF4" s="91"/>
      <c r="AG4" s="92"/>
      <c r="AH4" s="93"/>
      <c r="AI4" s="91"/>
      <c r="AJ4" s="92"/>
      <c r="AK4" s="93"/>
      <c r="AL4" s="91"/>
      <c r="AM4" s="92"/>
      <c r="AN4" s="93"/>
      <c r="AO4" s="232"/>
      <c r="AP4" s="95"/>
      <c r="AQ4" s="96"/>
      <c r="AR4" s="91"/>
      <c r="AS4" s="92"/>
      <c r="AT4" s="210"/>
    </row>
    <row r="5" spans="1:46" ht="18.75" customHeight="1">
      <c r="A5" s="131" t="s">
        <v>76</v>
      </c>
      <c r="B5" s="671" t="s">
        <v>66</v>
      </c>
      <c r="C5" s="672"/>
      <c r="D5" s="673"/>
      <c r="E5" s="671" t="s">
        <v>351</v>
      </c>
      <c r="F5" s="672"/>
      <c r="G5" s="673"/>
      <c r="H5" s="671" t="s">
        <v>127</v>
      </c>
      <c r="I5" s="672"/>
      <c r="J5" s="673"/>
      <c r="K5" s="671" t="s">
        <v>92</v>
      </c>
      <c r="L5" s="672"/>
      <c r="M5" s="673"/>
      <c r="N5" s="671" t="s">
        <v>1</v>
      </c>
      <c r="O5" s="672"/>
      <c r="P5" s="673"/>
      <c r="Q5" s="671"/>
      <c r="R5" s="672"/>
      <c r="S5" s="673"/>
      <c r="T5" s="671" t="s">
        <v>128</v>
      </c>
      <c r="U5" s="672"/>
      <c r="V5" s="673"/>
      <c r="W5" s="3"/>
      <c r="X5" s="4"/>
      <c r="Y5" s="117"/>
      <c r="Z5" s="671" t="s">
        <v>326</v>
      </c>
      <c r="AA5" s="672"/>
      <c r="AB5" s="673"/>
      <c r="AC5" s="3"/>
      <c r="AD5" s="4"/>
      <c r="AE5" s="117"/>
      <c r="AF5" s="671" t="s">
        <v>353</v>
      </c>
      <c r="AG5" s="672"/>
      <c r="AH5" s="673"/>
      <c r="AI5" s="671"/>
      <c r="AJ5" s="672"/>
      <c r="AK5" s="673"/>
      <c r="AL5" s="671" t="s">
        <v>47</v>
      </c>
      <c r="AM5" s="672"/>
      <c r="AN5" s="673"/>
      <c r="AO5" s="658" t="s">
        <v>24</v>
      </c>
      <c r="AP5" s="656"/>
      <c r="AQ5" s="657"/>
      <c r="AR5" s="671" t="s">
        <v>85</v>
      </c>
      <c r="AS5" s="672"/>
      <c r="AT5" s="673"/>
    </row>
    <row r="6" spans="1:46" ht="21" customHeight="1">
      <c r="A6" s="97"/>
      <c r="B6" s="674" t="s">
        <v>110</v>
      </c>
      <c r="C6" s="675"/>
      <c r="D6" s="676"/>
      <c r="E6" s="674" t="s">
        <v>95</v>
      </c>
      <c r="F6" s="675"/>
      <c r="G6" s="676"/>
      <c r="H6" s="674" t="s">
        <v>95</v>
      </c>
      <c r="I6" s="675"/>
      <c r="J6" s="676"/>
      <c r="K6" s="674" t="s">
        <v>93</v>
      </c>
      <c r="L6" s="675"/>
      <c r="M6" s="676"/>
      <c r="N6" s="674" t="s">
        <v>3</v>
      </c>
      <c r="O6" s="675"/>
      <c r="P6" s="676"/>
      <c r="Q6" s="674" t="s">
        <v>128</v>
      </c>
      <c r="R6" s="675"/>
      <c r="S6" s="676"/>
      <c r="T6" s="674" t="s">
        <v>129</v>
      </c>
      <c r="U6" s="675"/>
      <c r="V6" s="676"/>
      <c r="W6" s="674" t="s">
        <v>112</v>
      </c>
      <c r="X6" s="675"/>
      <c r="Y6" s="676"/>
      <c r="Z6" s="674" t="s">
        <v>110</v>
      </c>
      <c r="AA6" s="675"/>
      <c r="AB6" s="676"/>
      <c r="AC6" s="674" t="s">
        <v>19</v>
      </c>
      <c r="AD6" s="675"/>
      <c r="AE6" s="676"/>
      <c r="AF6" s="674" t="s">
        <v>354</v>
      </c>
      <c r="AG6" s="675"/>
      <c r="AH6" s="676"/>
      <c r="AI6" s="674" t="s">
        <v>94</v>
      </c>
      <c r="AJ6" s="675"/>
      <c r="AK6" s="676"/>
      <c r="AL6" s="674" t="s">
        <v>95</v>
      </c>
      <c r="AM6" s="675"/>
      <c r="AN6" s="676"/>
      <c r="AO6" s="677" t="s">
        <v>375</v>
      </c>
      <c r="AP6" s="678"/>
      <c r="AQ6" s="679"/>
      <c r="AR6" s="674" t="s">
        <v>378</v>
      </c>
      <c r="AS6" s="675"/>
      <c r="AT6" s="676"/>
    </row>
    <row r="7" spans="1:46" ht="18.75" customHeight="1">
      <c r="A7" s="97"/>
      <c r="B7" s="97"/>
      <c r="C7" s="97"/>
      <c r="D7" s="7" t="s">
        <v>4</v>
      </c>
      <c r="E7" s="97"/>
      <c r="F7" s="97"/>
      <c r="G7" s="7" t="s">
        <v>4</v>
      </c>
      <c r="H7" s="97"/>
      <c r="I7" s="97"/>
      <c r="J7" s="7" t="s">
        <v>4</v>
      </c>
      <c r="K7" s="97"/>
      <c r="L7" s="97"/>
      <c r="M7" s="7" t="s">
        <v>4</v>
      </c>
      <c r="N7" s="97"/>
      <c r="O7" s="97"/>
      <c r="P7" s="7" t="s">
        <v>4</v>
      </c>
      <c r="Q7" s="97"/>
      <c r="R7" s="97"/>
      <c r="S7" s="7" t="s">
        <v>4</v>
      </c>
      <c r="T7" s="97"/>
      <c r="U7" s="97"/>
      <c r="V7" s="7" t="s">
        <v>4</v>
      </c>
      <c r="W7" s="97"/>
      <c r="X7" s="97"/>
      <c r="Y7" s="7" t="s">
        <v>4</v>
      </c>
      <c r="Z7" s="97"/>
      <c r="AA7" s="97"/>
      <c r="AB7" s="7" t="s">
        <v>4</v>
      </c>
      <c r="AC7" s="97"/>
      <c r="AD7" s="97"/>
      <c r="AE7" s="7" t="s">
        <v>4</v>
      </c>
      <c r="AF7" s="97"/>
      <c r="AG7" s="97"/>
      <c r="AH7" s="7" t="s">
        <v>4</v>
      </c>
      <c r="AI7" s="97"/>
      <c r="AJ7" s="97"/>
      <c r="AK7" s="7" t="s">
        <v>4</v>
      </c>
      <c r="AL7" s="97"/>
      <c r="AM7" s="97"/>
      <c r="AN7" s="7" t="s">
        <v>4</v>
      </c>
      <c r="AO7" s="97"/>
      <c r="AP7" s="97"/>
      <c r="AQ7" s="7" t="s">
        <v>4</v>
      </c>
      <c r="AR7" s="97"/>
      <c r="AS7" s="97"/>
      <c r="AT7" s="7" t="s">
        <v>4</v>
      </c>
    </row>
    <row r="8" spans="1:46" ht="18.75" customHeight="1">
      <c r="A8" s="238" t="s">
        <v>48</v>
      </c>
      <c r="B8" s="196">
        <v>2014</v>
      </c>
      <c r="C8" s="196">
        <v>2015</v>
      </c>
      <c r="D8" s="50" t="s">
        <v>7</v>
      </c>
      <c r="E8" s="196">
        <v>2014</v>
      </c>
      <c r="F8" s="196">
        <v>2015</v>
      </c>
      <c r="G8" s="50" t="s">
        <v>7</v>
      </c>
      <c r="H8" s="196">
        <v>2014</v>
      </c>
      <c r="I8" s="196">
        <v>2015</v>
      </c>
      <c r="J8" s="50" t="s">
        <v>7</v>
      </c>
      <c r="K8" s="196">
        <v>2014</v>
      </c>
      <c r="L8" s="196">
        <v>2015</v>
      </c>
      <c r="M8" s="50" t="s">
        <v>7</v>
      </c>
      <c r="N8" s="196">
        <v>2014</v>
      </c>
      <c r="O8" s="196">
        <v>2015</v>
      </c>
      <c r="P8" s="50" t="s">
        <v>7</v>
      </c>
      <c r="Q8" s="196">
        <v>2014</v>
      </c>
      <c r="R8" s="196">
        <v>2015</v>
      </c>
      <c r="S8" s="50" t="s">
        <v>7</v>
      </c>
      <c r="T8" s="196">
        <v>2014</v>
      </c>
      <c r="U8" s="196">
        <v>2015</v>
      </c>
      <c r="V8" s="50" t="s">
        <v>7</v>
      </c>
      <c r="W8" s="196">
        <v>2014</v>
      </c>
      <c r="X8" s="196">
        <v>2015</v>
      </c>
      <c r="Y8" s="50" t="s">
        <v>7</v>
      </c>
      <c r="Z8" s="196">
        <v>2014</v>
      </c>
      <c r="AA8" s="196">
        <v>2015</v>
      </c>
      <c r="AB8" s="50" t="s">
        <v>7</v>
      </c>
      <c r="AC8" s="196">
        <v>2014</v>
      </c>
      <c r="AD8" s="196">
        <v>2015</v>
      </c>
      <c r="AE8" s="50" t="s">
        <v>7</v>
      </c>
      <c r="AF8" s="196">
        <v>2014</v>
      </c>
      <c r="AG8" s="196">
        <v>2015</v>
      </c>
      <c r="AH8" s="50" t="s">
        <v>7</v>
      </c>
      <c r="AI8" s="196">
        <v>2014</v>
      </c>
      <c r="AJ8" s="196">
        <v>2015</v>
      </c>
      <c r="AK8" s="50" t="s">
        <v>7</v>
      </c>
      <c r="AL8" s="196">
        <v>2014</v>
      </c>
      <c r="AM8" s="196">
        <v>2015</v>
      </c>
      <c r="AN8" s="50" t="s">
        <v>7</v>
      </c>
      <c r="AO8" s="196">
        <v>2014</v>
      </c>
      <c r="AP8" s="196">
        <v>2015</v>
      </c>
      <c r="AQ8" s="50" t="s">
        <v>7</v>
      </c>
      <c r="AR8" s="196">
        <v>2014</v>
      </c>
      <c r="AS8" s="196">
        <v>2015</v>
      </c>
      <c r="AT8" s="50" t="s">
        <v>7</v>
      </c>
    </row>
    <row r="9" spans="1:46" ht="18.75" customHeight="1">
      <c r="A9" s="97" t="s">
        <v>26</v>
      </c>
      <c r="B9" s="148"/>
      <c r="C9" s="148"/>
      <c r="D9" s="152"/>
      <c r="E9" s="148"/>
      <c r="F9" s="148"/>
      <c r="G9" s="152"/>
      <c r="H9" s="148"/>
      <c r="I9" s="148"/>
      <c r="J9" s="152"/>
      <c r="K9" s="148"/>
      <c r="L9" s="148"/>
      <c r="M9" s="148"/>
      <c r="N9" s="211"/>
      <c r="O9" s="211"/>
      <c r="P9" s="152"/>
      <c r="Q9" s="152"/>
      <c r="R9" s="152"/>
      <c r="S9" s="152"/>
      <c r="T9" s="148"/>
      <c r="U9" s="148"/>
      <c r="V9" s="152"/>
      <c r="W9" s="148"/>
      <c r="X9" s="148"/>
      <c r="Y9" s="152"/>
      <c r="Z9" s="152"/>
      <c r="AA9" s="152"/>
      <c r="AB9" s="152"/>
      <c r="AC9" s="148"/>
      <c r="AD9" s="148"/>
      <c r="AE9" s="152"/>
      <c r="AF9" s="152"/>
      <c r="AG9" s="152"/>
      <c r="AH9" s="152"/>
      <c r="AI9" s="148"/>
      <c r="AJ9" s="148"/>
      <c r="AK9" s="152"/>
      <c r="AL9" s="148"/>
      <c r="AM9" s="148"/>
      <c r="AN9" s="152"/>
      <c r="AO9" s="152"/>
      <c r="AP9" s="152"/>
      <c r="AQ9" s="152"/>
      <c r="AR9" s="176"/>
      <c r="AS9" s="176"/>
      <c r="AT9" s="176"/>
    </row>
    <row r="10" spans="1:46" s="138" customFormat="1" ht="18.75" customHeight="1">
      <c r="A10" s="85" t="s">
        <v>27</v>
      </c>
      <c r="B10" s="71"/>
      <c r="C10" s="71"/>
      <c r="D10" s="156"/>
      <c r="E10" s="71"/>
      <c r="F10" s="71"/>
      <c r="G10" s="156"/>
      <c r="H10" s="71"/>
      <c r="I10" s="71"/>
      <c r="J10" s="156"/>
      <c r="K10" s="71"/>
      <c r="L10" s="71"/>
      <c r="M10" s="71"/>
      <c r="N10" s="212"/>
      <c r="O10" s="212"/>
      <c r="P10" s="156"/>
      <c r="Q10" s="156"/>
      <c r="R10" s="156"/>
      <c r="S10" s="156"/>
      <c r="T10" s="71"/>
      <c r="U10" s="71"/>
      <c r="V10" s="156"/>
      <c r="W10" s="71"/>
      <c r="X10" s="71"/>
      <c r="Y10" s="156"/>
      <c r="Z10" s="156"/>
      <c r="AA10" s="156"/>
      <c r="AB10" s="156"/>
      <c r="AC10" s="71"/>
      <c r="AD10" s="71"/>
      <c r="AE10" s="156"/>
      <c r="AF10" s="156"/>
      <c r="AG10" s="156"/>
      <c r="AH10" s="156"/>
      <c r="AI10" s="71"/>
      <c r="AJ10" s="71"/>
      <c r="AK10" s="156"/>
      <c r="AL10" s="71"/>
      <c r="AM10" s="71"/>
      <c r="AN10" s="156"/>
      <c r="AO10" s="156"/>
      <c r="AP10" s="156"/>
      <c r="AQ10" s="156"/>
      <c r="AR10" s="175"/>
      <c r="AS10" s="175"/>
      <c r="AT10" s="175"/>
    </row>
    <row r="11" spans="1:46" s="138" customFormat="1" ht="18.75" customHeight="1">
      <c r="A11" s="85" t="s">
        <v>28</v>
      </c>
      <c r="B11" s="156">
        <v>731.69799999999998</v>
      </c>
      <c r="C11" s="156">
        <v>829.84</v>
      </c>
      <c r="D11" s="156">
        <f t="shared" ref="D11:D16" si="0">IF(B11=0, "    ---- ", IF(ABS(ROUND(100/B11*C11-100,1))&lt;999,ROUND(100/B11*C11-100,1),IF(ROUND(100/B11*C11-100,1)&gt;999,999,-999)))</f>
        <v>13.4</v>
      </c>
      <c r="E11" s="156">
        <v>11961</v>
      </c>
      <c r="F11" s="156">
        <v>10806.101000000001</v>
      </c>
      <c r="G11" s="156">
        <f t="shared" ref="G11:G17" si="1">IF(E11=0, "    ---- ", IF(ABS(ROUND(100/E11*F11-100,1))&lt;999,ROUND(100/E11*F11-100,1),IF(ROUND(100/E11*F11-100,1)&gt;999,999,-999)))</f>
        <v>-9.6999999999999993</v>
      </c>
      <c r="H11" s="156">
        <v>500.45436899999999</v>
      </c>
      <c r="I11" s="156">
        <v>569.13499999999999</v>
      </c>
      <c r="J11" s="156">
        <f t="shared" ref="J11:J17" si="2">IF(H11=0, "    ---- ", IF(ABS(ROUND(100/H11*I11-100,1))&lt;999,ROUND(100/H11*I11-100,1),IF(ROUND(100/H11*I11-100,1)&gt;999,999,-999)))</f>
        <v>13.7</v>
      </c>
      <c r="K11" s="156">
        <v>915.82299999999998</v>
      </c>
      <c r="L11" s="156">
        <v>1053.74</v>
      </c>
      <c r="M11" s="156">
        <f t="shared" ref="M11:M16" si="3">IF(K11=0, "    ---- ", IF(ABS(ROUND(100/K11*L11-100,1))&lt;999,ROUND(100/K11*L11-100,1),IF(ROUND(100/K11*L11-100,1)&gt;999,999,-999)))</f>
        <v>15.1</v>
      </c>
      <c r="N11" s="156">
        <v>17.7</v>
      </c>
      <c r="O11" s="156">
        <v>21.1</v>
      </c>
      <c r="P11" s="156">
        <f>IF(N11=0, "    ---- ", IF(ABS(ROUND(100/N11*O11-100,1))&lt;999,ROUND(100/N11*O11-100,1),IF(ROUND(100/N11*O11-100,1)&gt;999,999,-999)))</f>
        <v>19.2</v>
      </c>
      <c r="Q11" s="156">
        <v>16343.4958675</v>
      </c>
      <c r="R11" s="156">
        <v>15954.344762700001</v>
      </c>
      <c r="S11" s="156">
        <f t="shared" ref="S11:S17" si="4">IF(Q11=0, "    ---- ", IF(ABS(ROUND(100/Q11*R11-100,1))&lt;999,ROUND(100/Q11*R11-100,1),IF(ROUND(100/Q11*R11-100,1)&gt;999,999,-999)))</f>
        <v>-2.4</v>
      </c>
      <c r="T11" s="156">
        <v>123.09399999999999</v>
      </c>
      <c r="U11" s="156">
        <v>162.90799999999999</v>
      </c>
      <c r="V11" s="156">
        <f t="shared" ref="V11:V32" si="5">IF(T11=0, "    ---- ", IF(ABS(ROUND(100/T11*U11-100,1))&lt;999,ROUND(100/T11*U11-100,1),IF(ROUND(100/T11*U11-100,1)&gt;999,999,-999)))</f>
        <v>32.299999999999997</v>
      </c>
      <c r="W11" s="156">
        <v>5291.4</v>
      </c>
      <c r="X11" s="156">
        <v>6189</v>
      </c>
      <c r="Y11" s="156">
        <f t="shared" ref="Y11:Y17" si="6">IF(W11=0, "    ---- ", IF(ABS(ROUND(100/W11*X11-100,1))&lt;999,ROUND(100/W11*X11-100,1),IF(ROUND(100/W11*X11-100,1)&gt;999,999,-999)))</f>
        <v>17</v>
      </c>
      <c r="Z11" s="156">
        <v>1547.364</v>
      </c>
      <c r="AA11" s="156">
        <v>1560.663</v>
      </c>
      <c r="AB11" s="156">
        <f t="shared" ref="AB11:AB17" si="7">IF(Z11=0, "    ---- ", IF(ABS(ROUND(100/Z11*AA11-100,1))&lt;999,ROUND(100/Z11*AA11-100,1),IF(ROUND(100/Z11*AA11-100,1)&gt;999,999,-999)))</f>
        <v>0.9</v>
      </c>
      <c r="AC11" s="156">
        <v>75.099999999999994</v>
      </c>
      <c r="AD11" s="156">
        <v>78.900000000000006</v>
      </c>
      <c r="AE11" s="156">
        <f t="shared" ref="AE11:AE16" si="8">IF(AC11=0, "    ---- ", IF(ABS(ROUND(100/AC11*AD11-100,1))&lt;999,ROUND(100/AC11*AD11-100,1),IF(ROUND(100/AC11*AD11-100,1)&gt;999,999,-999)))</f>
        <v>5.0999999999999996</v>
      </c>
      <c r="AF11" s="156"/>
      <c r="AG11" s="156"/>
      <c r="AH11" s="156"/>
      <c r="AI11" s="156">
        <v>2120.7250158800002</v>
      </c>
      <c r="AJ11" s="156">
        <v>2322.6376584</v>
      </c>
      <c r="AK11" s="156">
        <f t="shared" ref="AK11:AK17" si="9">IF(AI11=0, "    ---- ", IF(ABS(ROUND(100/AI11*AJ11-100,1))&lt;999,ROUND(100/AI11*AJ11-100,1),IF(ROUND(100/AI11*AJ11-100,1)&gt;999,999,-999)))</f>
        <v>9.5</v>
      </c>
      <c r="AL11" s="156">
        <v>9216</v>
      </c>
      <c r="AM11" s="156">
        <v>9296.7000000000007</v>
      </c>
      <c r="AN11" s="156">
        <f t="shared" ref="AN11:AN17" si="10">IF(AL11=0, "    ---- ", IF(ABS(ROUND(100/AL11*AM11-100,1))&lt;999,ROUND(100/AL11*AM11-100,1),IF(ROUND(100/AL11*AM11-100,1)&gt;999,999,-999)))</f>
        <v>0.9</v>
      </c>
      <c r="AO11" s="156">
        <f>B11+E11+H11+K11+Q11+T11+W11+Z11+AF11+AI11+AL11</f>
        <v>48751.054252380003</v>
      </c>
      <c r="AP11" s="156">
        <f>C11+F11+I11+L11+R11+U11+X11+AA11+AG11+AJ11+AM11</f>
        <v>48745.069421100008</v>
      </c>
      <c r="AQ11" s="156">
        <f t="shared" ref="AQ11:AQ46" si="11">IF(AO11=0, "    ---- ", IF(ABS(ROUND(100/AO11*AP11-100,1))&lt;999,ROUND(100/AO11*AP11-100,1),IF(ROUND(100/AO11*AP11-100,1)&gt;999,999,-999)))</f>
        <v>0</v>
      </c>
      <c r="AR11" s="159">
        <f>+B11+E11+H11+K11+N11+Q11+T11+W11+Z11+AC11+AF11+AI11+AL11</f>
        <v>48843.854252379999</v>
      </c>
      <c r="AS11" s="156">
        <f>+C11+F11+I11+L11+O11+R11+U11+X11+AA11+AD11+AG11+AJ11+AM11</f>
        <v>48845.069421100008</v>
      </c>
      <c r="AT11" s="156">
        <f t="shared" ref="AT11:AT17" si="12">IF(AR11=0, "    ---- ", IF(ABS(ROUND(100/AR11*AS11-100,1))&lt;999,ROUND(100/AR11*AS11-100,1),IF(ROUND(100/AR11*AS11-100,1)&gt;999,999,-999)))</f>
        <v>0</v>
      </c>
    </row>
    <row r="12" spans="1:46" s="138" customFormat="1" ht="18.75" customHeight="1">
      <c r="A12" s="85" t="s">
        <v>130</v>
      </c>
      <c r="B12" s="156">
        <v>-37.570999999999998</v>
      </c>
      <c r="C12" s="156">
        <v>-42.118000000000002</v>
      </c>
      <c r="D12" s="156">
        <f t="shared" si="0"/>
        <v>12.1</v>
      </c>
      <c r="E12" s="156">
        <v>-177</v>
      </c>
      <c r="F12" s="156">
        <v>-208.821</v>
      </c>
      <c r="G12" s="156">
        <f t="shared" si="1"/>
        <v>18</v>
      </c>
      <c r="H12" s="156">
        <v>-16.758666000000002</v>
      </c>
      <c r="I12" s="156">
        <v>-21.869</v>
      </c>
      <c r="J12" s="156">
        <f t="shared" si="2"/>
        <v>30.5</v>
      </c>
      <c r="K12" s="156">
        <v>-1.9450000000000001</v>
      </c>
      <c r="L12" s="156">
        <v>-3.96</v>
      </c>
      <c r="M12" s="156">
        <f t="shared" si="3"/>
        <v>103.6</v>
      </c>
      <c r="N12" s="156"/>
      <c r="O12" s="156"/>
      <c r="P12" s="156"/>
      <c r="Q12" s="156">
        <v>-1.5669569999999999</v>
      </c>
      <c r="R12" s="156">
        <v>-0.95</v>
      </c>
      <c r="S12" s="156">
        <f t="shared" si="4"/>
        <v>-39.4</v>
      </c>
      <c r="T12" s="156"/>
      <c r="U12" s="156"/>
      <c r="V12" s="156"/>
      <c r="W12" s="156">
        <v>-59</v>
      </c>
      <c r="X12" s="156">
        <v>-66</v>
      </c>
      <c r="Y12" s="156">
        <f t="shared" si="6"/>
        <v>11.9</v>
      </c>
      <c r="Z12" s="156"/>
      <c r="AA12" s="156">
        <v>-0.9</v>
      </c>
      <c r="AB12" s="156" t="str">
        <f t="shared" si="7"/>
        <v xml:space="preserve">    ---- </v>
      </c>
      <c r="AC12" s="156"/>
      <c r="AD12" s="156"/>
      <c r="AE12" s="156"/>
      <c r="AF12" s="156"/>
      <c r="AG12" s="156"/>
      <c r="AH12" s="156"/>
      <c r="AI12" s="156">
        <v>-96.575999999999993</v>
      </c>
      <c r="AJ12" s="156">
        <v>-96.679000000000002</v>
      </c>
      <c r="AK12" s="156">
        <f t="shared" si="9"/>
        <v>0.1</v>
      </c>
      <c r="AL12" s="156">
        <v>-21.3</v>
      </c>
      <c r="AM12" s="156">
        <v>-6.5</v>
      </c>
      <c r="AN12" s="156">
        <f t="shared" si="10"/>
        <v>-69.5</v>
      </c>
      <c r="AO12" s="156">
        <f t="shared" ref="AO12:AP46" si="13">B12+E12+H12+K12+Q12+T12+W12+Z12+AF12+AI12+AL12</f>
        <v>-411.71762300000006</v>
      </c>
      <c r="AP12" s="156">
        <f t="shared" si="13"/>
        <v>-447.79699999999991</v>
      </c>
      <c r="AQ12" s="156">
        <f t="shared" si="11"/>
        <v>8.8000000000000007</v>
      </c>
      <c r="AR12" s="159">
        <f t="shared" ref="AR12:AS17" si="14">+B12+E12+H12+K12+N12+Q12+T12+W12+Z12+AC12+AF12+AI12+AL12</f>
        <v>-411.71762300000006</v>
      </c>
      <c r="AS12" s="156">
        <f t="shared" si="14"/>
        <v>-447.79699999999991</v>
      </c>
      <c r="AT12" s="156">
        <f t="shared" si="12"/>
        <v>8.8000000000000007</v>
      </c>
    </row>
    <row r="13" spans="1:46" s="138" customFormat="1" ht="18.75" customHeight="1">
      <c r="A13" s="85" t="s">
        <v>131</v>
      </c>
      <c r="B13" s="156">
        <v>183.46199999999999</v>
      </c>
      <c r="C13" s="156">
        <v>253.58799999999999</v>
      </c>
      <c r="D13" s="156">
        <f t="shared" si="0"/>
        <v>38.200000000000003</v>
      </c>
      <c r="E13" s="156">
        <v>1176</v>
      </c>
      <c r="F13" s="156">
        <v>930.65499999999997</v>
      </c>
      <c r="G13" s="156">
        <f t="shared" si="1"/>
        <v>-20.9</v>
      </c>
      <c r="H13" s="156">
        <v>20.161981000000001</v>
      </c>
      <c r="I13" s="156">
        <v>38.927999999999997</v>
      </c>
      <c r="J13" s="156">
        <f t="shared" si="2"/>
        <v>93.1</v>
      </c>
      <c r="K13" s="156">
        <v>330.74599999999998</v>
      </c>
      <c r="L13" s="156">
        <v>543.88300000000004</v>
      </c>
      <c r="M13" s="156">
        <f t="shared" si="3"/>
        <v>64.400000000000006</v>
      </c>
      <c r="N13" s="156"/>
      <c r="O13" s="156"/>
      <c r="P13" s="156"/>
      <c r="Q13" s="156">
        <v>21072.15889988</v>
      </c>
      <c r="R13" s="156">
        <v>9594.4275004699994</v>
      </c>
      <c r="S13" s="156">
        <f t="shared" si="4"/>
        <v>-54.5</v>
      </c>
      <c r="T13" s="156">
        <v>135.13800000000001</v>
      </c>
      <c r="U13" s="156">
        <v>72.742999999999995</v>
      </c>
      <c r="V13" s="156">
        <f t="shared" si="5"/>
        <v>-46.2</v>
      </c>
      <c r="W13" s="156">
        <v>500</v>
      </c>
      <c r="X13" s="156">
        <v>449</v>
      </c>
      <c r="Y13" s="156">
        <f t="shared" si="6"/>
        <v>-10.199999999999999</v>
      </c>
      <c r="Z13" s="156"/>
      <c r="AA13" s="156">
        <v>9.8979999999999997</v>
      </c>
      <c r="AB13" s="156" t="str">
        <f t="shared" si="7"/>
        <v xml:space="preserve">    ---- </v>
      </c>
      <c r="AC13" s="156">
        <v>4.5</v>
      </c>
      <c r="AD13" s="156">
        <v>3.3</v>
      </c>
      <c r="AE13" s="156">
        <f t="shared" si="8"/>
        <v>-26.7</v>
      </c>
      <c r="AF13" s="156">
        <v>53.115870360000002</v>
      </c>
      <c r="AG13" s="156">
        <v>36.400505009999996</v>
      </c>
      <c r="AH13" s="156">
        <f t="shared" ref="AH13:AH46" si="15">IF(AF13=0, "    ---- ", IF(ABS(ROUND(100/AF13*AG13-100,1))&lt;999,ROUND(100/AF13*AG13-100,1),IF(ROUND(100/AF13*AG13-100,1)&gt;999,999,-999)))</f>
        <v>-31.5</v>
      </c>
      <c r="AI13" s="156">
        <v>262.01281588000001</v>
      </c>
      <c r="AJ13" s="156">
        <v>283.30123951999991</v>
      </c>
      <c r="AK13" s="156">
        <f t="shared" si="9"/>
        <v>8.1</v>
      </c>
      <c r="AL13" s="156">
        <v>579.4</v>
      </c>
      <c r="AM13" s="156">
        <v>679.9</v>
      </c>
      <c r="AN13" s="156">
        <f t="shared" si="10"/>
        <v>17.3</v>
      </c>
      <c r="AO13" s="156">
        <f t="shared" si="13"/>
        <v>24312.195567120001</v>
      </c>
      <c r="AP13" s="156">
        <f t="shared" si="13"/>
        <v>12892.724244999999</v>
      </c>
      <c r="AQ13" s="156">
        <f t="shared" si="11"/>
        <v>-47</v>
      </c>
      <c r="AR13" s="159">
        <f t="shared" si="14"/>
        <v>24316.695567120001</v>
      </c>
      <c r="AS13" s="156">
        <f t="shared" si="14"/>
        <v>12896.024244999999</v>
      </c>
      <c r="AT13" s="156">
        <f t="shared" si="12"/>
        <v>-47</v>
      </c>
    </row>
    <row r="14" spans="1:46" s="138" customFormat="1" ht="18.75" customHeight="1">
      <c r="A14" s="85" t="s">
        <v>132</v>
      </c>
      <c r="B14" s="71">
        <v>877.58899999999994</v>
      </c>
      <c r="C14" s="71">
        <v>1041.31</v>
      </c>
      <c r="D14" s="156">
        <f t="shared" si="0"/>
        <v>18.7</v>
      </c>
      <c r="E14" s="71">
        <v>12960</v>
      </c>
      <c r="F14" s="71">
        <v>11527.935000000001</v>
      </c>
      <c r="G14" s="156">
        <f t="shared" si="1"/>
        <v>-11</v>
      </c>
      <c r="H14" s="71">
        <v>503.85768400000001</v>
      </c>
      <c r="I14" s="71">
        <v>586.19399999999996</v>
      </c>
      <c r="J14" s="156">
        <f t="shared" si="2"/>
        <v>16.3</v>
      </c>
      <c r="K14" s="71">
        <v>1244.6239999999998</v>
      </c>
      <c r="L14" s="71">
        <v>1593.663</v>
      </c>
      <c r="M14" s="156">
        <f t="shared" si="3"/>
        <v>28</v>
      </c>
      <c r="N14" s="71">
        <v>17.7</v>
      </c>
      <c r="O14" s="71">
        <v>21.1</v>
      </c>
      <c r="P14" s="156">
        <f>IF(N14=0, "    ---- ", IF(ABS(ROUND(100/N14*O14-100,1))&lt;999,ROUND(100/N14*O14-100,1),IF(ROUND(100/N14*O14-100,1)&gt;999,999,-999)))</f>
        <v>19.2</v>
      </c>
      <c r="Q14" s="71">
        <v>37414.087810379999</v>
      </c>
      <c r="R14" s="71">
        <v>25547.822263169997</v>
      </c>
      <c r="S14" s="156">
        <f t="shared" si="4"/>
        <v>-31.7</v>
      </c>
      <c r="T14" s="71">
        <v>258.23199999999997</v>
      </c>
      <c r="U14" s="71">
        <v>235.65099999999998</v>
      </c>
      <c r="V14" s="156">
        <f t="shared" si="5"/>
        <v>-8.6999999999999993</v>
      </c>
      <c r="W14" s="71">
        <v>5732.4</v>
      </c>
      <c r="X14" s="71">
        <v>6572</v>
      </c>
      <c r="Y14" s="156">
        <f t="shared" si="6"/>
        <v>14.6</v>
      </c>
      <c r="Z14" s="71">
        <v>1547.364</v>
      </c>
      <c r="AA14" s="71">
        <v>1569.6609999999998</v>
      </c>
      <c r="AB14" s="156">
        <f t="shared" si="7"/>
        <v>1.4</v>
      </c>
      <c r="AC14" s="71">
        <v>79.599999999999994</v>
      </c>
      <c r="AD14" s="71">
        <v>82.2</v>
      </c>
      <c r="AE14" s="156">
        <f t="shared" si="8"/>
        <v>3.3</v>
      </c>
      <c r="AF14" s="71">
        <v>53.115870360000002</v>
      </c>
      <c r="AG14" s="71">
        <v>36.400505009999996</v>
      </c>
      <c r="AH14" s="156">
        <f t="shared" si="15"/>
        <v>-31.5</v>
      </c>
      <c r="AI14" s="71">
        <v>2286.16183176</v>
      </c>
      <c r="AJ14" s="71">
        <v>2509.2598979199997</v>
      </c>
      <c r="AK14" s="156">
        <f t="shared" si="9"/>
        <v>9.8000000000000007</v>
      </c>
      <c r="AL14" s="71">
        <v>9774.1</v>
      </c>
      <c r="AM14" s="71">
        <v>9970.1</v>
      </c>
      <c r="AN14" s="156">
        <f t="shared" si="10"/>
        <v>2</v>
      </c>
      <c r="AO14" s="156">
        <f t="shared" si="13"/>
        <v>72651.532196500004</v>
      </c>
      <c r="AP14" s="156">
        <f t="shared" si="13"/>
        <v>61189.996666099993</v>
      </c>
      <c r="AQ14" s="156">
        <f t="shared" si="11"/>
        <v>-15.8</v>
      </c>
      <c r="AR14" s="159">
        <f t="shared" si="14"/>
        <v>72748.832196500007</v>
      </c>
      <c r="AS14" s="156">
        <f t="shared" si="14"/>
        <v>61293.296666099988</v>
      </c>
      <c r="AT14" s="156">
        <f t="shared" si="12"/>
        <v>-15.7</v>
      </c>
    </row>
    <row r="15" spans="1:46" s="138" customFormat="1" ht="18.75" customHeight="1">
      <c r="A15" s="85" t="s">
        <v>133</v>
      </c>
      <c r="B15" s="172">
        <v>20.291</v>
      </c>
      <c r="C15" s="172">
        <v>5.1479999999999997</v>
      </c>
      <c r="D15" s="156">
        <f t="shared" si="0"/>
        <v>-74.599999999999994</v>
      </c>
      <c r="E15" s="172">
        <v>6409</v>
      </c>
      <c r="F15" s="172">
        <v>4592.4369999999999</v>
      </c>
      <c r="G15" s="156">
        <f t="shared" si="1"/>
        <v>-28.3</v>
      </c>
      <c r="H15" s="172">
        <v>10.520101</v>
      </c>
      <c r="I15" s="503">
        <v>8.2170000000000005</v>
      </c>
      <c r="J15" s="156">
        <f t="shared" si="2"/>
        <v>-21.9</v>
      </c>
      <c r="K15" s="172">
        <v>81.869</v>
      </c>
      <c r="L15" s="172">
        <v>102.905</v>
      </c>
      <c r="M15" s="156">
        <f t="shared" si="3"/>
        <v>25.7</v>
      </c>
      <c r="N15" s="172"/>
      <c r="O15" s="169"/>
      <c r="P15" s="156"/>
      <c r="Q15" s="172">
        <v>11787.714227040002</v>
      </c>
      <c r="R15" s="172">
        <v>8906.0224830400002</v>
      </c>
      <c r="S15" s="156">
        <f t="shared" si="4"/>
        <v>-24.4</v>
      </c>
      <c r="T15" s="172">
        <v>38.558999999999997</v>
      </c>
      <c r="U15" s="172">
        <v>32.908000000000001</v>
      </c>
      <c r="V15" s="156">
        <f t="shared" si="5"/>
        <v>-14.7</v>
      </c>
      <c r="W15" s="172">
        <v>1152</v>
      </c>
      <c r="X15" s="172">
        <v>991</v>
      </c>
      <c r="Y15" s="156">
        <f t="shared" si="6"/>
        <v>-14</v>
      </c>
      <c r="Z15" s="172">
        <v>2284.2570000000001</v>
      </c>
      <c r="AA15" s="172">
        <v>2312.3000000000002</v>
      </c>
      <c r="AB15" s="156">
        <f t="shared" si="7"/>
        <v>1.2</v>
      </c>
      <c r="AC15" s="172"/>
      <c r="AD15" s="169"/>
      <c r="AE15" s="156"/>
      <c r="AF15" s="172">
        <v>299.15746978999999</v>
      </c>
      <c r="AG15" s="172">
        <v>182.8382125</v>
      </c>
      <c r="AH15" s="156">
        <f t="shared" si="15"/>
        <v>-38.9</v>
      </c>
      <c r="AI15" s="172">
        <v>751.09811194999941</v>
      </c>
      <c r="AJ15" s="579">
        <v>520.00729512999999</v>
      </c>
      <c r="AK15" s="156">
        <f t="shared" si="9"/>
        <v>-30.8</v>
      </c>
      <c r="AL15" s="172">
        <v>5672.4</v>
      </c>
      <c r="AM15" s="172">
        <v>4192.8999999999996</v>
      </c>
      <c r="AN15" s="156">
        <f t="shared" si="10"/>
        <v>-26.1</v>
      </c>
      <c r="AO15" s="156">
        <f t="shared" si="13"/>
        <v>28506.865909780005</v>
      </c>
      <c r="AP15" s="156">
        <f t="shared" si="13"/>
        <v>21846.682990669993</v>
      </c>
      <c r="AQ15" s="156">
        <f t="shared" si="11"/>
        <v>-23.4</v>
      </c>
      <c r="AR15" s="159">
        <f t="shared" si="14"/>
        <v>28506.865909780005</v>
      </c>
      <c r="AS15" s="156">
        <f t="shared" si="14"/>
        <v>21846.682990669993</v>
      </c>
      <c r="AT15" s="156">
        <f t="shared" si="12"/>
        <v>-23.4</v>
      </c>
    </row>
    <row r="16" spans="1:46" s="138" customFormat="1" ht="18.75" customHeight="1">
      <c r="A16" s="85" t="s">
        <v>134</v>
      </c>
      <c r="B16" s="172">
        <v>456.10500000000002</v>
      </c>
      <c r="C16" s="172">
        <v>512.93499999999995</v>
      </c>
      <c r="D16" s="156">
        <f t="shared" si="0"/>
        <v>12.5</v>
      </c>
      <c r="E16" s="172">
        <v>1918</v>
      </c>
      <c r="F16" s="172">
        <v>2132.136</v>
      </c>
      <c r="G16" s="156">
        <f t="shared" si="1"/>
        <v>11.2</v>
      </c>
      <c r="H16" s="172">
        <v>23.238852999999999</v>
      </c>
      <c r="I16" s="503">
        <v>24.638000000000002</v>
      </c>
      <c r="J16" s="156">
        <f t="shared" si="2"/>
        <v>6</v>
      </c>
      <c r="K16" s="172">
        <v>566.14</v>
      </c>
      <c r="L16" s="172">
        <v>444.88400000000001</v>
      </c>
      <c r="M16" s="71">
        <f t="shared" si="3"/>
        <v>-21.4</v>
      </c>
      <c r="N16" s="172"/>
      <c r="O16" s="169"/>
      <c r="P16" s="183"/>
      <c r="Q16" s="172">
        <v>61.643581859999998</v>
      </c>
      <c r="R16" s="172">
        <v>47.573376750000001</v>
      </c>
      <c r="S16" s="183">
        <f t="shared" si="4"/>
        <v>-22.8</v>
      </c>
      <c r="T16" s="172">
        <v>40.347000000000001</v>
      </c>
      <c r="U16" s="172">
        <v>19.506</v>
      </c>
      <c r="V16" s="183">
        <f t="shared" si="5"/>
        <v>-51.7</v>
      </c>
      <c r="W16" s="172">
        <v>1280</v>
      </c>
      <c r="X16" s="172">
        <v>1372</v>
      </c>
      <c r="Y16" s="156">
        <f t="shared" si="6"/>
        <v>7.2</v>
      </c>
      <c r="Z16" s="172"/>
      <c r="AA16" s="172"/>
      <c r="AB16" s="156"/>
      <c r="AC16" s="172">
        <v>69.3</v>
      </c>
      <c r="AD16" s="169">
        <v>90.2</v>
      </c>
      <c r="AE16" s="156">
        <f t="shared" si="8"/>
        <v>30.2</v>
      </c>
      <c r="AF16" s="172">
        <v>27.21623104</v>
      </c>
      <c r="AG16" s="172">
        <v>16.410764839999999</v>
      </c>
      <c r="AH16" s="156">
        <f t="shared" si="15"/>
        <v>-39.700000000000003</v>
      </c>
      <c r="AI16" s="172">
        <v>567.13729781999996</v>
      </c>
      <c r="AJ16" s="579">
        <v>877.82242761999976</v>
      </c>
      <c r="AK16" s="156">
        <f t="shared" si="9"/>
        <v>54.8</v>
      </c>
      <c r="AL16" s="172">
        <v>2261.8000000000002</v>
      </c>
      <c r="AM16" s="172">
        <v>1600.47</v>
      </c>
      <c r="AN16" s="156">
        <f t="shared" si="10"/>
        <v>-29.2</v>
      </c>
      <c r="AO16" s="156">
        <f t="shared" si="13"/>
        <v>7201.6279637199996</v>
      </c>
      <c r="AP16" s="156">
        <f t="shared" si="13"/>
        <v>7048.3755692100003</v>
      </c>
      <c r="AQ16" s="156">
        <f t="shared" si="11"/>
        <v>-2.1</v>
      </c>
      <c r="AR16" s="159">
        <f t="shared" si="14"/>
        <v>7270.9279637199998</v>
      </c>
      <c r="AS16" s="156">
        <f t="shared" si="14"/>
        <v>7138.5755692100001</v>
      </c>
      <c r="AT16" s="156">
        <f t="shared" si="12"/>
        <v>-1.8</v>
      </c>
    </row>
    <row r="17" spans="1:46" s="138" customFormat="1" ht="18.75" customHeight="1">
      <c r="A17" s="85" t="s">
        <v>29</v>
      </c>
      <c r="B17" s="172"/>
      <c r="C17" s="172"/>
      <c r="D17" s="156"/>
      <c r="E17" s="172">
        <v>12</v>
      </c>
      <c r="F17" s="172">
        <v>7</v>
      </c>
      <c r="G17" s="156">
        <f t="shared" si="1"/>
        <v>-41.7</v>
      </c>
      <c r="H17" s="172">
        <v>3.3627600000000002</v>
      </c>
      <c r="I17" s="503">
        <v>4.383</v>
      </c>
      <c r="J17" s="156">
        <f t="shared" si="2"/>
        <v>30.3</v>
      </c>
      <c r="K17" s="172"/>
      <c r="L17" s="172"/>
      <c r="M17" s="156"/>
      <c r="N17" s="172"/>
      <c r="O17" s="169"/>
      <c r="P17" s="156"/>
      <c r="Q17" s="172">
        <v>386.55679476</v>
      </c>
      <c r="R17" s="172">
        <v>445.12991113999999</v>
      </c>
      <c r="S17" s="156">
        <f t="shared" si="4"/>
        <v>15.2</v>
      </c>
      <c r="T17" s="172">
        <v>0.77100000000000002</v>
      </c>
      <c r="U17" s="172">
        <v>1.446</v>
      </c>
      <c r="V17" s="156">
        <f t="shared" si="5"/>
        <v>87.5</v>
      </c>
      <c r="W17" s="172">
        <v>46</v>
      </c>
      <c r="X17" s="172">
        <v>63</v>
      </c>
      <c r="Y17" s="156">
        <f t="shared" si="6"/>
        <v>37</v>
      </c>
      <c r="Z17" s="172">
        <v>69.388999999999996</v>
      </c>
      <c r="AA17" s="172">
        <v>81</v>
      </c>
      <c r="AB17" s="156">
        <f t="shared" si="7"/>
        <v>16.7</v>
      </c>
      <c r="AC17" s="172"/>
      <c r="AD17" s="169"/>
      <c r="AE17" s="156"/>
      <c r="AF17" s="172">
        <v>3.8621750000000003E-2</v>
      </c>
      <c r="AG17" s="172">
        <v>2.4108300000000001E-3</v>
      </c>
      <c r="AH17" s="156">
        <f t="shared" si="15"/>
        <v>-93.8</v>
      </c>
      <c r="AI17" s="172">
        <v>38.172324709999998</v>
      </c>
      <c r="AJ17" s="579">
        <v>47.773873799999997</v>
      </c>
      <c r="AK17" s="156">
        <f t="shared" si="9"/>
        <v>25.2</v>
      </c>
      <c r="AL17" s="172">
        <v>117.7</v>
      </c>
      <c r="AM17" s="172">
        <v>181.8</v>
      </c>
      <c r="AN17" s="156">
        <f t="shared" si="10"/>
        <v>54.5</v>
      </c>
      <c r="AO17" s="156">
        <f t="shared" si="13"/>
        <v>673.99050121999994</v>
      </c>
      <c r="AP17" s="156">
        <f t="shared" si="13"/>
        <v>831.5351957700002</v>
      </c>
      <c r="AQ17" s="156">
        <f t="shared" si="11"/>
        <v>23.4</v>
      </c>
      <c r="AR17" s="159">
        <f t="shared" si="14"/>
        <v>673.99050121999994</v>
      </c>
      <c r="AS17" s="156">
        <f t="shared" si="14"/>
        <v>831.5351957700002</v>
      </c>
      <c r="AT17" s="156">
        <f t="shared" si="12"/>
        <v>23.4</v>
      </c>
    </row>
    <row r="18" spans="1:46" s="138" customFormat="1" ht="18.75" customHeight="1">
      <c r="A18" s="85" t="s">
        <v>135</v>
      </c>
      <c r="B18" s="172"/>
      <c r="C18" s="172"/>
      <c r="D18" s="156"/>
      <c r="E18" s="172"/>
      <c r="F18" s="172"/>
      <c r="G18" s="156"/>
      <c r="H18" s="172"/>
      <c r="I18" s="503"/>
      <c r="J18" s="156"/>
      <c r="K18" s="172"/>
      <c r="L18" s="172"/>
      <c r="M18" s="71"/>
      <c r="N18" s="172"/>
      <c r="O18" s="169"/>
      <c r="P18" s="156"/>
      <c r="Q18" s="172"/>
      <c r="R18" s="172"/>
      <c r="S18" s="156"/>
      <c r="T18" s="172"/>
      <c r="U18" s="172"/>
      <c r="V18" s="156"/>
      <c r="W18" s="172"/>
      <c r="X18" s="582"/>
      <c r="Y18" s="156"/>
      <c r="Z18" s="172"/>
      <c r="AA18" s="172"/>
      <c r="AB18" s="156"/>
      <c r="AC18" s="172"/>
      <c r="AD18" s="169"/>
      <c r="AE18" s="156"/>
      <c r="AF18" s="172"/>
      <c r="AG18" s="172"/>
      <c r="AH18" s="156"/>
      <c r="AI18" s="172"/>
      <c r="AJ18" s="579"/>
      <c r="AK18" s="156"/>
      <c r="AL18" s="172"/>
      <c r="AM18" s="172"/>
      <c r="AN18" s="156"/>
      <c r="AO18" s="156"/>
      <c r="AP18" s="156"/>
      <c r="AQ18" s="156"/>
      <c r="AR18" s="213"/>
      <c r="AS18" s="175"/>
      <c r="AT18" s="175"/>
    </row>
    <row r="19" spans="1:46" s="138" customFormat="1" ht="18.75" customHeight="1">
      <c r="A19" s="85" t="s">
        <v>30</v>
      </c>
      <c r="B19" s="71">
        <v>-206.18700000000001</v>
      </c>
      <c r="C19" s="71">
        <v>-201.167</v>
      </c>
      <c r="D19" s="156">
        <f>IF(B19=0, "    ---- ", IF(ABS(ROUND(100/B19*C19-100,1))&lt;999,ROUND(100/B19*C19-100,1),IF(ROUND(100/B19*C19-100,1)&gt;999,999,-999)))</f>
        <v>-2.4</v>
      </c>
      <c r="E19" s="71">
        <v>-7063</v>
      </c>
      <c r="F19" s="71">
        <v>-7195.9520000000002</v>
      </c>
      <c r="G19" s="156">
        <f>IF(E19=0, "    ---- ", IF(ABS(ROUND(100/E19*F19-100,1))&lt;999,ROUND(100/E19*F19-100,1),IF(ROUND(100/E19*F19-100,1)&gt;999,999,-999)))</f>
        <v>1.9</v>
      </c>
      <c r="H19" s="71">
        <v>-23.362123</v>
      </c>
      <c r="I19" s="71">
        <v>-27.872999999999998</v>
      </c>
      <c r="J19" s="156">
        <f>IF(H19=0, "    ---- ", IF(ABS(ROUND(100/H19*I19-100,1))&lt;999,ROUND(100/H19*I19-100,1),IF(ROUND(100/H19*I19-100,1)&gt;999,999,-999)))</f>
        <v>19.3</v>
      </c>
      <c r="K19" s="71">
        <v>-124.51300000000001</v>
      </c>
      <c r="L19" s="71">
        <v>-142.369</v>
      </c>
      <c r="M19" s="156">
        <f>IF(K19=0, "    ---- ", IF(ABS(ROUND(100/K19*L19-100,1))&lt;999,ROUND(100/K19*L19-100,1),IF(ROUND(100/K19*L19-100,1)&gt;999,999,-999)))</f>
        <v>14.3</v>
      </c>
      <c r="N19" s="71">
        <v>-22.2</v>
      </c>
      <c r="O19" s="71">
        <v>-25.8</v>
      </c>
      <c r="P19" s="156">
        <f>IF(N19=0, "    ---- ", IF(ABS(ROUND(100/N19*O19-100,1))&lt;999,ROUND(100/N19*O19-100,1),IF(ROUND(100/N19*O19-100,1)&gt;999,999,-999)))</f>
        <v>16.2</v>
      </c>
      <c r="Q19" s="71">
        <v>-6452.71074297</v>
      </c>
      <c r="R19" s="71">
        <v>-7444.7696518500006</v>
      </c>
      <c r="S19" s="156">
        <f>IF(Q19=0, "    ---- ", IF(ABS(ROUND(100/Q19*R19-100,1))&lt;999,ROUND(100/Q19*R19-100,1),IF(ROUND(100/Q19*R19-100,1)&gt;999,999,-999)))</f>
        <v>15.4</v>
      </c>
      <c r="T19" s="71">
        <v>-22.434000000000001</v>
      </c>
      <c r="U19" s="71">
        <v>-28.864999999999998</v>
      </c>
      <c r="V19" s="156">
        <f t="shared" si="5"/>
        <v>28.7</v>
      </c>
      <c r="W19" s="71">
        <v>-1625.4</v>
      </c>
      <c r="X19" s="71">
        <v>-1807</v>
      </c>
      <c r="Y19" s="156">
        <f>IF(W19=0, "    ---- ", IF(ABS(ROUND(100/W19*X19-100,1))&lt;999,ROUND(100/W19*X19-100,1),IF(ROUND(100/W19*X19-100,1)&gt;999,999,-999)))</f>
        <v>11.2</v>
      </c>
      <c r="Z19" s="71">
        <v>-1095.3889999999999</v>
      </c>
      <c r="AA19" s="71">
        <v>-1229</v>
      </c>
      <c r="AB19" s="156">
        <f>IF(Z19=0, "    ---- ", IF(ABS(ROUND(100/Z19*AA19-100,1))&lt;999,ROUND(100/Z19*AA19-100,1),IF(ROUND(100/Z19*AA19-100,1)&gt;999,999,-999)))</f>
        <v>12.2</v>
      </c>
      <c r="AC19" s="71">
        <v>-59.6</v>
      </c>
      <c r="AD19" s="71">
        <v>-74.900000000000006</v>
      </c>
      <c r="AE19" s="156">
        <f>IF(AC19=0, "    ---- ", IF(ABS(ROUND(100/AC19*AD19-100,1))&lt;999,ROUND(100/AC19*AD19-100,1),IF(ROUND(100/AC19*AD19-100,1)&gt;999,999,-999)))</f>
        <v>25.7</v>
      </c>
      <c r="AF19" s="71">
        <v>-76.551246840000005</v>
      </c>
      <c r="AG19" s="71">
        <v>-84.579972560000002</v>
      </c>
      <c r="AH19" s="156">
        <f t="shared" si="15"/>
        <v>10.5</v>
      </c>
      <c r="AI19" s="71">
        <v>-946.33269989000019</v>
      </c>
      <c r="AJ19" s="580">
        <v>-979.16915494000034</v>
      </c>
      <c r="AK19" s="156">
        <f>IF(AI19=0, "    ---- ", IF(ABS(ROUND(100/AI19*AJ19-100,1))&lt;999,ROUND(100/AI19*AJ19-100,1),IF(ROUND(100/AI19*AJ19-100,1)&gt;999,999,-999)))</f>
        <v>3.5</v>
      </c>
      <c r="AL19" s="71">
        <v>-5460.7</v>
      </c>
      <c r="AM19" s="71">
        <v>-4746.6000000000004</v>
      </c>
      <c r="AN19" s="156">
        <f>IF(AL19=0, "    ---- ", IF(ABS(ROUND(100/AL19*AM19-100,1))&lt;999,ROUND(100/AL19*AM19-100,1),IF(ROUND(100/AL19*AM19-100,1)&gt;999,999,-999)))</f>
        <v>-13.1</v>
      </c>
      <c r="AO19" s="156">
        <f t="shared" si="13"/>
        <v>-23096.579812700002</v>
      </c>
      <c r="AP19" s="156">
        <f t="shared" si="13"/>
        <v>-23887.344779350002</v>
      </c>
      <c r="AQ19" s="156">
        <f t="shared" si="11"/>
        <v>3.4</v>
      </c>
      <c r="AR19" s="159">
        <f t="shared" ref="AR19:AS22" si="16">+B19+E19+H19+K19+N19+Q19+T19+W19+Z19+AC19+AF19+AI19+AL19</f>
        <v>-23178.379812700001</v>
      </c>
      <c r="AS19" s="156">
        <f t="shared" si="16"/>
        <v>-23988.044779350006</v>
      </c>
      <c r="AT19" s="156">
        <f>IF(AR19=0, "    ---- ", IF(ABS(ROUND(100/AR19*AS19-100,1))&lt;999,ROUND(100/AR19*AS19-100,1),IF(ROUND(100/AR19*AS19-100,1)&gt;999,999,-999)))</f>
        <v>3.5</v>
      </c>
    </row>
    <row r="20" spans="1:46" s="138" customFormat="1" ht="18.75" customHeight="1">
      <c r="A20" s="85" t="s">
        <v>136</v>
      </c>
      <c r="B20" s="156">
        <v>-22.754999999999999</v>
      </c>
      <c r="C20" s="156">
        <v>-27.128</v>
      </c>
      <c r="D20" s="156">
        <f>IF(B20=0, "    ---- ", IF(ABS(ROUND(100/B20*C20-100,1))&lt;999,ROUND(100/B20*C20-100,1),IF(ROUND(100/B20*C20-100,1)&gt;999,999,-999)))</f>
        <v>19.2</v>
      </c>
      <c r="E20" s="156">
        <v>-38</v>
      </c>
      <c r="F20" s="156">
        <v>5.6280000000000001</v>
      </c>
      <c r="G20" s="156">
        <f>IF(E20=0, "    ---- ", IF(ABS(ROUND(100/E20*F20-100,1))&lt;999,ROUND(100/E20*F20-100,1),IF(ROUND(100/E20*F20-100,1)&gt;999,999,-999)))</f>
        <v>-114.8</v>
      </c>
      <c r="H20" s="156">
        <v>-34.839917999999997</v>
      </c>
      <c r="I20" s="156">
        <v>-74.536999999999992</v>
      </c>
      <c r="J20" s="156">
        <f>IF(H20=0, "    ---- ", IF(ABS(ROUND(100/H20*I20-100,1))&lt;999,ROUND(100/H20*I20-100,1),IF(ROUND(100/H20*I20-100,1)&gt;999,999,-999)))</f>
        <v>113.9</v>
      </c>
      <c r="K20" s="156">
        <v>-97.745000000000005</v>
      </c>
      <c r="L20" s="156">
        <v>-76.5</v>
      </c>
      <c r="M20" s="156">
        <f>IF(K20=0, "    ---- ", IF(ABS(ROUND(100/K20*L20-100,1))&lt;999,ROUND(100/K20*L20-100,1),IF(ROUND(100/K20*L20-100,1)&gt;999,999,-999)))</f>
        <v>-21.7</v>
      </c>
      <c r="N20" s="156">
        <v>24.1</v>
      </c>
      <c r="O20" s="156">
        <v>15</v>
      </c>
      <c r="P20" s="156">
        <f>IF(N20=0, "    ---- ", IF(ABS(ROUND(100/N20*O20-100,1))&lt;999,ROUND(100/N20*O20-100,1),IF(ROUND(100/N20*O20-100,1)&gt;999,999,-999)))</f>
        <v>-37.799999999999997</v>
      </c>
      <c r="Q20" s="156">
        <v>-38.773138000000003</v>
      </c>
      <c r="R20" s="156">
        <v>18.11443895</v>
      </c>
      <c r="S20" s="156">
        <f>IF(Q20=0, "    ---- ", IF(ABS(ROUND(100/Q20*R20-100,1))&lt;999,ROUND(100/Q20*R20-100,1),IF(ROUND(100/Q20*R20-100,1)&gt;999,999,-999)))</f>
        <v>-146.69999999999999</v>
      </c>
      <c r="T20" s="156">
        <v>-5.0999999999999996</v>
      </c>
      <c r="U20" s="156">
        <v>-3.2</v>
      </c>
      <c r="V20" s="156">
        <f t="shared" si="5"/>
        <v>-37.299999999999997</v>
      </c>
      <c r="W20" s="156"/>
      <c r="X20" s="581">
        <v>-5</v>
      </c>
      <c r="Y20" s="156" t="str">
        <f>IF(W20=0, "    ---- ", IF(ABS(ROUND(100/W20*X20-100,1))&lt;999,ROUND(100/W20*X20-100,1),IF(ROUND(100/W20*X20-100,1)&gt;999,999,-999)))</f>
        <v xml:space="preserve">    ---- </v>
      </c>
      <c r="Z20" s="156">
        <v>29.417000000000002</v>
      </c>
      <c r="AA20" s="581">
        <v>49</v>
      </c>
      <c r="AB20" s="156">
        <f>IF(Z20=0, "    ---- ", IF(ABS(ROUND(100/Z20*AA20-100,1))&lt;999,ROUND(100/Z20*AA20-100,1),IF(ROUND(100/Z20*AA20-100,1)&gt;999,999,-999)))</f>
        <v>66.599999999999994</v>
      </c>
      <c r="AC20" s="156"/>
      <c r="AD20" s="156"/>
      <c r="AE20" s="156"/>
      <c r="AF20" s="156">
        <v>-20.841725670000002</v>
      </c>
      <c r="AG20" s="156">
        <v>67.099090200000006</v>
      </c>
      <c r="AH20" s="156">
        <f t="shared" si="15"/>
        <v>-421.9</v>
      </c>
      <c r="AI20" s="156">
        <v>-7.4206230799999986</v>
      </c>
      <c r="AJ20" s="581">
        <v>-90.186430220000005</v>
      </c>
      <c r="AK20" s="156">
        <f>IF(AI20=0, "    ---- ", IF(ABS(ROUND(100/AI20*AJ20-100,1))&lt;999,ROUND(100/AI20*AJ20-100,1),IF(ROUND(100/AI20*AJ20-100,1)&gt;999,999,-999)))</f>
        <v>999</v>
      </c>
      <c r="AL20" s="156">
        <v>-2.2000000000000002</v>
      </c>
      <c r="AM20" s="156">
        <v>-179.2</v>
      </c>
      <c r="AN20" s="156">
        <f>IF(AL20=0, "    ---- ", IF(ABS(ROUND(100/AL20*AM20-100,1))&lt;999,ROUND(100/AL20*AM20-100,1),IF(ROUND(100/AL20*AM20-100,1)&gt;999,999,-999)))</f>
        <v>999</v>
      </c>
      <c r="AO20" s="156">
        <f t="shared" si="13"/>
        <v>-238.25840475000001</v>
      </c>
      <c r="AP20" s="156">
        <f t="shared" si="13"/>
        <v>-315.90990106999993</v>
      </c>
      <c r="AQ20" s="156">
        <f t="shared" si="11"/>
        <v>32.6</v>
      </c>
      <c r="AR20" s="159">
        <f t="shared" si="16"/>
        <v>-214.15840474999999</v>
      </c>
      <c r="AS20" s="156">
        <f t="shared" si="16"/>
        <v>-300.90990106999993</v>
      </c>
      <c r="AT20" s="156">
        <f>IF(AR20=0, "    ---- ", IF(ABS(ROUND(100/AR20*AS20-100,1))&lt;999,ROUND(100/AR20*AS20-100,1),IF(ROUND(100/AR20*AS20-100,1)&gt;999,999,-999)))</f>
        <v>40.5</v>
      </c>
    </row>
    <row r="21" spans="1:46" s="138" customFormat="1" ht="18.75" customHeight="1">
      <c r="A21" s="85" t="s">
        <v>292</v>
      </c>
      <c r="B21" s="156">
        <v>-320.21600000000001</v>
      </c>
      <c r="C21" s="156">
        <v>-301.05399999999997</v>
      </c>
      <c r="D21" s="156">
        <f>IF(B21=0, "    ---- ", IF(ABS(ROUND(100/B21*C21-100,1))&lt;999,ROUND(100/B21*C21-100,1),IF(ROUND(100/B21*C21-100,1)&gt;999,999,-999)))</f>
        <v>-6</v>
      </c>
      <c r="E21" s="156">
        <v>-13972</v>
      </c>
      <c r="F21" s="156">
        <v>-13193.347</v>
      </c>
      <c r="G21" s="156">
        <f>IF(E21=0, "    ---- ", IF(ABS(ROUND(100/E21*F21-100,1))&lt;999,ROUND(100/E21*F21-100,1),IF(ROUND(100/E21*F21-100,1)&gt;999,999,-999)))</f>
        <v>-5.6</v>
      </c>
      <c r="H21" s="156">
        <v>-3.8965529999999999</v>
      </c>
      <c r="I21" s="156">
        <v>-4.1719999999999997</v>
      </c>
      <c r="J21" s="156">
        <f>IF(H21=0, "    ---- ", IF(ABS(ROUND(100/H21*I21-100,1))&lt;999,ROUND(100/H21*I21-100,1),IF(ROUND(100/H21*I21-100,1)&gt;999,999,-999)))</f>
        <v>7.1</v>
      </c>
      <c r="K21" s="156">
        <v>-277.13299999999998</v>
      </c>
      <c r="L21" s="156">
        <v>-337.673</v>
      </c>
      <c r="M21" s="156">
        <f>IF(K21=0, "    ---- ", IF(ABS(ROUND(100/K21*L21-100,1))&lt;999,ROUND(100/K21*L21-100,1),IF(ROUND(100/K21*L21-100,1)&gt;999,999,-999)))</f>
        <v>21.8</v>
      </c>
      <c r="N21" s="156"/>
      <c r="O21" s="156"/>
      <c r="P21" s="156"/>
      <c r="Q21" s="156">
        <v>-4105.8179639999998</v>
      </c>
      <c r="R21" s="156">
        <v>-147.31449900000001</v>
      </c>
      <c r="S21" s="156">
        <f>IF(Q21=0, "    ---- ", IF(ABS(ROUND(100/Q21*R21-100,1))&lt;999,ROUND(100/Q21*R21-100,1),IF(ROUND(100/Q21*R21-100,1)&gt;999,999,-999)))</f>
        <v>-96.4</v>
      </c>
      <c r="T21" s="156">
        <v>-5.8659999999999997</v>
      </c>
      <c r="U21" s="156">
        <v>-13.006</v>
      </c>
      <c r="V21" s="156">
        <f t="shared" si="5"/>
        <v>121.7</v>
      </c>
      <c r="W21" s="156">
        <v>-386.029</v>
      </c>
      <c r="X21" s="581">
        <v>-850</v>
      </c>
      <c r="Y21" s="156">
        <f>IF(W21=0, "    ---- ", IF(ABS(ROUND(100/W21*X21-100,1))&lt;999,ROUND(100/W21*X21-100,1),IF(ROUND(100/W21*X21-100,1)&gt;999,999,-999)))</f>
        <v>120.2</v>
      </c>
      <c r="Z21" s="156">
        <v>-9.4510000000000005</v>
      </c>
      <c r="AA21" s="581"/>
      <c r="AB21" s="156">
        <f>IF(Z21=0, "    ---- ", IF(ABS(ROUND(100/Z21*AA21-100,1))&lt;999,ROUND(100/Z21*AA21-100,1),IF(ROUND(100/Z21*AA21-100,1)&gt;999,999,-999)))</f>
        <v>-100</v>
      </c>
      <c r="AC21" s="156">
        <v>-2.4</v>
      </c>
      <c r="AD21" s="156">
        <v>-9.6</v>
      </c>
      <c r="AE21" s="156">
        <f>IF(AC21=0, "    ---- ", IF(ABS(ROUND(100/AC21*AD21-100,1))&lt;999,ROUND(100/AC21*AD21-100,1),IF(ROUND(100/AC21*AD21-100,1)&gt;999,999,-999)))</f>
        <v>300</v>
      </c>
      <c r="AF21" s="156">
        <v>-3.53453968</v>
      </c>
      <c r="AG21" s="156">
        <v>-6.6178471100000005</v>
      </c>
      <c r="AH21" s="156">
        <f t="shared" si="15"/>
        <v>87.2</v>
      </c>
      <c r="AI21" s="156">
        <v>-298.18811588000005</v>
      </c>
      <c r="AJ21" s="581">
        <v>-220.19338979000003</v>
      </c>
      <c r="AK21" s="156">
        <f>IF(AI21=0, "    ---- ", IF(ABS(ROUND(100/AI21*AJ21-100,1))&lt;999,ROUND(100/AI21*AJ21-100,1),IF(ROUND(100/AI21*AJ21-100,1)&gt;999,999,-999)))</f>
        <v>-26.2</v>
      </c>
      <c r="AL21" s="156">
        <v>-5799.1</v>
      </c>
      <c r="AM21" s="156">
        <v>-4112.8</v>
      </c>
      <c r="AN21" s="156">
        <f>IF(AL21=0, "    ---- ", IF(ABS(ROUND(100/AL21*AM21-100,1))&lt;999,ROUND(100/AL21*AM21-100,1),IF(ROUND(100/AL21*AM21-100,1)&gt;999,999,-999)))</f>
        <v>-29.1</v>
      </c>
      <c r="AO21" s="156">
        <f t="shared" si="13"/>
        <v>-25181.232172560005</v>
      </c>
      <c r="AP21" s="156">
        <f t="shared" si="13"/>
        <v>-19186.177735900001</v>
      </c>
      <c r="AQ21" s="156">
        <f t="shared" si="11"/>
        <v>-23.8</v>
      </c>
      <c r="AR21" s="159">
        <f t="shared" si="16"/>
        <v>-25183.632172560006</v>
      </c>
      <c r="AS21" s="156">
        <f t="shared" si="16"/>
        <v>-19195.777735899999</v>
      </c>
      <c r="AT21" s="156">
        <f>IF(AR21=0, "    ---- ", IF(ABS(ROUND(100/AR21*AS21-100,1))&lt;999,ROUND(100/AR21*AS21-100,1),IF(ROUND(100/AR21*AS21-100,1)&gt;999,999,-999)))</f>
        <v>-23.8</v>
      </c>
    </row>
    <row r="22" spans="1:46" s="138" customFormat="1" ht="18.75" customHeight="1">
      <c r="A22" s="85" t="s">
        <v>31</v>
      </c>
      <c r="B22" s="71">
        <v>-549.15800000000002</v>
      </c>
      <c r="C22" s="71">
        <v>-529.34899999999993</v>
      </c>
      <c r="D22" s="156">
        <f>IF(B22=0, "    ---- ", IF(ABS(ROUND(100/B22*C22-100,1))&lt;999,ROUND(100/B22*C22-100,1),IF(ROUND(100/B22*C22-100,1)&gt;999,999,-999)))</f>
        <v>-3.6</v>
      </c>
      <c r="E22" s="71">
        <v>-21073</v>
      </c>
      <c r="F22" s="71">
        <v>-20383.671000000002</v>
      </c>
      <c r="G22" s="156">
        <f>IF(E22=0, "    ---- ", IF(ABS(ROUND(100/E22*F22-100,1))&lt;999,ROUND(100/E22*F22-100,1),IF(ROUND(100/E22*F22-100,1)&gt;999,999,-999)))</f>
        <v>-3.3</v>
      </c>
      <c r="H22" s="71">
        <v>-62.098593999999991</v>
      </c>
      <c r="I22" s="71">
        <v>-106.58199999999999</v>
      </c>
      <c r="J22" s="156">
        <f>IF(H22=0, "    ---- ", IF(ABS(ROUND(100/H22*I22-100,1))&lt;999,ROUND(100/H22*I22-100,1),IF(ROUND(100/H22*I22-100,1)&gt;999,999,-999)))</f>
        <v>71.599999999999994</v>
      </c>
      <c r="K22" s="71">
        <v>-499.39099999999996</v>
      </c>
      <c r="L22" s="71">
        <v>-556.54200000000003</v>
      </c>
      <c r="M22" s="156">
        <f>IF(K22=0, "    ---- ", IF(ABS(ROUND(100/K22*L22-100,1))&lt;999,ROUND(100/K22*L22-100,1),IF(ROUND(100/K22*L22-100,1)&gt;999,999,-999)))</f>
        <v>11.4</v>
      </c>
      <c r="N22" s="71">
        <v>1.9000000000000021</v>
      </c>
      <c r="O22" s="71">
        <v>-10.8</v>
      </c>
      <c r="P22" s="156">
        <f>IF(N22=0, "    ---- ", IF(ABS(ROUND(100/N22*O22-100,1))&lt;999,ROUND(100/N22*O22-100,1),IF(ROUND(100/N22*O22-100,1)&gt;999,999,-999)))</f>
        <v>-668.4</v>
      </c>
      <c r="Q22" s="71">
        <v>-10597.301844969999</v>
      </c>
      <c r="R22" s="71">
        <v>-7573.9697119000011</v>
      </c>
      <c r="S22" s="156">
        <f>IF(Q22=0, "    ---- ", IF(ABS(ROUND(100/Q22*R22-100,1))&lt;999,ROUND(100/Q22*R22-100,1),IF(ROUND(100/Q22*R22-100,1)&gt;999,999,-999)))</f>
        <v>-28.5</v>
      </c>
      <c r="T22" s="71">
        <v>-33.4</v>
      </c>
      <c r="U22" s="71">
        <v>-45.070999999999998</v>
      </c>
      <c r="V22" s="156">
        <f t="shared" si="5"/>
        <v>34.9</v>
      </c>
      <c r="W22" s="71">
        <v>-2011.4290000000001</v>
      </c>
      <c r="X22" s="71">
        <v>-2662</v>
      </c>
      <c r="Y22" s="156">
        <f>IF(W22=0, "    ---- ", IF(ABS(ROUND(100/W22*X22-100,1))&lt;999,ROUND(100/W22*X22-100,1),IF(ROUND(100/W22*X22-100,1)&gt;999,999,-999)))</f>
        <v>32.299999999999997</v>
      </c>
      <c r="Z22" s="71">
        <v>-1075.423</v>
      </c>
      <c r="AA22" s="71">
        <v>-1180</v>
      </c>
      <c r="AB22" s="156">
        <f>IF(Z22=0, "    ---- ", IF(ABS(ROUND(100/Z22*AA22-100,1))&lt;999,ROUND(100/Z22*AA22-100,1),IF(ROUND(100/Z22*AA22-100,1)&gt;999,999,-999)))</f>
        <v>9.6999999999999993</v>
      </c>
      <c r="AC22" s="71">
        <v>-62</v>
      </c>
      <c r="AD22" s="71">
        <v>-84.5</v>
      </c>
      <c r="AE22" s="156">
        <f>IF(AC22=0, "    ---- ", IF(ABS(ROUND(100/AC22*AD22-100,1))&lt;999,ROUND(100/AC22*AD22-100,1),IF(ROUND(100/AC22*AD22-100,1)&gt;999,999,-999)))</f>
        <v>36.299999999999997</v>
      </c>
      <c r="AF22" s="71">
        <v>-100.92751219</v>
      </c>
      <c r="AG22" s="71">
        <v>-24.098729469999995</v>
      </c>
      <c r="AH22" s="156">
        <f t="shared" si="15"/>
        <v>-76.099999999999994</v>
      </c>
      <c r="AI22" s="71">
        <v>-1251.9414388500004</v>
      </c>
      <c r="AJ22" s="71">
        <v>-1289.5489749500005</v>
      </c>
      <c r="AK22" s="156">
        <f>IF(AI22=0, "    ---- ", IF(ABS(ROUND(100/AI22*AJ22-100,1))&lt;999,ROUND(100/AI22*AJ22-100,1),IF(ROUND(100/AI22*AJ22-100,1)&gt;999,999,-999)))</f>
        <v>3</v>
      </c>
      <c r="AL22" s="71">
        <v>-11262</v>
      </c>
      <c r="AM22" s="71">
        <v>-9038.6</v>
      </c>
      <c r="AN22" s="156">
        <f>IF(AL22=0, "    ---- ", IF(ABS(ROUND(100/AL22*AM22-100,1))&lt;999,ROUND(100/AL22*AM22-100,1),IF(ROUND(100/AL22*AM22-100,1)&gt;999,999,-999)))</f>
        <v>-19.7</v>
      </c>
      <c r="AO22" s="156">
        <f t="shared" si="13"/>
        <v>-48516.070390009998</v>
      </c>
      <c r="AP22" s="156">
        <f t="shared" si="13"/>
        <v>-43389.43241632</v>
      </c>
      <c r="AQ22" s="156">
        <f t="shared" si="11"/>
        <v>-10.6</v>
      </c>
      <c r="AR22" s="159">
        <f t="shared" si="16"/>
        <v>-48576.170390010004</v>
      </c>
      <c r="AS22" s="156">
        <f t="shared" si="16"/>
        <v>-43484.732416320003</v>
      </c>
      <c r="AT22" s="156">
        <f>IF(AR22=0, "    ---- ", IF(ABS(ROUND(100/AR22*AS22-100,1))&lt;999,ROUND(100/AR22*AS22-100,1),IF(ROUND(100/AR22*AS22-100,1)&gt;999,999,-999)))</f>
        <v>-10.5</v>
      </c>
    </row>
    <row r="23" spans="1:46" s="138" customFormat="1" ht="18.75" customHeight="1">
      <c r="A23" s="85" t="s">
        <v>137</v>
      </c>
      <c r="B23" s="172"/>
      <c r="C23" s="172"/>
      <c r="D23" s="156"/>
      <c r="E23" s="172"/>
      <c r="F23" s="172"/>
      <c r="G23" s="156"/>
      <c r="H23" s="172"/>
      <c r="I23" s="169"/>
      <c r="J23" s="156"/>
      <c r="K23" s="172"/>
      <c r="L23" s="172"/>
      <c r="M23" s="156"/>
      <c r="N23" s="172"/>
      <c r="O23" s="169"/>
      <c r="P23" s="156"/>
      <c r="Q23" s="172"/>
      <c r="R23" s="172"/>
      <c r="S23" s="156"/>
      <c r="T23" s="172"/>
      <c r="U23" s="169"/>
      <c r="V23" s="156"/>
      <c r="W23" s="172"/>
      <c r="X23" s="169"/>
      <c r="Y23" s="156"/>
      <c r="Z23" s="172"/>
      <c r="AA23" s="169"/>
      <c r="AB23" s="156"/>
      <c r="AC23" s="169"/>
      <c r="AD23" s="169"/>
      <c r="AE23" s="156"/>
      <c r="AF23" s="172"/>
      <c r="AG23" s="172"/>
      <c r="AH23" s="156"/>
      <c r="AI23" s="172"/>
      <c r="AJ23" s="169"/>
      <c r="AK23" s="156"/>
      <c r="AL23" s="172"/>
      <c r="AM23" s="172"/>
      <c r="AN23" s="156"/>
      <c r="AO23" s="156"/>
      <c r="AP23" s="156"/>
      <c r="AQ23" s="156"/>
      <c r="AR23" s="156"/>
      <c r="AS23" s="156"/>
      <c r="AT23" s="156"/>
    </row>
    <row r="24" spans="1:46" s="138" customFormat="1" ht="18.75" customHeight="1">
      <c r="A24" s="85" t="s">
        <v>138</v>
      </c>
      <c r="B24" s="156">
        <v>-2.3109999999999999</v>
      </c>
      <c r="C24" s="156">
        <v>-6.3250000000000002</v>
      </c>
      <c r="D24" s="156">
        <f t="shared" ref="D24:D30" si="17">IF(B24=0, "    ---- ", IF(ABS(ROUND(100/B24*C24-100,1))&lt;999,ROUND(100/B24*C24-100,1),IF(ROUND(100/B24*C24-100,1)&gt;999,999,-999)))</f>
        <v>173.7</v>
      </c>
      <c r="E24" s="156">
        <v>5507.4</v>
      </c>
      <c r="F24" s="156">
        <v>8891.7890000000007</v>
      </c>
      <c r="G24" s="156">
        <f t="shared" ref="G24:G30" si="18">IF(E24=0, "    ---- ", IF(ABS(ROUND(100/E24*F24-100,1))&lt;999,ROUND(100/E24*F24-100,1),IF(ROUND(100/E24*F24-100,1)&gt;999,999,-999)))</f>
        <v>61.5</v>
      </c>
      <c r="H24" s="156">
        <v>-190.589414</v>
      </c>
      <c r="I24" s="156">
        <v>-216.971</v>
      </c>
      <c r="J24" s="156">
        <f>IF(H24=0, "    ---- ", IF(ABS(ROUND(100/H24*I24-100,1))&lt;999,ROUND(100/H24*I24-100,1),IF(ROUND(100/H24*I24-100,1)&gt;999,999,-999)))</f>
        <v>13.8</v>
      </c>
      <c r="K24" s="156">
        <v>-87.375</v>
      </c>
      <c r="L24" s="156">
        <v>-318.66499999999996</v>
      </c>
      <c r="M24" s="156">
        <f t="shared" ref="M24:M32" si="19">IF(K24=0, "    ---- ", IF(ABS(ROUND(100/K24*L24-100,1))&lt;999,ROUND(100/K24*L24-100,1),IF(ROUND(100/K24*L24-100,1)&gt;999,999,-999)))</f>
        <v>264.7</v>
      </c>
      <c r="N24" s="156"/>
      <c r="O24" s="156"/>
      <c r="P24" s="156"/>
      <c r="Q24" s="156">
        <v>-30319.77663421</v>
      </c>
      <c r="R24" s="156">
        <v>-21562.717849380002</v>
      </c>
      <c r="S24" s="156">
        <f t="shared" ref="S24:S31" si="20">IF(Q24=0, "    ---- ", IF(ABS(ROUND(100/Q24*R24-100,1))&lt;999,ROUND(100/Q24*R24-100,1),IF(ROUND(100/Q24*R24-100,1)&gt;999,999,-999)))</f>
        <v>-28.9</v>
      </c>
      <c r="T24" s="156">
        <v>-118.581</v>
      </c>
      <c r="U24" s="156">
        <v>-41.921999999999997</v>
      </c>
      <c r="V24" s="156">
        <f t="shared" si="5"/>
        <v>-64.599999999999994</v>
      </c>
      <c r="W24" s="156">
        <v>-1022</v>
      </c>
      <c r="X24" s="156">
        <v>-801.6</v>
      </c>
      <c r="Y24" s="156">
        <f t="shared" ref="Y24:Y30" si="21">IF(W24=0, "    ---- ", IF(ABS(ROUND(100/W24*X24-100,1))&lt;999,ROUND(100/W24*X24-100,1),IF(ROUND(100/W24*X24-100,1)&gt;999,999,-999)))</f>
        <v>-21.6</v>
      </c>
      <c r="Z24" s="156">
        <v>-920.70799999999997</v>
      </c>
      <c r="AA24" s="156">
        <v>-176</v>
      </c>
      <c r="AB24" s="156">
        <f t="shared" ref="AB24:AB30" si="22">IF(Z24=0, "    ---- ", IF(ABS(ROUND(100/Z24*AA24-100,1))&lt;999,ROUND(100/Z24*AA24-100,1),IF(ROUND(100/Z24*AA24-100,1)&gt;999,999,-999)))</f>
        <v>-80.900000000000006</v>
      </c>
      <c r="AC24" s="156"/>
      <c r="AD24" s="156"/>
      <c r="AE24" s="156"/>
      <c r="AF24" s="156">
        <v>-77.805242930000006</v>
      </c>
      <c r="AG24" s="156">
        <v>-160.13917544</v>
      </c>
      <c r="AH24" s="156">
        <f t="shared" si="15"/>
        <v>105.8</v>
      </c>
      <c r="AI24" s="156">
        <v>-263.41432543000002</v>
      </c>
      <c r="AJ24" s="156">
        <v>-307.20965769999992</v>
      </c>
      <c r="AK24" s="156">
        <f t="shared" ref="AK24:AK30" si="23">IF(AI24=0, "    ---- ", IF(ABS(ROUND(100/AI24*AJ24-100,1))&lt;999,ROUND(100/AI24*AJ24-100,1),IF(ROUND(100/AI24*AJ24-100,1)&gt;999,999,-999)))</f>
        <v>16.600000000000001</v>
      </c>
      <c r="AL24" s="156">
        <v>971.9</v>
      </c>
      <c r="AM24" s="156">
        <v>2806.7</v>
      </c>
      <c r="AN24" s="156">
        <f t="shared" ref="AN24:AN30" si="24">IF(AL24=0, "    ---- ", IF(ABS(ROUND(100/AL24*AM24-100,1))&lt;999,ROUND(100/AL24*AM24-100,1),IF(ROUND(100/AL24*AM24-100,1)&gt;999,999,-999)))</f>
        <v>188.8</v>
      </c>
      <c r="AO24" s="156">
        <f t="shared" si="13"/>
        <v>-26523.260616569998</v>
      </c>
      <c r="AP24" s="156">
        <f t="shared" si="13"/>
        <v>-11893.060682520001</v>
      </c>
      <c r="AQ24" s="156">
        <f t="shared" si="11"/>
        <v>-55.2</v>
      </c>
      <c r="AR24" s="156"/>
      <c r="AS24" s="156"/>
      <c r="AT24" s="156"/>
    </row>
    <row r="25" spans="1:46" s="138" customFormat="1" ht="18.75" customHeight="1">
      <c r="A25" s="85" t="s">
        <v>139</v>
      </c>
      <c r="B25" s="156">
        <v>0.13400000000000001</v>
      </c>
      <c r="C25" s="156">
        <v>0</v>
      </c>
      <c r="D25" s="156">
        <f t="shared" si="17"/>
        <v>-100</v>
      </c>
      <c r="E25" s="156">
        <v>-4.5999999999999996</v>
      </c>
      <c r="F25" s="156">
        <v>282.14100000000002</v>
      </c>
      <c r="G25" s="156">
        <f t="shared" si="18"/>
        <v>-999</v>
      </c>
      <c r="H25" s="156"/>
      <c r="I25" s="156"/>
      <c r="J25" s="156"/>
      <c r="K25" s="156">
        <v>0.29199999999999998</v>
      </c>
      <c r="L25" s="156">
        <v>0.14000000000000001</v>
      </c>
      <c r="M25" s="156">
        <f t="shared" si="19"/>
        <v>-52.1</v>
      </c>
      <c r="N25" s="156"/>
      <c r="O25" s="156"/>
      <c r="P25" s="156"/>
      <c r="Q25" s="156">
        <v>8.2158999999999996E-2</v>
      </c>
      <c r="R25" s="156">
        <v>67.645183000000003</v>
      </c>
      <c r="S25" s="156">
        <f t="shared" si="20"/>
        <v>999</v>
      </c>
      <c r="T25" s="156">
        <v>5.0999999999999997E-2</v>
      </c>
      <c r="U25" s="156">
        <v>5.0000000000000001E-3</v>
      </c>
      <c r="V25" s="156">
        <f t="shared" si="5"/>
        <v>-90.2</v>
      </c>
      <c r="W25" s="156">
        <v>-2</v>
      </c>
      <c r="X25" s="156">
        <v>18.399999999999999</v>
      </c>
      <c r="Y25" s="156">
        <f t="shared" si="21"/>
        <v>-999</v>
      </c>
      <c r="Z25" s="156"/>
      <c r="AA25" s="156"/>
      <c r="AB25" s="156"/>
      <c r="AC25" s="156"/>
      <c r="AD25" s="156"/>
      <c r="AE25" s="156"/>
      <c r="AF25" s="156">
        <v>0.81668402000000007</v>
      </c>
      <c r="AG25" s="156">
        <v>-1.7064506399999999</v>
      </c>
      <c r="AH25" s="156">
        <f t="shared" si="15"/>
        <v>-308.89999999999998</v>
      </c>
      <c r="AI25" s="156">
        <v>3.3266343100000002</v>
      </c>
      <c r="AJ25" s="156">
        <v>4.7783852799999975</v>
      </c>
      <c r="AK25" s="156">
        <f t="shared" si="23"/>
        <v>43.6</v>
      </c>
      <c r="AL25" s="156">
        <v>133.6</v>
      </c>
      <c r="AM25" s="156">
        <v>234.8</v>
      </c>
      <c r="AN25" s="156">
        <f t="shared" si="24"/>
        <v>75.7</v>
      </c>
      <c r="AO25" s="156">
        <f t="shared" si="13"/>
        <v>131.70247732999999</v>
      </c>
      <c r="AP25" s="156">
        <f t="shared" si="13"/>
        <v>606.20311764000007</v>
      </c>
      <c r="AQ25" s="156">
        <f t="shared" si="11"/>
        <v>360.3</v>
      </c>
      <c r="AR25" s="156"/>
      <c r="AS25" s="156"/>
      <c r="AT25" s="156"/>
    </row>
    <row r="26" spans="1:46" s="138" customFormat="1" ht="18.75" customHeight="1">
      <c r="A26" s="85" t="s">
        <v>140</v>
      </c>
      <c r="B26" s="156">
        <v>-0.89900000000000002</v>
      </c>
      <c r="C26" s="156">
        <v>7.4770000000000003</v>
      </c>
      <c r="D26" s="156">
        <f t="shared" si="17"/>
        <v>-931.7</v>
      </c>
      <c r="E26" s="156">
        <v>731</v>
      </c>
      <c r="F26" s="156">
        <v>-362.798</v>
      </c>
      <c r="G26" s="156">
        <f t="shared" si="18"/>
        <v>-149.6</v>
      </c>
      <c r="H26" s="156"/>
      <c r="I26" s="156"/>
      <c r="J26" s="156"/>
      <c r="K26" s="156">
        <v>-0.17899999999999999</v>
      </c>
      <c r="L26" s="156">
        <v>0.57199999999999995</v>
      </c>
      <c r="M26" s="156">
        <f t="shared" si="19"/>
        <v>-419.6</v>
      </c>
      <c r="N26" s="156"/>
      <c r="O26" s="156"/>
      <c r="P26" s="156"/>
      <c r="Q26" s="156">
        <v>-6156.870156</v>
      </c>
      <c r="R26" s="156">
        <v>-1390.636493</v>
      </c>
      <c r="S26" s="156">
        <f t="shared" si="20"/>
        <v>-77.400000000000006</v>
      </c>
      <c r="T26" s="156">
        <v>-6.8280000000000003</v>
      </c>
      <c r="U26" s="156">
        <v>-2.16</v>
      </c>
      <c r="V26" s="156">
        <f t="shared" si="5"/>
        <v>-68.400000000000006</v>
      </c>
      <c r="W26" s="156">
        <v>-236</v>
      </c>
      <c r="X26" s="156">
        <v>-115.6</v>
      </c>
      <c r="Y26" s="156">
        <f t="shared" si="21"/>
        <v>-51</v>
      </c>
      <c r="Z26" s="156">
        <v>-779.10299999999995</v>
      </c>
      <c r="AA26" s="156">
        <v>-1056</v>
      </c>
      <c r="AB26" s="156">
        <f t="shared" si="22"/>
        <v>35.5</v>
      </c>
      <c r="AC26" s="156"/>
      <c r="AD26" s="156"/>
      <c r="AE26" s="156"/>
      <c r="AF26" s="156">
        <v>-101.99415409999999</v>
      </c>
      <c r="AG26" s="156">
        <v>-58.627459969999997</v>
      </c>
      <c r="AH26" s="156">
        <f t="shared" si="15"/>
        <v>-42.5</v>
      </c>
      <c r="AI26" s="156">
        <v>-179.85453727999996</v>
      </c>
      <c r="AJ26" s="156">
        <v>-95.291755949999967</v>
      </c>
      <c r="AK26" s="156">
        <f t="shared" si="23"/>
        <v>-47</v>
      </c>
      <c r="AL26" s="156">
        <v>121.7</v>
      </c>
      <c r="AM26" s="156">
        <v>884.3</v>
      </c>
      <c r="AN26" s="156">
        <f t="shared" si="24"/>
        <v>626.6</v>
      </c>
      <c r="AO26" s="156">
        <f t="shared" si="13"/>
        <v>-6609.0278473800008</v>
      </c>
      <c r="AP26" s="156">
        <f t="shared" si="13"/>
        <v>-2188.76470892</v>
      </c>
      <c r="AQ26" s="156">
        <f t="shared" si="11"/>
        <v>-66.900000000000006</v>
      </c>
      <c r="AR26" s="156"/>
      <c r="AS26" s="156"/>
      <c r="AT26" s="156"/>
    </row>
    <row r="27" spans="1:46" s="138" customFormat="1" ht="18.75" customHeight="1">
      <c r="A27" s="85" t="s">
        <v>141</v>
      </c>
      <c r="B27" s="156"/>
      <c r="C27" s="156"/>
      <c r="D27" s="156"/>
      <c r="E27" s="156">
        <v>-47</v>
      </c>
      <c r="F27" s="156">
        <v>-27.03</v>
      </c>
      <c r="G27" s="156">
        <f t="shared" si="18"/>
        <v>-42.5</v>
      </c>
      <c r="H27" s="156"/>
      <c r="I27" s="156"/>
      <c r="J27" s="156"/>
      <c r="K27" s="156"/>
      <c r="L27" s="156">
        <v>3.742</v>
      </c>
      <c r="M27" s="156" t="str">
        <f t="shared" si="19"/>
        <v xml:space="preserve">    ---- </v>
      </c>
      <c r="N27" s="156"/>
      <c r="O27" s="156"/>
      <c r="P27" s="156"/>
      <c r="Q27" s="156">
        <v>-113.022908</v>
      </c>
      <c r="R27" s="156">
        <v>-108.815023</v>
      </c>
      <c r="S27" s="156">
        <f t="shared" si="20"/>
        <v>-3.7</v>
      </c>
      <c r="T27" s="156">
        <v>-0.76800000000000002</v>
      </c>
      <c r="U27" s="156">
        <v>-1.0089999999999999</v>
      </c>
      <c r="V27" s="156">
        <f t="shared" si="5"/>
        <v>31.4</v>
      </c>
      <c r="W27" s="156">
        <v>-3</v>
      </c>
      <c r="X27" s="156">
        <v>-1.6</v>
      </c>
      <c r="Y27" s="156">
        <f t="shared" si="21"/>
        <v>-46.7</v>
      </c>
      <c r="Z27" s="156">
        <v>-7.8780000000000001</v>
      </c>
      <c r="AA27" s="156">
        <v>-8</v>
      </c>
      <c r="AB27" s="156">
        <f t="shared" si="22"/>
        <v>1.5</v>
      </c>
      <c r="AC27" s="156"/>
      <c r="AD27" s="156"/>
      <c r="AE27" s="156"/>
      <c r="AF27" s="156"/>
      <c r="AG27" s="156"/>
      <c r="AH27" s="156"/>
      <c r="AI27" s="156">
        <v>-3.2488234900000004</v>
      </c>
      <c r="AJ27" s="156">
        <v>-2.0143826699999998</v>
      </c>
      <c r="AK27" s="156">
        <f t="shared" si="23"/>
        <v>-38</v>
      </c>
      <c r="AL27" s="156">
        <v>-0.7</v>
      </c>
      <c r="AM27" s="156">
        <v>-3.6</v>
      </c>
      <c r="AN27" s="156">
        <f t="shared" si="24"/>
        <v>414.3</v>
      </c>
      <c r="AO27" s="156">
        <f t="shared" si="13"/>
        <v>-175.61773148999998</v>
      </c>
      <c r="AP27" s="156">
        <f t="shared" si="13"/>
        <v>-148.32640566999999</v>
      </c>
      <c r="AQ27" s="156">
        <f t="shared" si="11"/>
        <v>-15.5</v>
      </c>
      <c r="AR27" s="156"/>
      <c r="AS27" s="156"/>
      <c r="AT27" s="156"/>
    </row>
    <row r="28" spans="1:46" s="138" customFormat="1" ht="18.75" customHeight="1">
      <c r="A28" s="85" t="s">
        <v>142</v>
      </c>
      <c r="B28" s="156">
        <v>-0.63100000000000001</v>
      </c>
      <c r="C28" s="156">
        <v>-0.98099999999999998</v>
      </c>
      <c r="D28" s="156">
        <f t="shared" si="17"/>
        <v>55.5</v>
      </c>
      <c r="E28" s="156">
        <v>-299</v>
      </c>
      <c r="F28" s="156">
        <v>-311.73899999999998</v>
      </c>
      <c r="G28" s="156">
        <f t="shared" si="18"/>
        <v>4.3</v>
      </c>
      <c r="H28" s="156">
        <v>-2.7766060000000001</v>
      </c>
      <c r="I28" s="156">
        <v>-2.74</v>
      </c>
      <c r="J28" s="156">
        <f>IF(H28=0, "    ---- ", IF(ABS(ROUND(100/H28*I28-100,1))&lt;999,ROUND(100/H28*I28-100,1),IF(ROUND(100/H28*I28-100,1)&gt;999,999,-999)))</f>
        <v>-1.3</v>
      </c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>
        <v>-2</v>
      </c>
      <c r="X28" s="156">
        <v>-0.6</v>
      </c>
      <c r="Y28" s="156">
        <f t="shared" si="21"/>
        <v>-70</v>
      </c>
      <c r="Z28" s="156"/>
      <c r="AA28" s="156">
        <v>4</v>
      </c>
      <c r="AB28" s="156" t="str">
        <f t="shared" si="22"/>
        <v xml:space="preserve">    ---- </v>
      </c>
      <c r="AC28" s="156"/>
      <c r="AD28" s="156"/>
      <c r="AE28" s="156"/>
      <c r="AF28" s="156"/>
      <c r="AG28" s="156"/>
      <c r="AH28" s="156"/>
      <c r="AI28" s="156">
        <v>12.992343999999999</v>
      </c>
      <c r="AJ28" s="156">
        <v>3.653019</v>
      </c>
      <c r="AK28" s="156">
        <f t="shared" si="23"/>
        <v>-71.900000000000006</v>
      </c>
      <c r="AL28" s="156">
        <v>-55.4</v>
      </c>
      <c r="AM28" s="156">
        <v>-39.799999999999997</v>
      </c>
      <c r="AN28" s="156">
        <f t="shared" si="24"/>
        <v>-28.2</v>
      </c>
      <c r="AO28" s="156">
        <f t="shared" si="13"/>
        <v>-346.81526199999996</v>
      </c>
      <c r="AP28" s="156">
        <f t="shared" si="13"/>
        <v>-348.20698100000004</v>
      </c>
      <c r="AQ28" s="156">
        <f t="shared" si="11"/>
        <v>0.4</v>
      </c>
      <c r="AR28" s="156"/>
      <c r="AS28" s="156"/>
      <c r="AT28" s="156"/>
    </row>
    <row r="29" spans="1:46" s="138" customFormat="1" ht="18.75" customHeight="1">
      <c r="A29" s="85" t="s">
        <v>143</v>
      </c>
      <c r="B29" s="156"/>
      <c r="C29" s="156"/>
      <c r="D29" s="156"/>
      <c r="E29" s="156">
        <v>6</v>
      </c>
      <c r="F29" s="156">
        <v>14.045</v>
      </c>
      <c r="G29" s="156">
        <f t="shared" si="18"/>
        <v>134.1</v>
      </c>
      <c r="H29" s="156"/>
      <c r="I29" s="156"/>
      <c r="J29" s="156"/>
      <c r="K29" s="156"/>
      <c r="L29" s="156"/>
      <c r="M29" s="156"/>
      <c r="N29" s="156"/>
      <c r="O29" s="156"/>
      <c r="P29" s="156"/>
      <c r="Q29" s="156">
        <v>-8.2158999999999996E-2</v>
      </c>
      <c r="R29" s="156">
        <v>-8.6494630000000008</v>
      </c>
      <c r="S29" s="156">
        <f t="shared" si="20"/>
        <v>999</v>
      </c>
      <c r="T29" s="156"/>
      <c r="U29" s="156"/>
      <c r="V29" s="156"/>
      <c r="W29" s="156">
        <v>15</v>
      </c>
      <c r="X29" s="156">
        <v>0</v>
      </c>
      <c r="Y29" s="156">
        <f t="shared" si="21"/>
        <v>-100</v>
      </c>
      <c r="Z29" s="156"/>
      <c r="AA29" s="156"/>
      <c r="AB29" s="156"/>
      <c r="AC29" s="156"/>
      <c r="AD29" s="156"/>
      <c r="AE29" s="156"/>
      <c r="AF29" s="156">
        <v>0.71326199999999995</v>
      </c>
      <c r="AG29" s="156">
        <v>0.472304</v>
      </c>
      <c r="AH29" s="156">
        <f t="shared" si="15"/>
        <v>-33.799999999999997</v>
      </c>
      <c r="AI29" s="156">
        <v>0.12233999999999999</v>
      </c>
      <c r="AJ29" s="156">
        <v>0</v>
      </c>
      <c r="AK29" s="156">
        <f t="shared" si="23"/>
        <v>-100</v>
      </c>
      <c r="AL29" s="156">
        <v>3.7</v>
      </c>
      <c r="AM29" s="156">
        <v>-43.5</v>
      </c>
      <c r="AN29" s="156">
        <f t="shared" si="24"/>
        <v>-999</v>
      </c>
      <c r="AO29" s="156">
        <f t="shared" si="13"/>
        <v>25.453443</v>
      </c>
      <c r="AP29" s="156">
        <f t="shared" si="13"/>
        <v>-37.632159000000001</v>
      </c>
      <c r="AQ29" s="156">
        <f t="shared" si="11"/>
        <v>-247.8</v>
      </c>
      <c r="AR29" s="156"/>
      <c r="AS29" s="156"/>
      <c r="AT29" s="156"/>
    </row>
    <row r="30" spans="1:46" s="138" customFormat="1" ht="18.75" customHeight="1">
      <c r="A30" s="85" t="s">
        <v>293</v>
      </c>
      <c r="B30" s="156">
        <v>-3.7069999999999999</v>
      </c>
      <c r="C30" s="156">
        <v>0.17100000000000015</v>
      </c>
      <c r="D30" s="156">
        <f t="shared" si="17"/>
        <v>-104.6</v>
      </c>
      <c r="E30" s="156">
        <v>5893.7999999999993</v>
      </c>
      <c r="F30" s="156">
        <v>8486.4079999999994</v>
      </c>
      <c r="G30" s="156">
        <f t="shared" si="18"/>
        <v>44</v>
      </c>
      <c r="H30" s="156">
        <v>-193.36601999999999</v>
      </c>
      <c r="I30" s="156">
        <v>-219.71100000000001</v>
      </c>
      <c r="J30" s="156">
        <f>IF(H30=0, "    ---- ", IF(ABS(ROUND(100/H30*I30-100,1))&lt;999,ROUND(100/H30*I30-100,1),IF(ROUND(100/H30*I30-100,1)&gt;999,999,-999)))</f>
        <v>13.6</v>
      </c>
      <c r="K30" s="156">
        <v>-87.262</v>
      </c>
      <c r="L30" s="156">
        <v>-314.21099999999996</v>
      </c>
      <c r="M30" s="156">
        <f t="shared" si="19"/>
        <v>260.10000000000002</v>
      </c>
      <c r="N30" s="156"/>
      <c r="O30" s="156"/>
      <c r="P30" s="156"/>
      <c r="Q30" s="156">
        <v>-36589.669698209997</v>
      </c>
      <c r="R30" s="156">
        <v>-23003.17364538</v>
      </c>
      <c r="S30" s="156">
        <f t="shared" si="20"/>
        <v>-37.1</v>
      </c>
      <c r="T30" s="156">
        <v>-126.126</v>
      </c>
      <c r="U30" s="156">
        <v>-45.085999999999999</v>
      </c>
      <c r="V30" s="156">
        <f t="shared" si="5"/>
        <v>-64.3</v>
      </c>
      <c r="W30" s="156">
        <v>-1093</v>
      </c>
      <c r="X30" s="156">
        <v>-901</v>
      </c>
      <c r="Y30" s="156">
        <f t="shared" si="21"/>
        <v>-17.600000000000001</v>
      </c>
      <c r="Z30" s="156">
        <v>-1707.6889999999999</v>
      </c>
      <c r="AA30" s="156">
        <v>-1236</v>
      </c>
      <c r="AB30" s="156">
        <f t="shared" si="22"/>
        <v>-27.6</v>
      </c>
      <c r="AC30" s="156"/>
      <c r="AD30" s="156"/>
      <c r="AE30" s="156"/>
      <c r="AF30" s="156">
        <v>-178.26945101000001</v>
      </c>
      <c r="AG30" s="156">
        <v>-220.00078204999997</v>
      </c>
      <c r="AH30" s="156">
        <f t="shared" si="15"/>
        <v>23.4</v>
      </c>
      <c r="AI30" s="156">
        <v>-430.07636788999997</v>
      </c>
      <c r="AJ30" s="156">
        <v>-396.0843920399999</v>
      </c>
      <c r="AK30" s="156">
        <f t="shared" si="23"/>
        <v>-7.9</v>
      </c>
      <c r="AL30" s="156">
        <v>1174.8</v>
      </c>
      <c r="AM30" s="156">
        <v>3838.9</v>
      </c>
      <c r="AN30" s="156">
        <f t="shared" si="24"/>
        <v>226.8</v>
      </c>
      <c r="AO30" s="156">
        <f t="shared" si="13"/>
        <v>-33340.565537109993</v>
      </c>
      <c r="AP30" s="156">
        <f t="shared" si="13"/>
        <v>-14009.787819470001</v>
      </c>
      <c r="AQ30" s="156">
        <f t="shared" si="11"/>
        <v>-58</v>
      </c>
      <c r="AR30" s="156"/>
      <c r="AS30" s="156"/>
      <c r="AT30" s="156"/>
    </row>
    <row r="31" spans="1:46" s="138" customFormat="1" ht="18.75" customHeight="1">
      <c r="A31" s="85" t="s">
        <v>144</v>
      </c>
      <c r="B31" s="156">
        <v>-667.79399999999998</v>
      </c>
      <c r="C31" s="156">
        <v>-872.44</v>
      </c>
      <c r="D31" s="156">
        <f>IF(B31=0, "    ---- ", IF(ABS(ROUND(100/B31*C31-100,1))&lt;999,ROUND(100/B31*C31-100,1),IF(ROUND(100/B31*C31-100,1)&gt;999,999,-999)))</f>
        <v>30.6</v>
      </c>
      <c r="E31" s="156">
        <v>-3897</v>
      </c>
      <c r="F31" s="156">
        <v>-4602.9920000000002</v>
      </c>
      <c r="G31" s="156">
        <f>IF(E31=0, "    ---- ", IF(ABS(ROUND(100/E31*F31-100,1))&lt;999,ROUND(100/E31*F31-100,1),IF(ROUND(100/E31*F31-100,1)&gt;999,999,-999)))</f>
        <v>18.100000000000001</v>
      </c>
      <c r="H31" s="156">
        <v>-165.03533999999999</v>
      </c>
      <c r="I31" s="156">
        <v>-192.22800000000001</v>
      </c>
      <c r="J31" s="156">
        <f>IF(H31=0, "    ---- ", IF(ABS(ROUND(100/H31*I31-100,1))&lt;999,ROUND(100/H31*I31-100,1),IF(ROUND(100/H31*I31-100,1)&gt;999,999,-999)))</f>
        <v>16.5</v>
      </c>
      <c r="K31" s="156">
        <v>-1203.9880000000001</v>
      </c>
      <c r="L31" s="156">
        <v>-1139.31</v>
      </c>
      <c r="M31" s="156">
        <f t="shared" si="19"/>
        <v>-5.4</v>
      </c>
      <c r="N31" s="156"/>
      <c r="O31" s="156"/>
      <c r="P31" s="156"/>
      <c r="Q31" s="156">
        <v>-3.185009</v>
      </c>
      <c r="R31" s="156">
        <v>-67.155164999999997</v>
      </c>
      <c r="S31" s="156">
        <f t="shared" si="20"/>
        <v>999</v>
      </c>
      <c r="T31" s="156">
        <v>-155.36000000000001</v>
      </c>
      <c r="U31" s="156">
        <v>-174.63300000000001</v>
      </c>
      <c r="V31" s="156">
        <f t="shared" si="5"/>
        <v>12.4</v>
      </c>
      <c r="W31" s="156">
        <v>-4356</v>
      </c>
      <c r="X31" s="156">
        <v>-4816</v>
      </c>
      <c r="Y31" s="156">
        <f>IF(W31=0, "    ---- ", IF(ABS(ROUND(100/W31*X31-100,1))&lt;999,ROUND(100/W31*X31-100,1),IF(ROUND(100/W31*X31-100,1)&gt;999,999,-999)))</f>
        <v>10.6</v>
      </c>
      <c r="Z31" s="156"/>
      <c r="AA31" s="156"/>
      <c r="AB31" s="156"/>
      <c r="AC31" s="156">
        <v>-82</v>
      </c>
      <c r="AD31" s="156">
        <v>-81.7</v>
      </c>
      <c r="AE31" s="156">
        <f>IF(AC31=0, "    ---- ", IF(ABS(ROUND(100/AC31*AD31-100,1))&lt;999,ROUND(100/AC31*AD31-100,1),IF(ROUND(100/AC31*AD31-100,1)&gt;999,999,-999)))</f>
        <v>-0.4</v>
      </c>
      <c r="AF31" s="156">
        <v>-27.885013539999999</v>
      </c>
      <c r="AG31" s="156">
        <v>-25.311753339999999</v>
      </c>
      <c r="AH31" s="156">
        <f t="shared" si="15"/>
        <v>-9.1999999999999993</v>
      </c>
      <c r="AI31" s="156">
        <v>-1082.6242472400006</v>
      </c>
      <c r="AJ31" s="156">
        <v>-1435.7073208899997</v>
      </c>
      <c r="AK31" s="156">
        <f>IF(AI31=0, "    ---- ", IF(ABS(ROUND(100/AI31*AJ31-100,1))&lt;999,ROUND(100/AI31*AJ31-100,1),IF(ROUND(100/AI31*AJ31-100,1)&gt;999,999,-999)))</f>
        <v>32.6</v>
      </c>
      <c r="AL31" s="156">
        <v>-3702.3</v>
      </c>
      <c r="AM31" s="156">
        <v>-7538.2</v>
      </c>
      <c r="AN31" s="156">
        <f>IF(AL31=0, "    ---- ", IF(ABS(ROUND(100/AL31*AM31-100,1))&lt;999,ROUND(100/AL31*AM31-100,1),IF(ROUND(100/AL31*AM31-100,1)&gt;999,999,-999)))</f>
        <v>103.6</v>
      </c>
      <c r="AO31" s="156">
        <f t="shared" si="13"/>
        <v>-15261.171609780002</v>
      </c>
      <c r="AP31" s="156">
        <f t="shared" si="13"/>
        <v>-20863.97723923</v>
      </c>
      <c r="AQ31" s="156">
        <f t="shared" si="11"/>
        <v>36.700000000000003</v>
      </c>
      <c r="AR31" s="156"/>
      <c r="AS31" s="156"/>
      <c r="AT31" s="156"/>
    </row>
    <row r="32" spans="1:46" s="138" customFormat="1" ht="18.75" customHeight="1">
      <c r="A32" s="85" t="s">
        <v>159</v>
      </c>
      <c r="B32" s="156">
        <v>-7.7160000000000002</v>
      </c>
      <c r="C32" s="156">
        <v>-16.43</v>
      </c>
      <c r="D32" s="156">
        <f>IF(B32=0, "    ---- ", IF(ABS(ROUND(100/B32*C32-100,1))&lt;999,ROUND(100/B32*C32-100,1),IF(ROUND(100/B32*C32-100,1)&gt;999,999,-999)))</f>
        <v>112.9</v>
      </c>
      <c r="E32" s="156">
        <v>-970</v>
      </c>
      <c r="F32" s="156">
        <v>-513.79</v>
      </c>
      <c r="G32" s="156">
        <f>IF(E32=0, "    ---- ", IF(ABS(ROUND(100/E32*F32-100,1))&lt;999,ROUND(100/E32*F32-100,1),IF(ROUND(100/E32*F32-100,1)&gt;999,999,-999)))</f>
        <v>-47</v>
      </c>
      <c r="H32" s="156"/>
      <c r="I32" s="156"/>
      <c r="J32" s="156"/>
      <c r="K32" s="156">
        <v>-21.253</v>
      </c>
      <c r="L32" s="156">
        <v>-44.654000000000003</v>
      </c>
      <c r="M32" s="156">
        <f t="shared" si="19"/>
        <v>110.1</v>
      </c>
      <c r="N32" s="156"/>
      <c r="O32" s="156"/>
      <c r="P32" s="156"/>
      <c r="Q32" s="156">
        <v>-1513.3116070000001</v>
      </c>
      <c r="R32" s="156">
        <v>-2690.686389</v>
      </c>
      <c r="S32" s="156">
        <f>IF(Q32=0, "    ---- ", IF(ABS(ROUND(100/Q32*R32-100,1))&lt;999,ROUND(100/Q32*R32-100,1),IF(ROUND(100/Q32*R32-100,1)&gt;999,999,-999)))</f>
        <v>77.8</v>
      </c>
      <c r="T32" s="156">
        <v>-14.199</v>
      </c>
      <c r="U32" s="156">
        <v>-9.641</v>
      </c>
      <c r="V32" s="156">
        <f t="shared" si="5"/>
        <v>-32.1</v>
      </c>
      <c r="W32" s="156">
        <v>-60</v>
      </c>
      <c r="X32" s="156">
        <v>-33</v>
      </c>
      <c r="Y32" s="156">
        <f>IF(W32=0, "    ---- ", IF(ABS(ROUND(100/W32*X32-100,1))&lt;999,ROUND(100/W32*X32-100,1),IF(ROUND(100/W32*X32-100,1)&gt;999,999,-999)))</f>
        <v>-45</v>
      </c>
      <c r="Z32" s="156">
        <v>-832.96299999999997</v>
      </c>
      <c r="AA32" s="156">
        <v>-868</v>
      </c>
      <c r="AB32" s="156">
        <f>IF(Z32=0, "    ---- ", IF(ABS(ROUND(100/Z32*AA32-100,1))&lt;999,ROUND(100/Z32*AA32-100,1),IF(ROUND(100/Z32*AA32-100,1)&gt;999,999,-999)))</f>
        <v>4.2</v>
      </c>
      <c r="AC32" s="156"/>
      <c r="AD32" s="156"/>
      <c r="AE32" s="156"/>
      <c r="AF32" s="156">
        <v>-48.866061999999999</v>
      </c>
      <c r="AG32" s="156">
        <v>-3.4806164599999998</v>
      </c>
      <c r="AH32" s="156">
        <f t="shared" si="15"/>
        <v>-92.9</v>
      </c>
      <c r="AI32" s="156">
        <v>-203.40909688999997</v>
      </c>
      <c r="AJ32" s="156">
        <v>-166.78329500000001</v>
      </c>
      <c r="AK32" s="156">
        <f>IF(AI32=0, "    ---- ", IF(ABS(ROUND(100/AI32*AJ32-100,1))&lt;999,ROUND(100/AI32*AJ32-100,1),IF(ROUND(100/AI32*AJ32-100,1)&gt;999,999,-999)))</f>
        <v>-18</v>
      </c>
      <c r="AL32" s="156">
        <v>-2687.7</v>
      </c>
      <c r="AM32" s="156">
        <v>-2000.1</v>
      </c>
      <c r="AN32" s="156">
        <f>IF(AL32=0, "    ---- ", IF(ABS(ROUND(100/AL32*AM32-100,1))&lt;999,ROUND(100/AL32*AM32-100,1),IF(ROUND(100/AL32*AM32-100,1)&gt;999,999,-999)))</f>
        <v>-25.6</v>
      </c>
      <c r="AO32" s="156">
        <f t="shared" si="13"/>
        <v>-6359.4177658899998</v>
      </c>
      <c r="AP32" s="156">
        <f t="shared" si="13"/>
        <v>-6346.5653004600008</v>
      </c>
      <c r="AQ32" s="156">
        <f t="shared" si="11"/>
        <v>-0.2</v>
      </c>
      <c r="AR32" s="156"/>
      <c r="AS32" s="156"/>
      <c r="AT32" s="156"/>
    </row>
    <row r="33" spans="1:46" s="138" customFormat="1" ht="18.75" customHeight="1">
      <c r="A33" s="85" t="s">
        <v>145</v>
      </c>
      <c r="B33" s="156">
        <v>-70.367999999999995</v>
      </c>
      <c r="C33" s="156">
        <v>-78.418000000000006</v>
      </c>
      <c r="D33" s="156">
        <f>IF(B33=0, "    ---- ", IF(ABS(ROUND(100/B33*C33-100,1))&lt;999,ROUND(100/B33*C33-100,1),IF(ROUND(100/B33*C33-100,1)&gt;999,999,-999)))</f>
        <v>11.4</v>
      </c>
      <c r="E33" s="156">
        <v>-787</v>
      </c>
      <c r="F33" s="156">
        <v>-762.24199999999996</v>
      </c>
      <c r="G33" s="156">
        <f>IF(E33=0, "    ---- ", IF(ABS(ROUND(100/E33*F33-100,1))&lt;999,ROUND(100/E33*F33-100,1),IF(ROUND(100/E33*F33-100,1)&gt;999,999,-999)))</f>
        <v>-3.1</v>
      </c>
      <c r="H33" s="156">
        <v>-90.414548999999994</v>
      </c>
      <c r="I33" s="156">
        <v>-94.879000000000005</v>
      </c>
      <c r="J33" s="156">
        <f>IF(H33=0, "    ---- ", IF(ABS(ROUND(100/H33*I33-100,1))&lt;999,ROUND(100/H33*I33-100,1),IF(ROUND(100/H33*I33-100,1)&gt;999,999,-999)))</f>
        <v>4.9000000000000004</v>
      </c>
      <c r="K33" s="156">
        <v>-78.766000000000005</v>
      </c>
      <c r="L33" s="156">
        <v>-93.638999999999996</v>
      </c>
      <c r="M33" s="156">
        <f>IF(K33=0, "    ---- ", IF(ABS(ROUND(100/K33*L33-100,1))&lt;999,ROUND(100/K33*L33-100,1),IF(ROUND(100/K33*L33-100,1)&gt;999,999,-999)))</f>
        <v>18.899999999999999</v>
      </c>
      <c r="N33" s="156">
        <v>-6.7</v>
      </c>
      <c r="O33" s="156">
        <v>-6.3</v>
      </c>
      <c r="P33" s="156">
        <f>IF(N33=0, "    ---- ", IF(ABS(ROUND(100/N33*O33-100,1))&lt;999,ROUND(100/N33*O33-100,1),IF(ROUND(100/N33*O33-100,1)&gt;999,999,-999)))</f>
        <v>-6</v>
      </c>
      <c r="Q33" s="156">
        <v>-395.42259368000003</v>
      </c>
      <c r="R33" s="156">
        <v>-441.21465545000001</v>
      </c>
      <c r="S33" s="156">
        <f>IF(Q33=0, "    ---- ", IF(ABS(ROUND(100/Q33*R33-100,1))&lt;999,ROUND(100/Q33*R33-100,1),IF(ROUND(100/Q33*R33-100,1)&gt;999,999,-999)))</f>
        <v>11.6</v>
      </c>
      <c r="T33" s="156">
        <v>-19.992000000000001</v>
      </c>
      <c r="U33" s="156">
        <v>-22.091000000000001</v>
      </c>
      <c r="V33" s="156">
        <f>IF(T33=0, "    ---- ", IF(ABS(ROUND(100/T33*U33-100,1))&lt;999,ROUND(100/T33*U33-100,1),IF(ROUND(100/T33*U33-100,1)&gt;999,999,-999)))</f>
        <v>10.5</v>
      </c>
      <c r="W33" s="156">
        <v>-281</v>
      </c>
      <c r="X33" s="156">
        <v>-287</v>
      </c>
      <c r="Y33" s="156">
        <f>IF(W33=0, "    ---- ", IF(ABS(ROUND(100/W33*X33-100,1))&lt;999,ROUND(100/W33*X33-100,1),IF(ROUND(100/W33*X33-100,1)&gt;999,999,-999)))</f>
        <v>2.1</v>
      </c>
      <c r="Z33" s="156"/>
      <c r="AA33" s="156"/>
      <c r="AB33" s="156"/>
      <c r="AC33" s="156">
        <v>-2.5</v>
      </c>
      <c r="AD33" s="156">
        <v>-6.6</v>
      </c>
      <c r="AE33" s="156">
        <f>IF(AC33=0, "    ---- ", IF(ABS(ROUND(100/AC33*AD33-100,1))&lt;999,ROUND(100/AC33*AD33-100,1),IF(ROUND(100/AC33*AD33-100,1)&gt;999,999,-999)))</f>
        <v>164</v>
      </c>
      <c r="AF33" s="156">
        <v>-22.312235430000001</v>
      </c>
      <c r="AG33" s="156">
        <v>-22.879543050000002</v>
      </c>
      <c r="AH33" s="156">
        <f t="shared" si="15"/>
        <v>2.5</v>
      </c>
      <c r="AI33" s="156">
        <v>-420.5850570958998</v>
      </c>
      <c r="AJ33" s="156">
        <v>-444.8515783766</v>
      </c>
      <c r="AK33" s="156">
        <f>IF(AI33=0, "    ---- ", IF(ABS(ROUND(100/AI33*AJ33-100,1))&lt;999,ROUND(100/AI33*AJ33-100,1),IF(ROUND(100/AI33*AJ33-100,1)&gt;999,999,-999)))</f>
        <v>5.8</v>
      </c>
      <c r="AL33" s="156">
        <v>-700.1</v>
      </c>
      <c r="AM33" s="156">
        <v>-733.2</v>
      </c>
      <c r="AN33" s="156">
        <f>IF(AL33=0, "    ---- ", IF(ABS(ROUND(100/AL33*AM33-100,1))&lt;999,ROUND(100/AL33*AM33-100,1),IF(ROUND(100/AL33*AM33-100,1)&gt;999,999,-999)))</f>
        <v>4.7</v>
      </c>
      <c r="AO33" s="156">
        <f t="shared" si="13"/>
        <v>-2865.9604352058996</v>
      </c>
      <c r="AP33" s="156">
        <f t="shared" si="13"/>
        <v>-2980.4147768765997</v>
      </c>
      <c r="AQ33" s="156">
        <f t="shared" si="11"/>
        <v>4</v>
      </c>
      <c r="AR33" s="156"/>
      <c r="AS33" s="156"/>
      <c r="AT33" s="156"/>
    </row>
    <row r="34" spans="1:46" s="248" customFormat="1" ht="18.75" customHeight="1">
      <c r="A34" s="85" t="s">
        <v>32</v>
      </c>
      <c r="B34" s="159"/>
      <c r="C34" s="159"/>
      <c r="D34" s="159"/>
      <c r="E34" s="159">
        <v>-36</v>
      </c>
      <c r="F34" s="159">
        <v>-63.819000000000003</v>
      </c>
      <c r="G34" s="159">
        <f>IF(E34=0, "    ---- ", IF(ABS(ROUND(100/E34*F34-100,1))&lt;999,ROUND(100/E34*F34-100,1),IF(ROUND(100/E34*F34-100,1)&gt;999,999,-999)))</f>
        <v>77.3</v>
      </c>
      <c r="H34" s="159"/>
      <c r="I34" s="159"/>
      <c r="J34" s="159"/>
      <c r="K34" s="159"/>
      <c r="L34" s="159"/>
      <c r="M34" s="159"/>
      <c r="N34" s="159"/>
      <c r="O34" s="159"/>
      <c r="P34" s="159"/>
      <c r="Q34" s="159">
        <v>-365.62595800000003</v>
      </c>
      <c r="R34" s="159">
        <v>-429.83793500000002</v>
      </c>
      <c r="S34" s="159">
        <f>IF(Q34=0, "    ---- ", IF(ABS(ROUND(100/Q34*R34-100,1))&lt;999,ROUND(100/Q34*R34-100,1),IF(ROUND(100/Q34*R34-100,1)&gt;999,999,-999)))</f>
        <v>17.600000000000001</v>
      </c>
      <c r="T34" s="159">
        <v>-0.35399999999999998</v>
      </c>
      <c r="U34" s="159">
        <v>-0.38600000000000001</v>
      </c>
      <c r="V34" s="159">
        <f>IF(T34=0, "    ---- ", IF(ABS(ROUND(100/T34*U34-100,1))&lt;999,ROUND(100/T34*U34-100,1),IF(ROUND(100/T34*U34-100,1)&gt;999,999,-999)))</f>
        <v>9</v>
      </c>
      <c r="W34" s="159">
        <v>-4</v>
      </c>
      <c r="X34" s="159">
        <v>-4</v>
      </c>
      <c r="Y34" s="159">
        <f>IF(W34=0, "    ---- ", IF(ABS(ROUND(100/W34*X34-100,1))&lt;999,ROUND(100/W34*X34-100,1),IF(ROUND(100/W34*X34-100,1)&gt;999,999,-999)))</f>
        <v>0</v>
      </c>
      <c r="Z34" s="159">
        <v>-71.902000000000001</v>
      </c>
      <c r="AA34" s="159">
        <v>-66</v>
      </c>
      <c r="AB34" s="156">
        <f>IF(Z34=0, "    ---- ", IF(ABS(ROUND(100/Z34*AA34-100,1))&lt;999,ROUND(100/Z34*AA34-100,1),IF(ROUND(100/Z34*AA34-100,1)&gt;999,999,-999)))</f>
        <v>-8.1999999999999993</v>
      </c>
      <c r="AC34" s="159"/>
      <c r="AD34" s="159"/>
      <c r="AE34" s="159"/>
      <c r="AF34" s="159">
        <v>-2.0567191</v>
      </c>
      <c r="AG34" s="159">
        <v>-2.29099385</v>
      </c>
      <c r="AH34" s="159">
        <f t="shared" si="15"/>
        <v>11.4</v>
      </c>
      <c r="AI34" s="159">
        <v>-29.173853899999994</v>
      </c>
      <c r="AJ34" s="159">
        <v>-19.527000109999999</v>
      </c>
      <c r="AK34" s="159">
        <f>IF(AI34=0, "    ---- ", IF(ABS(ROUND(100/AI34*AJ34-100,1))&lt;999,ROUND(100/AI34*AJ34-100,1),IF(ROUND(100/AI34*AJ34-100,1)&gt;999,999,-999)))</f>
        <v>-33.1</v>
      </c>
      <c r="AL34" s="159">
        <v>-111.9</v>
      </c>
      <c r="AM34" s="159">
        <v>-201.6</v>
      </c>
      <c r="AN34" s="159">
        <f>IF(AL34=0, "    ---- ", IF(ABS(ROUND(100/AL34*AM34-100,1))&lt;999,ROUND(100/AL34*AM34-100,1),IF(ROUND(100/AL34*AM34-100,1)&gt;999,999,-999)))</f>
        <v>80.2</v>
      </c>
      <c r="AO34" s="159">
        <f t="shared" si="13"/>
        <v>-621.01253099999997</v>
      </c>
      <c r="AP34" s="159">
        <f t="shared" si="13"/>
        <v>-787.46092896000005</v>
      </c>
      <c r="AQ34" s="159">
        <f t="shared" si="11"/>
        <v>26.8</v>
      </c>
      <c r="AR34" s="159"/>
      <c r="AS34" s="159"/>
      <c r="AT34" s="159"/>
    </row>
    <row r="35" spans="1:46" s="139" customFormat="1" ht="18.75" customHeight="1">
      <c r="A35" s="214" t="s">
        <v>146</v>
      </c>
      <c r="B35" s="165">
        <v>55.242000000000147</v>
      </c>
      <c r="C35" s="165">
        <v>62.92699999999985</v>
      </c>
      <c r="D35" s="142">
        <f>IF(B35=0, "    ---- ", IF(ABS(ROUND(100/B35*C35-100,1))&lt;999,ROUND(100/B35*C35-100,1),IF(ROUND(100/B35*C35-100,1)&gt;999,999,-999)))</f>
        <v>13.9</v>
      </c>
      <c r="E35" s="165">
        <v>429.79999999999927</v>
      </c>
      <c r="F35" s="165">
        <v>419.40199999999885</v>
      </c>
      <c r="G35" s="142">
        <f>IF(E35=0, "    ---- ", IF(ABS(ROUND(100/E35*F35-100,1))&lt;999,ROUND(100/E35*F35-100,1),IF(ROUND(100/E35*F35-100,1)&gt;999,999,-999)))</f>
        <v>-2.4</v>
      </c>
      <c r="H35" s="165">
        <v>30.064894999999979</v>
      </c>
      <c r="I35" s="165">
        <v>10.031999999999996</v>
      </c>
      <c r="J35" s="142">
        <f>IF(H35=0, "    ---- ", IF(ABS(ROUND(100/H35*I35-100,1))&lt;999,ROUND(100/H35*I35-100,1),IF(ROUND(100/H35*I35-100,1)&gt;999,999,-999)))</f>
        <v>-66.599999999999994</v>
      </c>
      <c r="K35" s="165">
        <v>1.972999999999729</v>
      </c>
      <c r="L35" s="165">
        <v>-6.9039999999996411</v>
      </c>
      <c r="M35" s="142">
        <f>IF(K35=0, "    ---- ", IF(ABS(ROUND(100/K35*L35-100,1))&lt;999,ROUND(100/K35*L35-100,1),IF(ROUND(100/K35*L35-100,1)&gt;999,999,-999)))</f>
        <v>-449.9</v>
      </c>
      <c r="N35" s="165">
        <v>12.900000000000002</v>
      </c>
      <c r="O35" s="165">
        <v>4.0000000000000009</v>
      </c>
      <c r="P35" s="142">
        <f>IF(N35=0, "    ---- ", IF(ABS(ROUND(100/N35*O35-100,1))&lt;999,ROUND(100/N35*O35-100,1),IF(ROUND(100/N35*O35-100,1)&gt;999,999,-999)))</f>
        <v>-69</v>
      </c>
      <c r="Q35" s="165">
        <v>185.48570318000594</v>
      </c>
      <c r="R35" s="165">
        <v>740.5105323699986</v>
      </c>
      <c r="S35" s="142">
        <f>IF(Q35=0, "    ---- ", IF(ABS(ROUND(100/Q35*R35-100,1))&lt;999,ROUND(100/Q35*R35-100,1),IF(ROUND(100/Q35*R35-100,1)&gt;999,999,-999)))</f>
        <v>299.2</v>
      </c>
      <c r="T35" s="165">
        <v>-11.522000000000061</v>
      </c>
      <c r="U35" s="165">
        <v>-7.397000000000026</v>
      </c>
      <c r="V35" s="142">
        <f>IF(T35=0, "    ---- ", IF(ABS(ROUND(100/T35*U35-100,1))&lt;999,ROUND(100/T35*U35-100,1),IF(ROUND(100/T35*U35-100,1)&gt;999,999,-999)))</f>
        <v>-35.799999999999997</v>
      </c>
      <c r="W35" s="165">
        <v>248.97099999999955</v>
      </c>
      <c r="X35" s="165">
        <v>295</v>
      </c>
      <c r="Y35" s="142">
        <f>IF(W35=0, "    ---- ", IF(ABS(ROUND(100/W35*X35-100,1))&lt;999,ROUND(100/W35*X35-100,1),IF(ROUND(100/W35*X35-100,1)&gt;999,999,-999)))</f>
        <v>18.5</v>
      </c>
      <c r="Z35" s="165">
        <v>213.03300000000064</v>
      </c>
      <c r="AA35" s="165">
        <v>612.96100000000024</v>
      </c>
      <c r="AB35" s="142">
        <f>IF(Z35=0, "    ---- ", IF(ABS(ROUND(100/Z35*AA35-100,1))&lt;999,ROUND(100/Z35*AA35-100,1),IF(ROUND(100/Z35*AA35-100,1)&gt;999,999,-999)))</f>
        <v>187.7</v>
      </c>
      <c r="AC35" s="165">
        <v>2.3999999999999773</v>
      </c>
      <c r="AD35" s="165">
        <v>-0.3999999999999968</v>
      </c>
      <c r="AE35" s="142">
        <f>IF(AC35=0, "    ---- ", IF(ABS(ROUND(100/AC35*AD35-100,1))&lt;999,ROUND(100/AC35*AD35-100,1),IF(ROUND(100/AC35*AD35-100,1)&gt;999,999,-999)))</f>
        <v>-116.7</v>
      </c>
      <c r="AF35" s="165">
        <v>-0.78880033000003413</v>
      </c>
      <c r="AG35" s="165">
        <v>-62.410525039999989</v>
      </c>
      <c r="AH35" s="142">
        <f t="shared" si="15"/>
        <v>999</v>
      </c>
      <c r="AI35" s="165">
        <v>224.75950437409858</v>
      </c>
      <c r="AJ35" s="165">
        <v>202.36093310339922</v>
      </c>
      <c r="AK35" s="142">
        <f>IF(AI35=0, "    ---- ", IF(ABS(ROUND(100/AI35*AJ35-100,1))&lt;999,ROUND(100/AI35*AJ35-100,1),IF(ROUND(100/AI35*AJ35-100,1)&gt;999,999,-999)))</f>
        <v>-10</v>
      </c>
      <c r="AL35" s="165">
        <v>536.80000000000018</v>
      </c>
      <c r="AM35" s="165">
        <v>272.46999999999809</v>
      </c>
      <c r="AN35" s="142">
        <f>IF(AL35=0, "    ---- ", IF(ABS(ROUND(100/AL35*AM35-100,1))&lt;999,ROUND(100/AL35*AM35-100,1),IF(ROUND(100/AL35*AM35-100,1)&gt;999,999,-999)))</f>
        <v>-49.2</v>
      </c>
      <c r="AO35" s="142">
        <f>B35+E35+H35+K35+Q35+T35+W35+Z35+AF35+AI35+AL35</f>
        <v>1913.8183022241042</v>
      </c>
      <c r="AP35" s="142">
        <f t="shared" si="13"/>
        <v>2538.9519404333951</v>
      </c>
      <c r="AQ35" s="142">
        <f t="shared" si="11"/>
        <v>32.700000000000003</v>
      </c>
      <c r="AR35" s="142"/>
      <c r="AS35" s="142"/>
      <c r="AT35" s="142"/>
    </row>
    <row r="36" spans="1:46" s="139" customFormat="1" ht="18.75" customHeight="1">
      <c r="A36" s="205"/>
      <c r="B36" s="215"/>
      <c r="C36" s="215"/>
      <c r="D36" s="155"/>
      <c r="E36" s="215"/>
      <c r="F36" s="215"/>
      <c r="G36" s="155"/>
      <c r="H36" s="215"/>
      <c r="I36" s="215"/>
      <c r="J36" s="155"/>
      <c r="K36" s="215"/>
      <c r="L36" s="215"/>
      <c r="M36" s="155"/>
      <c r="N36" s="215"/>
      <c r="O36" s="215"/>
      <c r="P36" s="155"/>
      <c r="Q36" s="215"/>
      <c r="R36" s="215"/>
      <c r="S36" s="155"/>
      <c r="T36" s="215"/>
      <c r="U36" s="215"/>
      <c r="V36" s="155"/>
      <c r="W36" s="215"/>
      <c r="X36" s="215"/>
      <c r="Y36" s="155"/>
      <c r="Z36" s="215"/>
      <c r="AA36" s="215"/>
      <c r="AB36" s="155"/>
      <c r="AC36" s="215"/>
      <c r="AD36" s="215"/>
      <c r="AE36" s="155"/>
      <c r="AF36" s="215"/>
      <c r="AG36" s="215"/>
      <c r="AH36" s="155"/>
      <c r="AI36" s="215"/>
      <c r="AJ36" s="215"/>
      <c r="AK36" s="184"/>
      <c r="AL36" s="215"/>
      <c r="AM36" s="215"/>
      <c r="AN36" s="184"/>
      <c r="AO36" s="184"/>
      <c r="AP36" s="184"/>
      <c r="AQ36" s="184"/>
      <c r="AR36" s="249"/>
      <c r="AS36" s="250"/>
      <c r="AT36" s="251"/>
    </row>
    <row r="37" spans="1:46" s="139" customFormat="1" ht="18.75" customHeight="1">
      <c r="A37" s="97" t="s">
        <v>147</v>
      </c>
      <c r="B37" s="215"/>
      <c r="C37" s="215"/>
      <c r="D37" s="155"/>
      <c r="E37" s="215"/>
      <c r="F37" s="215"/>
      <c r="G37" s="155"/>
      <c r="H37" s="215"/>
      <c r="I37" s="215"/>
      <c r="J37" s="155"/>
      <c r="K37" s="215"/>
      <c r="L37" s="215"/>
      <c r="M37" s="155"/>
      <c r="N37" s="215"/>
      <c r="O37" s="215"/>
      <c r="P37" s="155"/>
      <c r="Q37" s="215"/>
      <c r="R37" s="215"/>
      <c r="S37" s="155"/>
      <c r="T37" s="215"/>
      <c r="U37" s="215"/>
      <c r="V37" s="155"/>
      <c r="W37" s="215"/>
      <c r="X37" s="215"/>
      <c r="Y37" s="155"/>
      <c r="Z37" s="215"/>
      <c r="AA37" s="215"/>
      <c r="AB37" s="155"/>
      <c r="AC37" s="215"/>
      <c r="AD37" s="215"/>
      <c r="AE37" s="155"/>
      <c r="AF37" s="215"/>
      <c r="AG37" s="215"/>
      <c r="AH37" s="155"/>
      <c r="AI37" s="215"/>
      <c r="AJ37" s="215"/>
      <c r="AK37" s="155"/>
      <c r="AL37" s="215"/>
      <c r="AM37" s="215"/>
      <c r="AN37" s="155"/>
      <c r="AO37" s="155"/>
      <c r="AP37" s="155"/>
      <c r="AQ37" s="155"/>
      <c r="AR37" s="247"/>
      <c r="AS37" s="252"/>
      <c r="AT37" s="253"/>
    </row>
    <row r="38" spans="1:46" s="27" customFormat="1" ht="18.75" customHeight="1">
      <c r="A38" s="85" t="s">
        <v>148</v>
      </c>
      <c r="B38" s="212">
        <v>2.0030000000000001</v>
      </c>
      <c r="C38" s="212">
        <v>1.399</v>
      </c>
      <c r="D38" s="156">
        <f t="shared" ref="D38:D44" si="25">IF(B38=0, "    ---- ", IF(ABS(ROUND(100/B38*C38-100,1))&lt;999,ROUND(100/B38*C38-100,1),IF(ROUND(100/B38*C38-100,1)&gt;999,999,-999)))</f>
        <v>-30.2</v>
      </c>
      <c r="E38" s="212">
        <v>509</v>
      </c>
      <c r="F38" s="212">
        <v>521.947</v>
      </c>
      <c r="G38" s="156">
        <f t="shared" ref="G38:G45" si="26">IF(E38=0, "    ---- ", IF(ABS(ROUND(100/E38*F38-100,1))&lt;999,ROUND(100/E38*F38-100,1),IF(ROUND(100/E38*F38-100,1)&gt;999,999,-999)))</f>
        <v>2.5</v>
      </c>
      <c r="H38" s="212">
        <v>2.7770709999999998</v>
      </c>
      <c r="I38" s="212">
        <v>1.5980000000000001</v>
      </c>
      <c r="J38" s="156">
        <f t="shared" ref="J38:J44" si="27">IF(H38=0, "    ---- ", IF(ABS(ROUND(100/H38*I38-100,1))&lt;999,ROUND(100/H38*I38-100,1),IF(ROUND(100/H38*I38-100,1)&gt;999,999,-999)))</f>
        <v>-42.5</v>
      </c>
      <c r="K38" s="212">
        <v>5.57</v>
      </c>
      <c r="L38" s="212">
        <v>4.53</v>
      </c>
      <c r="M38" s="156">
        <f t="shared" ref="M38:M44" si="28">IF(K38=0, "    ---- ", IF(ABS(ROUND(100/K38*L38-100,1))&lt;999,ROUND(100/K38*L38-100,1),IF(ROUND(100/K38*L38-100,1)&gt;999,999,-999)))</f>
        <v>-18.7</v>
      </c>
      <c r="N38" s="212">
        <v>3</v>
      </c>
      <c r="O38" s="212">
        <v>1.4</v>
      </c>
      <c r="P38" s="156">
        <f t="shared" ref="P38:P44" si="29">IF(N38=0, "    ---- ", IF(ABS(ROUND(100/N38*O38-100,1))&lt;999,ROUND(100/N38*O38-100,1),IF(ROUND(100/N38*O38-100,1)&gt;999,999,-999)))</f>
        <v>-53.3</v>
      </c>
      <c r="Q38" s="212">
        <v>760.5004634500001</v>
      </c>
      <c r="R38" s="212">
        <v>555.63977435000004</v>
      </c>
      <c r="S38" s="156">
        <f t="shared" ref="S38:S45" si="30">IF(Q38=0, "    ---- ", IF(ABS(ROUND(100/Q38*R38-100,1))&lt;999,ROUND(100/Q38*R38-100,1),IF(ROUND(100/Q38*R38-100,1)&gt;999,999,-999)))</f>
        <v>-26.9</v>
      </c>
      <c r="T38" s="212">
        <v>2.508</v>
      </c>
      <c r="U38" s="212">
        <v>0.57799999999999996</v>
      </c>
      <c r="V38" s="156">
        <f t="shared" ref="V38:V45" si="31">IF(T38=0, "    ---- ", IF(ABS(ROUND(100/T38*U38-100,1))&lt;999,ROUND(100/T38*U38-100,1),IF(ROUND(100/T38*U38-100,1)&gt;999,999,-999)))</f>
        <v>-77</v>
      </c>
      <c r="W38" s="212">
        <v>47</v>
      </c>
      <c r="X38" s="212">
        <v>34</v>
      </c>
      <c r="Y38" s="156">
        <f t="shared" ref="Y38:Y44" si="32">IF(W38=0, "    ---- ", IF(ABS(ROUND(100/W38*X38-100,1))&lt;999,ROUND(100/W38*X38-100,1),IF(ROUND(100/W38*X38-100,1)&gt;999,999,-999)))</f>
        <v>-27.7</v>
      </c>
      <c r="Z38" s="212">
        <v>152.64500000000001</v>
      </c>
      <c r="AA38" s="212">
        <v>114</v>
      </c>
      <c r="AB38" s="156">
        <f t="shared" ref="AB38:AB44" si="33">IF(Z38=0, "    ---- ", IF(ABS(ROUND(100/Z38*AA38-100,1))&lt;999,ROUND(100/Z38*AA38-100,1),IF(ROUND(100/Z38*AA38-100,1)&gt;999,999,-999)))</f>
        <v>-25.3</v>
      </c>
      <c r="AC38" s="212"/>
      <c r="AD38" s="212">
        <v>-1.1000000000000001</v>
      </c>
      <c r="AE38" s="156" t="str">
        <f>IF(AC38=0, "    ---- ", IF(ABS(ROUND(100/AC38*AD38-100,1))&lt;999,ROUND(100/AC38*AD38-100,1),IF(ROUND(100/AC38*AD38-100,1)&gt;999,999,-999)))</f>
        <v xml:space="preserve">    ---- </v>
      </c>
      <c r="AF38" s="212">
        <v>11.417112939999999</v>
      </c>
      <c r="AG38" s="212">
        <v>7.2875606500000005</v>
      </c>
      <c r="AH38" s="156">
        <f t="shared" si="15"/>
        <v>-36.200000000000003</v>
      </c>
      <c r="AI38" s="212">
        <v>108.94673902999997</v>
      </c>
      <c r="AJ38" s="212">
        <v>53.94874914999999</v>
      </c>
      <c r="AK38" s="156">
        <f t="shared" ref="AK38:AK45" si="34">IF(AI38=0, "    ---- ", IF(ABS(ROUND(100/AI38*AJ38-100,1))&lt;999,ROUND(100/AI38*AJ38-100,1),IF(ROUND(100/AI38*AJ38-100,1)&gt;999,999,-999)))</f>
        <v>-50.5</v>
      </c>
      <c r="AL38" s="212">
        <v>227</v>
      </c>
      <c r="AM38" s="212">
        <v>1036.8</v>
      </c>
      <c r="AN38" s="156">
        <f t="shared" ref="AN38:AN45" si="35">IF(AL38=0, "    ---- ", IF(ABS(ROUND(100/AL38*AM38-100,1))&lt;999,ROUND(100/AL38*AM38-100,1),IF(ROUND(100/AL38*AM38-100,1)&gt;999,999,-999)))</f>
        <v>356.7</v>
      </c>
      <c r="AO38" s="156">
        <f t="shared" si="13"/>
        <v>1829.36738642</v>
      </c>
      <c r="AP38" s="156">
        <f t="shared" si="13"/>
        <v>2331.7280841499996</v>
      </c>
      <c r="AQ38" s="156">
        <f t="shared" si="11"/>
        <v>27.5</v>
      </c>
      <c r="AR38" s="175"/>
      <c r="AS38" s="185"/>
      <c r="AT38" s="169"/>
    </row>
    <row r="39" spans="1:46" s="27" customFormat="1" ht="18.75" customHeight="1">
      <c r="A39" s="85" t="s">
        <v>149</v>
      </c>
      <c r="B39" s="212"/>
      <c r="C39" s="212"/>
      <c r="D39" s="156"/>
      <c r="E39" s="212">
        <v>10</v>
      </c>
      <c r="F39" s="212">
        <v>12.307</v>
      </c>
      <c r="G39" s="156">
        <f t="shared" si="26"/>
        <v>23.1</v>
      </c>
      <c r="H39" s="212">
        <v>2.1000000000000001E-2</v>
      </c>
      <c r="I39" s="212">
        <v>2.1000000000000001E-2</v>
      </c>
      <c r="J39" s="156">
        <f t="shared" si="27"/>
        <v>0</v>
      </c>
      <c r="K39" s="212">
        <v>28.867999999999999</v>
      </c>
      <c r="L39" s="212">
        <v>40.526000000000003</v>
      </c>
      <c r="M39" s="156">
        <f t="shared" si="28"/>
        <v>40.4</v>
      </c>
      <c r="N39" s="212"/>
      <c r="O39" s="212"/>
      <c r="P39" s="156"/>
      <c r="Q39" s="212">
        <v>5.8410077000000005</v>
      </c>
      <c r="R39" s="212">
        <v>6.0646628200000006</v>
      </c>
      <c r="S39" s="156">
        <f t="shared" si="30"/>
        <v>3.8</v>
      </c>
      <c r="T39" s="212">
        <v>0.215</v>
      </c>
      <c r="U39" s="212">
        <v>0.14399999999999999</v>
      </c>
      <c r="V39" s="156">
        <f t="shared" si="31"/>
        <v>-33</v>
      </c>
      <c r="W39" s="212"/>
      <c r="X39" s="212"/>
      <c r="Y39" s="156"/>
      <c r="Z39" s="212">
        <v>10.787000000000001</v>
      </c>
      <c r="AA39" s="212">
        <v>4</v>
      </c>
      <c r="AB39" s="156">
        <f t="shared" si="33"/>
        <v>-62.9</v>
      </c>
      <c r="AC39" s="212"/>
      <c r="AD39" s="212"/>
      <c r="AE39" s="156"/>
      <c r="AF39" s="212">
        <v>4.9710640999999995</v>
      </c>
      <c r="AG39" s="212">
        <v>0.39019323</v>
      </c>
      <c r="AH39" s="156">
        <f t="shared" si="15"/>
        <v>-92.2</v>
      </c>
      <c r="AI39" s="212">
        <v>23.414191070000001</v>
      </c>
      <c r="AJ39" s="212">
        <v>1.6876218399999998</v>
      </c>
      <c r="AK39" s="156">
        <f t="shared" si="34"/>
        <v>-92.8</v>
      </c>
      <c r="AL39" s="212">
        <v>13.2</v>
      </c>
      <c r="AM39" s="212">
        <v>14.5</v>
      </c>
      <c r="AN39" s="156">
        <f t="shared" si="35"/>
        <v>9.8000000000000007</v>
      </c>
      <c r="AO39" s="156">
        <f t="shared" si="13"/>
        <v>97.317262869999993</v>
      </c>
      <c r="AP39" s="156">
        <f t="shared" si="13"/>
        <v>79.640477890000014</v>
      </c>
      <c r="AQ39" s="156">
        <f t="shared" si="11"/>
        <v>-18.2</v>
      </c>
      <c r="AR39" s="156"/>
      <c r="AS39" s="178"/>
      <c r="AT39" s="156"/>
    </row>
    <row r="40" spans="1:46" s="27" customFormat="1" ht="18.75" customHeight="1">
      <c r="A40" s="85" t="s">
        <v>150</v>
      </c>
      <c r="B40" s="212"/>
      <c r="C40" s="212"/>
      <c r="D40" s="156"/>
      <c r="E40" s="212">
        <v>-47</v>
      </c>
      <c r="F40" s="212">
        <v>-50.747</v>
      </c>
      <c r="G40" s="156">
        <f t="shared" si="26"/>
        <v>8</v>
      </c>
      <c r="H40" s="212"/>
      <c r="I40" s="212"/>
      <c r="J40" s="156"/>
      <c r="K40" s="212"/>
      <c r="L40" s="212"/>
      <c r="M40" s="156"/>
      <c r="N40" s="212"/>
      <c r="O40" s="212"/>
      <c r="P40" s="156"/>
      <c r="Q40" s="212">
        <v>-113.05817823000001</v>
      </c>
      <c r="R40" s="212">
        <v>-141.39524471999999</v>
      </c>
      <c r="S40" s="156">
        <f t="shared" si="30"/>
        <v>25.1</v>
      </c>
      <c r="T40" s="212">
        <v>-0.128</v>
      </c>
      <c r="U40" s="212">
        <v>-0.156</v>
      </c>
      <c r="V40" s="156">
        <f t="shared" si="31"/>
        <v>21.9</v>
      </c>
      <c r="W40" s="212">
        <v>-7</v>
      </c>
      <c r="X40" s="212">
        <v>-12</v>
      </c>
      <c r="Y40" s="156">
        <f t="shared" si="32"/>
        <v>71.400000000000006</v>
      </c>
      <c r="Z40" s="212">
        <v>-52.045999999999999</v>
      </c>
      <c r="AA40" s="212">
        <v>-48</v>
      </c>
      <c r="AB40" s="156">
        <f t="shared" si="33"/>
        <v>-7.8</v>
      </c>
      <c r="AC40" s="212"/>
      <c r="AD40" s="212"/>
      <c r="AE40" s="156"/>
      <c r="AF40" s="212"/>
      <c r="AG40" s="212"/>
      <c r="AH40" s="156"/>
      <c r="AI40" s="212">
        <v>-3.3818962041000007</v>
      </c>
      <c r="AJ40" s="212">
        <v>-80.659020023399989</v>
      </c>
      <c r="AK40" s="156">
        <f t="shared" si="34"/>
        <v>999</v>
      </c>
      <c r="AL40" s="212">
        <v>-229.6</v>
      </c>
      <c r="AM40" s="212">
        <v>-187.3</v>
      </c>
      <c r="AN40" s="156">
        <f t="shared" si="35"/>
        <v>-18.399999999999999</v>
      </c>
      <c r="AO40" s="156">
        <f t="shared" si="13"/>
        <v>-452.21407443409998</v>
      </c>
      <c r="AP40" s="156">
        <f t="shared" si="13"/>
        <v>-520.25726474340001</v>
      </c>
      <c r="AQ40" s="156">
        <f t="shared" si="11"/>
        <v>15</v>
      </c>
      <c r="AR40" s="156"/>
      <c r="AS40" s="178"/>
      <c r="AT40" s="156"/>
    </row>
    <row r="41" spans="1:46" s="28" customFormat="1" ht="18.75" customHeight="1">
      <c r="A41" s="205" t="s">
        <v>151</v>
      </c>
      <c r="B41" s="215">
        <v>2.0030000000000001</v>
      </c>
      <c r="C41" s="215">
        <v>1.399</v>
      </c>
      <c r="D41" s="155">
        <f t="shared" si="25"/>
        <v>-30.2</v>
      </c>
      <c r="E41" s="215">
        <v>472</v>
      </c>
      <c r="F41" s="215">
        <v>483.50700000000001</v>
      </c>
      <c r="G41" s="155">
        <f t="shared" si="26"/>
        <v>2.4</v>
      </c>
      <c r="H41" s="215">
        <v>2.7980709999999998</v>
      </c>
      <c r="I41" s="215">
        <v>1.619</v>
      </c>
      <c r="J41" s="155">
        <f t="shared" si="27"/>
        <v>-42.1</v>
      </c>
      <c r="K41" s="215">
        <v>34.438000000000002</v>
      </c>
      <c r="L41" s="215">
        <v>45.056000000000004</v>
      </c>
      <c r="M41" s="155">
        <f t="shared" si="28"/>
        <v>30.8</v>
      </c>
      <c r="N41" s="215">
        <v>3</v>
      </c>
      <c r="O41" s="215">
        <v>1.4</v>
      </c>
      <c r="P41" s="155">
        <f t="shared" si="29"/>
        <v>-53.3</v>
      </c>
      <c r="Q41" s="215">
        <v>653.28329292000012</v>
      </c>
      <c r="R41" s="215">
        <v>420.30919245000001</v>
      </c>
      <c r="S41" s="155">
        <f t="shared" si="30"/>
        <v>-35.700000000000003</v>
      </c>
      <c r="T41" s="215">
        <v>2.5949999999999998</v>
      </c>
      <c r="U41" s="215">
        <v>0.56599999999999995</v>
      </c>
      <c r="V41" s="155">
        <f t="shared" si="31"/>
        <v>-78.2</v>
      </c>
      <c r="W41" s="215">
        <v>40</v>
      </c>
      <c r="X41" s="215">
        <v>22</v>
      </c>
      <c r="Y41" s="155">
        <f t="shared" si="32"/>
        <v>-45</v>
      </c>
      <c r="Z41" s="215">
        <v>111.38600000000002</v>
      </c>
      <c r="AA41" s="215">
        <v>70</v>
      </c>
      <c r="AB41" s="155">
        <f t="shared" si="33"/>
        <v>-37.200000000000003</v>
      </c>
      <c r="AC41" s="215">
        <v>0</v>
      </c>
      <c r="AD41" s="215">
        <v>-1.1000000000000001</v>
      </c>
      <c r="AE41" s="156" t="str">
        <f>IF(AC41=0, "    ---- ", IF(ABS(ROUND(100/AC41*AD41-100,1))&lt;999,ROUND(100/AC41*AD41-100,1),IF(ROUND(100/AC41*AD41-100,1)&gt;999,999,-999)))</f>
        <v xml:space="preserve">    ---- </v>
      </c>
      <c r="AF41" s="215">
        <v>16.388177039999999</v>
      </c>
      <c r="AG41" s="215">
        <v>7.6777538800000009</v>
      </c>
      <c r="AH41" s="155">
        <f t="shared" si="15"/>
        <v>-53.2</v>
      </c>
      <c r="AI41" s="215">
        <v>128.97903389589996</v>
      </c>
      <c r="AJ41" s="215">
        <v>-25.0226490334</v>
      </c>
      <c r="AK41" s="155">
        <f t="shared" si="34"/>
        <v>-119.4</v>
      </c>
      <c r="AL41" s="215">
        <v>10.599999999999994</v>
      </c>
      <c r="AM41" s="215">
        <v>864</v>
      </c>
      <c r="AN41" s="155">
        <f t="shared" si="35"/>
        <v>999</v>
      </c>
      <c r="AO41" s="155">
        <f t="shared" si="13"/>
        <v>1474.4705748558999</v>
      </c>
      <c r="AP41" s="155">
        <f t="shared" si="13"/>
        <v>1891.1112972966</v>
      </c>
      <c r="AQ41" s="155">
        <f t="shared" si="11"/>
        <v>28.3</v>
      </c>
      <c r="AR41" s="155"/>
      <c r="AS41" s="177"/>
      <c r="AT41" s="155"/>
    </row>
    <row r="42" spans="1:46" s="28" customFormat="1" ht="18.75" customHeight="1">
      <c r="A42" s="205" t="s">
        <v>152</v>
      </c>
      <c r="B42" s="215">
        <v>57.245000000000147</v>
      </c>
      <c r="C42" s="215">
        <v>64.325999999999851</v>
      </c>
      <c r="D42" s="155">
        <f t="shared" si="25"/>
        <v>12.4</v>
      </c>
      <c r="E42" s="215">
        <v>901.79999999999927</v>
      </c>
      <c r="F42" s="215">
        <v>902.90899999999885</v>
      </c>
      <c r="G42" s="155">
        <f t="shared" si="26"/>
        <v>0.1</v>
      </c>
      <c r="H42" s="215">
        <v>32.862965999999979</v>
      </c>
      <c r="I42" s="215">
        <v>11.650999999999996</v>
      </c>
      <c r="J42" s="155">
        <f t="shared" si="27"/>
        <v>-64.5</v>
      </c>
      <c r="K42" s="215">
        <v>36.410999999999731</v>
      </c>
      <c r="L42" s="215">
        <v>38.152000000000363</v>
      </c>
      <c r="M42" s="155">
        <f t="shared" si="28"/>
        <v>4.8</v>
      </c>
      <c r="N42" s="215">
        <v>15.900000000000002</v>
      </c>
      <c r="O42" s="215">
        <v>5.4</v>
      </c>
      <c r="P42" s="155">
        <f t="shared" si="29"/>
        <v>-66</v>
      </c>
      <c r="Q42" s="215">
        <v>838.76899610000601</v>
      </c>
      <c r="R42" s="215">
        <v>1160.8197248199986</v>
      </c>
      <c r="S42" s="155">
        <f t="shared" si="30"/>
        <v>38.4</v>
      </c>
      <c r="T42" s="215">
        <v>-8.92700000000006</v>
      </c>
      <c r="U42" s="215">
        <v>-6.8310000000000262</v>
      </c>
      <c r="V42" s="155">
        <f t="shared" si="31"/>
        <v>-23.5</v>
      </c>
      <c r="W42" s="215">
        <v>288.97099999999955</v>
      </c>
      <c r="X42" s="215">
        <v>317</v>
      </c>
      <c r="Y42" s="155">
        <f t="shared" si="32"/>
        <v>9.6999999999999993</v>
      </c>
      <c r="Z42" s="215">
        <v>324.41900000000066</v>
      </c>
      <c r="AA42" s="215">
        <v>682.96100000000024</v>
      </c>
      <c r="AB42" s="155">
        <f t="shared" si="33"/>
        <v>110.5</v>
      </c>
      <c r="AC42" s="215">
        <v>2.3999999999999773</v>
      </c>
      <c r="AD42" s="215">
        <v>-1.4999999999999969</v>
      </c>
      <c r="AE42" s="155">
        <f>IF(AC42=0, "    ---- ", IF(ABS(ROUND(100/AC42*AD42-100,1))&lt;999,ROUND(100/AC42*AD42-100,1),IF(ROUND(100/AC42*AD42-100,1)&gt;999,999,-999)))</f>
        <v>-162.5</v>
      </c>
      <c r="AF42" s="215">
        <v>15.599376709999964</v>
      </c>
      <c r="AG42" s="215">
        <v>-54.732771159999984</v>
      </c>
      <c r="AH42" s="155">
        <f t="shared" si="15"/>
        <v>-450.9</v>
      </c>
      <c r="AI42" s="215">
        <v>353.73853826999857</v>
      </c>
      <c r="AJ42" s="215">
        <v>177.33828406999922</v>
      </c>
      <c r="AK42" s="155">
        <f t="shared" si="34"/>
        <v>-49.9</v>
      </c>
      <c r="AL42" s="215">
        <v>547.4000000000002</v>
      </c>
      <c r="AM42" s="215">
        <v>1136.469999999998</v>
      </c>
      <c r="AN42" s="155">
        <f t="shared" si="35"/>
        <v>107.6</v>
      </c>
      <c r="AO42" s="155">
        <f t="shared" si="13"/>
        <v>3388.2888770800041</v>
      </c>
      <c r="AP42" s="155">
        <f t="shared" si="13"/>
        <v>4430.0632377299953</v>
      </c>
      <c r="AQ42" s="155">
        <f t="shared" si="11"/>
        <v>30.7</v>
      </c>
      <c r="AR42" s="155"/>
      <c r="AS42" s="177"/>
      <c r="AT42" s="155"/>
    </row>
    <row r="43" spans="1:46" s="27" customFormat="1" ht="18.75" customHeight="1">
      <c r="A43" s="85" t="s">
        <v>153</v>
      </c>
      <c r="B43" s="212">
        <v>-16.029</v>
      </c>
      <c r="C43" s="212">
        <v>-17.367000000000001</v>
      </c>
      <c r="D43" s="156">
        <f t="shared" si="25"/>
        <v>8.3000000000000007</v>
      </c>
      <c r="E43" s="212">
        <v>-67.599999999999994</v>
      </c>
      <c r="F43" s="212">
        <v>-31.838000000000001</v>
      </c>
      <c r="G43" s="156">
        <f t="shared" si="26"/>
        <v>-52.9</v>
      </c>
      <c r="H43" s="212">
        <v>-7.6804480000000002</v>
      </c>
      <c r="I43" s="212">
        <v>-2.1309999999999998</v>
      </c>
      <c r="J43" s="156">
        <f t="shared" si="27"/>
        <v>-72.3</v>
      </c>
      <c r="K43" s="212">
        <v>-9.8309999999999995</v>
      </c>
      <c r="L43" s="212">
        <v>-10.301</v>
      </c>
      <c r="M43" s="156">
        <f t="shared" si="28"/>
        <v>4.8</v>
      </c>
      <c r="N43" s="212">
        <v>-3.9</v>
      </c>
      <c r="O43" s="212">
        <v>-2</v>
      </c>
      <c r="P43" s="156">
        <f t="shared" si="29"/>
        <v>-48.7</v>
      </c>
      <c r="Q43" s="212"/>
      <c r="R43" s="212">
        <v>-108.254418</v>
      </c>
      <c r="S43" s="156"/>
      <c r="T43" s="212"/>
      <c r="U43" s="212"/>
      <c r="V43" s="156"/>
      <c r="W43" s="212">
        <v>-53</v>
      </c>
      <c r="X43" s="212">
        <v>1</v>
      </c>
      <c r="Y43" s="156">
        <f t="shared" si="32"/>
        <v>-101.9</v>
      </c>
      <c r="Z43" s="212">
        <v>-87.593999999999994</v>
      </c>
      <c r="AA43" s="212">
        <v>-166</v>
      </c>
      <c r="AB43" s="156">
        <f t="shared" si="33"/>
        <v>89.5</v>
      </c>
      <c r="AC43" s="212"/>
      <c r="AD43" s="212"/>
      <c r="AE43" s="156"/>
      <c r="AF43" s="212"/>
      <c r="AG43" s="212"/>
      <c r="AH43" s="156"/>
      <c r="AI43" s="212">
        <v>-73.246082999999999</v>
      </c>
      <c r="AJ43" s="212">
        <v>-29.298219</v>
      </c>
      <c r="AK43" s="156">
        <f t="shared" si="34"/>
        <v>-60</v>
      </c>
      <c r="AL43" s="212">
        <v>-201</v>
      </c>
      <c r="AM43" s="212">
        <v>-120</v>
      </c>
      <c r="AN43" s="156">
        <f t="shared" si="35"/>
        <v>-40.299999999999997</v>
      </c>
      <c r="AO43" s="156">
        <f t="shared" si="13"/>
        <v>-515.98053099999993</v>
      </c>
      <c r="AP43" s="156">
        <f t="shared" si="13"/>
        <v>-484.189637</v>
      </c>
      <c r="AQ43" s="156">
        <f t="shared" si="11"/>
        <v>-6.2</v>
      </c>
      <c r="AR43" s="156"/>
      <c r="AS43" s="178"/>
      <c r="AT43" s="156"/>
    </row>
    <row r="44" spans="1:46" s="28" customFormat="1" ht="18.75" customHeight="1">
      <c r="A44" s="205" t="s">
        <v>154</v>
      </c>
      <c r="B44" s="215">
        <v>41.21600000000015</v>
      </c>
      <c r="C44" s="215">
        <v>46.958999999999847</v>
      </c>
      <c r="D44" s="155">
        <f t="shared" si="25"/>
        <v>13.9</v>
      </c>
      <c r="E44" s="215">
        <v>834.19999999999925</v>
      </c>
      <c r="F44" s="215">
        <v>871.07099999999889</v>
      </c>
      <c r="G44" s="155">
        <f t="shared" si="26"/>
        <v>4.4000000000000004</v>
      </c>
      <c r="H44" s="215">
        <v>25.18251799999998</v>
      </c>
      <c r="I44" s="215">
        <v>9.519999999999996</v>
      </c>
      <c r="J44" s="155">
        <f t="shared" si="27"/>
        <v>-62.2</v>
      </c>
      <c r="K44" s="215">
        <v>26.579999999999732</v>
      </c>
      <c r="L44" s="215">
        <v>27.851000000000361</v>
      </c>
      <c r="M44" s="155">
        <f t="shared" si="28"/>
        <v>4.8</v>
      </c>
      <c r="N44" s="215">
        <v>12.000000000000002</v>
      </c>
      <c r="O44" s="215">
        <v>3.4000000000000004</v>
      </c>
      <c r="P44" s="155">
        <f t="shared" si="29"/>
        <v>-71.7</v>
      </c>
      <c r="Q44" s="215">
        <v>838.76899610000601</v>
      </c>
      <c r="R44" s="215">
        <v>1052.5653068199986</v>
      </c>
      <c r="S44" s="155">
        <f t="shared" si="30"/>
        <v>25.5</v>
      </c>
      <c r="T44" s="215">
        <v>-8.92700000000006</v>
      </c>
      <c r="U44" s="215">
        <v>-6.8310000000000262</v>
      </c>
      <c r="V44" s="155">
        <f t="shared" si="31"/>
        <v>-23.5</v>
      </c>
      <c r="W44" s="215">
        <v>235.97099999999955</v>
      </c>
      <c r="X44" s="215">
        <v>318</v>
      </c>
      <c r="Y44" s="155">
        <f t="shared" si="32"/>
        <v>34.799999999999997</v>
      </c>
      <c r="Z44" s="215">
        <v>236.82500000000067</v>
      </c>
      <c r="AA44" s="215">
        <v>516.96100000000024</v>
      </c>
      <c r="AB44" s="155">
        <f t="shared" si="33"/>
        <v>118.3</v>
      </c>
      <c r="AC44" s="215">
        <v>2.3999999999999773</v>
      </c>
      <c r="AD44" s="215">
        <v>-1.4999999999999969</v>
      </c>
      <c r="AE44" s="155">
        <f>IF(AC44=0, "    ---- ", IF(ABS(ROUND(100/AC44*AD44-100,1))&lt;999,ROUND(100/AC44*AD44-100,1),IF(ROUND(100/AC44*AD44-100,1)&gt;999,999,-999)))</f>
        <v>-162.5</v>
      </c>
      <c r="AF44" s="215">
        <v>15.599376709999964</v>
      </c>
      <c r="AG44" s="215">
        <v>-54.732771159999984</v>
      </c>
      <c r="AH44" s="155">
        <f t="shared" si="15"/>
        <v>-450.9</v>
      </c>
      <c r="AI44" s="215">
        <v>280.49245526999857</v>
      </c>
      <c r="AJ44" s="215">
        <v>148.04006506999923</v>
      </c>
      <c r="AK44" s="155">
        <f t="shared" si="34"/>
        <v>-47.2</v>
      </c>
      <c r="AL44" s="215">
        <v>346.4000000000002</v>
      </c>
      <c r="AM44" s="215">
        <v>1016.469999999998</v>
      </c>
      <c r="AN44" s="155">
        <f t="shared" si="35"/>
        <v>193.4</v>
      </c>
      <c r="AO44" s="155">
        <f t="shared" si="13"/>
        <v>2872.3083460800035</v>
      </c>
      <c r="AP44" s="155">
        <f t="shared" si="13"/>
        <v>3945.8736007299949</v>
      </c>
      <c r="AQ44" s="155">
        <f t="shared" si="11"/>
        <v>37.4</v>
      </c>
      <c r="AR44" s="155"/>
      <c r="AS44" s="177"/>
      <c r="AT44" s="155"/>
    </row>
    <row r="45" spans="1:46" s="27" customFormat="1" ht="18.75" customHeight="1">
      <c r="A45" s="85" t="s">
        <v>155</v>
      </c>
      <c r="B45" s="212"/>
      <c r="C45" s="212"/>
      <c r="D45" s="156"/>
      <c r="E45" s="212">
        <v>-43.6</v>
      </c>
      <c r="F45" s="212">
        <v>87.447999999999993</v>
      </c>
      <c r="G45" s="156">
        <f t="shared" si="26"/>
        <v>-300.60000000000002</v>
      </c>
      <c r="H45" s="212"/>
      <c r="I45" s="212"/>
      <c r="J45" s="156"/>
      <c r="K45" s="212"/>
      <c r="L45" s="212"/>
      <c r="M45" s="156"/>
      <c r="N45" s="212"/>
      <c r="O45" s="212"/>
      <c r="P45" s="156"/>
      <c r="Q45" s="212">
        <v>-38.435096000000001</v>
      </c>
      <c r="R45" s="212">
        <v>0</v>
      </c>
      <c r="S45" s="156">
        <f t="shared" si="30"/>
        <v>-100</v>
      </c>
      <c r="T45" s="212">
        <v>-0.38600000000000001</v>
      </c>
      <c r="U45" s="212">
        <v>0</v>
      </c>
      <c r="V45" s="156">
        <f t="shared" si="31"/>
        <v>-100</v>
      </c>
      <c r="W45" s="212"/>
      <c r="X45" s="212"/>
      <c r="Y45" s="156"/>
      <c r="Z45" s="212"/>
      <c r="AA45" s="212"/>
      <c r="AB45" s="156"/>
      <c r="AC45" s="212"/>
      <c r="AD45" s="212"/>
      <c r="AE45" s="156"/>
      <c r="AF45" s="212"/>
      <c r="AG45" s="212"/>
      <c r="AH45" s="156"/>
      <c r="AI45" s="212">
        <v>-20.729494640000002</v>
      </c>
      <c r="AJ45" s="212">
        <v>92.28264197</v>
      </c>
      <c r="AK45" s="156">
        <f t="shared" si="34"/>
        <v>-545.20000000000005</v>
      </c>
      <c r="AL45" s="212">
        <v>-2.6</v>
      </c>
      <c r="AM45" s="212">
        <v>-53</v>
      </c>
      <c r="AN45" s="156">
        <f t="shared" si="35"/>
        <v>999</v>
      </c>
      <c r="AO45" s="156">
        <f t="shared" si="13"/>
        <v>-105.75059064</v>
      </c>
      <c r="AP45" s="156">
        <f t="shared" si="13"/>
        <v>126.73064196999999</v>
      </c>
      <c r="AQ45" s="156">
        <f t="shared" si="11"/>
        <v>-219.8</v>
      </c>
      <c r="AR45" s="156"/>
      <c r="AS45" s="178"/>
      <c r="AT45" s="156"/>
    </row>
    <row r="46" spans="1:46" s="28" customFormat="1" ht="18.75" customHeight="1">
      <c r="A46" s="214" t="s">
        <v>156</v>
      </c>
      <c r="B46" s="216">
        <v>41.21600000000015</v>
      </c>
      <c r="C46" s="216">
        <v>46.958999999999847</v>
      </c>
      <c r="D46" s="142">
        <f>IF(B46=0, "    ---- ", IF(ABS(ROUND(100/B46*C46-100,1))&lt;999,ROUND(100/B46*C46-100,1),IF(ROUND(100/B46*C46-100,1)&gt;999,999,-999)))</f>
        <v>13.9</v>
      </c>
      <c r="E46" s="216">
        <v>790.59999999999923</v>
      </c>
      <c r="F46" s="216">
        <v>958.51899999999887</v>
      </c>
      <c r="G46" s="142">
        <f>IF(E46=0, "    ---- ", IF(ABS(ROUND(100/E46*F46-100,1))&lt;999,ROUND(100/E46*F46-100,1),IF(ROUND(100/E46*F46-100,1)&gt;999,999,-999)))</f>
        <v>21.2</v>
      </c>
      <c r="H46" s="216">
        <v>25.18251799999998</v>
      </c>
      <c r="I46" s="216">
        <v>9.519999999999996</v>
      </c>
      <c r="J46" s="142">
        <f>IF(H46=0, "    ---- ", IF(ABS(ROUND(100/H46*I46-100,1))&lt;999,ROUND(100/H46*I46-100,1),IF(ROUND(100/H46*I46-100,1)&gt;999,999,-999)))</f>
        <v>-62.2</v>
      </c>
      <c r="K46" s="216">
        <v>26.579999999999732</v>
      </c>
      <c r="L46" s="216">
        <v>27.851000000000361</v>
      </c>
      <c r="M46" s="142">
        <f>IF(K46=0, "    ---- ", IF(ABS(ROUND(100/K46*L46-100,1))&lt;999,ROUND(100/K46*L46-100,1),IF(ROUND(100/K46*L46-100,1)&gt;999,999,-999)))</f>
        <v>4.8</v>
      </c>
      <c r="N46" s="216">
        <v>12.000000000000002</v>
      </c>
      <c r="O46" s="216">
        <v>3.4000000000000004</v>
      </c>
      <c r="P46" s="142">
        <f>IF(N46=0, "    ---- ", IF(ABS(ROUND(100/N46*O46-100,1))&lt;999,ROUND(100/N46*O46-100,1),IF(ROUND(100/N46*O46-100,1)&gt;999,999,-999)))</f>
        <v>-71.7</v>
      </c>
      <c r="Q46" s="216">
        <v>800.33390010000596</v>
      </c>
      <c r="R46" s="216">
        <v>1052.5653068199986</v>
      </c>
      <c r="S46" s="142">
        <f>IF(Q46=0, "    ---- ", IF(ABS(ROUND(100/Q46*R46-100,1))&lt;999,ROUND(100/Q46*R46-100,1),IF(ROUND(100/Q46*R46-100,1)&gt;999,999,-999)))</f>
        <v>31.5</v>
      </c>
      <c r="T46" s="216">
        <v>-9.3130000000000592</v>
      </c>
      <c r="U46" s="216">
        <v>-6.8310000000000262</v>
      </c>
      <c r="V46" s="142">
        <f>IF(T46=0, "    ---- ", IF(ABS(ROUND(100/T46*U46-100,1))&lt;999,ROUND(100/T46*U46-100,1),IF(ROUND(100/T46*U46-100,1)&gt;999,999,-999)))</f>
        <v>-26.7</v>
      </c>
      <c r="W46" s="216">
        <v>235.97099999999955</v>
      </c>
      <c r="X46" s="216">
        <v>318</v>
      </c>
      <c r="Y46" s="142">
        <f>IF(W46=0, "    ---- ", IF(ABS(ROUND(100/W46*X46-100,1))&lt;999,ROUND(100/W46*X46-100,1),IF(ROUND(100/W46*X46-100,1)&gt;999,999,-999)))</f>
        <v>34.799999999999997</v>
      </c>
      <c r="Z46" s="216">
        <v>236.82500000000067</v>
      </c>
      <c r="AA46" s="216">
        <v>516.96100000000024</v>
      </c>
      <c r="AB46" s="142">
        <f>IF(Z46=0, "    ---- ", IF(ABS(ROUND(100/Z46*AA46-100,1))&lt;999,ROUND(100/Z46*AA46-100,1),IF(ROUND(100/Z46*AA46-100,1)&gt;999,999,-999)))</f>
        <v>118.3</v>
      </c>
      <c r="AC46" s="216">
        <v>2.3999999999999773</v>
      </c>
      <c r="AD46" s="216">
        <v>-1.4999999999999969</v>
      </c>
      <c r="AE46" s="142">
        <f>IF(AC46=0, "    ---- ", IF(ABS(ROUND(100/AC46*AD46-100,1))&lt;999,ROUND(100/AC46*AD46-100,1),IF(ROUND(100/AC46*AD46-100,1)&gt;999,999,-999)))</f>
        <v>-162.5</v>
      </c>
      <c r="AF46" s="216">
        <v>15.599376709999964</v>
      </c>
      <c r="AG46" s="216">
        <v>-54.732771159999984</v>
      </c>
      <c r="AH46" s="142">
        <f t="shared" si="15"/>
        <v>-450.9</v>
      </c>
      <c r="AI46" s="216">
        <v>259.76296062999859</v>
      </c>
      <c r="AJ46" s="216">
        <v>240.32270703999922</v>
      </c>
      <c r="AK46" s="142">
        <f>IF(AI46=0, "    ---- ", IF(ABS(ROUND(100/AI46*AJ46-100,1))&lt;999,ROUND(100/AI46*AJ46-100,1),IF(ROUND(100/AI46*AJ46-100,1)&gt;999,999,-999)))</f>
        <v>-7.5</v>
      </c>
      <c r="AL46" s="216">
        <v>343.80000000000018</v>
      </c>
      <c r="AM46" s="216">
        <v>963.46999999999798</v>
      </c>
      <c r="AN46" s="142">
        <f>IF(AL46=0, "    ---- ", IF(ABS(ROUND(100/AL46*AM46-100,1))&lt;999,ROUND(100/AL46*AM46-100,1),IF(ROUND(100/AL46*AM46-100,1)&gt;999,999,-999)))</f>
        <v>180.2</v>
      </c>
      <c r="AO46" s="142">
        <f t="shared" si="13"/>
        <v>2766.5577554400033</v>
      </c>
      <c r="AP46" s="142">
        <f t="shared" si="13"/>
        <v>4072.6042426999948</v>
      </c>
      <c r="AQ46" s="142">
        <f t="shared" si="11"/>
        <v>47.2</v>
      </c>
      <c r="AR46" s="217"/>
      <c r="AS46" s="218"/>
      <c r="AT46" s="190"/>
    </row>
    <row r="47" spans="1:46" s="28" customFormat="1" ht="18.75" customHeight="1">
      <c r="A47" s="237"/>
      <c r="B47" s="219"/>
      <c r="C47" s="219"/>
      <c r="D47" s="143"/>
      <c r="E47" s="219"/>
      <c r="F47" s="219"/>
      <c r="G47" s="184"/>
      <c r="H47" s="219"/>
      <c r="I47" s="219"/>
      <c r="J47" s="184"/>
      <c r="K47" s="219"/>
      <c r="L47" s="219"/>
      <c r="M47" s="143"/>
      <c r="N47" s="219"/>
      <c r="O47" s="219"/>
      <c r="P47" s="184"/>
      <c r="Q47" s="219"/>
      <c r="R47" s="219"/>
      <c r="S47" s="184"/>
      <c r="T47" s="219"/>
      <c r="U47" s="219"/>
      <c r="V47" s="184"/>
      <c r="W47" s="219"/>
      <c r="X47" s="219"/>
      <c r="Y47" s="184"/>
      <c r="Z47" s="219"/>
      <c r="AA47" s="219"/>
      <c r="AB47" s="184"/>
      <c r="AC47" s="219"/>
      <c r="AD47" s="219"/>
      <c r="AE47" s="184"/>
      <c r="AF47" s="219"/>
      <c r="AG47" s="219"/>
      <c r="AH47" s="184"/>
      <c r="AI47" s="219"/>
      <c r="AJ47" s="219"/>
      <c r="AK47" s="184"/>
      <c r="AL47" s="219"/>
      <c r="AM47" s="219"/>
      <c r="AN47" s="184"/>
      <c r="AO47" s="143"/>
      <c r="AP47" s="143"/>
      <c r="AQ47" s="184"/>
      <c r="AR47" s="220"/>
      <c r="AS47" s="220"/>
      <c r="AT47" s="233"/>
    </row>
    <row r="48" spans="1:46" s="263" customFormat="1" ht="18.75" customHeight="1">
      <c r="A48" s="610" t="s">
        <v>160</v>
      </c>
      <c r="B48" s="430"/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  <c r="V48" s="430"/>
      <c r="W48" s="430"/>
      <c r="X48" s="430"/>
      <c r="Y48" s="430"/>
      <c r="Z48" s="430"/>
      <c r="AA48" s="430"/>
      <c r="AB48" s="430"/>
      <c r="AC48" s="430"/>
      <c r="AD48" s="430"/>
      <c r="AE48" s="430"/>
      <c r="AF48" s="430"/>
      <c r="AG48" s="430"/>
      <c r="AH48" s="430"/>
      <c r="AI48" s="430"/>
      <c r="AJ48" s="430"/>
      <c r="AK48" s="430"/>
      <c r="AL48" s="430"/>
      <c r="AM48" s="430"/>
      <c r="AN48" s="430"/>
      <c r="AO48" s="430"/>
      <c r="AP48" s="430"/>
      <c r="AQ48" s="430"/>
      <c r="AR48" s="430"/>
      <c r="AS48" s="430"/>
      <c r="AT48" s="430"/>
    </row>
    <row r="49" spans="1:46" s="110" customFormat="1" ht="18.75" customHeight="1">
      <c r="A49" s="430" t="s">
        <v>161</v>
      </c>
      <c r="B49" s="430"/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430"/>
      <c r="V49" s="430"/>
      <c r="W49" s="430"/>
      <c r="X49" s="430"/>
      <c r="Y49" s="430"/>
      <c r="Z49" s="430"/>
      <c r="AA49" s="430"/>
      <c r="AB49" s="430"/>
      <c r="AC49" s="430"/>
      <c r="AD49" s="430"/>
      <c r="AE49" s="430"/>
      <c r="AF49" s="430"/>
      <c r="AG49" s="430"/>
      <c r="AH49" s="430"/>
      <c r="AI49" s="430"/>
      <c r="AJ49" s="430"/>
      <c r="AK49" s="430"/>
      <c r="AL49" s="430"/>
      <c r="AM49" s="430"/>
      <c r="AN49" s="430"/>
      <c r="AO49" s="430"/>
      <c r="AP49" s="430"/>
      <c r="AQ49" s="430"/>
      <c r="AR49" s="430"/>
      <c r="AS49" s="430"/>
      <c r="AT49" s="430"/>
    </row>
    <row r="50" spans="1:46" s="110" customFormat="1" ht="18.75" customHeight="1">
      <c r="A50" s="430" t="s">
        <v>162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430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430"/>
      <c r="AS50" s="430"/>
      <c r="AT50" s="430"/>
    </row>
    <row r="51" spans="1:46" s="110" customFormat="1" ht="18.75" customHeight="1">
      <c r="A51" s="430" t="s">
        <v>163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430"/>
      <c r="T51" s="430"/>
      <c r="U51" s="430"/>
      <c r="V51" s="430"/>
      <c r="W51" s="430"/>
      <c r="X51" s="430"/>
      <c r="Y51" s="430"/>
      <c r="Z51" s="430"/>
      <c r="AA51" s="430"/>
      <c r="AB51" s="430"/>
      <c r="AC51" s="430"/>
      <c r="AD51" s="430"/>
      <c r="AE51" s="430"/>
      <c r="AF51" s="430"/>
      <c r="AG51" s="430"/>
      <c r="AH51" s="430"/>
      <c r="AI51" s="430"/>
      <c r="AJ51" s="430"/>
      <c r="AK51" s="430"/>
      <c r="AL51" s="430"/>
      <c r="AM51" s="430"/>
      <c r="AN51" s="430"/>
      <c r="AO51" s="430"/>
      <c r="AP51" s="430"/>
      <c r="AQ51" s="430"/>
      <c r="AR51" s="430"/>
      <c r="AS51" s="430"/>
      <c r="AT51" s="430"/>
    </row>
    <row r="52" spans="1:46" s="110" customFormat="1" ht="18.75" customHeight="1">
      <c r="A52" s="430" t="s">
        <v>164</v>
      </c>
      <c r="B52" s="430"/>
      <c r="C52" s="430"/>
      <c r="D52" s="430"/>
      <c r="E52" s="430"/>
      <c r="F52" s="430"/>
      <c r="G52" s="430"/>
      <c r="H52" s="430"/>
      <c r="I52" s="430"/>
      <c r="J52" s="430"/>
      <c r="K52" s="430"/>
      <c r="L52" s="430"/>
      <c r="M52" s="430"/>
      <c r="N52" s="430"/>
      <c r="O52" s="430"/>
      <c r="P52" s="430"/>
      <c r="Q52" s="430"/>
      <c r="R52" s="430"/>
      <c r="S52" s="430"/>
      <c r="T52" s="430"/>
      <c r="U52" s="430"/>
      <c r="V52" s="430"/>
      <c r="W52" s="430"/>
      <c r="X52" s="430"/>
      <c r="Y52" s="430"/>
      <c r="Z52" s="430"/>
      <c r="AA52" s="430"/>
      <c r="AB52" s="430"/>
      <c r="AC52" s="430"/>
      <c r="AD52" s="430"/>
      <c r="AE52" s="430"/>
      <c r="AF52" s="430"/>
      <c r="AG52" s="430"/>
      <c r="AH52" s="430"/>
      <c r="AI52" s="430"/>
      <c r="AJ52" s="430"/>
      <c r="AK52" s="430"/>
      <c r="AL52" s="430"/>
      <c r="AM52" s="430"/>
      <c r="AN52" s="430"/>
      <c r="AO52" s="430"/>
      <c r="AP52" s="430"/>
      <c r="AQ52" s="430"/>
      <c r="AR52" s="430"/>
      <c r="AS52" s="430"/>
      <c r="AT52" s="430"/>
    </row>
    <row r="53" spans="1:46" s="110" customFormat="1" ht="18.75" customHeight="1">
      <c r="A53" s="430" t="s">
        <v>165</v>
      </c>
      <c r="B53" s="430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430"/>
      <c r="Q53" s="430"/>
      <c r="R53" s="430"/>
      <c r="S53" s="430"/>
      <c r="T53" s="430"/>
      <c r="U53" s="430"/>
      <c r="V53" s="430"/>
      <c r="W53" s="430"/>
      <c r="X53" s="430"/>
      <c r="Y53" s="430"/>
      <c r="Z53" s="430"/>
      <c r="AA53" s="430"/>
      <c r="AB53" s="430"/>
      <c r="AC53" s="430"/>
      <c r="AD53" s="430"/>
      <c r="AE53" s="430"/>
      <c r="AF53" s="430"/>
      <c r="AG53" s="430"/>
      <c r="AH53" s="430"/>
      <c r="AI53" s="430"/>
      <c r="AJ53" s="430"/>
      <c r="AK53" s="430"/>
      <c r="AL53" s="430"/>
      <c r="AM53" s="430"/>
      <c r="AN53" s="430"/>
      <c r="AO53" s="430"/>
      <c r="AP53" s="430"/>
      <c r="AQ53" s="430"/>
      <c r="AR53" s="430"/>
      <c r="AS53" s="430"/>
      <c r="AT53" s="430"/>
    </row>
    <row r="54" spans="1:46" s="110" customFormat="1" ht="18.75" customHeight="1">
      <c r="A54" s="430" t="s">
        <v>166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0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0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</row>
    <row r="55" spans="1:46" s="110" customFormat="1" ht="18.75" customHeight="1">
      <c r="A55" s="430" t="s">
        <v>167</v>
      </c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0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0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</row>
    <row r="56" spans="1:46" s="110" customFormat="1" ht="18.75" customHeight="1">
      <c r="A56" s="430" t="s">
        <v>168</v>
      </c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0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0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</row>
    <row r="57" spans="1:46" s="110" customFormat="1" ht="18.75" customHeight="1">
      <c r="A57" s="430" t="s">
        <v>169</v>
      </c>
      <c r="B57" s="430"/>
      <c r="C57" s="430"/>
      <c r="D57" s="430"/>
      <c r="E57" s="430"/>
      <c r="F57" s="430"/>
      <c r="G57" s="430"/>
      <c r="H57" s="430"/>
      <c r="I57" s="430"/>
      <c r="J57" s="430"/>
      <c r="K57" s="430"/>
      <c r="L57" s="430"/>
      <c r="M57" s="430"/>
      <c r="N57" s="430"/>
      <c r="O57" s="430"/>
      <c r="P57" s="430"/>
      <c r="Q57" s="430"/>
      <c r="R57" s="430"/>
      <c r="S57" s="430"/>
      <c r="T57" s="430"/>
      <c r="U57" s="430"/>
      <c r="V57" s="430"/>
      <c r="W57" s="430"/>
      <c r="X57" s="430"/>
      <c r="Y57" s="430"/>
      <c r="Z57" s="430"/>
      <c r="AA57" s="430"/>
      <c r="AB57" s="430"/>
      <c r="AC57" s="430"/>
      <c r="AD57" s="430"/>
      <c r="AE57" s="430"/>
      <c r="AF57" s="430"/>
      <c r="AG57" s="430"/>
      <c r="AH57" s="430"/>
      <c r="AI57" s="430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</row>
    <row r="58" spans="1:46" s="263" customFormat="1" ht="18.75" customHeight="1">
      <c r="A58" s="611" t="s">
        <v>33</v>
      </c>
      <c r="B58" s="612"/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2"/>
      <c r="S58" s="612"/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2"/>
      <c r="AK58" s="612"/>
      <c r="AL58" s="612"/>
      <c r="AM58" s="612"/>
      <c r="AN58" s="612"/>
      <c r="AO58" s="612"/>
      <c r="AP58" s="612"/>
      <c r="AQ58" s="612"/>
      <c r="AR58" s="612"/>
      <c r="AS58" s="612"/>
      <c r="AT58" s="612"/>
    </row>
    <row r="59" spans="1:46" s="59" customFormat="1" ht="18.75" customHeight="1">
      <c r="A59" s="27" t="s">
        <v>39</v>
      </c>
      <c r="B59" s="2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</row>
    <row r="60" spans="1:46" s="59" customFormat="1" ht="18.75" customHeight="1">
      <c r="A60" s="27" t="s">
        <v>263</v>
      </c>
    </row>
    <row r="61" spans="1:46" s="59" customFormat="1" ht="18.75" customHeight="1">
      <c r="A61" s="27" t="s">
        <v>157</v>
      </c>
    </row>
    <row r="62" spans="1:46" s="59" customFormat="1" ht="18.75"/>
    <row r="63" spans="1:46" s="59" customFormat="1" ht="18.75"/>
    <row r="64" spans="1:46" s="448" customFormat="1" ht="18.75">
      <c r="I64" s="449"/>
    </row>
    <row r="65" spans="1:46" s="450" customFormat="1" ht="18.75">
      <c r="I65" s="451"/>
    </row>
    <row r="66" spans="1:46" s="450" customFormat="1" ht="18.75">
      <c r="I66" s="451"/>
    </row>
    <row r="67" spans="1:46" s="452" customFormat="1" ht="18.75">
      <c r="I67" s="451"/>
    </row>
    <row r="68" spans="1:46" s="16" customFormat="1" ht="18.75">
      <c r="A68" s="394"/>
      <c r="B68" s="394"/>
      <c r="C68" s="394"/>
      <c r="D68" s="394"/>
      <c r="E68" s="394"/>
      <c r="F68" s="394"/>
      <c r="G68" s="394"/>
      <c r="H68" s="394"/>
      <c r="I68" s="380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4"/>
      <c r="AD68" s="394"/>
      <c r="AE68" s="394"/>
      <c r="AF68" s="394"/>
      <c r="AG68" s="394"/>
      <c r="AH68" s="394"/>
      <c r="AI68" s="394"/>
      <c r="AJ68" s="394"/>
      <c r="AK68" s="394"/>
      <c r="AL68" s="394"/>
      <c r="AM68" s="394"/>
      <c r="AN68" s="394"/>
      <c r="AO68" s="394"/>
      <c r="AP68" s="394"/>
      <c r="AQ68" s="394"/>
      <c r="AR68" s="394"/>
      <c r="AS68" s="394"/>
      <c r="AT68" s="394"/>
    </row>
    <row r="69" spans="1:46" s="450" customFormat="1">
      <c r="C69" s="452"/>
      <c r="H69" s="452"/>
      <c r="I69" s="452"/>
    </row>
  </sheetData>
  <mergeCells count="28">
    <mergeCell ref="AL6:AN6"/>
    <mergeCell ref="AI5:AK5"/>
    <mergeCell ref="T5:V5"/>
    <mergeCell ref="AR6:AT6"/>
    <mergeCell ref="Q6:S6"/>
    <mergeCell ref="AF6:AH6"/>
    <mergeCell ref="AL5:AN5"/>
    <mergeCell ref="T6:V6"/>
    <mergeCell ref="W6:Y6"/>
    <mergeCell ref="AC6:AE6"/>
    <mergeCell ref="AI6:AK6"/>
    <mergeCell ref="H6:J6"/>
    <mergeCell ref="K6:M6"/>
    <mergeCell ref="N6:P6"/>
    <mergeCell ref="E5:G5"/>
    <mergeCell ref="E6:G6"/>
    <mergeCell ref="AF5:AH5"/>
    <mergeCell ref="Q5:S5"/>
    <mergeCell ref="N5:P5"/>
    <mergeCell ref="AR5:AT5"/>
    <mergeCell ref="AO6:AQ6"/>
    <mergeCell ref="B5:D5"/>
    <mergeCell ref="H5:J5"/>
    <mergeCell ref="K5:M5"/>
    <mergeCell ref="Z5:AB5"/>
    <mergeCell ref="Z6:AB6"/>
    <mergeCell ref="AO5:AQ5"/>
    <mergeCell ref="B6:D6"/>
  </mergeCells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0" fitToWidth="6" orientation="portrait" r:id="rId1"/>
  <headerFooter alignWithMargins="0"/>
  <colBreaks count="4" manualBreakCount="4">
    <brk id="10" min="1" max="60" man="1"/>
    <brk id="19" min="1" max="60" man="1"/>
    <brk id="28" min="1" max="60" man="1"/>
    <brk id="37" min="1" max="60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U244"/>
  <sheetViews>
    <sheetView showGridLines="0" zoomScale="60" zoomScaleNormal="60" workbookViewId="0">
      <pane xSplit="1" ySplit="9" topLeftCell="B10" activePane="bottomRight" state="frozen"/>
      <selection activeCell="A2" sqref="A2"/>
      <selection pane="topRight" activeCell="A2" sqref="A2"/>
      <selection pane="bottomLeft" activeCell="A2" sqref="A2"/>
      <selection pane="bottomRight" activeCell="B5" sqref="B5"/>
    </sheetView>
  </sheetViews>
  <sheetFormatPr baseColWidth="10" defaultRowHeight="12.75"/>
  <cols>
    <col min="1" max="1" width="59.42578125" style="248" customWidth="1"/>
    <col min="2" max="46" width="11.7109375" style="248" customWidth="1"/>
    <col min="47" max="16384" width="11.42578125" style="248"/>
  </cols>
  <sheetData>
    <row r="1" spans="1:47" ht="20.25" customHeight="1">
      <c r="A1" s="287" t="s">
        <v>40</v>
      </c>
      <c r="B1" s="557" t="s">
        <v>446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1:47" ht="20.100000000000001" customHeight="1">
      <c r="A2" s="288" t="s">
        <v>281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</row>
    <row r="3" spans="1:47" ht="20.100000000000001" customHeight="1">
      <c r="A3" s="359" t="s">
        <v>313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</row>
    <row r="4" spans="1:47" ht="20.100000000000001" customHeight="1">
      <c r="A4" s="289" t="s">
        <v>314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</row>
    <row r="5" spans="1:47" ht="18.75" customHeight="1">
      <c r="A5" s="290" t="s">
        <v>301</v>
      </c>
      <c r="B5" s="292"/>
      <c r="C5" s="292"/>
      <c r="D5" s="293"/>
      <c r="E5" s="291"/>
      <c r="F5" s="292"/>
      <c r="G5" s="293"/>
      <c r="H5" s="291"/>
      <c r="I5" s="292"/>
      <c r="J5" s="293"/>
      <c r="K5" s="292"/>
      <c r="L5" s="292"/>
      <c r="M5" s="292"/>
      <c r="N5" s="291"/>
      <c r="O5" s="292"/>
      <c r="P5" s="293"/>
      <c r="Q5" s="291"/>
      <c r="R5" s="292"/>
      <c r="S5" s="293"/>
      <c r="T5" s="291"/>
      <c r="U5" s="292"/>
      <c r="V5" s="293"/>
      <c r="W5" s="291"/>
      <c r="X5" s="292"/>
      <c r="Y5" s="293"/>
      <c r="Z5" s="291"/>
      <c r="AA5" s="292"/>
      <c r="AB5" s="293"/>
      <c r="AC5" s="291"/>
      <c r="AD5" s="292"/>
      <c r="AE5" s="293"/>
      <c r="AF5" s="291"/>
      <c r="AG5" s="292"/>
      <c r="AH5" s="293"/>
      <c r="AI5" s="291"/>
      <c r="AJ5" s="292"/>
      <c r="AK5" s="293"/>
      <c r="AL5" s="291"/>
      <c r="AM5" s="292"/>
      <c r="AN5" s="293"/>
      <c r="AO5" s="291"/>
      <c r="AP5" s="292"/>
      <c r="AQ5" s="293"/>
      <c r="AR5" s="291"/>
      <c r="AS5" s="292"/>
      <c r="AT5" s="293"/>
      <c r="AU5" s="110"/>
    </row>
    <row r="6" spans="1:47" ht="18.75" customHeight="1">
      <c r="A6" s="131" t="s">
        <v>76</v>
      </c>
      <c r="B6" s="671" t="s">
        <v>66</v>
      </c>
      <c r="C6" s="672"/>
      <c r="D6" s="673"/>
      <c r="E6" s="671" t="s">
        <v>351</v>
      </c>
      <c r="F6" s="672"/>
      <c r="G6" s="673"/>
      <c r="H6" s="671" t="s">
        <v>127</v>
      </c>
      <c r="I6" s="672"/>
      <c r="J6" s="673"/>
      <c r="K6" s="671" t="s">
        <v>92</v>
      </c>
      <c r="L6" s="672"/>
      <c r="M6" s="673"/>
      <c r="N6" s="671" t="s">
        <v>1</v>
      </c>
      <c r="O6" s="672"/>
      <c r="P6" s="673"/>
      <c r="Q6" s="3" t="s">
        <v>1</v>
      </c>
      <c r="R6" s="4"/>
      <c r="S6" s="117"/>
      <c r="T6" s="671" t="s">
        <v>128</v>
      </c>
      <c r="U6" s="672"/>
      <c r="V6" s="673"/>
      <c r="W6" s="3"/>
      <c r="X6" s="4"/>
      <c r="Y6" s="117"/>
      <c r="Z6" s="671" t="s">
        <v>326</v>
      </c>
      <c r="AA6" s="672"/>
      <c r="AB6" s="673"/>
      <c r="AC6" s="3"/>
      <c r="AD6" s="4"/>
      <c r="AE6" s="117"/>
      <c r="AF6" s="671" t="s">
        <v>353</v>
      </c>
      <c r="AG6" s="672"/>
      <c r="AH6" s="673"/>
      <c r="AI6" s="671"/>
      <c r="AJ6" s="672"/>
      <c r="AK6" s="673"/>
      <c r="AL6" s="671" t="s">
        <v>47</v>
      </c>
      <c r="AM6" s="672"/>
      <c r="AN6" s="673"/>
      <c r="AO6" s="658" t="s">
        <v>24</v>
      </c>
      <c r="AP6" s="656"/>
      <c r="AQ6" s="657"/>
      <c r="AR6" s="671" t="s">
        <v>24</v>
      </c>
      <c r="AS6" s="672"/>
      <c r="AT6" s="673"/>
      <c r="AU6" s="110"/>
    </row>
    <row r="7" spans="1:47" ht="21" customHeight="1">
      <c r="A7" s="97"/>
      <c r="B7" s="674" t="s">
        <v>110</v>
      </c>
      <c r="C7" s="675"/>
      <c r="D7" s="676"/>
      <c r="E7" s="674" t="s">
        <v>95</v>
      </c>
      <c r="F7" s="675"/>
      <c r="G7" s="676"/>
      <c r="H7" s="674" t="s">
        <v>95</v>
      </c>
      <c r="I7" s="675"/>
      <c r="J7" s="676"/>
      <c r="K7" s="674" t="s">
        <v>93</v>
      </c>
      <c r="L7" s="675"/>
      <c r="M7" s="676"/>
      <c r="N7" s="674" t="s">
        <v>3</v>
      </c>
      <c r="O7" s="675"/>
      <c r="P7" s="676"/>
      <c r="Q7" s="674" t="s">
        <v>128</v>
      </c>
      <c r="R7" s="675"/>
      <c r="S7" s="676"/>
      <c r="T7" s="674" t="s">
        <v>129</v>
      </c>
      <c r="U7" s="675"/>
      <c r="V7" s="676"/>
      <c r="W7" s="674" t="s">
        <v>112</v>
      </c>
      <c r="X7" s="675"/>
      <c r="Y7" s="676"/>
      <c r="Z7" s="674" t="s">
        <v>110</v>
      </c>
      <c r="AA7" s="675"/>
      <c r="AB7" s="676"/>
      <c r="AC7" s="674" t="s">
        <v>19</v>
      </c>
      <c r="AD7" s="675"/>
      <c r="AE7" s="676"/>
      <c r="AF7" s="674" t="s">
        <v>354</v>
      </c>
      <c r="AG7" s="675"/>
      <c r="AH7" s="676"/>
      <c r="AI7" s="674" t="s">
        <v>94</v>
      </c>
      <c r="AJ7" s="675"/>
      <c r="AK7" s="676"/>
      <c r="AL7" s="674" t="s">
        <v>95</v>
      </c>
      <c r="AM7" s="675"/>
      <c r="AN7" s="676"/>
      <c r="AO7" s="677" t="s">
        <v>375</v>
      </c>
      <c r="AP7" s="678"/>
      <c r="AQ7" s="679"/>
      <c r="AR7" s="682" t="s">
        <v>378</v>
      </c>
      <c r="AS7" s="683"/>
      <c r="AT7" s="684"/>
      <c r="AU7" s="110"/>
    </row>
    <row r="8" spans="1:47" ht="18.75" customHeight="1">
      <c r="A8" s="97"/>
      <c r="B8" s="6"/>
      <c r="C8" s="6"/>
      <c r="D8" s="7" t="s">
        <v>4</v>
      </c>
      <c r="E8" s="6"/>
      <c r="F8" s="6"/>
      <c r="G8" s="7" t="s">
        <v>4</v>
      </c>
      <c r="H8" s="6"/>
      <c r="I8" s="6"/>
      <c r="J8" s="7" t="s">
        <v>4</v>
      </c>
      <c r="K8" s="6"/>
      <c r="L8" s="6"/>
      <c r="M8" s="7" t="s">
        <v>4</v>
      </c>
      <c r="N8" s="6"/>
      <c r="O8" s="6"/>
      <c r="P8" s="7" t="s">
        <v>4</v>
      </c>
      <c r="Q8" s="6"/>
      <c r="R8" s="6"/>
      <c r="S8" s="7" t="s">
        <v>4</v>
      </c>
      <c r="T8" s="6"/>
      <c r="U8" s="6"/>
      <c r="V8" s="7" t="s">
        <v>4</v>
      </c>
      <c r="W8" s="6"/>
      <c r="X8" s="6"/>
      <c r="Y8" s="7" t="s">
        <v>4</v>
      </c>
      <c r="Z8" s="6"/>
      <c r="AA8" s="6"/>
      <c r="AB8" s="7" t="s">
        <v>4</v>
      </c>
      <c r="AC8" s="6"/>
      <c r="AD8" s="6"/>
      <c r="AE8" s="7" t="s">
        <v>4</v>
      </c>
      <c r="AF8" s="6"/>
      <c r="AG8" s="6"/>
      <c r="AH8" s="7" t="s">
        <v>4</v>
      </c>
      <c r="AI8" s="6"/>
      <c r="AJ8" s="6"/>
      <c r="AK8" s="7" t="s">
        <v>4</v>
      </c>
      <c r="AL8" s="6"/>
      <c r="AM8" s="6"/>
      <c r="AN8" s="7" t="s">
        <v>4</v>
      </c>
      <c r="AO8" s="6"/>
      <c r="AP8" s="6"/>
      <c r="AQ8" s="7" t="s">
        <v>4</v>
      </c>
      <c r="AR8" s="6"/>
      <c r="AS8" s="6"/>
      <c r="AT8" s="7" t="s">
        <v>4</v>
      </c>
      <c r="AU8" s="110"/>
    </row>
    <row r="9" spans="1:47" ht="18.75" customHeight="1">
      <c r="A9" s="294" t="s">
        <v>48</v>
      </c>
      <c r="B9" s="295">
        <v>2014</v>
      </c>
      <c r="C9" s="295">
        <v>2015</v>
      </c>
      <c r="D9" s="50" t="s">
        <v>7</v>
      </c>
      <c r="E9" s="295">
        <v>2014</v>
      </c>
      <c r="F9" s="295">
        <v>2015</v>
      </c>
      <c r="G9" s="50" t="s">
        <v>7</v>
      </c>
      <c r="H9" s="295">
        <v>2014</v>
      </c>
      <c r="I9" s="295">
        <v>2015</v>
      </c>
      <c r="J9" s="50" t="s">
        <v>7</v>
      </c>
      <c r="K9" s="295">
        <v>2014</v>
      </c>
      <c r="L9" s="295">
        <v>2015</v>
      </c>
      <c r="M9" s="50" t="s">
        <v>7</v>
      </c>
      <c r="N9" s="295">
        <v>2014</v>
      </c>
      <c r="O9" s="295">
        <v>2015</v>
      </c>
      <c r="P9" s="50" t="s">
        <v>7</v>
      </c>
      <c r="Q9" s="295">
        <v>2014</v>
      </c>
      <c r="R9" s="295">
        <v>2015</v>
      </c>
      <c r="S9" s="50" t="s">
        <v>7</v>
      </c>
      <c r="T9" s="295">
        <v>2014</v>
      </c>
      <c r="U9" s="295">
        <v>2015</v>
      </c>
      <c r="V9" s="50" t="s">
        <v>7</v>
      </c>
      <c r="W9" s="295">
        <v>2014</v>
      </c>
      <c r="X9" s="295">
        <v>2015</v>
      </c>
      <c r="Y9" s="50" t="s">
        <v>7</v>
      </c>
      <c r="Z9" s="295">
        <v>2014</v>
      </c>
      <c r="AA9" s="295">
        <v>2015</v>
      </c>
      <c r="AB9" s="50" t="s">
        <v>7</v>
      </c>
      <c r="AC9" s="295">
        <v>2014</v>
      </c>
      <c r="AD9" s="295">
        <v>2015</v>
      </c>
      <c r="AE9" s="50" t="s">
        <v>7</v>
      </c>
      <c r="AF9" s="295">
        <v>2014</v>
      </c>
      <c r="AG9" s="295">
        <v>2015</v>
      </c>
      <c r="AH9" s="50" t="s">
        <v>7</v>
      </c>
      <c r="AI9" s="295">
        <v>2014</v>
      </c>
      <c r="AJ9" s="295">
        <v>2015</v>
      </c>
      <c r="AK9" s="50" t="s">
        <v>7</v>
      </c>
      <c r="AL9" s="295">
        <v>2014</v>
      </c>
      <c r="AM9" s="295">
        <v>2015</v>
      </c>
      <c r="AN9" s="50" t="s">
        <v>7</v>
      </c>
      <c r="AO9" s="295">
        <v>2014</v>
      </c>
      <c r="AP9" s="295">
        <v>2015</v>
      </c>
      <c r="AQ9" s="50" t="s">
        <v>7</v>
      </c>
      <c r="AR9" s="295">
        <v>2014</v>
      </c>
      <c r="AS9" s="295">
        <v>2015</v>
      </c>
      <c r="AT9" s="50" t="s">
        <v>7</v>
      </c>
      <c r="AU9" s="110"/>
    </row>
    <row r="10" spans="1:47" ht="18.75" customHeight="1">
      <c r="A10" s="423"/>
      <c r="B10" s="376"/>
      <c r="C10" s="376"/>
      <c r="D10" s="378"/>
      <c r="E10" s="378"/>
      <c r="F10" s="378"/>
      <c r="G10" s="377"/>
      <c r="H10" s="376"/>
      <c r="I10" s="376"/>
      <c r="J10" s="377"/>
      <c r="K10" s="376"/>
      <c r="L10" s="376"/>
      <c r="M10" s="378"/>
      <c r="N10" s="376"/>
      <c r="O10" s="376"/>
      <c r="P10" s="377"/>
      <c r="Q10" s="376"/>
      <c r="R10" s="376"/>
      <c r="S10" s="377"/>
      <c r="T10" s="376"/>
      <c r="U10" s="376"/>
      <c r="V10" s="377"/>
      <c r="W10" s="376"/>
      <c r="X10" s="376"/>
      <c r="Y10" s="377"/>
      <c r="Z10" s="378"/>
      <c r="AA10" s="378"/>
      <c r="AB10" s="377"/>
      <c r="AC10" s="376"/>
      <c r="AD10" s="376"/>
      <c r="AE10" s="377"/>
      <c r="AF10" s="378"/>
      <c r="AG10" s="378"/>
      <c r="AH10" s="377"/>
      <c r="AI10" s="376"/>
      <c r="AJ10" s="376"/>
      <c r="AK10" s="377"/>
      <c r="AL10" s="376"/>
      <c r="AM10" s="376"/>
      <c r="AN10" s="377"/>
      <c r="AO10" s="378"/>
      <c r="AP10" s="378"/>
      <c r="AQ10" s="377"/>
      <c r="AR10" s="376"/>
      <c r="AS10" s="376"/>
      <c r="AT10" s="377"/>
      <c r="AU10" s="110"/>
    </row>
    <row r="11" spans="1:47" s="110" customFormat="1" ht="18.75" customHeight="1">
      <c r="A11" s="424" t="s">
        <v>175</v>
      </c>
      <c r="B11" s="134"/>
      <c r="C11" s="134"/>
      <c r="D11" s="454"/>
      <c r="E11" s="453"/>
      <c r="F11" s="453"/>
      <c r="G11" s="280"/>
      <c r="H11" s="453"/>
      <c r="I11" s="453"/>
      <c r="J11" s="280"/>
      <c r="K11" s="453"/>
      <c r="L11" s="453"/>
      <c r="M11" s="454"/>
      <c r="N11" s="453"/>
      <c r="O11" s="453"/>
      <c r="P11" s="280"/>
      <c r="Q11" s="453"/>
      <c r="R11" s="453"/>
      <c r="S11" s="280"/>
      <c r="T11" s="453"/>
      <c r="U11" s="453"/>
      <c r="V11" s="280"/>
      <c r="W11" s="453"/>
      <c r="X11" s="453"/>
      <c r="Y11" s="474"/>
      <c r="Z11" s="453"/>
      <c r="AA11" s="453"/>
      <c r="AB11" s="280"/>
      <c r="AC11" s="453"/>
      <c r="AD11" s="453"/>
      <c r="AE11" s="280"/>
      <c r="AF11" s="453"/>
      <c r="AG11" s="453"/>
      <c r="AH11" s="280"/>
      <c r="AI11" s="453"/>
      <c r="AJ11" s="453"/>
      <c r="AK11" s="280"/>
      <c r="AL11" s="453"/>
      <c r="AM11" s="453"/>
      <c r="AN11" s="280"/>
      <c r="AO11" s="454"/>
      <c r="AP11" s="454"/>
      <c r="AQ11" s="280"/>
      <c r="AR11" s="453"/>
      <c r="AS11" s="453"/>
      <c r="AT11" s="280"/>
    </row>
    <row r="12" spans="1:47" s="110" customFormat="1" ht="18.75" customHeight="1">
      <c r="A12" s="425" t="s">
        <v>307</v>
      </c>
      <c r="B12" s="158"/>
      <c r="C12" s="158"/>
      <c r="D12" s="456"/>
      <c r="E12" s="158"/>
      <c r="F12" s="158"/>
      <c r="G12" s="419" t="str">
        <f t="shared" ref="G12:G58" si="0">IF(E12=0, "    ---- ", IF(ABS(ROUND(100/E12*F12-100,1))&lt;999,ROUND(100/E12*F12-100,1),IF(ROUND(100/E12*F12-100,1)&gt;999,999,-999)))</f>
        <v xml:space="preserve">    ---- </v>
      </c>
      <c r="H12" s="455"/>
      <c r="I12" s="455"/>
      <c r="J12" s="275"/>
      <c r="K12" s="455"/>
      <c r="L12" s="455"/>
      <c r="M12" s="456"/>
      <c r="N12" s="455"/>
      <c r="O12" s="455"/>
      <c r="P12" s="275"/>
      <c r="Q12" s="455"/>
      <c r="R12" s="455"/>
      <c r="S12" s="275"/>
      <c r="T12" s="455"/>
      <c r="U12" s="455"/>
      <c r="V12" s="275"/>
      <c r="W12" s="455"/>
      <c r="X12" s="455"/>
      <c r="Y12" s="419" t="str">
        <f t="shared" ref="Y12:Y58" si="1">IF(W12=0, "    ---- ", IF(ABS(ROUND(100/W12*X12-100,1))&lt;999,ROUND(100/W12*X12-100,1),IF(ROUND(100/W12*X12-100,1)&gt;999,999,-999)))</f>
        <v xml:space="preserve">    ---- </v>
      </c>
      <c r="Z12" s="455"/>
      <c r="AA12" s="455"/>
      <c r="AB12" s="275" t="str">
        <f t="shared" ref="AB12:AB58" si="2">IF(Z12=0, "    ---- ", IF(ABS(ROUND(100/Z12*AA12-100,1))&lt;999,ROUND(100/Z12*AA12-100,1),IF(ROUND(100/Z12*AA12-100,1)&gt;999,999,-999)))</f>
        <v xml:space="preserve">    ---- </v>
      </c>
      <c r="AC12" s="455"/>
      <c r="AD12" s="455"/>
      <c r="AE12" s="275"/>
      <c r="AF12" s="455"/>
      <c r="AG12" s="455"/>
      <c r="AH12" s="275"/>
      <c r="AI12" s="158"/>
      <c r="AJ12" s="158"/>
      <c r="AK12" s="419" t="str">
        <f>IF(AI12=0, "    ---- ", IF(ABS(ROUND(100/AI12*AJ12-100,1))&lt;999,ROUND(100/AI12*AJ12-100,1),IF(ROUND(100/AI12*AJ12-100,1)&gt;999,999,-999)))</f>
        <v xml:space="preserve">    ---- </v>
      </c>
      <c r="AL12" s="298"/>
      <c r="AM12" s="298"/>
      <c r="AN12" s="419" t="str">
        <f>IF(AL12=0, "    ---- ", IF(ABS(ROUND(100/AL12*AM12-100,1))&lt;999,ROUND(100/AL12*AM12-100,1),IF(ROUND(100/AL12*AM12-100,1)&gt;999,999,-999)))</f>
        <v xml:space="preserve">    ---- </v>
      </c>
      <c r="AO12" s="298">
        <f>B12+E12+H12+K12+Q12+T12+W12+Z12+AF12+AI12+AL12</f>
        <v>0</v>
      </c>
      <c r="AP12" s="298">
        <f>C12+F12+I12+L12+R12+U12+X12+AA12+AG12+AJ12+AM12</f>
        <v>0</v>
      </c>
      <c r="AQ12" s="419" t="str">
        <f t="shared" ref="AQ12:AQ22" si="3">IF(AO12=0, "    ---- ", IF(ABS(ROUND(100/AO12*AP12-100,1))&lt;999,ROUND(100/AO12*AP12-100,1),IF(ROUND(100/AO12*AP12-100,1)&gt;999,999,-999)))</f>
        <v xml:space="preserve">    ---- </v>
      </c>
      <c r="AR12" s="298">
        <f>+B12+E12+H12+K12+N12+Q12+T12+W12+Z12+AC12+AF12+AI12+AL12</f>
        <v>0</v>
      </c>
      <c r="AS12" s="298">
        <f>+C12+F12+I12+L12+O12+R12+U12+X12+AA12+AD12+AG12+AJ12+AM12</f>
        <v>0</v>
      </c>
      <c r="AT12" s="419" t="str">
        <f t="shared" ref="AT12:AT22" si="4">IF(AR12=0, "    ---- ", IF(ABS(ROUND(100/AR12*AS12-100,1))&lt;999,ROUND(100/AR12*AS12-100,1),IF(ROUND(100/AR12*AS12-100,1)&gt;999,999,-999)))</f>
        <v xml:space="preserve">    ---- </v>
      </c>
    </row>
    <row r="13" spans="1:47" s="110" customFormat="1" ht="18.75" customHeight="1">
      <c r="A13" s="425" t="s">
        <v>308</v>
      </c>
      <c r="B13" s="158"/>
      <c r="C13" s="158"/>
      <c r="D13" s="456"/>
      <c r="E13" s="158"/>
      <c r="F13" s="158"/>
      <c r="G13" s="419" t="str">
        <f t="shared" si="0"/>
        <v xml:space="preserve">    ---- </v>
      </c>
      <c r="H13" s="455"/>
      <c r="I13" s="455"/>
      <c r="J13" s="275"/>
      <c r="K13" s="455"/>
      <c r="L13" s="455"/>
      <c r="M13" s="456"/>
      <c r="N13" s="455"/>
      <c r="O13" s="455"/>
      <c r="P13" s="275"/>
      <c r="Q13" s="455"/>
      <c r="R13" s="455"/>
      <c r="S13" s="275"/>
      <c r="T13" s="455"/>
      <c r="U13" s="455"/>
      <c r="V13" s="275"/>
      <c r="W13" s="455"/>
      <c r="X13" s="455"/>
      <c r="Y13" s="419" t="str">
        <f t="shared" si="1"/>
        <v xml:space="preserve">    ---- </v>
      </c>
      <c r="Z13" s="455"/>
      <c r="AA13" s="455"/>
      <c r="AB13" s="275" t="str">
        <f t="shared" si="2"/>
        <v xml:space="preserve">    ---- </v>
      </c>
      <c r="AC13" s="455"/>
      <c r="AD13" s="455"/>
      <c r="AE13" s="275"/>
      <c r="AF13" s="455"/>
      <c r="AG13" s="455"/>
      <c r="AH13" s="275"/>
      <c r="AI13" s="158"/>
      <c r="AJ13" s="158"/>
      <c r="AK13" s="419"/>
      <c r="AL13" s="298"/>
      <c r="AM13" s="298"/>
      <c r="AN13" s="419" t="str">
        <f>IF(AL13=0, "    ---- ", IF(ABS(ROUND(100/AL13*AM13-100,1))&lt;999,ROUND(100/AL13*AM13-100,1),IF(ROUND(100/AL13*AM13-100,1)&gt;999,999,-999)))</f>
        <v xml:space="preserve">    ---- </v>
      </c>
      <c r="AO13" s="298">
        <f t="shared" ref="AO13:AP76" si="5">B13+E13+H13+K13+Q13+T13+W13+Z13+AF13+AI13+AL13</f>
        <v>0</v>
      </c>
      <c r="AP13" s="298">
        <f t="shared" si="5"/>
        <v>0</v>
      </c>
      <c r="AQ13" s="419" t="str">
        <f t="shared" si="3"/>
        <v xml:space="preserve">    ---- </v>
      </c>
      <c r="AR13" s="298">
        <f t="shared" ref="AR13:AS76" si="6">+B13+E13+H13+K13+N13+Q13+T13+W13+Z13+AC13+AF13+AI13+AL13</f>
        <v>0</v>
      </c>
      <c r="AS13" s="298">
        <f t="shared" si="6"/>
        <v>0</v>
      </c>
      <c r="AT13" s="419" t="str">
        <f t="shared" si="4"/>
        <v xml:space="preserve">    ---- </v>
      </c>
    </row>
    <row r="14" spans="1:47" s="110" customFormat="1" ht="18.75" customHeight="1">
      <c r="A14" s="425" t="s">
        <v>182</v>
      </c>
      <c r="B14" s="158"/>
      <c r="C14" s="158"/>
      <c r="D14" s="456"/>
      <c r="E14" s="158"/>
      <c r="F14" s="158"/>
      <c r="G14" s="419" t="str">
        <f t="shared" si="0"/>
        <v xml:space="preserve">    ---- </v>
      </c>
      <c r="H14" s="455"/>
      <c r="I14" s="455"/>
      <c r="J14" s="275"/>
      <c r="K14" s="455"/>
      <c r="L14" s="455"/>
      <c r="M14" s="456"/>
      <c r="N14" s="455"/>
      <c r="O14" s="455"/>
      <c r="P14" s="275"/>
      <c r="Q14" s="455"/>
      <c r="R14" s="455"/>
      <c r="S14" s="275"/>
      <c r="T14" s="455"/>
      <c r="U14" s="455"/>
      <c r="V14" s="275"/>
      <c r="W14" s="455"/>
      <c r="X14" s="455"/>
      <c r="Y14" s="419" t="str">
        <f t="shared" si="1"/>
        <v xml:space="preserve">    ---- </v>
      </c>
      <c r="Z14" s="455"/>
      <c r="AA14" s="455"/>
      <c r="AB14" s="275" t="str">
        <f t="shared" si="2"/>
        <v xml:space="preserve">    ---- </v>
      </c>
      <c r="AC14" s="455"/>
      <c r="AD14" s="455"/>
      <c r="AE14" s="275"/>
      <c r="AF14" s="455"/>
      <c r="AG14" s="455"/>
      <c r="AH14" s="275"/>
      <c r="AI14" s="158"/>
      <c r="AJ14" s="158"/>
      <c r="AK14" s="419" t="str">
        <f>IF(AI14=0, "    ---- ", IF(ABS(ROUND(100/AI14*AJ14-100,1))&lt;999,ROUND(100/AI14*AJ14-100,1),IF(ROUND(100/AI14*AJ14-100,1)&gt;999,999,-999)))</f>
        <v xml:space="preserve">    ---- </v>
      </c>
      <c r="AL14" s="298"/>
      <c r="AM14" s="298"/>
      <c r="AN14" s="419" t="str">
        <f>IF(AL14=0, "    ---- ", IF(ABS(ROUND(100/AL14*AM14-100,1))&lt;999,ROUND(100/AL14*AM14-100,1),IF(ROUND(100/AL14*AM14-100,1)&gt;999,999,-999)))</f>
        <v xml:space="preserve">    ---- </v>
      </c>
      <c r="AO14" s="298">
        <f t="shared" si="5"/>
        <v>0</v>
      </c>
      <c r="AP14" s="298">
        <f t="shared" si="5"/>
        <v>0</v>
      </c>
      <c r="AQ14" s="419" t="str">
        <f t="shared" si="3"/>
        <v xml:space="preserve">    ---- </v>
      </c>
      <c r="AR14" s="298">
        <f t="shared" si="6"/>
        <v>0</v>
      </c>
      <c r="AS14" s="298">
        <f t="shared" si="6"/>
        <v>0</v>
      </c>
      <c r="AT14" s="419" t="str">
        <f t="shared" si="4"/>
        <v xml:space="preserve">    ---- </v>
      </c>
    </row>
    <row r="15" spans="1:47" s="110" customFormat="1" ht="18.75" customHeight="1">
      <c r="A15" s="425" t="s">
        <v>176</v>
      </c>
      <c r="B15" s="158"/>
      <c r="C15" s="158"/>
      <c r="D15" s="456"/>
      <c r="E15" s="158"/>
      <c r="F15" s="158"/>
      <c r="G15" s="419"/>
      <c r="H15" s="455"/>
      <c r="I15" s="455"/>
      <c r="J15" s="275"/>
      <c r="K15" s="455"/>
      <c r="L15" s="455"/>
      <c r="M15" s="456"/>
      <c r="N15" s="455"/>
      <c r="O15" s="455"/>
      <c r="P15" s="275"/>
      <c r="Q15" s="455"/>
      <c r="R15" s="455"/>
      <c r="S15" s="275"/>
      <c r="T15" s="455"/>
      <c r="U15" s="455"/>
      <c r="V15" s="275"/>
      <c r="W15" s="455"/>
      <c r="X15" s="455"/>
      <c r="Y15" s="419"/>
      <c r="Z15" s="455"/>
      <c r="AA15" s="455"/>
      <c r="AB15" s="275" t="str">
        <f t="shared" si="2"/>
        <v xml:space="preserve">    ---- </v>
      </c>
      <c r="AC15" s="455"/>
      <c r="AD15" s="455"/>
      <c r="AE15" s="275"/>
      <c r="AF15" s="455"/>
      <c r="AG15" s="455"/>
      <c r="AH15" s="275"/>
      <c r="AI15" s="158"/>
      <c r="AJ15" s="158"/>
      <c r="AK15" s="419"/>
      <c r="AL15" s="298"/>
      <c r="AM15" s="298"/>
      <c r="AN15" s="419"/>
      <c r="AO15" s="298">
        <f t="shared" si="5"/>
        <v>0</v>
      </c>
      <c r="AP15" s="298">
        <f t="shared" si="5"/>
        <v>0</v>
      </c>
      <c r="AQ15" s="419" t="str">
        <f t="shared" si="3"/>
        <v xml:space="preserve">    ---- </v>
      </c>
      <c r="AR15" s="298">
        <f t="shared" si="6"/>
        <v>0</v>
      </c>
      <c r="AS15" s="298">
        <f t="shared" si="6"/>
        <v>0</v>
      </c>
      <c r="AT15" s="419" t="str">
        <f t="shared" si="4"/>
        <v xml:space="preserve">    ---- </v>
      </c>
    </row>
    <row r="16" spans="1:47" s="110" customFormat="1" ht="18.75" customHeight="1">
      <c r="A16" s="425" t="s">
        <v>179</v>
      </c>
      <c r="B16" s="158"/>
      <c r="C16" s="158"/>
      <c r="D16" s="456"/>
      <c r="E16" s="158"/>
      <c r="F16" s="158"/>
      <c r="G16" s="419"/>
      <c r="H16" s="455"/>
      <c r="I16" s="455"/>
      <c r="J16" s="275"/>
      <c r="K16" s="455"/>
      <c r="L16" s="455"/>
      <c r="M16" s="456"/>
      <c r="N16" s="455"/>
      <c r="O16" s="455"/>
      <c r="P16" s="275"/>
      <c r="Q16" s="455"/>
      <c r="R16" s="455"/>
      <c r="S16" s="275"/>
      <c r="T16" s="455"/>
      <c r="U16" s="455"/>
      <c r="V16" s="275"/>
      <c r="W16" s="455"/>
      <c r="X16" s="455"/>
      <c r="Y16" s="419"/>
      <c r="Z16" s="455"/>
      <c r="AA16" s="455"/>
      <c r="AB16" s="275" t="str">
        <f t="shared" si="2"/>
        <v xml:space="preserve">    ---- </v>
      </c>
      <c r="AC16" s="455"/>
      <c r="AD16" s="455"/>
      <c r="AE16" s="275"/>
      <c r="AF16" s="455"/>
      <c r="AG16" s="455"/>
      <c r="AH16" s="275"/>
      <c r="AI16" s="158"/>
      <c r="AJ16" s="158"/>
      <c r="AK16" s="419"/>
      <c r="AL16" s="298"/>
      <c r="AM16" s="298"/>
      <c r="AN16" s="419"/>
      <c r="AO16" s="298">
        <f t="shared" si="5"/>
        <v>0</v>
      </c>
      <c r="AP16" s="298">
        <f t="shared" si="5"/>
        <v>0</v>
      </c>
      <c r="AQ16" s="419" t="str">
        <f t="shared" si="3"/>
        <v xml:space="preserve">    ---- </v>
      </c>
      <c r="AR16" s="298">
        <f t="shared" si="6"/>
        <v>0</v>
      </c>
      <c r="AS16" s="298">
        <f t="shared" si="6"/>
        <v>0</v>
      </c>
      <c r="AT16" s="419" t="str">
        <f t="shared" si="4"/>
        <v xml:space="preserve">    ---- </v>
      </c>
    </row>
    <row r="17" spans="1:46" s="110" customFormat="1" ht="18.75" customHeight="1">
      <c r="A17" s="425" t="s">
        <v>309</v>
      </c>
      <c r="B17" s="158"/>
      <c r="C17" s="158"/>
      <c r="D17" s="456"/>
      <c r="E17" s="158"/>
      <c r="F17" s="158"/>
      <c r="G17" s="419" t="str">
        <f t="shared" si="0"/>
        <v xml:space="preserve">    ---- </v>
      </c>
      <c r="H17" s="455"/>
      <c r="I17" s="455"/>
      <c r="J17" s="275"/>
      <c r="K17" s="455"/>
      <c r="L17" s="455"/>
      <c r="M17" s="456"/>
      <c r="N17" s="455"/>
      <c r="O17" s="455"/>
      <c r="P17" s="275"/>
      <c r="Q17" s="455"/>
      <c r="R17" s="455"/>
      <c r="S17" s="275"/>
      <c r="T17" s="455"/>
      <c r="U17" s="455"/>
      <c r="V17" s="275"/>
      <c r="W17" s="455"/>
      <c r="X17" s="455"/>
      <c r="Y17" s="419" t="str">
        <f t="shared" si="1"/>
        <v xml:space="preserve">    ---- </v>
      </c>
      <c r="Z17" s="455"/>
      <c r="AA17" s="455"/>
      <c r="AB17" s="275" t="str">
        <f t="shared" si="2"/>
        <v xml:space="preserve">    ---- </v>
      </c>
      <c r="AC17" s="455"/>
      <c r="AD17" s="455"/>
      <c r="AE17" s="275"/>
      <c r="AF17" s="455"/>
      <c r="AG17" s="455"/>
      <c r="AH17" s="275"/>
      <c r="AI17" s="158"/>
      <c r="AJ17" s="158"/>
      <c r="AK17" s="419" t="str">
        <f>IF(AI17=0, "    ---- ", IF(ABS(ROUND(100/AI17*AJ17-100,1))&lt;999,ROUND(100/AI17*AJ17-100,1),IF(ROUND(100/AI17*AJ17-100,1)&gt;999,999,-999)))</f>
        <v xml:space="preserve">    ---- </v>
      </c>
      <c r="AL17" s="298"/>
      <c r="AM17" s="298"/>
      <c r="AN17" s="419" t="str">
        <f>IF(AL17=0, "    ---- ", IF(ABS(ROUND(100/AL17*AM17-100,1))&lt;999,ROUND(100/AL17*AM17-100,1),IF(ROUND(100/AL17*AM17-100,1)&gt;999,999,-999)))</f>
        <v xml:space="preserve">    ---- </v>
      </c>
      <c r="AO17" s="298">
        <f t="shared" si="5"/>
        <v>0</v>
      </c>
      <c r="AP17" s="298">
        <f t="shared" si="5"/>
        <v>0</v>
      </c>
      <c r="AQ17" s="419" t="str">
        <f t="shared" si="3"/>
        <v xml:space="preserve">    ---- </v>
      </c>
      <c r="AR17" s="298">
        <f t="shared" si="6"/>
        <v>0</v>
      </c>
      <c r="AS17" s="298">
        <f t="shared" si="6"/>
        <v>0</v>
      </c>
      <c r="AT17" s="419" t="str">
        <f t="shared" si="4"/>
        <v xml:space="preserve">    ---- </v>
      </c>
    </row>
    <row r="18" spans="1:46" s="110" customFormat="1" ht="18.75" customHeight="1">
      <c r="A18" s="425" t="s">
        <v>178</v>
      </c>
      <c r="B18" s="158"/>
      <c r="C18" s="158"/>
      <c r="D18" s="456"/>
      <c r="E18" s="158"/>
      <c r="F18" s="158"/>
      <c r="G18" s="419"/>
      <c r="H18" s="455"/>
      <c r="I18" s="455"/>
      <c r="J18" s="275"/>
      <c r="K18" s="455"/>
      <c r="L18" s="455"/>
      <c r="M18" s="456"/>
      <c r="N18" s="455"/>
      <c r="O18" s="455"/>
      <c r="P18" s="275"/>
      <c r="Q18" s="455"/>
      <c r="R18" s="455"/>
      <c r="S18" s="275"/>
      <c r="T18" s="455"/>
      <c r="U18" s="455"/>
      <c r="V18" s="275"/>
      <c r="W18" s="455"/>
      <c r="X18" s="455"/>
      <c r="Y18" s="419"/>
      <c r="Z18" s="455"/>
      <c r="AA18" s="455"/>
      <c r="AB18" s="275" t="str">
        <f t="shared" si="2"/>
        <v xml:space="preserve">    ---- </v>
      </c>
      <c r="AC18" s="455"/>
      <c r="AD18" s="455"/>
      <c r="AE18" s="275"/>
      <c r="AF18" s="455"/>
      <c r="AG18" s="455"/>
      <c r="AH18" s="275"/>
      <c r="AI18" s="158"/>
      <c r="AJ18" s="158"/>
      <c r="AK18" s="419"/>
      <c r="AL18" s="298"/>
      <c r="AM18" s="298"/>
      <c r="AN18" s="419"/>
      <c r="AO18" s="298">
        <f t="shared" si="5"/>
        <v>0</v>
      </c>
      <c r="AP18" s="298">
        <f t="shared" si="5"/>
        <v>0</v>
      </c>
      <c r="AQ18" s="419" t="str">
        <f t="shared" si="3"/>
        <v xml:space="preserve">    ---- </v>
      </c>
      <c r="AR18" s="298">
        <f t="shared" si="6"/>
        <v>0</v>
      </c>
      <c r="AS18" s="298">
        <f t="shared" si="6"/>
        <v>0</v>
      </c>
      <c r="AT18" s="419" t="str">
        <f t="shared" si="4"/>
        <v xml:space="preserve">    ---- </v>
      </c>
    </row>
    <row r="19" spans="1:46" s="110" customFormat="1" ht="18.75" customHeight="1">
      <c r="A19" s="425" t="s">
        <v>310</v>
      </c>
      <c r="B19" s="158"/>
      <c r="C19" s="158"/>
      <c r="D19" s="456"/>
      <c r="E19" s="158"/>
      <c r="F19" s="158"/>
      <c r="G19" s="419"/>
      <c r="H19" s="455"/>
      <c r="I19" s="455"/>
      <c r="J19" s="275"/>
      <c r="K19" s="455"/>
      <c r="L19" s="455"/>
      <c r="M19" s="456"/>
      <c r="N19" s="455"/>
      <c r="O19" s="455"/>
      <c r="P19" s="275"/>
      <c r="Q19" s="455"/>
      <c r="R19" s="455"/>
      <c r="S19" s="275"/>
      <c r="T19" s="455"/>
      <c r="U19" s="455"/>
      <c r="V19" s="275"/>
      <c r="W19" s="455"/>
      <c r="X19" s="455"/>
      <c r="Y19" s="419"/>
      <c r="Z19" s="455"/>
      <c r="AA19" s="455"/>
      <c r="AB19" s="275" t="str">
        <f t="shared" si="2"/>
        <v xml:space="preserve">    ---- </v>
      </c>
      <c r="AC19" s="455"/>
      <c r="AD19" s="455"/>
      <c r="AE19" s="275"/>
      <c r="AF19" s="455"/>
      <c r="AG19" s="455"/>
      <c r="AH19" s="275"/>
      <c r="AI19" s="158"/>
      <c r="AJ19" s="158"/>
      <c r="AK19" s="419"/>
      <c r="AL19" s="298"/>
      <c r="AM19" s="298"/>
      <c r="AN19" s="419" t="str">
        <f>IF(AL19=0, "    ---- ", IF(ABS(ROUND(100/AL19*AM19-100,1))&lt;999,ROUND(100/AL19*AM19-100,1),IF(ROUND(100/AL19*AM19-100,1)&gt;999,999,-999)))</f>
        <v xml:space="preserve">    ---- </v>
      </c>
      <c r="AO19" s="298">
        <f t="shared" si="5"/>
        <v>0</v>
      </c>
      <c r="AP19" s="298">
        <f t="shared" si="5"/>
        <v>0</v>
      </c>
      <c r="AQ19" s="419" t="str">
        <f t="shared" si="3"/>
        <v xml:space="preserve">    ---- </v>
      </c>
      <c r="AR19" s="298">
        <f t="shared" si="6"/>
        <v>0</v>
      </c>
      <c r="AS19" s="298">
        <f t="shared" si="6"/>
        <v>0</v>
      </c>
      <c r="AT19" s="419" t="str">
        <f t="shared" si="4"/>
        <v xml:space="preserve">    ---- </v>
      </c>
    </row>
    <row r="20" spans="1:46" s="263" customFormat="1" ht="18.75" customHeight="1">
      <c r="A20" s="424" t="s">
        <v>41</v>
      </c>
      <c r="B20" s="134">
        <f>SUM(B12:B17)+B19</f>
        <v>0</v>
      </c>
      <c r="C20" s="134">
        <f>SUM(C12:C17)+C19</f>
        <v>0</v>
      </c>
      <c r="D20" s="454"/>
      <c r="E20" s="134">
        <f>SUM(E12:E17)+E19</f>
        <v>0</v>
      </c>
      <c r="F20" s="134">
        <f>SUM(F12:F17)+F19</f>
        <v>0</v>
      </c>
      <c r="G20" s="474" t="str">
        <f t="shared" si="0"/>
        <v xml:space="preserve">    ---- </v>
      </c>
      <c r="H20" s="453">
        <f>SUM(H12:H17)+H19</f>
        <v>0</v>
      </c>
      <c r="I20" s="453">
        <f>SUM(I12:I17)+I19</f>
        <v>0</v>
      </c>
      <c r="J20" s="280"/>
      <c r="K20" s="453">
        <f>SUM(K12:K17)+K19</f>
        <v>0</v>
      </c>
      <c r="L20" s="453">
        <f>SUM(L12:L17)+L19</f>
        <v>0</v>
      </c>
      <c r="M20" s="454"/>
      <c r="N20" s="453">
        <f>SUM(N12:N17)+N19</f>
        <v>0</v>
      </c>
      <c r="O20" s="453">
        <f>SUM(O12:O17)+O19</f>
        <v>0</v>
      </c>
      <c r="P20" s="280"/>
      <c r="Q20" s="453">
        <f>SUM(Q12:Q17)+Q19</f>
        <v>0</v>
      </c>
      <c r="R20" s="453">
        <f>SUM(R12:R17)+R19</f>
        <v>0</v>
      </c>
      <c r="S20" s="280"/>
      <c r="T20" s="453">
        <f>SUM(T12:T17)+T19</f>
        <v>0</v>
      </c>
      <c r="U20" s="453">
        <f>SUM(U12:U17)+U19</f>
        <v>0</v>
      </c>
      <c r="V20" s="280"/>
      <c r="W20" s="453">
        <f>SUM(W12:W17)+W19</f>
        <v>0</v>
      </c>
      <c r="X20" s="453">
        <f>SUM(X12:X17)+X19</f>
        <v>0</v>
      </c>
      <c r="Y20" s="474" t="str">
        <f t="shared" si="1"/>
        <v xml:space="preserve">    ---- </v>
      </c>
      <c r="Z20" s="453">
        <f>SUM(Z12:Z17)+Z19</f>
        <v>0</v>
      </c>
      <c r="AA20" s="453">
        <f>SUM(AA12:AA17)+AA19</f>
        <v>0</v>
      </c>
      <c r="AB20" s="280" t="str">
        <f t="shared" si="2"/>
        <v xml:space="preserve">    ---- </v>
      </c>
      <c r="AC20" s="453">
        <f>SUM(AC12:AC17)+AC19</f>
        <v>0</v>
      </c>
      <c r="AD20" s="453">
        <f>SUM(AD12:AD17)+AD19</f>
        <v>0</v>
      </c>
      <c r="AE20" s="280"/>
      <c r="AF20" s="453">
        <f>SUM(AF12:AF17)+AF19</f>
        <v>0</v>
      </c>
      <c r="AG20" s="453">
        <f>SUM(AG12:AG17)+AG19</f>
        <v>0</v>
      </c>
      <c r="AH20" s="280"/>
      <c r="AI20" s="134">
        <f>SUM(AI12:AI17)+AI19</f>
        <v>0</v>
      </c>
      <c r="AJ20" s="134">
        <f>SUM(AJ12:AJ17)+AJ19</f>
        <v>0</v>
      </c>
      <c r="AK20" s="474" t="str">
        <f>IF(AI20=0, "    ---- ", IF(ABS(ROUND(100/AI20*AJ20-100,1))&lt;999,ROUND(100/AI20*AJ20-100,1),IF(ROUND(100/AI20*AJ20-100,1)&gt;999,999,-999)))</f>
        <v xml:space="preserve">    ---- </v>
      </c>
      <c r="AL20" s="457">
        <f>SUM(AL12:AL17)+AL19</f>
        <v>0</v>
      </c>
      <c r="AM20" s="457">
        <f>SUM(AM12:AM17)+AM19</f>
        <v>0</v>
      </c>
      <c r="AN20" s="474" t="str">
        <f>IF(AL20=0, "    ---- ", IF(ABS(ROUND(100/AL20*AM20-100,1))&lt;999,ROUND(100/AL20*AM20-100,1),IF(ROUND(100/AL20*AM20-100,1)&gt;999,999,-999)))</f>
        <v xml:space="preserve">    ---- </v>
      </c>
      <c r="AO20" s="457">
        <f t="shared" si="5"/>
        <v>0</v>
      </c>
      <c r="AP20" s="457">
        <f t="shared" si="5"/>
        <v>0</v>
      </c>
      <c r="AQ20" s="474" t="str">
        <f t="shared" si="3"/>
        <v xml:space="preserve">    ---- </v>
      </c>
      <c r="AR20" s="457">
        <f t="shared" si="6"/>
        <v>0</v>
      </c>
      <c r="AS20" s="457">
        <f t="shared" si="6"/>
        <v>0</v>
      </c>
      <c r="AT20" s="474" t="str">
        <f t="shared" si="4"/>
        <v xml:space="preserve">    ---- </v>
      </c>
    </row>
    <row r="21" spans="1:46" s="110" customFormat="1" ht="18.75" customHeight="1">
      <c r="A21" s="425" t="s">
        <v>311</v>
      </c>
      <c r="B21" s="158"/>
      <c r="C21" s="158"/>
      <c r="D21" s="456"/>
      <c r="E21" s="158"/>
      <c r="F21" s="158"/>
      <c r="G21" s="419" t="str">
        <f t="shared" si="0"/>
        <v xml:space="preserve">    ---- </v>
      </c>
      <c r="H21" s="455"/>
      <c r="I21" s="455"/>
      <c r="J21" s="275"/>
      <c r="K21" s="455"/>
      <c r="L21" s="455"/>
      <c r="M21" s="456"/>
      <c r="N21" s="455"/>
      <c r="O21" s="455"/>
      <c r="P21" s="275"/>
      <c r="Q21" s="455"/>
      <c r="R21" s="455"/>
      <c r="S21" s="275"/>
      <c r="T21" s="455"/>
      <c r="U21" s="455"/>
      <c r="V21" s="275"/>
      <c r="W21" s="455"/>
      <c r="X21" s="455"/>
      <c r="Y21" s="419" t="str">
        <f t="shared" si="1"/>
        <v xml:space="preserve">    ---- </v>
      </c>
      <c r="Z21" s="455"/>
      <c r="AA21" s="455"/>
      <c r="AB21" s="275" t="str">
        <f t="shared" si="2"/>
        <v xml:space="preserve">    ---- </v>
      </c>
      <c r="AC21" s="455"/>
      <c r="AD21" s="455"/>
      <c r="AE21" s="275"/>
      <c r="AF21" s="455"/>
      <c r="AG21" s="455"/>
      <c r="AH21" s="275"/>
      <c r="AI21" s="158"/>
      <c r="AJ21" s="158"/>
      <c r="AK21" s="419" t="str">
        <f>IF(AI21=0, "    ---- ", IF(ABS(ROUND(100/AI21*AJ21-100,1))&lt;999,ROUND(100/AI21*AJ21-100,1),IF(ROUND(100/AI21*AJ21-100,1)&gt;999,999,-999)))</f>
        <v xml:space="preserve">    ---- </v>
      </c>
      <c r="AL21" s="298"/>
      <c r="AM21" s="298"/>
      <c r="AN21" s="419" t="str">
        <f>IF(AL21=0, "    ---- ", IF(ABS(ROUND(100/AL21*AM21-100,1))&lt;999,ROUND(100/AL21*AM21-100,1),IF(ROUND(100/AL21*AM21-100,1)&gt;999,999,-999)))</f>
        <v xml:space="preserve">    ---- </v>
      </c>
      <c r="AO21" s="298">
        <f t="shared" si="5"/>
        <v>0</v>
      </c>
      <c r="AP21" s="298">
        <f t="shared" si="5"/>
        <v>0</v>
      </c>
      <c r="AQ21" s="419" t="str">
        <f t="shared" si="3"/>
        <v xml:space="preserve">    ---- </v>
      </c>
      <c r="AR21" s="298">
        <f t="shared" si="6"/>
        <v>0</v>
      </c>
      <c r="AS21" s="298">
        <f t="shared" si="6"/>
        <v>0</v>
      </c>
      <c r="AT21" s="419" t="str">
        <f t="shared" si="4"/>
        <v xml:space="preserve">    ---- </v>
      </c>
    </row>
    <row r="22" spans="1:46" s="110" customFormat="1" ht="18.75" customHeight="1">
      <c r="A22" s="425" t="s">
        <v>312</v>
      </c>
      <c r="B22" s="158"/>
      <c r="C22" s="158"/>
      <c r="D22" s="456"/>
      <c r="E22" s="158"/>
      <c r="F22" s="158"/>
      <c r="G22" s="419" t="str">
        <f t="shared" si="0"/>
        <v xml:space="preserve">    ---- </v>
      </c>
      <c r="H22" s="455"/>
      <c r="I22" s="455"/>
      <c r="J22" s="275"/>
      <c r="K22" s="455"/>
      <c r="L22" s="455"/>
      <c r="M22" s="456"/>
      <c r="N22" s="455"/>
      <c r="O22" s="455"/>
      <c r="P22" s="275"/>
      <c r="Q22" s="455"/>
      <c r="R22" s="455"/>
      <c r="S22" s="275"/>
      <c r="T22" s="455"/>
      <c r="U22" s="455"/>
      <c r="V22" s="275"/>
      <c r="W22" s="455"/>
      <c r="X22" s="455"/>
      <c r="Y22" s="419" t="str">
        <f t="shared" si="1"/>
        <v xml:space="preserve">    ---- </v>
      </c>
      <c r="Z22" s="455"/>
      <c r="AA22" s="455"/>
      <c r="AB22" s="275" t="str">
        <f t="shared" si="2"/>
        <v xml:space="preserve">    ---- </v>
      </c>
      <c r="AC22" s="455"/>
      <c r="AD22" s="455"/>
      <c r="AE22" s="275"/>
      <c r="AF22" s="455"/>
      <c r="AG22" s="455"/>
      <c r="AH22" s="275"/>
      <c r="AI22" s="158"/>
      <c r="AJ22" s="158"/>
      <c r="AK22" s="419" t="str">
        <f>IF(AI22=0, "    ---- ", IF(ABS(ROUND(100/AI22*AJ22-100,1))&lt;999,ROUND(100/AI22*AJ22-100,1),IF(ROUND(100/AI22*AJ22-100,1)&gt;999,999,-999)))</f>
        <v xml:space="preserve">    ---- </v>
      </c>
      <c r="AL22" s="298"/>
      <c r="AM22" s="298"/>
      <c r="AN22" s="419" t="str">
        <f>IF(AL22=0, "    ---- ", IF(ABS(ROUND(100/AL22*AM22-100,1))&lt;999,ROUND(100/AL22*AM22-100,1),IF(ROUND(100/AL22*AM22-100,1)&gt;999,999,-999)))</f>
        <v xml:space="preserve">    ---- </v>
      </c>
      <c r="AO22" s="298">
        <f t="shared" si="5"/>
        <v>0</v>
      </c>
      <c r="AP22" s="298">
        <f t="shared" si="5"/>
        <v>0</v>
      </c>
      <c r="AQ22" s="419" t="str">
        <f t="shared" si="3"/>
        <v xml:space="preserve">    ---- </v>
      </c>
      <c r="AR22" s="298">
        <f t="shared" si="6"/>
        <v>0</v>
      </c>
      <c r="AS22" s="298">
        <f t="shared" si="6"/>
        <v>0</v>
      </c>
      <c r="AT22" s="419" t="str">
        <f t="shared" si="4"/>
        <v xml:space="preserve">    ---- </v>
      </c>
    </row>
    <row r="23" spans="1:46" s="110" customFormat="1" ht="18.75" customHeight="1">
      <c r="A23" s="424" t="s">
        <v>177</v>
      </c>
      <c r="B23" s="134"/>
      <c r="C23" s="134"/>
      <c r="D23" s="454"/>
      <c r="E23" s="134"/>
      <c r="F23" s="134"/>
      <c r="G23" s="474"/>
      <c r="H23" s="453"/>
      <c r="I23" s="453"/>
      <c r="J23" s="280"/>
      <c r="K23" s="453"/>
      <c r="L23" s="453"/>
      <c r="M23" s="454"/>
      <c r="N23" s="453"/>
      <c r="O23" s="453"/>
      <c r="P23" s="280"/>
      <c r="Q23" s="453"/>
      <c r="R23" s="453"/>
      <c r="S23" s="280"/>
      <c r="T23" s="453"/>
      <c r="U23" s="453"/>
      <c r="V23" s="280"/>
      <c r="W23" s="453"/>
      <c r="X23" s="453"/>
      <c r="Y23" s="474"/>
      <c r="Z23" s="453"/>
      <c r="AA23" s="453"/>
      <c r="AB23" s="280" t="str">
        <f t="shared" si="2"/>
        <v xml:space="preserve">    ---- </v>
      </c>
      <c r="AC23" s="453"/>
      <c r="AD23" s="453"/>
      <c r="AE23" s="280"/>
      <c r="AF23" s="453"/>
      <c r="AG23" s="453"/>
      <c r="AH23" s="280"/>
      <c r="AI23" s="134"/>
      <c r="AJ23" s="134"/>
      <c r="AK23" s="474"/>
      <c r="AL23" s="457"/>
      <c r="AM23" s="457"/>
      <c r="AN23" s="474"/>
      <c r="AO23" s="457"/>
      <c r="AP23" s="457"/>
      <c r="AQ23" s="474"/>
      <c r="AR23" s="457"/>
      <c r="AS23" s="457"/>
      <c r="AT23" s="474"/>
    </row>
    <row r="24" spans="1:46" s="110" customFormat="1" ht="18.75" customHeight="1">
      <c r="A24" s="425" t="s">
        <v>307</v>
      </c>
      <c r="B24" s="158"/>
      <c r="C24" s="158"/>
      <c r="D24" s="456"/>
      <c r="E24" s="158"/>
      <c r="F24" s="158"/>
      <c r="G24" s="419" t="str">
        <f t="shared" si="0"/>
        <v xml:space="preserve">    ---- </v>
      </c>
      <c r="H24" s="455"/>
      <c r="I24" s="455"/>
      <c r="J24" s="275"/>
      <c r="K24" s="455"/>
      <c r="L24" s="455"/>
      <c r="M24" s="456"/>
      <c r="N24" s="455"/>
      <c r="O24" s="455"/>
      <c r="P24" s="275"/>
      <c r="Q24" s="455"/>
      <c r="R24" s="455"/>
      <c r="S24" s="275"/>
      <c r="T24" s="455"/>
      <c r="U24" s="455"/>
      <c r="V24" s="275"/>
      <c r="W24" s="455"/>
      <c r="X24" s="455"/>
      <c r="Y24" s="419" t="str">
        <f t="shared" si="1"/>
        <v xml:space="preserve">    ---- </v>
      </c>
      <c r="Z24" s="455"/>
      <c r="AA24" s="455"/>
      <c r="AB24" s="275" t="str">
        <f t="shared" si="2"/>
        <v xml:space="preserve">    ---- </v>
      </c>
      <c r="AC24" s="455"/>
      <c r="AD24" s="455"/>
      <c r="AE24" s="275"/>
      <c r="AF24" s="455"/>
      <c r="AG24" s="455"/>
      <c r="AH24" s="275"/>
      <c r="AI24" s="158"/>
      <c r="AJ24" s="158"/>
      <c r="AK24" s="419" t="str">
        <f>IF(AI24=0, "    ---- ", IF(ABS(ROUND(100/AI24*AJ24-100,1))&lt;999,ROUND(100/AI24*AJ24-100,1),IF(ROUND(100/AI24*AJ24-100,1)&gt;999,999,-999)))</f>
        <v xml:space="preserve">    ---- </v>
      </c>
      <c r="AL24" s="298"/>
      <c r="AM24" s="298"/>
      <c r="AN24" s="275"/>
      <c r="AO24" s="158">
        <f t="shared" si="5"/>
        <v>0</v>
      </c>
      <c r="AP24" s="158">
        <f t="shared" si="5"/>
        <v>0</v>
      </c>
      <c r="AQ24" s="419" t="str">
        <f t="shared" ref="AQ24:AQ87" si="7">IF(AO24=0, "    ---- ", IF(ABS(ROUND(100/AO24*AP24-100,1))&lt;999,ROUND(100/AO24*AP24-100,1),IF(ROUND(100/AO24*AP24-100,1)&gt;999,999,-999)))</f>
        <v xml:space="preserve">    ---- </v>
      </c>
      <c r="AR24" s="298">
        <f t="shared" si="6"/>
        <v>0</v>
      </c>
      <c r="AS24" s="298">
        <f t="shared" si="6"/>
        <v>0</v>
      </c>
      <c r="AT24" s="419" t="str">
        <f t="shared" ref="AT24:AT87" si="8">IF(AR24=0, "    ---- ", IF(ABS(ROUND(100/AR24*AS24-100,1))&lt;999,ROUND(100/AR24*AS24-100,1),IF(ROUND(100/AR24*AS24-100,1)&gt;999,999,-999)))</f>
        <v xml:space="preserve">    ---- </v>
      </c>
    </row>
    <row r="25" spans="1:46" s="110" customFormat="1" ht="18.75" customHeight="1">
      <c r="A25" s="425" t="s">
        <v>308</v>
      </c>
      <c r="B25" s="158"/>
      <c r="C25" s="158"/>
      <c r="D25" s="456"/>
      <c r="E25" s="158"/>
      <c r="F25" s="158"/>
      <c r="G25" s="419" t="str">
        <f t="shared" si="0"/>
        <v xml:space="preserve">    ---- </v>
      </c>
      <c r="H25" s="455"/>
      <c r="I25" s="455"/>
      <c r="J25" s="275"/>
      <c r="K25" s="455"/>
      <c r="L25" s="455"/>
      <c r="M25" s="456"/>
      <c r="N25" s="455"/>
      <c r="O25" s="455"/>
      <c r="P25" s="275"/>
      <c r="Q25" s="455"/>
      <c r="R25" s="455"/>
      <c r="S25" s="275"/>
      <c r="T25" s="455"/>
      <c r="U25" s="455"/>
      <c r="V25" s="275"/>
      <c r="W25" s="455"/>
      <c r="X25" s="455"/>
      <c r="Y25" s="419" t="str">
        <f t="shared" si="1"/>
        <v xml:space="preserve">    ---- </v>
      </c>
      <c r="Z25" s="455"/>
      <c r="AA25" s="455"/>
      <c r="AB25" s="275" t="str">
        <f t="shared" si="2"/>
        <v xml:space="preserve">    ---- </v>
      </c>
      <c r="AC25" s="455"/>
      <c r="AD25" s="455"/>
      <c r="AE25" s="275"/>
      <c r="AF25" s="455"/>
      <c r="AG25" s="455"/>
      <c r="AH25" s="275"/>
      <c r="AI25" s="158"/>
      <c r="AJ25" s="158"/>
      <c r="AK25" s="419"/>
      <c r="AL25" s="298"/>
      <c r="AM25" s="298"/>
      <c r="AN25" s="275"/>
      <c r="AO25" s="158">
        <f t="shared" si="5"/>
        <v>0</v>
      </c>
      <c r="AP25" s="158">
        <f t="shared" si="5"/>
        <v>0</v>
      </c>
      <c r="AQ25" s="419" t="str">
        <f t="shared" si="7"/>
        <v xml:space="preserve">    ---- </v>
      </c>
      <c r="AR25" s="298">
        <f t="shared" si="6"/>
        <v>0</v>
      </c>
      <c r="AS25" s="298">
        <f t="shared" si="6"/>
        <v>0</v>
      </c>
      <c r="AT25" s="419" t="str">
        <f t="shared" si="8"/>
        <v xml:space="preserve">    ---- </v>
      </c>
    </row>
    <row r="26" spans="1:46" s="110" customFormat="1" ht="18.75" customHeight="1">
      <c r="A26" s="425" t="s">
        <v>182</v>
      </c>
      <c r="B26" s="158"/>
      <c r="C26" s="158"/>
      <c r="D26" s="456"/>
      <c r="E26" s="158"/>
      <c r="F26" s="158"/>
      <c r="G26" s="419" t="str">
        <f t="shared" si="0"/>
        <v xml:space="preserve">    ---- </v>
      </c>
      <c r="H26" s="455"/>
      <c r="I26" s="455"/>
      <c r="J26" s="275"/>
      <c r="K26" s="455"/>
      <c r="L26" s="455"/>
      <c r="M26" s="456"/>
      <c r="N26" s="455"/>
      <c r="O26" s="455"/>
      <c r="P26" s="275"/>
      <c r="Q26" s="455"/>
      <c r="R26" s="455"/>
      <c r="S26" s="275"/>
      <c r="T26" s="455"/>
      <c r="U26" s="455"/>
      <c r="V26" s="275"/>
      <c r="W26" s="455"/>
      <c r="X26" s="455"/>
      <c r="Y26" s="419" t="str">
        <f t="shared" si="1"/>
        <v xml:space="preserve">    ---- </v>
      </c>
      <c r="Z26" s="455"/>
      <c r="AA26" s="455"/>
      <c r="AB26" s="275" t="str">
        <f t="shared" si="2"/>
        <v xml:space="preserve">    ---- </v>
      </c>
      <c r="AC26" s="455"/>
      <c r="AD26" s="455"/>
      <c r="AE26" s="275"/>
      <c r="AF26" s="455"/>
      <c r="AG26" s="455"/>
      <c r="AH26" s="275"/>
      <c r="AI26" s="158"/>
      <c r="AJ26" s="158"/>
      <c r="AK26" s="419" t="str">
        <f>IF(AI26=0, "    ---- ", IF(ABS(ROUND(100/AI26*AJ26-100,1))&lt;999,ROUND(100/AI26*AJ26-100,1),IF(ROUND(100/AI26*AJ26-100,1)&gt;999,999,-999)))</f>
        <v xml:space="preserve">    ---- </v>
      </c>
      <c r="AL26" s="298"/>
      <c r="AM26" s="298"/>
      <c r="AN26" s="275"/>
      <c r="AO26" s="158">
        <f t="shared" si="5"/>
        <v>0</v>
      </c>
      <c r="AP26" s="158">
        <f t="shared" si="5"/>
        <v>0</v>
      </c>
      <c r="AQ26" s="419" t="str">
        <f t="shared" si="7"/>
        <v xml:space="preserve">    ---- </v>
      </c>
      <c r="AR26" s="298">
        <f t="shared" si="6"/>
        <v>0</v>
      </c>
      <c r="AS26" s="298">
        <f t="shared" si="6"/>
        <v>0</v>
      </c>
      <c r="AT26" s="419" t="str">
        <f t="shared" si="8"/>
        <v xml:space="preserve">    ---- </v>
      </c>
    </row>
    <row r="27" spans="1:46" s="110" customFormat="1" ht="18.75" customHeight="1">
      <c r="A27" s="425" t="s">
        <v>176</v>
      </c>
      <c r="B27" s="158"/>
      <c r="C27" s="158"/>
      <c r="D27" s="456"/>
      <c r="E27" s="158"/>
      <c r="F27" s="158"/>
      <c r="G27" s="419" t="str">
        <f t="shared" si="0"/>
        <v xml:space="preserve">    ---- </v>
      </c>
      <c r="H27" s="455"/>
      <c r="I27" s="455"/>
      <c r="J27" s="275"/>
      <c r="K27" s="455"/>
      <c r="L27" s="455"/>
      <c r="M27" s="456"/>
      <c r="N27" s="455"/>
      <c r="O27" s="455"/>
      <c r="P27" s="275"/>
      <c r="Q27" s="455"/>
      <c r="R27" s="455"/>
      <c r="S27" s="275"/>
      <c r="T27" s="455"/>
      <c r="U27" s="455"/>
      <c r="V27" s="275"/>
      <c r="W27" s="455"/>
      <c r="X27" s="455"/>
      <c r="Y27" s="419"/>
      <c r="Z27" s="455"/>
      <c r="AA27" s="455"/>
      <c r="AB27" s="275" t="str">
        <f t="shared" si="2"/>
        <v xml:space="preserve">    ---- </v>
      </c>
      <c r="AC27" s="455"/>
      <c r="AD27" s="455"/>
      <c r="AE27" s="275"/>
      <c r="AF27" s="455"/>
      <c r="AG27" s="455"/>
      <c r="AH27" s="275"/>
      <c r="AI27" s="158"/>
      <c r="AJ27" s="158"/>
      <c r="AK27" s="419"/>
      <c r="AL27" s="298"/>
      <c r="AM27" s="298"/>
      <c r="AN27" s="275"/>
      <c r="AO27" s="158">
        <f t="shared" si="5"/>
        <v>0</v>
      </c>
      <c r="AP27" s="158">
        <f t="shared" si="5"/>
        <v>0</v>
      </c>
      <c r="AQ27" s="419" t="str">
        <f t="shared" si="7"/>
        <v xml:space="preserve">    ---- </v>
      </c>
      <c r="AR27" s="298">
        <f t="shared" si="6"/>
        <v>0</v>
      </c>
      <c r="AS27" s="298">
        <f t="shared" si="6"/>
        <v>0</v>
      </c>
      <c r="AT27" s="419" t="str">
        <f t="shared" si="8"/>
        <v xml:space="preserve">    ---- </v>
      </c>
    </row>
    <row r="28" spans="1:46" s="110" customFormat="1" ht="18.75" customHeight="1">
      <c r="A28" s="425" t="s">
        <v>179</v>
      </c>
      <c r="B28" s="158"/>
      <c r="C28" s="158"/>
      <c r="D28" s="456"/>
      <c r="E28" s="158"/>
      <c r="F28" s="158"/>
      <c r="G28" s="419" t="str">
        <f t="shared" si="0"/>
        <v xml:space="preserve">    ---- </v>
      </c>
      <c r="H28" s="455"/>
      <c r="I28" s="455"/>
      <c r="J28" s="275"/>
      <c r="K28" s="455"/>
      <c r="L28" s="455"/>
      <c r="M28" s="456"/>
      <c r="N28" s="455"/>
      <c r="O28" s="455"/>
      <c r="P28" s="275"/>
      <c r="Q28" s="455"/>
      <c r="R28" s="455"/>
      <c r="S28" s="275"/>
      <c r="T28" s="455"/>
      <c r="U28" s="455"/>
      <c r="V28" s="275"/>
      <c r="W28" s="455"/>
      <c r="X28" s="455"/>
      <c r="Y28" s="419" t="str">
        <f t="shared" si="1"/>
        <v xml:space="preserve">    ---- </v>
      </c>
      <c r="Z28" s="455"/>
      <c r="AA28" s="455"/>
      <c r="AB28" s="275" t="str">
        <f t="shared" si="2"/>
        <v xml:space="preserve">    ---- </v>
      </c>
      <c r="AC28" s="455"/>
      <c r="AD28" s="455"/>
      <c r="AE28" s="275"/>
      <c r="AF28" s="455"/>
      <c r="AG28" s="455"/>
      <c r="AH28" s="275"/>
      <c r="AI28" s="158"/>
      <c r="AJ28" s="158"/>
      <c r="AK28" s="419"/>
      <c r="AL28" s="298"/>
      <c r="AM28" s="298"/>
      <c r="AN28" s="275"/>
      <c r="AO28" s="158">
        <f t="shared" si="5"/>
        <v>0</v>
      </c>
      <c r="AP28" s="158">
        <f t="shared" si="5"/>
        <v>0</v>
      </c>
      <c r="AQ28" s="419" t="str">
        <f t="shared" si="7"/>
        <v xml:space="preserve">    ---- </v>
      </c>
      <c r="AR28" s="298">
        <f t="shared" si="6"/>
        <v>0</v>
      </c>
      <c r="AS28" s="298">
        <f t="shared" si="6"/>
        <v>0</v>
      </c>
      <c r="AT28" s="419" t="str">
        <f t="shared" si="8"/>
        <v xml:space="preserve">    ---- </v>
      </c>
    </row>
    <row r="29" spans="1:46" s="110" customFormat="1" ht="18.75" customHeight="1">
      <c r="A29" s="425" t="s">
        <v>309</v>
      </c>
      <c r="B29" s="158"/>
      <c r="C29" s="158"/>
      <c r="D29" s="456"/>
      <c r="E29" s="158"/>
      <c r="F29" s="158"/>
      <c r="G29" s="419" t="str">
        <f t="shared" si="0"/>
        <v xml:space="preserve">    ---- </v>
      </c>
      <c r="H29" s="455"/>
      <c r="I29" s="455"/>
      <c r="J29" s="275"/>
      <c r="K29" s="455"/>
      <c r="L29" s="455"/>
      <c r="M29" s="456"/>
      <c r="N29" s="455"/>
      <c r="O29" s="455"/>
      <c r="P29" s="275"/>
      <c r="Q29" s="455"/>
      <c r="R29" s="455"/>
      <c r="S29" s="275"/>
      <c r="T29" s="455"/>
      <c r="U29" s="455"/>
      <c r="V29" s="275"/>
      <c r="W29" s="455"/>
      <c r="X29" s="455"/>
      <c r="Y29" s="419"/>
      <c r="Z29" s="455"/>
      <c r="AA29" s="455"/>
      <c r="AB29" s="275" t="str">
        <f t="shared" si="2"/>
        <v xml:space="preserve">    ---- </v>
      </c>
      <c r="AC29" s="455"/>
      <c r="AD29" s="455"/>
      <c r="AE29" s="275"/>
      <c r="AF29" s="455"/>
      <c r="AG29" s="455"/>
      <c r="AH29" s="275"/>
      <c r="AI29" s="158"/>
      <c r="AJ29" s="158"/>
      <c r="AK29" s="419"/>
      <c r="AL29" s="298"/>
      <c r="AM29" s="298"/>
      <c r="AN29" s="275"/>
      <c r="AO29" s="158">
        <f t="shared" si="5"/>
        <v>0</v>
      </c>
      <c r="AP29" s="158">
        <f t="shared" si="5"/>
        <v>0</v>
      </c>
      <c r="AQ29" s="419" t="str">
        <f t="shared" si="7"/>
        <v xml:space="preserve">    ---- </v>
      </c>
      <c r="AR29" s="298">
        <f t="shared" si="6"/>
        <v>0</v>
      </c>
      <c r="AS29" s="298">
        <f t="shared" si="6"/>
        <v>0</v>
      </c>
      <c r="AT29" s="419" t="str">
        <f t="shared" si="8"/>
        <v xml:space="preserve">    ---- </v>
      </c>
    </row>
    <row r="30" spans="1:46" s="110" customFormat="1" ht="18.75" customHeight="1">
      <c r="A30" s="425" t="s">
        <v>178</v>
      </c>
      <c r="B30" s="158"/>
      <c r="C30" s="158"/>
      <c r="D30" s="456"/>
      <c r="E30" s="158"/>
      <c r="F30" s="158"/>
      <c r="G30" s="419" t="str">
        <f t="shared" si="0"/>
        <v xml:space="preserve">    ---- </v>
      </c>
      <c r="H30" s="455"/>
      <c r="I30" s="455"/>
      <c r="J30" s="275"/>
      <c r="K30" s="455"/>
      <c r="L30" s="455"/>
      <c r="M30" s="456"/>
      <c r="N30" s="455"/>
      <c r="O30" s="455"/>
      <c r="P30" s="275"/>
      <c r="Q30" s="455"/>
      <c r="R30" s="455"/>
      <c r="S30" s="275"/>
      <c r="T30" s="455"/>
      <c r="U30" s="455"/>
      <c r="V30" s="275"/>
      <c r="W30" s="455"/>
      <c r="X30" s="455"/>
      <c r="Y30" s="419"/>
      <c r="Z30" s="455"/>
      <c r="AA30" s="455"/>
      <c r="AB30" s="275" t="str">
        <f t="shared" si="2"/>
        <v xml:space="preserve">    ---- </v>
      </c>
      <c r="AC30" s="455"/>
      <c r="AD30" s="455"/>
      <c r="AE30" s="275"/>
      <c r="AF30" s="455"/>
      <c r="AG30" s="455"/>
      <c r="AH30" s="275"/>
      <c r="AI30" s="158"/>
      <c r="AJ30" s="158"/>
      <c r="AK30" s="419"/>
      <c r="AL30" s="298"/>
      <c r="AM30" s="298"/>
      <c r="AN30" s="275"/>
      <c r="AO30" s="158">
        <f t="shared" si="5"/>
        <v>0</v>
      </c>
      <c r="AP30" s="158">
        <f t="shared" si="5"/>
        <v>0</v>
      </c>
      <c r="AQ30" s="419" t="str">
        <f t="shared" si="7"/>
        <v xml:space="preserve">    ---- </v>
      </c>
      <c r="AR30" s="298">
        <f t="shared" si="6"/>
        <v>0</v>
      </c>
      <c r="AS30" s="298">
        <f t="shared" si="6"/>
        <v>0</v>
      </c>
      <c r="AT30" s="419" t="str">
        <f t="shared" si="8"/>
        <v xml:space="preserve">    ---- </v>
      </c>
    </row>
    <row r="31" spans="1:46" s="110" customFormat="1" ht="18.75" customHeight="1">
      <c r="A31" s="425" t="s">
        <v>310</v>
      </c>
      <c r="B31" s="158"/>
      <c r="C31" s="158"/>
      <c r="D31" s="158"/>
      <c r="E31" s="158"/>
      <c r="F31" s="158"/>
      <c r="G31" s="419"/>
      <c r="H31" s="158"/>
      <c r="I31" s="158"/>
      <c r="J31" s="159"/>
      <c r="K31" s="158"/>
      <c r="L31" s="158"/>
      <c r="M31" s="158"/>
      <c r="N31" s="158"/>
      <c r="O31" s="158"/>
      <c r="P31" s="159"/>
      <c r="Q31" s="158"/>
      <c r="R31" s="158"/>
      <c r="S31" s="159"/>
      <c r="T31" s="158"/>
      <c r="U31" s="158"/>
      <c r="V31" s="159"/>
      <c r="W31" s="158"/>
      <c r="X31" s="158"/>
      <c r="Y31" s="419"/>
      <c r="Z31" s="158"/>
      <c r="AA31" s="158"/>
      <c r="AB31" s="159" t="str">
        <f t="shared" si="2"/>
        <v xml:space="preserve">    ---- </v>
      </c>
      <c r="AC31" s="158"/>
      <c r="AD31" s="158"/>
      <c r="AE31" s="159"/>
      <c r="AF31" s="158"/>
      <c r="AG31" s="158"/>
      <c r="AH31" s="159"/>
      <c r="AI31" s="158"/>
      <c r="AJ31" s="158"/>
      <c r="AK31" s="419"/>
      <c r="AL31" s="298"/>
      <c r="AM31" s="298"/>
      <c r="AN31" s="159"/>
      <c r="AO31" s="158">
        <f t="shared" si="5"/>
        <v>0</v>
      </c>
      <c r="AP31" s="158">
        <f t="shared" si="5"/>
        <v>0</v>
      </c>
      <c r="AQ31" s="159" t="str">
        <f t="shared" si="7"/>
        <v xml:space="preserve">    ---- </v>
      </c>
      <c r="AR31" s="298">
        <f t="shared" si="6"/>
        <v>0</v>
      </c>
      <c r="AS31" s="158">
        <f t="shared" si="6"/>
        <v>0</v>
      </c>
      <c r="AT31" s="419" t="str">
        <f t="shared" si="8"/>
        <v xml:space="preserve">    ---- </v>
      </c>
    </row>
    <row r="32" spans="1:46" s="263" customFormat="1" ht="18.75" customHeight="1">
      <c r="A32" s="424" t="s">
        <v>41</v>
      </c>
      <c r="B32" s="134">
        <f>SUM(B24:B29)+B31</f>
        <v>0</v>
      </c>
      <c r="C32" s="134">
        <f>SUM(C24:C29)+C31</f>
        <v>0</v>
      </c>
      <c r="D32" s="134"/>
      <c r="E32" s="134">
        <f>SUM(E24:E29)+E31</f>
        <v>0</v>
      </c>
      <c r="F32" s="134">
        <f>SUM(F24:F29)+F31</f>
        <v>0</v>
      </c>
      <c r="G32" s="474" t="str">
        <f t="shared" si="0"/>
        <v xml:space="preserve">    ---- </v>
      </c>
      <c r="H32" s="134">
        <f>SUM(H24:H29)+H31</f>
        <v>0</v>
      </c>
      <c r="I32" s="134">
        <f>SUM(I24:I29)+I31</f>
        <v>0</v>
      </c>
      <c r="J32" s="154"/>
      <c r="K32" s="134">
        <f>SUM(K24:K29)+K31</f>
        <v>0</v>
      </c>
      <c r="L32" s="134">
        <f>SUM(L24:L29)+L31</f>
        <v>0</v>
      </c>
      <c r="M32" s="134"/>
      <c r="N32" s="134">
        <f>SUM(N24:N29)+N31</f>
        <v>0</v>
      </c>
      <c r="O32" s="134">
        <f>SUM(O24:O29)+O31</f>
        <v>0</v>
      </c>
      <c r="P32" s="154"/>
      <c r="Q32" s="134">
        <f>SUM(Q24:Q29)+Q31</f>
        <v>0</v>
      </c>
      <c r="R32" s="134">
        <f>SUM(R24:R29)+R31</f>
        <v>0</v>
      </c>
      <c r="S32" s="154"/>
      <c r="T32" s="134">
        <f>SUM(T24:T29)+T31</f>
        <v>0</v>
      </c>
      <c r="U32" s="134">
        <f>SUM(U24:U29)+U31</f>
        <v>0</v>
      </c>
      <c r="V32" s="154"/>
      <c r="W32" s="134">
        <f>SUM(W24:W29)+W31</f>
        <v>0</v>
      </c>
      <c r="X32" s="134">
        <f>SUM(X24:X29)+X31</f>
        <v>0</v>
      </c>
      <c r="Y32" s="474" t="str">
        <f t="shared" si="1"/>
        <v xml:space="preserve">    ---- </v>
      </c>
      <c r="Z32" s="134">
        <f>SUM(Z24:Z29)+Z31</f>
        <v>0</v>
      </c>
      <c r="AA32" s="134">
        <f>SUM(AA24:AA29)+AA31</f>
        <v>0</v>
      </c>
      <c r="AB32" s="154" t="str">
        <f t="shared" si="2"/>
        <v xml:space="preserve">    ---- </v>
      </c>
      <c r="AC32" s="134">
        <f>SUM(AC24:AC29)+AC31</f>
        <v>0</v>
      </c>
      <c r="AD32" s="134">
        <f>SUM(AD24:AD29)+AD31</f>
        <v>0</v>
      </c>
      <c r="AE32" s="154"/>
      <c r="AF32" s="134">
        <f>SUM(AF24:AF29)+AF31</f>
        <v>0</v>
      </c>
      <c r="AG32" s="134">
        <f>SUM(AG24:AG29)+AG31</f>
        <v>0</v>
      </c>
      <c r="AH32" s="154"/>
      <c r="AI32" s="134">
        <f>SUM(AI24:AI29)+AI31</f>
        <v>0</v>
      </c>
      <c r="AJ32" s="134">
        <f>SUM(AJ24:AJ29)+AJ31</f>
        <v>0</v>
      </c>
      <c r="AK32" s="474" t="str">
        <f>IF(AI32=0, "    ---- ", IF(ABS(ROUND(100/AI32*AJ32-100,1))&lt;999,ROUND(100/AI32*AJ32-100,1),IF(ROUND(100/AI32*AJ32-100,1)&gt;999,999,-999)))</f>
        <v xml:space="preserve">    ---- </v>
      </c>
      <c r="AL32" s="457">
        <f>SUM(AL24:AL29)+AL31</f>
        <v>0</v>
      </c>
      <c r="AM32" s="457">
        <f>SUM(AM24:AM29)+AM31</f>
        <v>0</v>
      </c>
      <c r="AN32" s="154"/>
      <c r="AO32" s="134">
        <f t="shared" si="5"/>
        <v>0</v>
      </c>
      <c r="AP32" s="134">
        <f t="shared" si="5"/>
        <v>0</v>
      </c>
      <c r="AQ32" s="154" t="str">
        <f t="shared" si="7"/>
        <v xml:space="preserve">    ---- </v>
      </c>
      <c r="AR32" s="134">
        <f t="shared" si="6"/>
        <v>0</v>
      </c>
      <c r="AS32" s="134">
        <f t="shared" si="6"/>
        <v>0</v>
      </c>
      <c r="AT32" s="154" t="str">
        <f t="shared" si="8"/>
        <v xml:space="preserve">    ---- </v>
      </c>
    </row>
    <row r="33" spans="1:46" s="110" customFormat="1" ht="18.75" customHeight="1">
      <c r="A33" s="425" t="s">
        <v>311</v>
      </c>
      <c r="B33" s="158"/>
      <c r="C33" s="158"/>
      <c r="D33" s="158"/>
      <c r="E33" s="158"/>
      <c r="F33" s="158"/>
      <c r="G33" s="419" t="str">
        <f t="shared" si="0"/>
        <v xml:space="preserve">    ---- </v>
      </c>
      <c r="H33" s="158"/>
      <c r="I33" s="158"/>
      <c r="J33" s="159"/>
      <c r="K33" s="158"/>
      <c r="L33" s="158"/>
      <c r="M33" s="158"/>
      <c r="N33" s="158"/>
      <c r="O33" s="158"/>
      <c r="P33" s="159"/>
      <c r="Q33" s="158"/>
      <c r="R33" s="158"/>
      <c r="S33" s="159"/>
      <c r="T33" s="158"/>
      <c r="U33" s="158"/>
      <c r="V33" s="159"/>
      <c r="W33" s="158"/>
      <c r="X33" s="158"/>
      <c r="Y33" s="419" t="str">
        <f t="shared" si="1"/>
        <v xml:space="preserve">    ---- </v>
      </c>
      <c r="Z33" s="158"/>
      <c r="AA33" s="158"/>
      <c r="AB33" s="159" t="str">
        <f t="shared" si="2"/>
        <v xml:space="preserve">    ---- </v>
      </c>
      <c r="AC33" s="158"/>
      <c r="AD33" s="158"/>
      <c r="AE33" s="159"/>
      <c r="AF33" s="158"/>
      <c r="AG33" s="158"/>
      <c r="AH33" s="159"/>
      <c r="AI33" s="158"/>
      <c r="AJ33" s="158"/>
      <c r="AK33" s="419"/>
      <c r="AL33" s="298"/>
      <c r="AM33" s="298"/>
      <c r="AN33" s="159"/>
      <c r="AO33" s="158">
        <f t="shared" si="5"/>
        <v>0</v>
      </c>
      <c r="AP33" s="158">
        <f t="shared" si="5"/>
        <v>0</v>
      </c>
      <c r="AQ33" s="159" t="str">
        <f t="shared" si="7"/>
        <v xml:space="preserve">    ---- </v>
      </c>
      <c r="AR33" s="158">
        <f t="shared" si="6"/>
        <v>0</v>
      </c>
      <c r="AS33" s="158">
        <f t="shared" si="6"/>
        <v>0</v>
      </c>
      <c r="AT33" s="159" t="str">
        <f t="shared" si="8"/>
        <v xml:space="preserve">    ---- </v>
      </c>
    </row>
    <row r="34" spans="1:46" s="110" customFormat="1" ht="18.75" customHeight="1">
      <c r="A34" s="425" t="s">
        <v>312</v>
      </c>
      <c r="B34" s="158"/>
      <c r="C34" s="158"/>
      <c r="D34" s="158"/>
      <c r="E34" s="158"/>
      <c r="F34" s="158"/>
      <c r="G34" s="419" t="str">
        <f t="shared" si="0"/>
        <v xml:space="preserve">    ---- </v>
      </c>
      <c r="H34" s="158"/>
      <c r="I34" s="158"/>
      <c r="J34" s="159"/>
      <c r="K34" s="158"/>
      <c r="L34" s="158"/>
      <c r="M34" s="158"/>
      <c r="N34" s="158"/>
      <c r="O34" s="158"/>
      <c r="P34" s="159"/>
      <c r="Q34" s="158"/>
      <c r="R34" s="158"/>
      <c r="S34" s="159"/>
      <c r="T34" s="158"/>
      <c r="U34" s="158"/>
      <c r="V34" s="159"/>
      <c r="W34" s="158"/>
      <c r="X34" s="158"/>
      <c r="Y34" s="419" t="str">
        <f t="shared" si="1"/>
        <v xml:space="preserve">    ---- </v>
      </c>
      <c r="Z34" s="158"/>
      <c r="AA34" s="158"/>
      <c r="AB34" s="159" t="str">
        <f t="shared" si="2"/>
        <v xml:space="preserve">    ---- </v>
      </c>
      <c r="AC34" s="158"/>
      <c r="AD34" s="158"/>
      <c r="AE34" s="159"/>
      <c r="AF34" s="158"/>
      <c r="AG34" s="158"/>
      <c r="AH34" s="159"/>
      <c r="AI34" s="158"/>
      <c r="AJ34" s="158"/>
      <c r="AK34" s="419" t="str">
        <f>IF(AI34=0, "    ---- ", IF(ABS(ROUND(100/AI34*AJ34-100,1))&lt;999,ROUND(100/AI34*AJ34-100,1),IF(ROUND(100/AI34*AJ34-100,1)&gt;999,999,-999)))</f>
        <v xml:space="preserve">    ---- </v>
      </c>
      <c r="AL34" s="298"/>
      <c r="AM34" s="298"/>
      <c r="AN34" s="159"/>
      <c r="AO34" s="158">
        <f t="shared" si="5"/>
        <v>0</v>
      </c>
      <c r="AP34" s="158">
        <f t="shared" si="5"/>
        <v>0</v>
      </c>
      <c r="AQ34" s="159" t="str">
        <f t="shared" si="7"/>
        <v xml:space="preserve">    ---- </v>
      </c>
      <c r="AR34" s="158">
        <f t="shared" si="6"/>
        <v>0</v>
      </c>
      <c r="AS34" s="158">
        <f t="shared" si="6"/>
        <v>0</v>
      </c>
      <c r="AT34" s="159" t="str">
        <f t="shared" si="8"/>
        <v xml:space="preserve">    ---- </v>
      </c>
    </row>
    <row r="35" spans="1:46" s="110" customFormat="1" ht="18.75" customHeight="1">
      <c r="A35" s="424" t="s">
        <v>180</v>
      </c>
      <c r="B35" s="158"/>
      <c r="C35" s="158"/>
      <c r="D35" s="158"/>
      <c r="E35" s="158"/>
      <c r="F35" s="158"/>
      <c r="G35" s="419"/>
      <c r="H35" s="158"/>
      <c r="I35" s="158"/>
      <c r="J35" s="159"/>
      <c r="K35" s="158"/>
      <c r="L35" s="158"/>
      <c r="M35" s="158"/>
      <c r="N35" s="158"/>
      <c r="O35" s="158"/>
      <c r="P35" s="159"/>
      <c r="Q35" s="158"/>
      <c r="R35" s="158"/>
      <c r="S35" s="159"/>
      <c r="T35" s="158"/>
      <c r="U35" s="158"/>
      <c r="V35" s="159"/>
      <c r="W35" s="158"/>
      <c r="X35" s="158"/>
      <c r="Y35" s="419"/>
      <c r="Z35" s="158"/>
      <c r="AA35" s="158"/>
      <c r="AB35" s="159" t="str">
        <f t="shared" si="2"/>
        <v xml:space="preserve">    ---- </v>
      </c>
      <c r="AC35" s="158"/>
      <c r="AD35" s="158"/>
      <c r="AE35" s="159"/>
      <c r="AF35" s="158"/>
      <c r="AG35" s="158"/>
      <c r="AH35" s="159"/>
      <c r="AI35" s="158"/>
      <c r="AJ35" s="158"/>
      <c r="AK35" s="419"/>
      <c r="AL35" s="298"/>
      <c r="AM35" s="298"/>
      <c r="AN35" s="159"/>
      <c r="AO35" s="158"/>
      <c r="AP35" s="158"/>
      <c r="AQ35" s="159"/>
      <c r="AR35" s="158"/>
      <c r="AS35" s="158"/>
      <c r="AT35" s="159"/>
    </row>
    <row r="36" spans="1:46" s="110" customFormat="1" ht="18.75" customHeight="1">
      <c r="A36" s="425" t="s">
        <v>307</v>
      </c>
      <c r="B36" s="158"/>
      <c r="C36" s="158"/>
      <c r="D36" s="158" t="str">
        <f>IF(B36=0, "    ---- ", IF(ABS(ROUND(100/B36*C36-100,1))&lt;999,ROUND(100/B36*C36-100,1),IF(ROUND(100/B36*C36-100,1)&gt;999,999,-999)))</f>
        <v xml:space="preserve">    ---- </v>
      </c>
      <c r="E36" s="158"/>
      <c r="F36" s="158"/>
      <c r="G36" s="419" t="str">
        <f t="shared" si="0"/>
        <v xml:space="preserve">    ---- </v>
      </c>
      <c r="H36" s="158"/>
      <c r="I36" s="158"/>
      <c r="J36" s="159" t="str">
        <f>IF(H36=0, "    ---- ", IF(ABS(ROUND(100/H36*I36-100,1))&lt;999,ROUND(100/H36*I36-100,1),IF(ROUND(100/H36*I36-100,1)&gt;999,999,-999)))</f>
        <v xml:space="preserve">    ---- </v>
      </c>
      <c r="K36" s="158"/>
      <c r="L36" s="158"/>
      <c r="M36" s="158"/>
      <c r="N36" s="158"/>
      <c r="O36" s="158"/>
      <c r="P36" s="159"/>
      <c r="Q36" s="158"/>
      <c r="R36" s="158"/>
      <c r="S36" s="159"/>
      <c r="T36" s="158"/>
      <c r="U36" s="158"/>
      <c r="V36" s="159"/>
      <c r="W36" s="158"/>
      <c r="X36" s="158"/>
      <c r="Y36" s="419" t="str">
        <f t="shared" si="1"/>
        <v xml:space="preserve">    ---- </v>
      </c>
      <c r="Z36" s="158"/>
      <c r="AA36" s="158"/>
      <c r="AB36" s="159" t="str">
        <f t="shared" si="2"/>
        <v xml:space="preserve">    ---- </v>
      </c>
      <c r="AC36" s="158"/>
      <c r="AD36" s="158"/>
      <c r="AE36" s="159"/>
      <c r="AF36" s="158"/>
      <c r="AG36" s="158"/>
      <c r="AH36" s="159"/>
      <c r="AI36" s="158"/>
      <c r="AJ36" s="158"/>
      <c r="AK36" s="419" t="str">
        <f>IF(AI36=0, "    ---- ", IF(ABS(ROUND(100/AI36*AJ36-100,1))&lt;999,ROUND(100/AI36*AJ36-100,1),IF(ROUND(100/AI36*AJ36-100,1)&gt;999,999,-999)))</f>
        <v xml:space="preserve">    ---- </v>
      </c>
      <c r="AL36" s="298"/>
      <c r="AM36" s="298"/>
      <c r="AN36" s="159" t="str">
        <f>IF(AL36=0, "    ---- ", IF(ABS(ROUND(100/AL36*AM36-100,1))&lt;999,ROUND(100/AL36*AM36-100,1),IF(ROUND(100/AL36*AM36-100,1)&gt;999,999,-999)))</f>
        <v xml:space="preserve">    ---- </v>
      </c>
      <c r="AO36" s="158">
        <f t="shared" si="5"/>
        <v>0</v>
      </c>
      <c r="AP36" s="158">
        <f t="shared" si="5"/>
        <v>0</v>
      </c>
      <c r="AQ36" s="159" t="str">
        <f t="shared" si="7"/>
        <v xml:space="preserve">    ---- </v>
      </c>
      <c r="AR36" s="158">
        <f t="shared" si="6"/>
        <v>0</v>
      </c>
      <c r="AS36" s="158">
        <f t="shared" si="6"/>
        <v>0</v>
      </c>
      <c r="AT36" s="159" t="str">
        <f t="shared" si="8"/>
        <v xml:space="preserve">    ---- </v>
      </c>
    </row>
    <row r="37" spans="1:46" s="110" customFormat="1" ht="18.75" customHeight="1">
      <c r="A37" s="425" t="s">
        <v>308</v>
      </c>
      <c r="B37" s="158"/>
      <c r="C37" s="158"/>
      <c r="D37" s="158"/>
      <c r="E37" s="158"/>
      <c r="F37" s="158"/>
      <c r="G37" s="419"/>
      <c r="H37" s="158"/>
      <c r="I37" s="158"/>
      <c r="J37" s="159"/>
      <c r="K37" s="158"/>
      <c r="L37" s="158"/>
      <c r="M37" s="158"/>
      <c r="N37" s="158"/>
      <c r="O37" s="158"/>
      <c r="P37" s="159"/>
      <c r="Q37" s="158"/>
      <c r="R37" s="158"/>
      <c r="S37" s="159"/>
      <c r="T37" s="158"/>
      <c r="U37" s="158"/>
      <c r="V37" s="159"/>
      <c r="W37" s="158"/>
      <c r="X37" s="158"/>
      <c r="Y37" s="419"/>
      <c r="Z37" s="158"/>
      <c r="AA37" s="158"/>
      <c r="AB37" s="159" t="str">
        <f t="shared" si="2"/>
        <v xml:space="preserve">    ---- </v>
      </c>
      <c r="AC37" s="158"/>
      <c r="AD37" s="158"/>
      <c r="AE37" s="159"/>
      <c r="AF37" s="158"/>
      <c r="AG37" s="158"/>
      <c r="AH37" s="159"/>
      <c r="AI37" s="158"/>
      <c r="AJ37" s="158"/>
      <c r="AK37" s="419"/>
      <c r="AL37" s="298"/>
      <c r="AM37" s="298"/>
      <c r="AN37" s="159"/>
      <c r="AO37" s="158">
        <f t="shared" si="5"/>
        <v>0</v>
      </c>
      <c r="AP37" s="158">
        <f t="shared" si="5"/>
        <v>0</v>
      </c>
      <c r="AQ37" s="159" t="str">
        <f t="shared" si="7"/>
        <v xml:space="preserve">    ---- </v>
      </c>
      <c r="AR37" s="158">
        <f t="shared" si="6"/>
        <v>0</v>
      </c>
      <c r="AS37" s="158">
        <f t="shared" si="6"/>
        <v>0</v>
      </c>
      <c r="AT37" s="159" t="str">
        <f t="shared" si="8"/>
        <v xml:space="preserve">    ---- </v>
      </c>
    </row>
    <row r="38" spans="1:46" s="110" customFormat="1" ht="18.75" customHeight="1">
      <c r="A38" s="425" t="s">
        <v>182</v>
      </c>
      <c r="B38" s="158"/>
      <c r="C38" s="158"/>
      <c r="D38" s="158" t="str">
        <f>IF(B38=0, "    ---- ", IF(ABS(ROUND(100/B38*C38-100,1))&lt;999,ROUND(100/B38*C38-100,1),IF(ROUND(100/B38*C38-100,1)&gt;999,999,-999)))</f>
        <v xml:space="preserve">    ---- </v>
      </c>
      <c r="E38" s="158"/>
      <c r="F38" s="158"/>
      <c r="G38" s="419" t="str">
        <f t="shared" si="0"/>
        <v xml:space="preserve">    ---- </v>
      </c>
      <c r="H38" s="158"/>
      <c r="I38" s="158"/>
      <c r="J38" s="159" t="str">
        <f>IF(H38=0, "    ---- ", IF(ABS(ROUND(100/H38*I38-100,1))&lt;999,ROUND(100/H38*I38-100,1),IF(ROUND(100/H38*I38-100,1)&gt;999,999,-999)))</f>
        <v xml:space="preserve">    ---- </v>
      </c>
      <c r="K38" s="158"/>
      <c r="L38" s="158"/>
      <c r="M38" s="158"/>
      <c r="N38" s="158"/>
      <c r="O38" s="158"/>
      <c r="P38" s="159" t="str">
        <f>IF(N38=0, "    ---- ", IF(ABS(ROUND(100/N38*O38-100,1))&lt;999,ROUND(100/N38*O38-100,1),IF(ROUND(100/N38*O38-100,1)&gt;999,999,-999)))</f>
        <v xml:space="preserve">    ---- </v>
      </c>
      <c r="Q38" s="158"/>
      <c r="R38" s="158"/>
      <c r="S38" s="159"/>
      <c r="T38" s="158"/>
      <c r="U38" s="158"/>
      <c r="V38" s="159"/>
      <c r="W38" s="158"/>
      <c r="X38" s="158"/>
      <c r="Y38" s="419" t="str">
        <f t="shared" si="1"/>
        <v xml:space="preserve">    ---- </v>
      </c>
      <c r="Z38" s="158"/>
      <c r="AA38" s="158"/>
      <c r="AB38" s="159" t="str">
        <f t="shared" si="2"/>
        <v xml:space="preserve">    ---- </v>
      </c>
      <c r="AC38" s="158"/>
      <c r="AD38" s="158"/>
      <c r="AE38" s="159"/>
      <c r="AF38" s="158"/>
      <c r="AG38" s="158"/>
      <c r="AH38" s="159"/>
      <c r="AI38" s="158"/>
      <c r="AJ38" s="158"/>
      <c r="AK38" s="419" t="str">
        <f>IF(AI38=0, "    ---- ", IF(ABS(ROUND(100/AI38*AJ38-100,1))&lt;999,ROUND(100/AI38*AJ38-100,1),IF(ROUND(100/AI38*AJ38-100,1)&gt;999,999,-999)))</f>
        <v xml:space="preserve">    ---- </v>
      </c>
      <c r="AL38" s="298"/>
      <c r="AM38" s="298"/>
      <c r="AN38" s="159" t="str">
        <f>IF(AL38=0, "    ---- ", IF(ABS(ROUND(100/AL38*AM38-100,1))&lt;999,ROUND(100/AL38*AM38-100,1),IF(ROUND(100/AL38*AM38-100,1)&gt;999,999,-999)))</f>
        <v xml:space="preserve">    ---- </v>
      </c>
      <c r="AO38" s="158">
        <f t="shared" si="5"/>
        <v>0</v>
      </c>
      <c r="AP38" s="158">
        <f t="shared" si="5"/>
        <v>0</v>
      </c>
      <c r="AQ38" s="159" t="str">
        <f t="shared" si="7"/>
        <v xml:space="preserve">    ---- </v>
      </c>
      <c r="AR38" s="158">
        <f t="shared" si="6"/>
        <v>0</v>
      </c>
      <c r="AS38" s="158">
        <f t="shared" si="6"/>
        <v>0</v>
      </c>
      <c r="AT38" s="159" t="str">
        <f t="shared" si="8"/>
        <v xml:space="preserve">    ---- </v>
      </c>
    </row>
    <row r="39" spans="1:46" s="110" customFormat="1" ht="18.75" customHeight="1">
      <c r="A39" s="425" t="s">
        <v>176</v>
      </c>
      <c r="B39" s="158"/>
      <c r="C39" s="158"/>
      <c r="D39" s="158"/>
      <c r="E39" s="158"/>
      <c r="F39" s="158"/>
      <c r="G39" s="419"/>
      <c r="H39" s="158"/>
      <c r="I39" s="158"/>
      <c r="J39" s="159"/>
      <c r="K39" s="158"/>
      <c r="L39" s="158"/>
      <c r="M39" s="158"/>
      <c r="N39" s="158"/>
      <c r="O39" s="158"/>
      <c r="P39" s="159"/>
      <c r="Q39" s="158"/>
      <c r="R39" s="158"/>
      <c r="S39" s="159"/>
      <c r="T39" s="158"/>
      <c r="U39" s="158"/>
      <c r="V39" s="159"/>
      <c r="W39" s="158"/>
      <c r="X39" s="158"/>
      <c r="Y39" s="419"/>
      <c r="Z39" s="158"/>
      <c r="AA39" s="158"/>
      <c r="AB39" s="159" t="str">
        <f t="shared" si="2"/>
        <v xml:space="preserve">    ---- </v>
      </c>
      <c r="AC39" s="158"/>
      <c r="AD39" s="158"/>
      <c r="AE39" s="159"/>
      <c r="AF39" s="158"/>
      <c r="AG39" s="158"/>
      <c r="AH39" s="159"/>
      <c r="AI39" s="158"/>
      <c r="AJ39" s="158"/>
      <c r="AK39" s="419"/>
      <c r="AL39" s="298"/>
      <c r="AM39" s="298"/>
      <c r="AN39" s="159"/>
      <c r="AO39" s="158">
        <f t="shared" si="5"/>
        <v>0</v>
      </c>
      <c r="AP39" s="158">
        <f t="shared" si="5"/>
        <v>0</v>
      </c>
      <c r="AQ39" s="159" t="str">
        <f t="shared" si="7"/>
        <v xml:space="preserve">    ---- </v>
      </c>
      <c r="AR39" s="158">
        <f t="shared" si="6"/>
        <v>0</v>
      </c>
      <c r="AS39" s="158">
        <f t="shared" si="6"/>
        <v>0</v>
      </c>
      <c r="AT39" s="159" t="str">
        <f t="shared" si="8"/>
        <v xml:space="preserve">    ---- </v>
      </c>
    </row>
    <row r="40" spans="1:46" s="110" customFormat="1" ht="18.75" customHeight="1">
      <c r="A40" s="425" t="s">
        <v>179</v>
      </c>
      <c r="B40" s="158"/>
      <c r="C40" s="158"/>
      <c r="D40" s="158"/>
      <c r="E40" s="158"/>
      <c r="F40" s="158"/>
      <c r="G40" s="419"/>
      <c r="H40" s="158"/>
      <c r="I40" s="158"/>
      <c r="J40" s="159"/>
      <c r="K40" s="158"/>
      <c r="L40" s="158"/>
      <c r="M40" s="158"/>
      <c r="N40" s="158"/>
      <c r="O40" s="158"/>
      <c r="P40" s="159"/>
      <c r="Q40" s="158"/>
      <c r="R40" s="158"/>
      <c r="S40" s="159"/>
      <c r="T40" s="158"/>
      <c r="U40" s="158"/>
      <c r="V40" s="159"/>
      <c r="W40" s="158"/>
      <c r="X40" s="158"/>
      <c r="Y40" s="419"/>
      <c r="Z40" s="158"/>
      <c r="AA40" s="158"/>
      <c r="AB40" s="159" t="str">
        <f t="shared" si="2"/>
        <v xml:space="preserve">    ---- </v>
      </c>
      <c r="AC40" s="158"/>
      <c r="AD40" s="158"/>
      <c r="AE40" s="159"/>
      <c r="AF40" s="158"/>
      <c r="AG40" s="158"/>
      <c r="AH40" s="159"/>
      <c r="AI40" s="158"/>
      <c r="AJ40" s="158"/>
      <c r="AK40" s="419"/>
      <c r="AL40" s="298"/>
      <c r="AM40" s="298"/>
      <c r="AN40" s="159"/>
      <c r="AO40" s="158">
        <f t="shared" si="5"/>
        <v>0</v>
      </c>
      <c r="AP40" s="158">
        <f t="shared" si="5"/>
        <v>0</v>
      </c>
      <c r="AQ40" s="159" t="str">
        <f t="shared" si="7"/>
        <v xml:space="preserve">    ---- </v>
      </c>
      <c r="AR40" s="158">
        <f t="shared" si="6"/>
        <v>0</v>
      </c>
      <c r="AS40" s="158">
        <f t="shared" si="6"/>
        <v>0</v>
      </c>
      <c r="AT40" s="159" t="str">
        <f t="shared" si="8"/>
        <v xml:space="preserve">    ---- </v>
      </c>
    </row>
    <row r="41" spans="1:46" s="110" customFormat="1" ht="18.75" customHeight="1">
      <c r="A41" s="425" t="s">
        <v>309</v>
      </c>
      <c r="B41" s="158"/>
      <c r="C41" s="158"/>
      <c r="D41" s="158" t="str">
        <f>IF(B41=0, "    ---- ", IF(ABS(ROUND(100/B41*C41-100,1))&lt;999,ROUND(100/B41*C41-100,1),IF(ROUND(100/B41*C41-100,1)&gt;999,999,-999)))</f>
        <v xml:space="preserve">    ---- </v>
      </c>
      <c r="E41" s="158"/>
      <c r="F41" s="158"/>
      <c r="G41" s="419" t="str">
        <f t="shared" si="0"/>
        <v xml:space="preserve">    ---- </v>
      </c>
      <c r="H41" s="158"/>
      <c r="I41" s="158"/>
      <c r="J41" s="159" t="str">
        <f>IF(H41=0, "    ---- ", IF(ABS(ROUND(100/H41*I41-100,1))&lt;999,ROUND(100/H41*I41-100,1),IF(ROUND(100/H41*I41-100,1)&gt;999,999,-999)))</f>
        <v xml:space="preserve">    ---- </v>
      </c>
      <c r="K41" s="158"/>
      <c r="L41" s="158"/>
      <c r="M41" s="158"/>
      <c r="N41" s="158"/>
      <c r="O41" s="158"/>
      <c r="P41" s="159" t="str">
        <f>IF(N41=0, "    ---- ", IF(ABS(ROUND(100/N41*O41-100,1))&lt;999,ROUND(100/N41*O41-100,1),IF(ROUND(100/N41*O41-100,1)&gt;999,999,-999)))</f>
        <v xml:space="preserve">    ---- </v>
      </c>
      <c r="Q41" s="158"/>
      <c r="R41" s="158"/>
      <c r="S41" s="159"/>
      <c r="T41" s="158"/>
      <c r="U41" s="158"/>
      <c r="V41" s="159"/>
      <c r="W41" s="158"/>
      <c r="X41" s="158"/>
      <c r="Y41" s="419" t="str">
        <f t="shared" si="1"/>
        <v xml:space="preserve">    ---- </v>
      </c>
      <c r="Z41" s="158"/>
      <c r="AA41" s="158"/>
      <c r="AB41" s="159" t="str">
        <f t="shared" si="2"/>
        <v xml:space="preserve">    ---- </v>
      </c>
      <c r="AC41" s="158"/>
      <c r="AD41" s="158"/>
      <c r="AE41" s="159"/>
      <c r="AF41" s="158"/>
      <c r="AG41" s="158"/>
      <c r="AH41" s="159"/>
      <c r="AI41" s="158"/>
      <c r="AJ41" s="158"/>
      <c r="AK41" s="419" t="str">
        <f>IF(AI41=0, "    ---- ", IF(ABS(ROUND(100/AI41*AJ41-100,1))&lt;999,ROUND(100/AI41*AJ41-100,1),IF(ROUND(100/AI41*AJ41-100,1)&gt;999,999,-999)))</f>
        <v xml:space="preserve">    ---- </v>
      </c>
      <c r="AL41" s="298"/>
      <c r="AM41" s="298"/>
      <c r="AN41" s="159" t="str">
        <f>IF(AL41=0, "    ---- ", IF(ABS(ROUND(100/AL41*AM41-100,1))&lt;999,ROUND(100/AL41*AM41-100,1),IF(ROUND(100/AL41*AM41-100,1)&gt;999,999,-999)))</f>
        <v xml:space="preserve">    ---- </v>
      </c>
      <c r="AO41" s="158">
        <f t="shared" si="5"/>
        <v>0</v>
      </c>
      <c r="AP41" s="158">
        <f t="shared" si="5"/>
        <v>0</v>
      </c>
      <c r="AQ41" s="159" t="str">
        <f t="shared" si="7"/>
        <v xml:space="preserve">    ---- </v>
      </c>
      <c r="AR41" s="158">
        <f t="shared" si="6"/>
        <v>0</v>
      </c>
      <c r="AS41" s="158">
        <f t="shared" si="6"/>
        <v>0</v>
      </c>
      <c r="AT41" s="159" t="str">
        <f t="shared" si="8"/>
        <v xml:space="preserve">    ---- </v>
      </c>
    </row>
    <row r="42" spans="1:46" s="110" customFormat="1" ht="18.75" customHeight="1">
      <c r="A42" s="425" t="s">
        <v>178</v>
      </c>
      <c r="B42" s="158"/>
      <c r="C42" s="158"/>
      <c r="D42" s="158"/>
      <c r="E42" s="158"/>
      <c r="F42" s="158"/>
      <c r="G42" s="419"/>
      <c r="H42" s="158"/>
      <c r="I42" s="158"/>
      <c r="J42" s="159"/>
      <c r="K42" s="158"/>
      <c r="L42" s="158"/>
      <c r="M42" s="158"/>
      <c r="N42" s="158"/>
      <c r="O42" s="158"/>
      <c r="P42" s="159"/>
      <c r="Q42" s="158"/>
      <c r="R42" s="158"/>
      <c r="S42" s="159"/>
      <c r="T42" s="158"/>
      <c r="U42" s="158"/>
      <c r="V42" s="159"/>
      <c r="W42" s="158"/>
      <c r="X42" s="158"/>
      <c r="Y42" s="419"/>
      <c r="Z42" s="158"/>
      <c r="AA42" s="158"/>
      <c r="AB42" s="159" t="str">
        <f t="shared" si="2"/>
        <v xml:space="preserve">    ---- </v>
      </c>
      <c r="AC42" s="158"/>
      <c r="AD42" s="158"/>
      <c r="AE42" s="159"/>
      <c r="AF42" s="158"/>
      <c r="AG42" s="158"/>
      <c r="AH42" s="159"/>
      <c r="AI42" s="158"/>
      <c r="AJ42" s="158"/>
      <c r="AK42" s="419"/>
      <c r="AL42" s="298"/>
      <c r="AM42" s="298"/>
      <c r="AN42" s="159"/>
      <c r="AO42" s="158">
        <f t="shared" si="5"/>
        <v>0</v>
      </c>
      <c r="AP42" s="158">
        <f t="shared" si="5"/>
        <v>0</v>
      </c>
      <c r="AQ42" s="159" t="str">
        <f t="shared" si="7"/>
        <v xml:space="preserve">    ---- </v>
      </c>
      <c r="AR42" s="158">
        <f t="shared" si="6"/>
        <v>0</v>
      </c>
      <c r="AS42" s="158">
        <f t="shared" si="6"/>
        <v>0</v>
      </c>
      <c r="AT42" s="159" t="str">
        <f t="shared" si="8"/>
        <v xml:space="preserve">    ---- </v>
      </c>
    </row>
    <row r="43" spans="1:46" s="110" customFormat="1" ht="18.75" customHeight="1">
      <c r="A43" s="425" t="s">
        <v>310</v>
      </c>
      <c r="B43" s="158"/>
      <c r="C43" s="158"/>
      <c r="D43" s="158"/>
      <c r="E43" s="158"/>
      <c r="F43" s="158"/>
      <c r="G43" s="419" t="str">
        <f t="shared" si="0"/>
        <v xml:space="preserve">    ---- </v>
      </c>
      <c r="H43" s="158"/>
      <c r="I43" s="158"/>
      <c r="J43" s="159" t="str">
        <f>IF(H43=0, "    ---- ", IF(ABS(ROUND(100/H43*I43-100,1))&lt;999,ROUND(100/H43*I43-100,1),IF(ROUND(100/H43*I43-100,1)&gt;999,999,-999)))</f>
        <v xml:space="preserve">    ---- </v>
      </c>
      <c r="K43" s="158"/>
      <c r="L43" s="158"/>
      <c r="M43" s="158"/>
      <c r="N43" s="158"/>
      <c r="O43" s="158"/>
      <c r="P43" s="159"/>
      <c r="Q43" s="158"/>
      <c r="R43" s="158"/>
      <c r="S43" s="159"/>
      <c r="T43" s="158"/>
      <c r="U43" s="158"/>
      <c r="V43" s="159"/>
      <c r="W43" s="158"/>
      <c r="X43" s="158"/>
      <c r="Y43" s="419"/>
      <c r="Z43" s="158"/>
      <c r="AA43" s="158"/>
      <c r="AB43" s="159" t="str">
        <f t="shared" si="2"/>
        <v xml:space="preserve">    ---- </v>
      </c>
      <c r="AC43" s="158"/>
      <c r="AD43" s="158"/>
      <c r="AE43" s="159"/>
      <c r="AF43" s="158"/>
      <c r="AG43" s="158"/>
      <c r="AH43" s="159"/>
      <c r="AI43" s="158"/>
      <c r="AJ43" s="158"/>
      <c r="AK43" s="419"/>
      <c r="AL43" s="298"/>
      <c r="AM43" s="298"/>
      <c r="AN43" s="159"/>
      <c r="AO43" s="158">
        <f t="shared" si="5"/>
        <v>0</v>
      </c>
      <c r="AP43" s="158">
        <f t="shared" si="5"/>
        <v>0</v>
      </c>
      <c r="AQ43" s="159" t="str">
        <f t="shared" si="7"/>
        <v xml:space="preserve">    ---- </v>
      </c>
      <c r="AR43" s="158">
        <f t="shared" si="6"/>
        <v>0</v>
      </c>
      <c r="AS43" s="158">
        <f t="shared" si="6"/>
        <v>0</v>
      </c>
      <c r="AT43" s="159" t="str">
        <f t="shared" si="8"/>
        <v xml:space="preserve">    ---- </v>
      </c>
    </row>
    <row r="44" spans="1:46" s="263" customFormat="1" ht="18.75" customHeight="1">
      <c r="A44" s="424" t="s">
        <v>41</v>
      </c>
      <c r="B44" s="134">
        <f>SUM(B36:B41)+B43</f>
        <v>0</v>
      </c>
      <c r="C44" s="134">
        <f>SUM(C36:C41)+C43</f>
        <v>0</v>
      </c>
      <c r="D44" s="134" t="str">
        <f>IF(B44=0, "    ---- ", IF(ABS(ROUND(100/B44*C44-100,1))&lt;999,ROUND(100/B44*C44-100,1),IF(ROUND(100/B44*C44-100,1)&gt;999,999,-999)))</f>
        <v xml:space="preserve">    ---- </v>
      </c>
      <c r="E44" s="134">
        <f>SUM(E36:E41)+E43</f>
        <v>0</v>
      </c>
      <c r="F44" s="134">
        <f>SUM(F36:F41)+F43</f>
        <v>0</v>
      </c>
      <c r="G44" s="474" t="str">
        <f t="shared" si="0"/>
        <v xml:space="preserve">    ---- </v>
      </c>
      <c r="H44" s="134">
        <f>SUM(H36:H41)+H43</f>
        <v>0</v>
      </c>
      <c r="I44" s="134">
        <f>SUM(I36:I41)+I43</f>
        <v>0</v>
      </c>
      <c r="J44" s="154" t="str">
        <f>IF(H44=0, "    ---- ", IF(ABS(ROUND(100/H44*I44-100,1))&lt;999,ROUND(100/H44*I44-100,1),IF(ROUND(100/H44*I44-100,1)&gt;999,999,-999)))</f>
        <v xml:space="preserve">    ---- </v>
      </c>
      <c r="K44" s="134">
        <f>SUM(K36:K41)+K43</f>
        <v>0</v>
      </c>
      <c r="L44" s="134">
        <f>SUM(L36:L41)+L43</f>
        <v>0</v>
      </c>
      <c r="M44" s="134"/>
      <c r="N44" s="134">
        <f>SUM(N36:N41)+N43</f>
        <v>0</v>
      </c>
      <c r="O44" s="134">
        <f>SUM(O36:O41)+O43</f>
        <v>0</v>
      </c>
      <c r="P44" s="154" t="str">
        <f>IF(N44=0, "    ---- ", IF(ABS(ROUND(100/N44*O44-100,1))&lt;999,ROUND(100/N44*O44-100,1),IF(ROUND(100/N44*O44-100,1)&gt;999,999,-999)))</f>
        <v xml:space="preserve">    ---- </v>
      </c>
      <c r="Q44" s="134">
        <f>SUM(Q36:Q41)+Q43</f>
        <v>0</v>
      </c>
      <c r="R44" s="134">
        <f>SUM(R36:R41)+R43</f>
        <v>0</v>
      </c>
      <c r="S44" s="154"/>
      <c r="T44" s="134">
        <f>SUM(T36:T41)+T43</f>
        <v>0</v>
      </c>
      <c r="U44" s="134">
        <f>SUM(U36:U41)+U43</f>
        <v>0</v>
      </c>
      <c r="V44" s="154"/>
      <c r="W44" s="134">
        <f>SUM(W36:W41)+W43</f>
        <v>0</v>
      </c>
      <c r="X44" s="134">
        <f>SUM(X36:X41)+X43</f>
        <v>0</v>
      </c>
      <c r="Y44" s="474" t="str">
        <f t="shared" si="1"/>
        <v xml:space="preserve">    ---- </v>
      </c>
      <c r="Z44" s="134">
        <f>SUM(Z36:Z41)+Z43</f>
        <v>0</v>
      </c>
      <c r="AA44" s="134">
        <f>SUM(AA36:AA41)+AA43</f>
        <v>0</v>
      </c>
      <c r="AB44" s="154" t="str">
        <f t="shared" si="2"/>
        <v xml:space="preserve">    ---- </v>
      </c>
      <c r="AC44" s="134">
        <f>SUM(AC36:AC41)+AC43</f>
        <v>0</v>
      </c>
      <c r="AD44" s="134">
        <f>SUM(AD36:AD41)+AD43</f>
        <v>0</v>
      </c>
      <c r="AE44" s="154"/>
      <c r="AF44" s="134">
        <f>SUM(AF36:AF41)+AF43</f>
        <v>0</v>
      </c>
      <c r="AG44" s="134">
        <f>SUM(AG36:AG41)+AG43</f>
        <v>0</v>
      </c>
      <c r="AH44" s="154"/>
      <c r="AI44" s="134">
        <f>SUM(AI36:AI41)+AI43</f>
        <v>0</v>
      </c>
      <c r="AJ44" s="134">
        <f>SUM(AJ36:AJ41)+AJ43</f>
        <v>0</v>
      </c>
      <c r="AK44" s="474" t="str">
        <f>IF(AI44=0, "    ---- ", IF(ABS(ROUND(100/AI44*AJ44-100,1))&lt;999,ROUND(100/AI44*AJ44-100,1),IF(ROUND(100/AI44*AJ44-100,1)&gt;999,999,-999)))</f>
        <v xml:space="preserve">    ---- </v>
      </c>
      <c r="AL44" s="457">
        <f>SUM(AL36:AL41)+AL43</f>
        <v>0</v>
      </c>
      <c r="AM44" s="457">
        <f>SUM(AM36:AM41)+AM43</f>
        <v>0</v>
      </c>
      <c r="AN44" s="154" t="str">
        <f>IF(AL44=0, "    ---- ", IF(ABS(ROUND(100/AL44*AM44-100,1))&lt;999,ROUND(100/AL44*AM44-100,1),IF(ROUND(100/AL44*AM44-100,1)&gt;999,999,-999)))</f>
        <v xml:space="preserve">    ---- </v>
      </c>
      <c r="AO44" s="134">
        <f t="shared" si="5"/>
        <v>0</v>
      </c>
      <c r="AP44" s="134">
        <f t="shared" si="5"/>
        <v>0</v>
      </c>
      <c r="AQ44" s="154" t="str">
        <f t="shared" si="7"/>
        <v xml:space="preserve">    ---- </v>
      </c>
      <c r="AR44" s="134">
        <f t="shared" si="6"/>
        <v>0</v>
      </c>
      <c r="AS44" s="134">
        <f t="shared" si="6"/>
        <v>0</v>
      </c>
      <c r="AT44" s="154" t="str">
        <f t="shared" si="8"/>
        <v xml:space="preserve">    ---- </v>
      </c>
    </row>
    <row r="45" spans="1:46" s="110" customFormat="1" ht="18.75" customHeight="1">
      <c r="A45" s="425" t="s">
        <v>311</v>
      </c>
      <c r="B45" s="158"/>
      <c r="C45" s="158"/>
      <c r="D45" s="158"/>
      <c r="E45" s="158"/>
      <c r="F45" s="158"/>
      <c r="G45" s="419"/>
      <c r="H45" s="158"/>
      <c r="I45" s="158"/>
      <c r="J45" s="159"/>
      <c r="K45" s="158"/>
      <c r="L45" s="158"/>
      <c r="M45" s="158"/>
      <c r="N45" s="158"/>
      <c r="O45" s="158"/>
      <c r="P45" s="159"/>
      <c r="Q45" s="158"/>
      <c r="R45" s="158"/>
      <c r="S45" s="159"/>
      <c r="T45" s="158"/>
      <c r="U45" s="158"/>
      <c r="V45" s="159"/>
      <c r="W45" s="158"/>
      <c r="X45" s="158"/>
      <c r="Y45" s="419"/>
      <c r="Z45" s="158"/>
      <c r="AA45" s="158"/>
      <c r="AB45" s="159" t="str">
        <f t="shared" si="2"/>
        <v xml:space="preserve">    ---- </v>
      </c>
      <c r="AC45" s="158"/>
      <c r="AD45" s="158"/>
      <c r="AE45" s="159"/>
      <c r="AF45" s="158"/>
      <c r="AG45" s="158"/>
      <c r="AH45" s="159"/>
      <c r="AI45" s="158"/>
      <c r="AJ45" s="158"/>
      <c r="AK45" s="419"/>
      <c r="AL45" s="298"/>
      <c r="AM45" s="298"/>
      <c r="AN45" s="159"/>
      <c r="AO45" s="158">
        <f t="shared" si="5"/>
        <v>0</v>
      </c>
      <c r="AP45" s="158">
        <f t="shared" si="5"/>
        <v>0</v>
      </c>
      <c r="AQ45" s="159" t="str">
        <f t="shared" si="7"/>
        <v xml:space="preserve">    ---- </v>
      </c>
      <c r="AR45" s="158">
        <f t="shared" si="6"/>
        <v>0</v>
      </c>
      <c r="AS45" s="158">
        <f t="shared" si="6"/>
        <v>0</v>
      </c>
      <c r="AT45" s="159" t="str">
        <f t="shared" si="8"/>
        <v xml:space="preserve">    ---- </v>
      </c>
    </row>
    <row r="46" spans="1:46" s="110" customFormat="1" ht="18.75" customHeight="1">
      <c r="A46" s="425" t="s">
        <v>312</v>
      </c>
      <c r="B46" s="158"/>
      <c r="C46" s="158"/>
      <c r="D46" s="158" t="str">
        <f>IF(B46=0, "    ---- ", IF(ABS(ROUND(100/B46*C46-100,1))&lt;999,ROUND(100/B46*C46-100,1),IF(ROUND(100/B46*C46-100,1)&gt;999,999,-999)))</f>
        <v xml:space="preserve">    ---- </v>
      </c>
      <c r="E46" s="158"/>
      <c r="F46" s="158"/>
      <c r="G46" s="419" t="str">
        <f t="shared" si="0"/>
        <v xml:space="preserve">    ---- </v>
      </c>
      <c r="H46" s="158"/>
      <c r="I46" s="158"/>
      <c r="J46" s="159" t="str">
        <f>IF(H46=0, "    ---- ", IF(ABS(ROUND(100/H46*I46-100,1))&lt;999,ROUND(100/H46*I46-100,1),IF(ROUND(100/H46*I46-100,1)&gt;999,999,-999)))</f>
        <v xml:space="preserve">    ---- </v>
      </c>
      <c r="K46" s="158"/>
      <c r="L46" s="158"/>
      <c r="M46" s="158"/>
      <c r="N46" s="158"/>
      <c r="O46" s="158"/>
      <c r="P46" s="159" t="str">
        <f>IF(N46=0, "    ---- ", IF(ABS(ROUND(100/N46*O46-100,1))&lt;999,ROUND(100/N46*O46-100,1),IF(ROUND(100/N46*O46-100,1)&gt;999,999,-999)))</f>
        <v xml:space="preserve">    ---- </v>
      </c>
      <c r="Q46" s="158"/>
      <c r="R46" s="158"/>
      <c r="S46" s="159"/>
      <c r="T46" s="158"/>
      <c r="U46" s="158"/>
      <c r="V46" s="159"/>
      <c r="W46" s="158"/>
      <c r="X46" s="158"/>
      <c r="Y46" s="419" t="str">
        <f t="shared" si="1"/>
        <v xml:space="preserve">    ---- </v>
      </c>
      <c r="Z46" s="158"/>
      <c r="AA46" s="158"/>
      <c r="AB46" s="159" t="str">
        <f t="shared" si="2"/>
        <v xml:space="preserve">    ---- </v>
      </c>
      <c r="AC46" s="158"/>
      <c r="AD46" s="158"/>
      <c r="AE46" s="159"/>
      <c r="AF46" s="158"/>
      <c r="AG46" s="158"/>
      <c r="AH46" s="159"/>
      <c r="AI46" s="158"/>
      <c r="AJ46" s="158"/>
      <c r="AK46" s="419" t="str">
        <f>IF(AI46=0, "    ---- ", IF(ABS(ROUND(100/AI46*AJ46-100,1))&lt;999,ROUND(100/AI46*AJ46-100,1),IF(ROUND(100/AI46*AJ46-100,1)&gt;999,999,-999)))</f>
        <v xml:space="preserve">    ---- </v>
      </c>
      <c r="AL46" s="298"/>
      <c r="AM46" s="298"/>
      <c r="AN46" s="159" t="str">
        <f>IF(AL46=0, "    ---- ", IF(ABS(ROUND(100/AL46*AM46-100,1))&lt;999,ROUND(100/AL46*AM46-100,1),IF(ROUND(100/AL46*AM46-100,1)&gt;999,999,-999)))</f>
        <v xml:space="preserve">    ---- </v>
      </c>
      <c r="AO46" s="158">
        <f t="shared" si="5"/>
        <v>0</v>
      </c>
      <c r="AP46" s="158">
        <f t="shared" si="5"/>
        <v>0</v>
      </c>
      <c r="AQ46" s="159" t="str">
        <f t="shared" si="7"/>
        <v xml:space="preserve">    ---- </v>
      </c>
      <c r="AR46" s="158">
        <f t="shared" si="6"/>
        <v>0</v>
      </c>
      <c r="AS46" s="158">
        <f t="shared" si="6"/>
        <v>0</v>
      </c>
      <c r="AT46" s="159" t="str">
        <f t="shared" si="8"/>
        <v xml:space="preserve">    ---- </v>
      </c>
    </row>
    <row r="47" spans="1:46" s="263" customFormat="1" ht="18.75" customHeight="1">
      <c r="A47" s="424" t="s">
        <v>181</v>
      </c>
      <c r="B47" s="134"/>
      <c r="C47" s="134"/>
      <c r="D47" s="134"/>
      <c r="E47" s="134"/>
      <c r="F47" s="134"/>
      <c r="G47" s="474"/>
      <c r="H47" s="134"/>
      <c r="I47" s="134"/>
      <c r="J47" s="154"/>
      <c r="K47" s="134"/>
      <c r="L47" s="134"/>
      <c r="M47" s="134"/>
      <c r="N47" s="134"/>
      <c r="O47" s="134"/>
      <c r="P47" s="154"/>
      <c r="Q47" s="134"/>
      <c r="R47" s="134"/>
      <c r="S47" s="154"/>
      <c r="T47" s="134"/>
      <c r="U47" s="134"/>
      <c r="V47" s="154"/>
      <c r="W47" s="134"/>
      <c r="X47" s="134"/>
      <c r="Y47" s="474"/>
      <c r="Z47" s="134"/>
      <c r="AA47" s="134"/>
      <c r="AB47" s="154" t="str">
        <f t="shared" si="2"/>
        <v xml:space="preserve">    ---- </v>
      </c>
      <c r="AC47" s="134"/>
      <c r="AD47" s="134"/>
      <c r="AE47" s="154"/>
      <c r="AF47" s="134"/>
      <c r="AG47" s="134"/>
      <c r="AH47" s="154"/>
      <c r="AI47" s="134"/>
      <c r="AJ47" s="134"/>
      <c r="AK47" s="474"/>
      <c r="AL47" s="457"/>
      <c r="AM47" s="457"/>
      <c r="AN47" s="154"/>
      <c r="AO47" s="134"/>
      <c r="AP47" s="134"/>
      <c r="AQ47" s="154"/>
      <c r="AR47" s="134"/>
      <c r="AS47" s="134"/>
      <c r="AT47" s="154"/>
    </row>
    <row r="48" spans="1:46" s="110" customFormat="1" ht="18.75" customHeight="1">
      <c r="A48" s="425" t="s">
        <v>365</v>
      </c>
      <c r="B48" s="158"/>
      <c r="C48" s="158"/>
      <c r="D48" s="158"/>
      <c r="E48" s="158"/>
      <c r="F48" s="158"/>
      <c r="G48" s="419"/>
      <c r="H48" s="158"/>
      <c r="I48" s="158"/>
      <c r="J48" s="159"/>
      <c r="K48" s="158"/>
      <c r="L48" s="158"/>
      <c r="M48" s="158"/>
      <c r="N48" s="158"/>
      <c r="O48" s="158"/>
      <c r="P48" s="159"/>
      <c r="Q48" s="158"/>
      <c r="R48" s="158"/>
      <c r="S48" s="159"/>
      <c r="T48" s="158"/>
      <c r="U48" s="158"/>
      <c r="V48" s="159"/>
      <c r="W48" s="158"/>
      <c r="X48" s="158"/>
      <c r="Y48" s="419"/>
      <c r="Z48" s="158"/>
      <c r="AA48" s="158"/>
      <c r="AB48" s="159" t="str">
        <f t="shared" si="2"/>
        <v xml:space="preserve">    ---- </v>
      </c>
      <c r="AC48" s="158"/>
      <c r="AD48" s="158"/>
      <c r="AE48" s="159"/>
      <c r="AF48" s="158"/>
      <c r="AG48" s="158"/>
      <c r="AH48" s="159"/>
      <c r="AI48" s="158"/>
      <c r="AJ48" s="158"/>
      <c r="AK48" s="419" t="str">
        <f>IF(AI48=0, "    ---- ", IF(ABS(ROUND(100/AI48*AJ48-100,1))&lt;999,ROUND(100/AI48*AJ48-100,1),IF(ROUND(100/AI48*AJ48-100,1)&gt;999,999,-999)))</f>
        <v xml:space="preserve">    ---- </v>
      </c>
      <c r="AL48" s="298"/>
      <c r="AM48" s="298"/>
      <c r="AN48" s="159"/>
      <c r="AO48" s="158">
        <f t="shared" si="5"/>
        <v>0</v>
      </c>
      <c r="AP48" s="158">
        <f t="shared" si="5"/>
        <v>0</v>
      </c>
      <c r="AQ48" s="159" t="str">
        <f t="shared" si="7"/>
        <v xml:space="preserve">    ---- </v>
      </c>
      <c r="AR48" s="158">
        <f t="shared" si="6"/>
        <v>0</v>
      </c>
      <c r="AS48" s="158">
        <f t="shared" si="6"/>
        <v>0</v>
      </c>
      <c r="AT48" s="159" t="str">
        <f t="shared" si="8"/>
        <v xml:space="preserve">    ---- </v>
      </c>
    </row>
    <row r="49" spans="1:46" s="110" customFormat="1" ht="18.75" customHeight="1">
      <c r="A49" s="425" t="s">
        <v>308</v>
      </c>
      <c r="B49" s="158"/>
      <c r="C49" s="158"/>
      <c r="D49" s="158"/>
      <c r="E49" s="158"/>
      <c r="F49" s="158"/>
      <c r="G49" s="419"/>
      <c r="H49" s="158"/>
      <c r="I49" s="158"/>
      <c r="J49" s="159"/>
      <c r="K49" s="158"/>
      <c r="L49" s="158"/>
      <c r="M49" s="158"/>
      <c r="N49" s="158"/>
      <c r="O49" s="158"/>
      <c r="P49" s="159"/>
      <c r="Q49" s="158"/>
      <c r="R49" s="158"/>
      <c r="S49" s="159"/>
      <c r="T49" s="158"/>
      <c r="U49" s="158"/>
      <c r="V49" s="159"/>
      <c r="W49" s="158"/>
      <c r="X49" s="158"/>
      <c r="Y49" s="419"/>
      <c r="Z49" s="158"/>
      <c r="AA49" s="158"/>
      <c r="AB49" s="159" t="str">
        <f t="shared" si="2"/>
        <v xml:space="preserve">    ---- </v>
      </c>
      <c r="AC49" s="158"/>
      <c r="AD49" s="158"/>
      <c r="AE49" s="159"/>
      <c r="AF49" s="158"/>
      <c r="AG49" s="158"/>
      <c r="AH49" s="159"/>
      <c r="AI49" s="158"/>
      <c r="AJ49" s="158"/>
      <c r="AK49" s="419"/>
      <c r="AL49" s="298"/>
      <c r="AM49" s="298"/>
      <c r="AN49" s="159"/>
      <c r="AO49" s="158">
        <f t="shared" si="5"/>
        <v>0</v>
      </c>
      <c r="AP49" s="158">
        <f t="shared" si="5"/>
        <v>0</v>
      </c>
      <c r="AQ49" s="159" t="str">
        <f t="shared" si="7"/>
        <v xml:space="preserve">    ---- </v>
      </c>
      <c r="AR49" s="158">
        <f t="shared" si="6"/>
        <v>0</v>
      </c>
      <c r="AS49" s="158">
        <f t="shared" si="6"/>
        <v>0</v>
      </c>
      <c r="AT49" s="159" t="str">
        <f t="shared" si="8"/>
        <v xml:space="preserve">    ---- </v>
      </c>
    </row>
    <row r="50" spans="1:46" s="110" customFormat="1" ht="18.75" customHeight="1">
      <c r="A50" s="425" t="s">
        <v>182</v>
      </c>
      <c r="B50" s="158"/>
      <c r="C50" s="158"/>
      <c r="D50" s="158" t="str">
        <f>IF(B50=0, "    ---- ", IF(ABS(ROUND(100/B50*C50-100,1))&lt;999,ROUND(100/B50*C50-100,1),IF(ROUND(100/B50*C50-100,1)&gt;999,999,-999)))</f>
        <v xml:space="preserve">    ---- </v>
      </c>
      <c r="E50" s="158"/>
      <c r="F50" s="158"/>
      <c r="G50" s="419" t="str">
        <f t="shared" si="0"/>
        <v xml:space="preserve">    ---- </v>
      </c>
      <c r="H50" s="158"/>
      <c r="I50" s="158"/>
      <c r="J50" s="159"/>
      <c r="K50" s="158"/>
      <c r="L50" s="158"/>
      <c r="M50" s="158"/>
      <c r="N50" s="158"/>
      <c r="O50" s="158"/>
      <c r="P50" s="159"/>
      <c r="Q50" s="158"/>
      <c r="R50" s="158"/>
      <c r="S50" s="159"/>
      <c r="T50" s="158"/>
      <c r="U50" s="158"/>
      <c r="V50" s="159"/>
      <c r="W50" s="158"/>
      <c r="X50" s="158"/>
      <c r="Y50" s="419" t="str">
        <f t="shared" si="1"/>
        <v xml:space="preserve">    ---- </v>
      </c>
      <c r="Z50" s="158"/>
      <c r="AA50" s="158"/>
      <c r="AB50" s="159" t="str">
        <f t="shared" si="2"/>
        <v xml:space="preserve">    ---- </v>
      </c>
      <c r="AC50" s="158"/>
      <c r="AD50" s="158"/>
      <c r="AE50" s="159" t="str">
        <f>IF(AC50=0, "    ---- ", IF(ABS(ROUND(100/AC50*AD50-100,1))&lt;999,ROUND(100/AC50*AD50-100,1),IF(ROUND(100/AC50*AD50-100,1)&gt;999,999,-999)))</f>
        <v xml:space="preserve">    ---- </v>
      </c>
      <c r="AF50" s="158"/>
      <c r="AG50" s="158"/>
      <c r="AH50" s="159"/>
      <c r="AI50" s="158"/>
      <c r="AJ50" s="158"/>
      <c r="AK50" s="419" t="str">
        <f>IF(AI50=0, "    ---- ", IF(ABS(ROUND(100/AI50*AJ50-100,1))&lt;999,ROUND(100/AI50*AJ50-100,1),IF(ROUND(100/AI50*AJ50-100,1)&gt;999,999,-999)))</f>
        <v xml:space="preserve">    ---- </v>
      </c>
      <c r="AL50" s="298"/>
      <c r="AM50" s="298"/>
      <c r="AN50" s="159" t="str">
        <f>IF(AL50=0, "    ---- ", IF(ABS(ROUND(100/AL50*AM50-100,1))&lt;999,ROUND(100/AL50*AM50-100,1),IF(ROUND(100/AL50*AM50-100,1)&gt;999,999,-999)))</f>
        <v xml:space="preserve">    ---- </v>
      </c>
      <c r="AO50" s="158">
        <f t="shared" si="5"/>
        <v>0</v>
      </c>
      <c r="AP50" s="158">
        <f t="shared" si="5"/>
        <v>0</v>
      </c>
      <c r="AQ50" s="159" t="str">
        <f t="shared" si="7"/>
        <v xml:space="preserve">    ---- </v>
      </c>
      <c r="AR50" s="158">
        <f t="shared" si="6"/>
        <v>0</v>
      </c>
      <c r="AS50" s="158">
        <f t="shared" si="6"/>
        <v>0</v>
      </c>
      <c r="AT50" s="159" t="str">
        <f t="shared" si="8"/>
        <v xml:space="preserve">    ---- </v>
      </c>
    </row>
    <row r="51" spans="1:46" s="110" customFormat="1" ht="18.75" customHeight="1">
      <c r="A51" s="425" t="s">
        <v>176</v>
      </c>
      <c r="B51" s="158"/>
      <c r="C51" s="158"/>
      <c r="D51" s="158"/>
      <c r="E51" s="158"/>
      <c r="F51" s="158"/>
      <c r="G51" s="419"/>
      <c r="H51" s="158"/>
      <c r="I51" s="158"/>
      <c r="J51" s="159"/>
      <c r="K51" s="158"/>
      <c r="L51" s="158"/>
      <c r="M51" s="158"/>
      <c r="N51" s="158"/>
      <c r="O51" s="158"/>
      <c r="P51" s="159"/>
      <c r="Q51" s="158"/>
      <c r="R51" s="158"/>
      <c r="S51" s="159"/>
      <c r="T51" s="158"/>
      <c r="U51" s="158"/>
      <c r="V51" s="159"/>
      <c r="W51" s="158"/>
      <c r="X51" s="158"/>
      <c r="Y51" s="419"/>
      <c r="Z51" s="158"/>
      <c r="AA51" s="158"/>
      <c r="AB51" s="159" t="str">
        <f t="shared" si="2"/>
        <v xml:space="preserve">    ---- </v>
      </c>
      <c r="AC51" s="158"/>
      <c r="AD51" s="158"/>
      <c r="AE51" s="159"/>
      <c r="AF51" s="158"/>
      <c r="AG51" s="158"/>
      <c r="AH51" s="159"/>
      <c r="AI51" s="158"/>
      <c r="AJ51" s="158"/>
      <c r="AK51" s="419"/>
      <c r="AL51" s="298"/>
      <c r="AM51" s="298"/>
      <c r="AN51" s="159"/>
      <c r="AO51" s="158">
        <f t="shared" si="5"/>
        <v>0</v>
      </c>
      <c r="AP51" s="158">
        <f t="shared" si="5"/>
        <v>0</v>
      </c>
      <c r="AQ51" s="159" t="str">
        <f t="shared" si="7"/>
        <v xml:space="preserve">    ---- </v>
      </c>
      <c r="AR51" s="158">
        <f t="shared" si="6"/>
        <v>0</v>
      </c>
      <c r="AS51" s="158">
        <f t="shared" si="6"/>
        <v>0</v>
      </c>
      <c r="AT51" s="159" t="str">
        <f t="shared" si="8"/>
        <v xml:space="preserve">    ---- </v>
      </c>
    </row>
    <row r="52" spans="1:46" s="110" customFormat="1" ht="18.75" customHeight="1">
      <c r="A52" s="425" t="s">
        <v>179</v>
      </c>
      <c r="B52" s="158"/>
      <c r="C52" s="158"/>
      <c r="D52" s="158"/>
      <c r="E52" s="158"/>
      <c r="F52" s="158"/>
      <c r="G52" s="419"/>
      <c r="H52" s="158"/>
      <c r="I52" s="158"/>
      <c r="J52" s="159"/>
      <c r="K52" s="158"/>
      <c r="L52" s="158"/>
      <c r="M52" s="158"/>
      <c r="N52" s="158"/>
      <c r="O52" s="158"/>
      <c r="P52" s="159"/>
      <c r="Q52" s="158"/>
      <c r="R52" s="158"/>
      <c r="S52" s="159"/>
      <c r="T52" s="158"/>
      <c r="U52" s="158"/>
      <c r="V52" s="159"/>
      <c r="W52" s="158"/>
      <c r="X52" s="158"/>
      <c r="Y52" s="419"/>
      <c r="Z52" s="158"/>
      <c r="AA52" s="158"/>
      <c r="AB52" s="159" t="str">
        <f t="shared" si="2"/>
        <v xml:space="preserve">    ---- </v>
      </c>
      <c r="AC52" s="158"/>
      <c r="AD52" s="158"/>
      <c r="AE52" s="159"/>
      <c r="AF52" s="158"/>
      <c r="AG52" s="158"/>
      <c r="AH52" s="159"/>
      <c r="AI52" s="158"/>
      <c r="AJ52" s="158"/>
      <c r="AK52" s="419"/>
      <c r="AL52" s="298"/>
      <c r="AM52" s="298"/>
      <c r="AN52" s="159"/>
      <c r="AO52" s="158">
        <f t="shared" si="5"/>
        <v>0</v>
      </c>
      <c r="AP52" s="158">
        <f t="shared" si="5"/>
        <v>0</v>
      </c>
      <c r="AQ52" s="159" t="str">
        <f t="shared" si="7"/>
        <v xml:space="preserve">    ---- </v>
      </c>
      <c r="AR52" s="158">
        <f t="shared" si="6"/>
        <v>0</v>
      </c>
      <c r="AS52" s="158">
        <f t="shared" si="6"/>
        <v>0</v>
      </c>
      <c r="AT52" s="159" t="str">
        <f t="shared" si="8"/>
        <v xml:space="preserve">    ---- </v>
      </c>
    </row>
    <row r="53" spans="1:46" s="110" customFormat="1" ht="18.75" customHeight="1">
      <c r="A53" s="425" t="s">
        <v>309</v>
      </c>
      <c r="B53" s="158"/>
      <c r="C53" s="158"/>
      <c r="D53" s="158" t="str">
        <f>IF(B53=0, "    ---- ", IF(ABS(ROUND(100/B53*C53-100,1))&lt;999,ROUND(100/B53*C53-100,1),IF(ROUND(100/B53*C53-100,1)&gt;999,999,-999)))</f>
        <v xml:space="preserve">    ---- </v>
      </c>
      <c r="E53" s="158"/>
      <c r="F53" s="158"/>
      <c r="G53" s="419" t="str">
        <f t="shared" si="0"/>
        <v xml:space="preserve">    ---- </v>
      </c>
      <c r="H53" s="158"/>
      <c r="I53" s="158"/>
      <c r="J53" s="159"/>
      <c r="K53" s="158"/>
      <c r="L53" s="158"/>
      <c r="M53" s="158"/>
      <c r="N53" s="158"/>
      <c r="O53" s="158"/>
      <c r="P53" s="159"/>
      <c r="Q53" s="158"/>
      <c r="R53" s="158"/>
      <c r="S53" s="159"/>
      <c r="T53" s="158"/>
      <c r="U53" s="158"/>
      <c r="V53" s="159"/>
      <c r="W53" s="158"/>
      <c r="X53" s="158"/>
      <c r="Y53" s="419" t="str">
        <f t="shared" si="1"/>
        <v xml:space="preserve">    ---- </v>
      </c>
      <c r="Z53" s="158"/>
      <c r="AA53" s="158"/>
      <c r="AB53" s="159" t="str">
        <f t="shared" si="2"/>
        <v xml:space="preserve">    ---- </v>
      </c>
      <c r="AC53" s="158"/>
      <c r="AD53" s="158"/>
      <c r="AE53" s="159"/>
      <c r="AF53" s="158"/>
      <c r="AG53" s="158"/>
      <c r="AH53" s="159"/>
      <c r="AI53" s="158"/>
      <c r="AJ53" s="158"/>
      <c r="AK53" s="419" t="str">
        <f>IF(AI53=0, "    ---- ", IF(ABS(ROUND(100/AI53*AJ53-100,1))&lt;999,ROUND(100/AI53*AJ53-100,1),IF(ROUND(100/AI53*AJ53-100,1)&gt;999,999,-999)))</f>
        <v xml:space="preserve">    ---- </v>
      </c>
      <c r="AL53" s="298"/>
      <c r="AM53" s="298"/>
      <c r="AN53" s="159" t="str">
        <f>IF(AL53=0, "    ---- ", IF(ABS(ROUND(100/AL53*AM53-100,1))&lt;999,ROUND(100/AL53*AM53-100,1),IF(ROUND(100/AL53*AM53-100,1)&gt;999,999,-999)))</f>
        <v xml:space="preserve">    ---- </v>
      </c>
      <c r="AO53" s="158">
        <f t="shared" si="5"/>
        <v>0</v>
      </c>
      <c r="AP53" s="158">
        <f t="shared" si="5"/>
        <v>0</v>
      </c>
      <c r="AQ53" s="159" t="str">
        <f t="shared" si="7"/>
        <v xml:space="preserve">    ---- </v>
      </c>
      <c r="AR53" s="158">
        <f t="shared" si="6"/>
        <v>0</v>
      </c>
      <c r="AS53" s="158">
        <f t="shared" si="6"/>
        <v>0</v>
      </c>
      <c r="AT53" s="159" t="str">
        <f t="shared" si="8"/>
        <v xml:space="preserve">    ---- </v>
      </c>
    </row>
    <row r="54" spans="1:46" s="110" customFormat="1" ht="18.75" customHeight="1">
      <c r="A54" s="425" t="s">
        <v>178</v>
      </c>
      <c r="B54" s="158"/>
      <c r="C54" s="158"/>
      <c r="D54" s="158"/>
      <c r="E54" s="158"/>
      <c r="F54" s="158"/>
      <c r="G54" s="419"/>
      <c r="H54" s="158"/>
      <c r="I54" s="158"/>
      <c r="J54" s="159"/>
      <c r="K54" s="158"/>
      <c r="L54" s="158"/>
      <c r="M54" s="158"/>
      <c r="N54" s="158"/>
      <c r="O54" s="158"/>
      <c r="P54" s="159"/>
      <c r="Q54" s="158"/>
      <c r="R54" s="158"/>
      <c r="S54" s="159"/>
      <c r="T54" s="158"/>
      <c r="U54" s="158"/>
      <c r="V54" s="159"/>
      <c r="W54" s="158"/>
      <c r="X54" s="158"/>
      <c r="Y54" s="419"/>
      <c r="Z54" s="158"/>
      <c r="AA54" s="158"/>
      <c r="AB54" s="159" t="str">
        <f t="shared" si="2"/>
        <v xml:space="preserve">    ---- </v>
      </c>
      <c r="AC54" s="158"/>
      <c r="AD54" s="158"/>
      <c r="AE54" s="159"/>
      <c r="AF54" s="158"/>
      <c r="AG54" s="158"/>
      <c r="AH54" s="159"/>
      <c r="AI54" s="158"/>
      <c r="AJ54" s="158"/>
      <c r="AK54" s="419"/>
      <c r="AL54" s="298"/>
      <c r="AM54" s="298"/>
      <c r="AN54" s="159"/>
      <c r="AO54" s="158">
        <f t="shared" si="5"/>
        <v>0</v>
      </c>
      <c r="AP54" s="158">
        <f t="shared" si="5"/>
        <v>0</v>
      </c>
      <c r="AQ54" s="159" t="str">
        <f t="shared" si="7"/>
        <v xml:space="preserve">    ---- </v>
      </c>
      <c r="AR54" s="158">
        <f t="shared" si="6"/>
        <v>0</v>
      </c>
      <c r="AS54" s="158">
        <f t="shared" si="6"/>
        <v>0</v>
      </c>
      <c r="AT54" s="159" t="str">
        <f t="shared" si="8"/>
        <v xml:space="preserve">    ---- </v>
      </c>
    </row>
    <row r="55" spans="1:46" s="110" customFormat="1" ht="18.75" customHeight="1">
      <c r="A55" s="425" t="s">
        <v>310</v>
      </c>
      <c r="B55" s="158"/>
      <c r="C55" s="158"/>
      <c r="D55" s="158"/>
      <c r="E55" s="158"/>
      <c r="F55" s="158"/>
      <c r="G55" s="419"/>
      <c r="H55" s="158"/>
      <c r="I55" s="158"/>
      <c r="J55" s="159"/>
      <c r="K55" s="158"/>
      <c r="L55" s="158"/>
      <c r="M55" s="158"/>
      <c r="N55" s="158"/>
      <c r="O55" s="158"/>
      <c r="P55" s="159"/>
      <c r="Q55" s="158"/>
      <c r="R55" s="158"/>
      <c r="S55" s="159"/>
      <c r="T55" s="158"/>
      <c r="U55" s="158"/>
      <c r="V55" s="159"/>
      <c r="W55" s="158"/>
      <c r="X55" s="158"/>
      <c r="Y55" s="419"/>
      <c r="Z55" s="158"/>
      <c r="AA55" s="158"/>
      <c r="AB55" s="159" t="str">
        <f t="shared" si="2"/>
        <v xml:space="preserve">    ---- </v>
      </c>
      <c r="AC55" s="158"/>
      <c r="AD55" s="158"/>
      <c r="AE55" s="159"/>
      <c r="AF55" s="158"/>
      <c r="AG55" s="158"/>
      <c r="AH55" s="159"/>
      <c r="AI55" s="158"/>
      <c r="AJ55" s="158"/>
      <c r="AK55" s="419"/>
      <c r="AL55" s="298"/>
      <c r="AM55" s="298"/>
      <c r="AN55" s="159"/>
      <c r="AO55" s="158">
        <f t="shared" si="5"/>
        <v>0</v>
      </c>
      <c r="AP55" s="158">
        <f t="shared" si="5"/>
        <v>0</v>
      </c>
      <c r="AQ55" s="159" t="str">
        <f t="shared" si="7"/>
        <v xml:space="preserve">    ---- </v>
      </c>
      <c r="AR55" s="158">
        <f t="shared" si="6"/>
        <v>0</v>
      </c>
      <c r="AS55" s="158">
        <f t="shared" si="6"/>
        <v>0</v>
      </c>
      <c r="AT55" s="159" t="str">
        <f t="shared" si="8"/>
        <v xml:space="preserve">    ---- </v>
      </c>
    </row>
    <row r="56" spans="1:46" s="263" customFormat="1" ht="18.75" customHeight="1">
      <c r="A56" s="424" t="s">
        <v>41</v>
      </c>
      <c r="B56" s="134">
        <f>SUM(B48:B53)+B55</f>
        <v>0</v>
      </c>
      <c r="C56" s="134">
        <f>SUM(C48:C53)+C55</f>
        <v>0</v>
      </c>
      <c r="D56" s="134" t="str">
        <f>IF(B56=0, "    ---- ", IF(ABS(ROUND(100/B56*C56-100,1))&lt;999,ROUND(100/B56*C56-100,1),IF(ROUND(100/B56*C56-100,1)&gt;999,999,-999)))</f>
        <v xml:space="preserve">    ---- </v>
      </c>
      <c r="E56" s="134">
        <f>SUM(E48:E53)+E55</f>
        <v>0</v>
      </c>
      <c r="F56" s="134">
        <f>SUM(F48:F53)+F55</f>
        <v>0</v>
      </c>
      <c r="G56" s="474" t="str">
        <f t="shared" si="0"/>
        <v xml:space="preserve">    ---- </v>
      </c>
      <c r="H56" s="134">
        <f>SUM(H48:H53)+H55</f>
        <v>0</v>
      </c>
      <c r="I56" s="134">
        <f>SUM(I48:I53)+I55</f>
        <v>0</v>
      </c>
      <c r="J56" s="154"/>
      <c r="K56" s="134">
        <f>SUM(K48:K53)+K55</f>
        <v>0</v>
      </c>
      <c r="L56" s="134">
        <f>SUM(L48:L53)+L55</f>
        <v>0</v>
      </c>
      <c r="M56" s="134"/>
      <c r="N56" s="134">
        <f>SUM(N48:N53)+N55</f>
        <v>0</v>
      </c>
      <c r="O56" s="134">
        <f>SUM(O48:O53)+O55</f>
        <v>0</v>
      </c>
      <c r="P56" s="154"/>
      <c r="Q56" s="134">
        <f>SUM(Q48:Q53)+Q55</f>
        <v>0</v>
      </c>
      <c r="R56" s="134">
        <f>SUM(R48:R53)+R55</f>
        <v>0</v>
      </c>
      <c r="S56" s="154"/>
      <c r="T56" s="134">
        <f>SUM(T48:T53)+T55</f>
        <v>0</v>
      </c>
      <c r="U56" s="134">
        <f>SUM(U48:U53)+U55</f>
        <v>0</v>
      </c>
      <c r="V56" s="154"/>
      <c r="W56" s="134">
        <f>SUM(W48:W53)+W55</f>
        <v>0</v>
      </c>
      <c r="X56" s="134">
        <f>SUM(X48:X53)+X55</f>
        <v>0</v>
      </c>
      <c r="Y56" s="474" t="str">
        <f t="shared" si="1"/>
        <v xml:space="preserve">    ---- </v>
      </c>
      <c r="Z56" s="134">
        <f>SUM(Z48:Z53)+Z55</f>
        <v>0</v>
      </c>
      <c r="AA56" s="134">
        <f>SUM(AA48:AA53)+AA55</f>
        <v>0</v>
      </c>
      <c r="AB56" s="154" t="str">
        <f t="shared" si="2"/>
        <v xml:space="preserve">    ---- </v>
      </c>
      <c r="AC56" s="134">
        <f>SUM(AC48:AC53)+AC55</f>
        <v>0</v>
      </c>
      <c r="AD56" s="134">
        <f>SUM(AD48:AD53)+AD55</f>
        <v>0</v>
      </c>
      <c r="AE56" s="154" t="str">
        <f>IF(AC56=0, "    ---- ", IF(ABS(ROUND(100/AC56*AD56-100,1))&lt;999,ROUND(100/AC56*AD56-100,1),IF(ROUND(100/AC56*AD56-100,1)&gt;999,999,-999)))</f>
        <v xml:space="preserve">    ---- </v>
      </c>
      <c r="AF56" s="134">
        <f>SUM(AF48:AF53)+AF55</f>
        <v>0</v>
      </c>
      <c r="AG56" s="134">
        <f>SUM(AG48:AG53)+AG55</f>
        <v>0</v>
      </c>
      <c r="AH56" s="154"/>
      <c r="AI56" s="134">
        <f>SUM(AI48:AI53)+AI55</f>
        <v>0</v>
      </c>
      <c r="AJ56" s="134">
        <f>SUM(AJ48:AJ53)+AJ55</f>
        <v>0</v>
      </c>
      <c r="AK56" s="474" t="str">
        <f>IF(AI56=0, "    ---- ", IF(ABS(ROUND(100/AI56*AJ56-100,1))&lt;999,ROUND(100/AI56*AJ56-100,1),IF(ROUND(100/AI56*AJ56-100,1)&gt;999,999,-999)))</f>
        <v xml:space="preserve">    ---- </v>
      </c>
      <c r="AL56" s="457">
        <f>SUM(AL48:AL53)+AL55</f>
        <v>0</v>
      </c>
      <c r="AM56" s="457">
        <f>SUM(AM48:AM53)+AM55</f>
        <v>0</v>
      </c>
      <c r="AN56" s="154" t="str">
        <f>IF(AL56=0, "    ---- ", IF(ABS(ROUND(100/AL56*AM56-100,1))&lt;999,ROUND(100/AL56*AM56-100,1),IF(ROUND(100/AL56*AM56-100,1)&gt;999,999,-999)))</f>
        <v xml:space="preserve">    ---- </v>
      </c>
      <c r="AO56" s="134">
        <f t="shared" si="5"/>
        <v>0</v>
      </c>
      <c r="AP56" s="134">
        <f t="shared" si="5"/>
        <v>0</v>
      </c>
      <c r="AQ56" s="154" t="str">
        <f t="shared" si="7"/>
        <v xml:space="preserve">    ---- </v>
      </c>
      <c r="AR56" s="134">
        <f t="shared" si="6"/>
        <v>0</v>
      </c>
      <c r="AS56" s="134">
        <f t="shared" si="6"/>
        <v>0</v>
      </c>
      <c r="AT56" s="154" t="str">
        <f t="shared" si="8"/>
        <v xml:space="preserve">    ---- </v>
      </c>
    </row>
    <row r="57" spans="1:46" s="110" customFormat="1" ht="18.75" customHeight="1">
      <c r="A57" s="425" t="s">
        <v>311</v>
      </c>
      <c r="B57" s="158"/>
      <c r="C57" s="158"/>
      <c r="D57" s="158"/>
      <c r="E57" s="158"/>
      <c r="F57" s="158"/>
      <c r="G57" s="419"/>
      <c r="H57" s="158"/>
      <c r="I57" s="158"/>
      <c r="J57" s="159"/>
      <c r="K57" s="158"/>
      <c r="L57" s="158"/>
      <c r="M57" s="158"/>
      <c r="N57" s="158"/>
      <c r="O57" s="158"/>
      <c r="P57" s="159"/>
      <c r="Q57" s="158"/>
      <c r="R57" s="158"/>
      <c r="S57" s="159"/>
      <c r="T57" s="158"/>
      <c r="U57" s="158"/>
      <c r="V57" s="159"/>
      <c r="W57" s="158"/>
      <c r="X57" s="158"/>
      <c r="Y57" s="419" t="str">
        <f t="shared" si="1"/>
        <v xml:space="preserve">    ---- </v>
      </c>
      <c r="Z57" s="158"/>
      <c r="AA57" s="158"/>
      <c r="AB57" s="159" t="str">
        <f t="shared" si="2"/>
        <v xml:space="preserve">    ---- </v>
      </c>
      <c r="AC57" s="158"/>
      <c r="AD57" s="158"/>
      <c r="AE57" s="159"/>
      <c r="AF57" s="158"/>
      <c r="AG57" s="158"/>
      <c r="AH57" s="159"/>
      <c r="AI57" s="158"/>
      <c r="AJ57" s="158"/>
      <c r="AK57" s="419"/>
      <c r="AL57" s="298"/>
      <c r="AM57" s="298"/>
      <c r="AN57" s="159"/>
      <c r="AO57" s="158">
        <f t="shared" si="5"/>
        <v>0</v>
      </c>
      <c r="AP57" s="158">
        <f t="shared" si="5"/>
        <v>0</v>
      </c>
      <c r="AQ57" s="159" t="str">
        <f t="shared" si="7"/>
        <v xml:space="preserve">    ---- </v>
      </c>
      <c r="AR57" s="158">
        <f t="shared" si="6"/>
        <v>0</v>
      </c>
      <c r="AS57" s="158">
        <f t="shared" si="6"/>
        <v>0</v>
      </c>
      <c r="AT57" s="159" t="str">
        <f t="shared" si="8"/>
        <v xml:space="preserve">    ---- </v>
      </c>
    </row>
    <row r="58" spans="1:46" s="110" customFormat="1" ht="18.75" customHeight="1">
      <c r="A58" s="425" t="s">
        <v>312</v>
      </c>
      <c r="B58" s="158"/>
      <c r="C58" s="158"/>
      <c r="D58" s="158" t="str">
        <f>IF(B58=0, "    ---- ", IF(ABS(ROUND(100/B58*C58-100,1))&lt;999,ROUND(100/B58*C58-100,1),IF(ROUND(100/B58*C58-100,1)&gt;999,999,-999)))</f>
        <v xml:space="preserve">    ---- </v>
      </c>
      <c r="E58" s="158"/>
      <c r="F58" s="158"/>
      <c r="G58" s="419" t="str">
        <f t="shared" si="0"/>
        <v xml:space="preserve">    ---- </v>
      </c>
      <c r="H58" s="158"/>
      <c r="I58" s="158"/>
      <c r="J58" s="159"/>
      <c r="K58" s="158"/>
      <c r="L58" s="158"/>
      <c r="M58" s="158"/>
      <c r="N58" s="158"/>
      <c r="O58" s="158"/>
      <c r="P58" s="159"/>
      <c r="Q58" s="158"/>
      <c r="R58" s="158"/>
      <c r="S58" s="159"/>
      <c r="T58" s="158"/>
      <c r="U58" s="158"/>
      <c r="V58" s="159"/>
      <c r="W58" s="158"/>
      <c r="X58" s="158"/>
      <c r="Y58" s="419" t="str">
        <f t="shared" si="1"/>
        <v xml:space="preserve">    ---- </v>
      </c>
      <c r="Z58" s="158"/>
      <c r="AA58" s="158"/>
      <c r="AB58" s="159" t="str">
        <f t="shared" si="2"/>
        <v xml:space="preserve">    ---- </v>
      </c>
      <c r="AC58" s="158"/>
      <c r="AD58" s="158"/>
      <c r="AE58" s="159" t="str">
        <f>IF(AC58=0, "    ---- ", IF(ABS(ROUND(100/AC58*AD58-100,1))&lt;999,ROUND(100/AC58*AD58-100,1),IF(ROUND(100/AC58*AD58-100,1)&gt;999,999,-999)))</f>
        <v xml:space="preserve">    ---- </v>
      </c>
      <c r="AF58" s="158"/>
      <c r="AG58" s="158"/>
      <c r="AH58" s="159"/>
      <c r="AI58" s="158"/>
      <c r="AJ58" s="158"/>
      <c r="AK58" s="419" t="str">
        <f>IF(AI58=0, "    ---- ", IF(ABS(ROUND(100/AI58*AJ58-100,1))&lt;999,ROUND(100/AI58*AJ58-100,1),IF(ROUND(100/AI58*AJ58-100,1)&gt;999,999,-999)))</f>
        <v xml:space="preserve">    ---- </v>
      </c>
      <c r="AL58" s="298"/>
      <c r="AM58" s="298"/>
      <c r="AN58" s="159" t="str">
        <f>IF(AL58=0, "    ---- ", IF(ABS(ROUND(100/AL58*AM58-100,1))&lt;999,ROUND(100/AL58*AM58-100,1),IF(ROUND(100/AL58*AM58-100,1)&gt;999,999,-999)))</f>
        <v xml:space="preserve">    ---- </v>
      </c>
      <c r="AO58" s="158">
        <f t="shared" si="5"/>
        <v>0</v>
      </c>
      <c r="AP58" s="158">
        <f t="shared" si="5"/>
        <v>0</v>
      </c>
      <c r="AQ58" s="159" t="str">
        <f t="shared" si="7"/>
        <v xml:space="preserve">    ---- </v>
      </c>
      <c r="AR58" s="158">
        <f t="shared" si="6"/>
        <v>0</v>
      </c>
      <c r="AS58" s="158">
        <f t="shared" si="6"/>
        <v>0</v>
      </c>
      <c r="AT58" s="159" t="str">
        <f t="shared" si="8"/>
        <v xml:space="preserve">    ---- </v>
      </c>
    </row>
    <row r="59" spans="1:46" s="110" customFormat="1" ht="18.75" customHeight="1">
      <c r="A59" s="299"/>
      <c r="B59" s="181"/>
      <c r="C59" s="181"/>
      <c r="D59" s="181"/>
      <c r="E59" s="181"/>
      <c r="F59" s="181"/>
      <c r="G59" s="475"/>
      <c r="H59" s="181"/>
      <c r="I59" s="181"/>
      <c r="J59" s="180"/>
      <c r="K59" s="181"/>
      <c r="L59" s="181"/>
      <c r="M59" s="181"/>
      <c r="N59" s="181"/>
      <c r="O59" s="181"/>
      <c r="P59" s="180"/>
      <c r="Q59" s="181"/>
      <c r="R59" s="181"/>
      <c r="S59" s="180"/>
      <c r="T59" s="181"/>
      <c r="U59" s="181"/>
      <c r="V59" s="180"/>
      <c r="W59" s="181"/>
      <c r="X59" s="181"/>
      <c r="Y59" s="475"/>
      <c r="Z59" s="181"/>
      <c r="AA59" s="181"/>
      <c r="AB59" s="180"/>
      <c r="AC59" s="181"/>
      <c r="AD59" s="181"/>
      <c r="AE59" s="180"/>
      <c r="AF59" s="181"/>
      <c r="AG59" s="181"/>
      <c r="AH59" s="180"/>
      <c r="AI59" s="181"/>
      <c r="AJ59" s="181"/>
      <c r="AK59" s="475"/>
      <c r="AL59" s="504"/>
      <c r="AM59" s="504"/>
      <c r="AN59" s="180"/>
      <c r="AO59" s="181"/>
      <c r="AP59" s="181"/>
      <c r="AQ59" s="180"/>
      <c r="AR59" s="181"/>
      <c r="AS59" s="181"/>
      <c r="AT59" s="180"/>
    </row>
    <row r="60" spans="1:46" s="110" customFormat="1" ht="18.75" customHeight="1">
      <c r="A60" s="429"/>
      <c r="B60" s="480"/>
      <c r="C60" s="480"/>
      <c r="D60" s="480"/>
      <c r="E60" s="480"/>
      <c r="F60" s="480"/>
      <c r="G60" s="481"/>
      <c r="H60" s="480"/>
      <c r="I60" s="480"/>
      <c r="J60" s="350"/>
      <c r="K60" s="480"/>
      <c r="L60" s="480"/>
      <c r="M60" s="480"/>
      <c r="N60" s="480"/>
      <c r="O60" s="480"/>
      <c r="P60" s="350"/>
      <c r="Q60" s="480"/>
      <c r="R60" s="480"/>
      <c r="S60" s="350"/>
      <c r="T60" s="480"/>
      <c r="U60" s="480"/>
      <c r="V60" s="350"/>
      <c r="W60" s="480"/>
      <c r="X60" s="480"/>
      <c r="Y60" s="481"/>
      <c r="Z60" s="480"/>
      <c r="AA60" s="480"/>
      <c r="AB60" s="350"/>
      <c r="AC60" s="480"/>
      <c r="AD60" s="480"/>
      <c r="AE60" s="350"/>
      <c r="AF60" s="480"/>
      <c r="AG60" s="480"/>
      <c r="AH60" s="350"/>
      <c r="AI60" s="480"/>
      <c r="AJ60" s="480"/>
      <c r="AK60" s="481"/>
      <c r="AL60" s="505"/>
      <c r="AM60" s="505"/>
      <c r="AN60" s="350"/>
      <c r="AO60" s="480"/>
      <c r="AP60" s="480"/>
      <c r="AQ60" s="350"/>
      <c r="AR60" s="480"/>
      <c r="AS60" s="480"/>
      <c r="AT60" s="350"/>
    </row>
    <row r="61" spans="1:46" s="263" customFormat="1" ht="18.75" customHeight="1">
      <c r="A61" s="424" t="s">
        <v>183</v>
      </c>
      <c r="B61" s="134"/>
      <c r="C61" s="134"/>
      <c r="D61" s="134"/>
      <c r="E61" s="134"/>
      <c r="F61" s="134"/>
      <c r="G61" s="474"/>
      <c r="H61" s="134"/>
      <c r="I61" s="134"/>
      <c r="J61" s="154"/>
      <c r="K61" s="134"/>
      <c r="L61" s="134"/>
      <c r="M61" s="134"/>
      <c r="N61" s="134"/>
      <c r="O61" s="134"/>
      <c r="P61" s="154"/>
      <c r="Q61" s="134"/>
      <c r="R61" s="134"/>
      <c r="S61" s="154"/>
      <c r="T61" s="134"/>
      <c r="U61" s="134"/>
      <c r="V61" s="154"/>
      <c r="W61" s="134"/>
      <c r="X61" s="134"/>
      <c r="Y61" s="474"/>
      <c r="Z61" s="134"/>
      <c r="AA61" s="134"/>
      <c r="AB61" s="154"/>
      <c r="AC61" s="134"/>
      <c r="AD61" s="134"/>
      <c r="AE61" s="154"/>
      <c r="AF61" s="134"/>
      <c r="AG61" s="134"/>
      <c r="AH61" s="154"/>
      <c r="AI61" s="134"/>
      <c r="AJ61" s="134"/>
      <c r="AK61" s="474"/>
      <c r="AL61" s="457"/>
      <c r="AM61" s="457"/>
      <c r="AN61" s="154"/>
      <c r="AO61" s="134"/>
      <c r="AP61" s="134"/>
      <c r="AQ61" s="154"/>
      <c r="AR61" s="134"/>
      <c r="AS61" s="134"/>
      <c r="AT61" s="154"/>
    </row>
    <row r="62" spans="1:46" s="110" customFormat="1" ht="18.75" customHeight="1">
      <c r="A62" s="425" t="s">
        <v>307</v>
      </c>
      <c r="B62" s="158"/>
      <c r="C62" s="158"/>
      <c r="D62" s="158"/>
      <c r="E62" s="158"/>
      <c r="F62" s="158"/>
      <c r="G62" s="419" t="str">
        <f>IF(E62=0, "    ---- ", IF(ABS(ROUND(100/E62*F62-100,1))&lt;999,ROUND(100/E62*F62-100,1),IF(ROUND(100/E62*F62-100,1)&gt;999,999,-999)))</f>
        <v xml:space="preserve">    ---- </v>
      </c>
      <c r="H62" s="158"/>
      <c r="I62" s="158"/>
      <c r="J62" s="159"/>
      <c r="K62" s="158"/>
      <c r="L62" s="158"/>
      <c r="M62" s="158"/>
      <c r="N62" s="158"/>
      <c r="O62" s="158"/>
      <c r="P62" s="159"/>
      <c r="Q62" s="158"/>
      <c r="R62" s="158"/>
      <c r="S62" s="159"/>
      <c r="T62" s="158"/>
      <c r="U62" s="158"/>
      <c r="V62" s="159"/>
      <c r="W62" s="158"/>
      <c r="X62" s="158"/>
      <c r="Y62" s="419" t="str">
        <f t="shared" ref="Y62:Y108" si="9">IF(W62=0, "    ---- ", IF(ABS(ROUND(100/W62*X62-100,1))&lt;999,ROUND(100/W62*X62-100,1),IF(ROUND(100/W62*X62-100,1)&gt;999,999,-999)))</f>
        <v xml:space="preserve">    ---- </v>
      </c>
      <c r="Z62" s="158"/>
      <c r="AA62" s="158"/>
      <c r="AB62" s="159" t="str">
        <f t="shared" ref="AB62:AB108" si="10">IF(Z62=0, "    ---- ", IF(ABS(ROUND(100/Z62*AA62-100,1))&lt;999,ROUND(100/Z62*AA62-100,1),IF(ROUND(100/Z62*AA62-100,1)&gt;999,999,-999)))</f>
        <v xml:space="preserve">    ---- </v>
      </c>
      <c r="AC62" s="158"/>
      <c r="AD62" s="158"/>
      <c r="AE62" s="159"/>
      <c r="AF62" s="158"/>
      <c r="AG62" s="158"/>
      <c r="AH62" s="159"/>
      <c r="AI62" s="158"/>
      <c r="AJ62" s="158"/>
      <c r="AK62" s="419" t="str">
        <f t="shared" ref="AK62:AK108" si="11">IF(AI62=0, "    ---- ", IF(ABS(ROUND(100/AI62*AJ62-100,1))&lt;999,ROUND(100/AI62*AJ62-100,1),IF(ROUND(100/AI62*AJ62-100,1)&gt;999,999,-999)))</f>
        <v xml:space="preserve">    ---- </v>
      </c>
      <c r="AL62" s="298"/>
      <c r="AM62" s="298"/>
      <c r="AN62" s="159" t="str">
        <f>IF(AL62=0, "    ---- ", IF(ABS(ROUND(100/AL62*AM62-100,1))&lt;999,ROUND(100/AL62*AM62-100,1),IF(ROUND(100/AL62*AM62-100,1)&gt;999,999,-999)))</f>
        <v xml:space="preserve">    ---- </v>
      </c>
      <c r="AO62" s="158">
        <f t="shared" si="5"/>
        <v>0</v>
      </c>
      <c r="AP62" s="158">
        <f t="shared" si="5"/>
        <v>0</v>
      </c>
      <c r="AQ62" s="159" t="str">
        <f t="shared" si="7"/>
        <v xml:space="preserve">    ---- </v>
      </c>
      <c r="AR62" s="158">
        <f t="shared" si="6"/>
        <v>0</v>
      </c>
      <c r="AS62" s="158">
        <f t="shared" si="6"/>
        <v>0</v>
      </c>
      <c r="AT62" s="159" t="str">
        <f t="shared" si="8"/>
        <v xml:space="preserve">    ---- </v>
      </c>
    </row>
    <row r="63" spans="1:46" s="110" customFormat="1" ht="18.75" customHeight="1">
      <c r="A63" s="425" t="s">
        <v>308</v>
      </c>
      <c r="B63" s="158"/>
      <c r="C63" s="158"/>
      <c r="D63" s="158"/>
      <c r="E63" s="158"/>
      <c r="F63" s="158"/>
      <c r="G63" s="419" t="str">
        <f>IF(E63=0, "    ---- ", IF(ABS(ROUND(100/E63*F63-100,1))&lt;999,ROUND(100/E63*F63-100,1),IF(ROUND(100/E63*F63-100,1)&gt;999,999,-999)))</f>
        <v xml:space="preserve">    ---- </v>
      </c>
      <c r="H63" s="158"/>
      <c r="I63" s="158"/>
      <c r="J63" s="159"/>
      <c r="K63" s="158"/>
      <c r="L63" s="158"/>
      <c r="M63" s="158"/>
      <c r="N63" s="158"/>
      <c r="O63" s="158"/>
      <c r="P63" s="159"/>
      <c r="Q63" s="158"/>
      <c r="R63" s="158"/>
      <c r="S63" s="159"/>
      <c r="T63" s="158"/>
      <c r="U63" s="158"/>
      <c r="V63" s="159"/>
      <c r="W63" s="158"/>
      <c r="X63" s="158"/>
      <c r="Y63" s="419" t="str">
        <f t="shared" si="9"/>
        <v xml:space="preserve">    ---- </v>
      </c>
      <c r="Z63" s="158"/>
      <c r="AA63" s="158"/>
      <c r="AB63" s="159" t="str">
        <f t="shared" si="10"/>
        <v xml:space="preserve">    ---- </v>
      </c>
      <c r="AC63" s="158"/>
      <c r="AD63" s="158"/>
      <c r="AE63" s="159"/>
      <c r="AF63" s="158"/>
      <c r="AG63" s="158"/>
      <c r="AH63" s="159"/>
      <c r="AI63" s="158"/>
      <c r="AJ63" s="158"/>
      <c r="AK63" s="419"/>
      <c r="AL63" s="298"/>
      <c r="AM63" s="298"/>
      <c r="AN63" s="159" t="str">
        <f>IF(AL63=0, "    ---- ", IF(ABS(ROUND(100/AL63*AM63-100,1))&lt;999,ROUND(100/AL63*AM63-100,1),IF(ROUND(100/AL63*AM63-100,1)&gt;999,999,-999)))</f>
        <v xml:space="preserve">    ---- </v>
      </c>
      <c r="AO63" s="158">
        <f t="shared" si="5"/>
        <v>0</v>
      </c>
      <c r="AP63" s="158">
        <f t="shared" si="5"/>
        <v>0</v>
      </c>
      <c r="AQ63" s="159" t="str">
        <f t="shared" si="7"/>
        <v xml:space="preserve">    ---- </v>
      </c>
      <c r="AR63" s="158">
        <f t="shared" si="6"/>
        <v>0</v>
      </c>
      <c r="AS63" s="158">
        <f t="shared" si="6"/>
        <v>0</v>
      </c>
      <c r="AT63" s="159" t="str">
        <f t="shared" si="8"/>
        <v xml:space="preserve">    ---- </v>
      </c>
    </row>
    <row r="64" spans="1:46" s="110" customFormat="1" ht="18.75" customHeight="1">
      <c r="A64" s="425" t="s">
        <v>182</v>
      </c>
      <c r="B64" s="158"/>
      <c r="C64" s="158"/>
      <c r="D64" s="158"/>
      <c r="E64" s="158"/>
      <c r="F64" s="158"/>
      <c r="G64" s="419" t="str">
        <f>IF(E64=0, "    ---- ", IF(ABS(ROUND(100/E64*F64-100,1))&lt;999,ROUND(100/E64*F64-100,1),IF(ROUND(100/E64*F64-100,1)&gt;999,999,-999)))</f>
        <v xml:space="preserve">    ---- </v>
      </c>
      <c r="H64" s="158"/>
      <c r="I64" s="158"/>
      <c r="J64" s="159"/>
      <c r="K64" s="158"/>
      <c r="L64" s="158"/>
      <c r="M64" s="158"/>
      <c r="N64" s="158"/>
      <c r="O64" s="158"/>
      <c r="P64" s="159"/>
      <c r="Q64" s="158"/>
      <c r="R64" s="158"/>
      <c r="S64" s="159"/>
      <c r="T64" s="158"/>
      <c r="U64" s="158"/>
      <c r="V64" s="159"/>
      <c r="W64" s="158"/>
      <c r="X64" s="158"/>
      <c r="Y64" s="419" t="str">
        <f t="shared" si="9"/>
        <v xml:space="preserve">    ---- </v>
      </c>
      <c r="Z64" s="158"/>
      <c r="AA64" s="158"/>
      <c r="AB64" s="159" t="str">
        <f t="shared" si="10"/>
        <v xml:space="preserve">    ---- </v>
      </c>
      <c r="AC64" s="158"/>
      <c r="AD64" s="158"/>
      <c r="AE64" s="159"/>
      <c r="AF64" s="158"/>
      <c r="AG64" s="158"/>
      <c r="AH64" s="159"/>
      <c r="AI64" s="158"/>
      <c r="AJ64" s="158"/>
      <c r="AK64" s="419" t="str">
        <f t="shared" si="11"/>
        <v xml:space="preserve">    ---- </v>
      </c>
      <c r="AL64" s="298"/>
      <c r="AM64" s="298"/>
      <c r="AN64" s="159" t="str">
        <f>IF(AL64=0, "    ---- ", IF(ABS(ROUND(100/AL64*AM64-100,1))&lt;999,ROUND(100/AL64*AM64-100,1),IF(ROUND(100/AL64*AM64-100,1)&gt;999,999,-999)))</f>
        <v xml:space="preserve">    ---- </v>
      </c>
      <c r="AO64" s="158">
        <f t="shared" si="5"/>
        <v>0</v>
      </c>
      <c r="AP64" s="158">
        <f t="shared" si="5"/>
        <v>0</v>
      </c>
      <c r="AQ64" s="159" t="str">
        <f t="shared" si="7"/>
        <v xml:space="preserve">    ---- </v>
      </c>
      <c r="AR64" s="158">
        <f t="shared" si="6"/>
        <v>0</v>
      </c>
      <c r="AS64" s="158">
        <f t="shared" si="6"/>
        <v>0</v>
      </c>
      <c r="AT64" s="159" t="str">
        <f t="shared" si="8"/>
        <v xml:space="preserve">    ---- </v>
      </c>
    </row>
    <row r="65" spans="1:46" s="110" customFormat="1" ht="18.75" customHeight="1">
      <c r="A65" s="425" t="s">
        <v>176</v>
      </c>
      <c r="B65" s="158"/>
      <c r="C65" s="158"/>
      <c r="D65" s="158"/>
      <c r="E65" s="158"/>
      <c r="F65" s="158"/>
      <c r="G65" s="419"/>
      <c r="H65" s="158"/>
      <c r="I65" s="158"/>
      <c r="J65" s="159"/>
      <c r="K65" s="158"/>
      <c r="L65" s="158"/>
      <c r="M65" s="158"/>
      <c r="N65" s="158"/>
      <c r="O65" s="158"/>
      <c r="P65" s="159"/>
      <c r="Q65" s="158"/>
      <c r="R65" s="158"/>
      <c r="S65" s="159"/>
      <c r="T65" s="158"/>
      <c r="U65" s="158"/>
      <c r="V65" s="159"/>
      <c r="W65" s="158"/>
      <c r="X65" s="158"/>
      <c r="Y65" s="419"/>
      <c r="Z65" s="158"/>
      <c r="AA65" s="158"/>
      <c r="AB65" s="159" t="str">
        <f t="shared" si="10"/>
        <v xml:space="preserve">    ---- </v>
      </c>
      <c r="AC65" s="158"/>
      <c r="AD65" s="158"/>
      <c r="AE65" s="159"/>
      <c r="AF65" s="158"/>
      <c r="AG65" s="158"/>
      <c r="AH65" s="159"/>
      <c r="AI65" s="158"/>
      <c r="AJ65" s="158"/>
      <c r="AK65" s="419"/>
      <c r="AL65" s="298"/>
      <c r="AM65" s="298"/>
      <c r="AN65" s="159"/>
      <c r="AO65" s="158">
        <f t="shared" si="5"/>
        <v>0</v>
      </c>
      <c r="AP65" s="158">
        <f t="shared" si="5"/>
        <v>0</v>
      </c>
      <c r="AQ65" s="159" t="str">
        <f t="shared" si="7"/>
        <v xml:space="preserve">    ---- </v>
      </c>
      <c r="AR65" s="158">
        <f t="shared" si="6"/>
        <v>0</v>
      </c>
      <c r="AS65" s="158">
        <f t="shared" si="6"/>
        <v>0</v>
      </c>
      <c r="AT65" s="159" t="str">
        <f t="shared" si="8"/>
        <v xml:space="preserve">    ---- </v>
      </c>
    </row>
    <row r="66" spans="1:46" s="110" customFormat="1" ht="18.75" customHeight="1">
      <c r="A66" s="425" t="s">
        <v>179</v>
      </c>
      <c r="B66" s="158"/>
      <c r="C66" s="158"/>
      <c r="D66" s="158"/>
      <c r="E66" s="158"/>
      <c r="F66" s="158"/>
      <c r="G66" s="419"/>
      <c r="H66" s="158"/>
      <c r="I66" s="158"/>
      <c r="J66" s="159"/>
      <c r="K66" s="158"/>
      <c r="L66" s="158"/>
      <c r="M66" s="158"/>
      <c r="N66" s="158"/>
      <c r="O66" s="158"/>
      <c r="P66" s="159"/>
      <c r="Q66" s="158"/>
      <c r="R66" s="158"/>
      <c r="S66" s="159"/>
      <c r="T66" s="158"/>
      <c r="U66" s="158"/>
      <c r="V66" s="159"/>
      <c r="W66" s="158"/>
      <c r="X66" s="158"/>
      <c r="Y66" s="419"/>
      <c r="Z66" s="158"/>
      <c r="AA66" s="158"/>
      <c r="AB66" s="159" t="str">
        <f t="shared" si="10"/>
        <v xml:space="preserve">    ---- </v>
      </c>
      <c r="AC66" s="158"/>
      <c r="AD66" s="158"/>
      <c r="AE66" s="159"/>
      <c r="AF66" s="158"/>
      <c r="AG66" s="158"/>
      <c r="AH66" s="159"/>
      <c r="AI66" s="158"/>
      <c r="AJ66" s="158"/>
      <c r="AK66" s="419"/>
      <c r="AL66" s="298"/>
      <c r="AM66" s="298"/>
      <c r="AN66" s="159"/>
      <c r="AO66" s="158">
        <f t="shared" si="5"/>
        <v>0</v>
      </c>
      <c r="AP66" s="158">
        <f t="shared" si="5"/>
        <v>0</v>
      </c>
      <c r="AQ66" s="159" t="str">
        <f t="shared" si="7"/>
        <v xml:space="preserve">    ---- </v>
      </c>
      <c r="AR66" s="158">
        <f t="shared" si="6"/>
        <v>0</v>
      </c>
      <c r="AS66" s="158">
        <f t="shared" si="6"/>
        <v>0</v>
      </c>
      <c r="AT66" s="159" t="str">
        <f t="shared" si="8"/>
        <v xml:space="preserve">    ---- </v>
      </c>
    </row>
    <row r="67" spans="1:46" s="110" customFormat="1" ht="18.75" customHeight="1">
      <c r="A67" s="425" t="s">
        <v>309</v>
      </c>
      <c r="B67" s="158"/>
      <c r="C67" s="158"/>
      <c r="D67" s="158"/>
      <c r="E67" s="158"/>
      <c r="F67" s="158"/>
      <c r="G67" s="419" t="str">
        <f>IF(E67=0, "    ---- ", IF(ABS(ROUND(100/E67*F67-100,1))&lt;999,ROUND(100/E67*F67-100,1),IF(ROUND(100/E67*F67-100,1)&gt;999,999,-999)))</f>
        <v xml:space="preserve">    ---- </v>
      </c>
      <c r="H67" s="158"/>
      <c r="I67" s="158"/>
      <c r="J67" s="159"/>
      <c r="K67" s="158"/>
      <c r="L67" s="158"/>
      <c r="M67" s="158"/>
      <c r="N67" s="158"/>
      <c r="O67" s="158"/>
      <c r="P67" s="159"/>
      <c r="Q67" s="158"/>
      <c r="R67" s="158"/>
      <c r="S67" s="159"/>
      <c r="T67" s="158"/>
      <c r="U67" s="158"/>
      <c r="V67" s="159"/>
      <c r="W67" s="158"/>
      <c r="X67" s="158"/>
      <c r="Y67" s="419" t="str">
        <f t="shared" si="9"/>
        <v xml:space="preserve">    ---- </v>
      </c>
      <c r="Z67" s="158"/>
      <c r="AA67" s="158"/>
      <c r="AB67" s="159" t="str">
        <f t="shared" si="10"/>
        <v xml:space="preserve">    ---- </v>
      </c>
      <c r="AC67" s="158"/>
      <c r="AD67" s="158"/>
      <c r="AE67" s="159"/>
      <c r="AF67" s="158"/>
      <c r="AG67" s="158"/>
      <c r="AH67" s="159"/>
      <c r="AI67" s="158"/>
      <c r="AJ67" s="158"/>
      <c r="AK67" s="419" t="str">
        <f t="shared" si="11"/>
        <v xml:space="preserve">    ---- </v>
      </c>
      <c r="AL67" s="298"/>
      <c r="AM67" s="298"/>
      <c r="AN67" s="159" t="str">
        <f>IF(AL67=0, "    ---- ", IF(ABS(ROUND(100/AL67*AM67-100,1))&lt;999,ROUND(100/AL67*AM67-100,1),IF(ROUND(100/AL67*AM67-100,1)&gt;999,999,-999)))</f>
        <v xml:space="preserve">    ---- </v>
      </c>
      <c r="AO67" s="158">
        <f t="shared" si="5"/>
        <v>0</v>
      </c>
      <c r="AP67" s="158">
        <f t="shared" si="5"/>
        <v>0</v>
      </c>
      <c r="AQ67" s="159" t="str">
        <f t="shared" si="7"/>
        <v xml:space="preserve">    ---- </v>
      </c>
      <c r="AR67" s="158">
        <f t="shared" si="6"/>
        <v>0</v>
      </c>
      <c r="AS67" s="158">
        <f t="shared" si="6"/>
        <v>0</v>
      </c>
      <c r="AT67" s="159" t="str">
        <f t="shared" si="8"/>
        <v xml:space="preserve">    ---- </v>
      </c>
    </row>
    <row r="68" spans="1:46" s="110" customFormat="1" ht="18.75" customHeight="1">
      <c r="A68" s="425" t="s">
        <v>178</v>
      </c>
      <c r="B68" s="158"/>
      <c r="C68" s="158"/>
      <c r="D68" s="158"/>
      <c r="E68" s="158"/>
      <c r="F68" s="158"/>
      <c r="G68" s="419"/>
      <c r="H68" s="158"/>
      <c r="I68" s="158"/>
      <c r="J68" s="159"/>
      <c r="K68" s="158"/>
      <c r="L68" s="158"/>
      <c r="M68" s="158"/>
      <c r="N68" s="158"/>
      <c r="O68" s="158"/>
      <c r="P68" s="159"/>
      <c r="Q68" s="158"/>
      <c r="R68" s="158"/>
      <c r="S68" s="159"/>
      <c r="T68" s="158"/>
      <c r="U68" s="158"/>
      <c r="V68" s="159"/>
      <c r="W68" s="158"/>
      <c r="X68" s="158"/>
      <c r="Y68" s="419"/>
      <c r="Z68" s="158"/>
      <c r="AA68" s="158"/>
      <c r="AB68" s="159" t="str">
        <f t="shared" si="10"/>
        <v xml:space="preserve">    ---- </v>
      </c>
      <c r="AC68" s="158"/>
      <c r="AD68" s="158"/>
      <c r="AE68" s="159"/>
      <c r="AF68" s="158"/>
      <c r="AG68" s="158"/>
      <c r="AH68" s="159"/>
      <c r="AI68" s="158"/>
      <c r="AJ68" s="158"/>
      <c r="AK68" s="419"/>
      <c r="AL68" s="298"/>
      <c r="AM68" s="298"/>
      <c r="AN68" s="159"/>
      <c r="AO68" s="158">
        <f t="shared" si="5"/>
        <v>0</v>
      </c>
      <c r="AP68" s="158">
        <f t="shared" si="5"/>
        <v>0</v>
      </c>
      <c r="AQ68" s="159" t="str">
        <f t="shared" si="7"/>
        <v xml:space="preserve">    ---- </v>
      </c>
      <c r="AR68" s="158">
        <f t="shared" si="6"/>
        <v>0</v>
      </c>
      <c r="AS68" s="158">
        <f t="shared" si="6"/>
        <v>0</v>
      </c>
      <c r="AT68" s="159" t="str">
        <f t="shared" si="8"/>
        <v xml:space="preserve">    ---- </v>
      </c>
    </row>
    <row r="69" spans="1:46" s="110" customFormat="1" ht="18.75" customHeight="1">
      <c r="A69" s="425" t="s">
        <v>310</v>
      </c>
      <c r="B69" s="158"/>
      <c r="C69" s="158"/>
      <c r="D69" s="158"/>
      <c r="E69" s="158"/>
      <c r="F69" s="158"/>
      <c r="G69" s="419"/>
      <c r="H69" s="158"/>
      <c r="I69" s="158"/>
      <c r="J69" s="159"/>
      <c r="K69" s="158"/>
      <c r="L69" s="158"/>
      <c r="M69" s="158"/>
      <c r="N69" s="158"/>
      <c r="O69" s="158"/>
      <c r="P69" s="159"/>
      <c r="Q69" s="158"/>
      <c r="R69" s="158"/>
      <c r="S69" s="159"/>
      <c r="T69" s="158"/>
      <c r="U69" s="158"/>
      <c r="V69" s="159"/>
      <c r="W69" s="158"/>
      <c r="X69" s="158"/>
      <c r="Y69" s="419" t="str">
        <f t="shared" si="9"/>
        <v xml:space="preserve">    ---- </v>
      </c>
      <c r="Z69" s="158"/>
      <c r="AA69" s="158"/>
      <c r="AB69" s="159" t="str">
        <f t="shared" si="10"/>
        <v xml:space="preserve">    ---- </v>
      </c>
      <c r="AC69" s="158"/>
      <c r="AD69" s="158"/>
      <c r="AE69" s="159"/>
      <c r="AF69" s="158"/>
      <c r="AG69" s="158"/>
      <c r="AH69" s="159"/>
      <c r="AI69" s="158"/>
      <c r="AJ69" s="158"/>
      <c r="AK69" s="419"/>
      <c r="AL69" s="298"/>
      <c r="AM69" s="298"/>
      <c r="AN69" s="159" t="str">
        <f>IF(AL69=0, "    ---- ", IF(ABS(ROUND(100/AL69*AM69-100,1))&lt;999,ROUND(100/AL69*AM69-100,1),IF(ROUND(100/AL69*AM69-100,1)&gt;999,999,-999)))</f>
        <v xml:space="preserve">    ---- </v>
      </c>
      <c r="AO69" s="158">
        <f t="shared" si="5"/>
        <v>0</v>
      </c>
      <c r="AP69" s="158">
        <f t="shared" si="5"/>
        <v>0</v>
      </c>
      <c r="AQ69" s="159" t="str">
        <f t="shared" si="7"/>
        <v xml:space="preserve">    ---- </v>
      </c>
      <c r="AR69" s="158">
        <f t="shared" si="6"/>
        <v>0</v>
      </c>
      <c r="AS69" s="158">
        <f t="shared" si="6"/>
        <v>0</v>
      </c>
      <c r="AT69" s="159" t="str">
        <f t="shared" si="8"/>
        <v xml:space="preserve">    ---- </v>
      </c>
    </row>
    <row r="70" spans="1:46" s="263" customFormat="1" ht="18.75" customHeight="1">
      <c r="A70" s="424" t="s">
        <v>41</v>
      </c>
      <c r="B70" s="134">
        <f>SUM(B62:B67)+B69</f>
        <v>0</v>
      </c>
      <c r="C70" s="134">
        <f>SUM(C62:C67)+C69</f>
        <v>0</v>
      </c>
      <c r="D70" s="134"/>
      <c r="E70" s="134">
        <f>SUM(E62:E67)+E69</f>
        <v>0</v>
      </c>
      <c r="F70" s="134">
        <f>SUM(F62:F67)+F69</f>
        <v>0</v>
      </c>
      <c r="G70" s="474" t="str">
        <f>IF(E70=0, "    ---- ", IF(ABS(ROUND(100/E70*F70-100,1))&lt;999,ROUND(100/E70*F70-100,1),IF(ROUND(100/E70*F70-100,1)&gt;999,999,-999)))</f>
        <v xml:space="preserve">    ---- </v>
      </c>
      <c r="H70" s="134">
        <f>SUM(H62:H67)+H69</f>
        <v>0</v>
      </c>
      <c r="I70" s="134">
        <f>SUM(I62:I67)+I69</f>
        <v>0</v>
      </c>
      <c r="J70" s="154"/>
      <c r="K70" s="134">
        <f>SUM(K62:K67)+K69</f>
        <v>0</v>
      </c>
      <c r="L70" s="134">
        <f>SUM(L62:L67)+L69</f>
        <v>0</v>
      </c>
      <c r="M70" s="134"/>
      <c r="N70" s="134">
        <f>SUM(N62:N67)+N69</f>
        <v>0</v>
      </c>
      <c r="O70" s="134">
        <f>SUM(O62:O67)+O69</f>
        <v>0</v>
      </c>
      <c r="P70" s="154"/>
      <c r="Q70" s="134">
        <f>SUM(Q62:Q67)+Q69</f>
        <v>0</v>
      </c>
      <c r="R70" s="134">
        <f>SUM(R62:R67)+R69</f>
        <v>0</v>
      </c>
      <c r="S70" s="154"/>
      <c r="T70" s="134">
        <f>SUM(T62:T67)+T69</f>
        <v>0</v>
      </c>
      <c r="U70" s="134">
        <f>SUM(U62:U67)+U69</f>
        <v>0</v>
      </c>
      <c r="V70" s="154"/>
      <c r="W70" s="134">
        <f>SUM(W62:W67)+W69</f>
        <v>0</v>
      </c>
      <c r="X70" s="134">
        <f>SUM(X62:X67)+X69</f>
        <v>0</v>
      </c>
      <c r="Y70" s="474" t="str">
        <f t="shared" si="9"/>
        <v xml:space="preserve">    ---- </v>
      </c>
      <c r="Z70" s="134">
        <f>SUM(Z62:Z67)+Z69</f>
        <v>0</v>
      </c>
      <c r="AA70" s="134">
        <f>SUM(AA62:AA67)+AA69</f>
        <v>0</v>
      </c>
      <c r="AB70" s="154" t="str">
        <f t="shared" si="10"/>
        <v xml:space="preserve">    ---- </v>
      </c>
      <c r="AC70" s="134">
        <f>SUM(AC62:AC67)+AC69</f>
        <v>0</v>
      </c>
      <c r="AD70" s="134">
        <f>SUM(AD62:AD67)+AD69</f>
        <v>0</v>
      </c>
      <c r="AE70" s="154"/>
      <c r="AF70" s="134">
        <f>SUM(AF62:AF67)+AF69</f>
        <v>0</v>
      </c>
      <c r="AG70" s="134">
        <f>SUM(AG62:AG67)+AG69</f>
        <v>0</v>
      </c>
      <c r="AH70" s="154"/>
      <c r="AI70" s="134">
        <f>SUM(AI62:AI67)+AI69</f>
        <v>0</v>
      </c>
      <c r="AJ70" s="134">
        <f>SUM(AJ62:AJ67)+AJ69</f>
        <v>0</v>
      </c>
      <c r="AK70" s="474" t="str">
        <f t="shared" si="11"/>
        <v xml:space="preserve">    ---- </v>
      </c>
      <c r="AL70" s="457">
        <f>SUM(AL62:AL67)+AL69</f>
        <v>0</v>
      </c>
      <c r="AM70" s="457">
        <f>SUM(AM62:AM67)+AM69</f>
        <v>0</v>
      </c>
      <c r="AN70" s="154" t="str">
        <f>IF(AL70=0, "    ---- ", IF(ABS(ROUND(100/AL70*AM70-100,1))&lt;999,ROUND(100/AL70*AM70-100,1),IF(ROUND(100/AL70*AM70-100,1)&gt;999,999,-999)))</f>
        <v xml:space="preserve">    ---- </v>
      </c>
      <c r="AO70" s="134">
        <f t="shared" si="5"/>
        <v>0</v>
      </c>
      <c r="AP70" s="134">
        <f t="shared" si="5"/>
        <v>0</v>
      </c>
      <c r="AQ70" s="154" t="str">
        <f t="shared" si="7"/>
        <v xml:space="preserve">    ---- </v>
      </c>
      <c r="AR70" s="134">
        <f t="shared" si="6"/>
        <v>0</v>
      </c>
      <c r="AS70" s="134">
        <f t="shared" si="6"/>
        <v>0</v>
      </c>
      <c r="AT70" s="154" t="str">
        <f t="shared" si="8"/>
        <v xml:space="preserve">    ---- </v>
      </c>
    </row>
    <row r="71" spans="1:46" s="110" customFormat="1" ht="18.75" customHeight="1">
      <c r="A71" s="425" t="s">
        <v>311</v>
      </c>
      <c r="B71" s="158"/>
      <c r="C71" s="158"/>
      <c r="D71" s="158"/>
      <c r="E71" s="158"/>
      <c r="F71" s="158"/>
      <c r="G71" s="419" t="str">
        <f>IF(E71=0, "    ---- ", IF(ABS(ROUND(100/E71*F71-100,1))&lt;999,ROUND(100/E71*F71-100,1),IF(ROUND(100/E71*F71-100,1)&gt;999,999,-999)))</f>
        <v xml:space="preserve">    ---- </v>
      </c>
      <c r="H71" s="158"/>
      <c r="I71" s="158"/>
      <c r="J71" s="159"/>
      <c r="K71" s="158"/>
      <c r="L71" s="158"/>
      <c r="M71" s="158"/>
      <c r="N71" s="158"/>
      <c r="O71" s="158"/>
      <c r="P71" s="159"/>
      <c r="Q71" s="158"/>
      <c r="R71" s="158"/>
      <c r="S71" s="159"/>
      <c r="T71" s="158"/>
      <c r="U71" s="158"/>
      <c r="V71" s="159"/>
      <c r="W71" s="158"/>
      <c r="X71" s="158"/>
      <c r="Y71" s="419" t="str">
        <f t="shared" si="9"/>
        <v xml:space="preserve">    ---- </v>
      </c>
      <c r="Z71" s="158"/>
      <c r="AA71" s="158"/>
      <c r="AB71" s="159" t="str">
        <f t="shared" si="10"/>
        <v xml:space="preserve">    ---- </v>
      </c>
      <c r="AC71" s="158"/>
      <c r="AD71" s="158"/>
      <c r="AE71" s="159"/>
      <c r="AF71" s="158"/>
      <c r="AG71" s="158"/>
      <c r="AH71" s="159"/>
      <c r="AI71" s="158"/>
      <c r="AJ71" s="158"/>
      <c r="AK71" s="419" t="str">
        <f t="shared" si="11"/>
        <v xml:space="preserve">    ---- </v>
      </c>
      <c r="AL71" s="298"/>
      <c r="AM71" s="298"/>
      <c r="AN71" s="159" t="str">
        <f>IF(AL71=0, "    ---- ", IF(ABS(ROUND(100/AL71*AM71-100,1))&lt;999,ROUND(100/AL71*AM71-100,1),IF(ROUND(100/AL71*AM71-100,1)&gt;999,999,-999)))</f>
        <v xml:space="preserve">    ---- </v>
      </c>
      <c r="AO71" s="158">
        <f t="shared" si="5"/>
        <v>0</v>
      </c>
      <c r="AP71" s="158">
        <f t="shared" si="5"/>
        <v>0</v>
      </c>
      <c r="AQ71" s="159" t="str">
        <f t="shared" si="7"/>
        <v xml:space="preserve">    ---- </v>
      </c>
      <c r="AR71" s="158">
        <f t="shared" si="6"/>
        <v>0</v>
      </c>
      <c r="AS71" s="158">
        <f t="shared" si="6"/>
        <v>0</v>
      </c>
      <c r="AT71" s="159" t="str">
        <f t="shared" si="8"/>
        <v xml:space="preserve">    ---- </v>
      </c>
    </row>
    <row r="72" spans="1:46" s="110" customFormat="1" ht="18.75" customHeight="1">
      <c r="A72" s="425" t="s">
        <v>312</v>
      </c>
      <c r="B72" s="158"/>
      <c r="C72" s="158"/>
      <c r="D72" s="158"/>
      <c r="E72" s="158"/>
      <c r="F72" s="158"/>
      <c r="G72" s="419" t="str">
        <f>IF(E72=0, "    ---- ", IF(ABS(ROUND(100/E72*F72-100,1))&lt;999,ROUND(100/E72*F72-100,1),IF(ROUND(100/E72*F72-100,1)&gt;999,999,-999)))</f>
        <v xml:space="preserve">    ---- </v>
      </c>
      <c r="H72" s="158"/>
      <c r="I72" s="158"/>
      <c r="J72" s="159"/>
      <c r="K72" s="158"/>
      <c r="L72" s="158"/>
      <c r="M72" s="158"/>
      <c r="N72" s="158"/>
      <c r="O72" s="158"/>
      <c r="P72" s="159"/>
      <c r="Q72" s="158"/>
      <c r="R72" s="158"/>
      <c r="S72" s="159"/>
      <c r="T72" s="158"/>
      <c r="U72" s="158"/>
      <c r="V72" s="159"/>
      <c r="W72" s="158"/>
      <c r="X72" s="158"/>
      <c r="Y72" s="419" t="str">
        <f t="shared" si="9"/>
        <v xml:space="preserve">    ---- </v>
      </c>
      <c r="Z72" s="158"/>
      <c r="AA72" s="158"/>
      <c r="AB72" s="159" t="str">
        <f t="shared" si="10"/>
        <v xml:space="preserve">    ---- </v>
      </c>
      <c r="AC72" s="158"/>
      <c r="AD72" s="158"/>
      <c r="AE72" s="159"/>
      <c r="AF72" s="158"/>
      <c r="AG72" s="158"/>
      <c r="AH72" s="159"/>
      <c r="AI72" s="158"/>
      <c r="AJ72" s="158"/>
      <c r="AK72" s="419"/>
      <c r="AL72" s="298"/>
      <c r="AM72" s="298"/>
      <c r="AN72" s="159" t="str">
        <f>IF(AL72=0, "    ---- ", IF(ABS(ROUND(100/AL72*AM72-100,1))&lt;999,ROUND(100/AL72*AM72-100,1),IF(ROUND(100/AL72*AM72-100,1)&gt;999,999,-999)))</f>
        <v xml:space="preserve">    ---- </v>
      </c>
      <c r="AO72" s="158">
        <f t="shared" si="5"/>
        <v>0</v>
      </c>
      <c r="AP72" s="158">
        <f t="shared" si="5"/>
        <v>0</v>
      </c>
      <c r="AQ72" s="159" t="str">
        <f t="shared" si="7"/>
        <v xml:space="preserve">    ---- </v>
      </c>
      <c r="AR72" s="158">
        <f t="shared" si="6"/>
        <v>0</v>
      </c>
      <c r="AS72" s="158">
        <f t="shared" si="6"/>
        <v>0</v>
      </c>
      <c r="AT72" s="159" t="str">
        <f t="shared" si="8"/>
        <v xml:space="preserve">    ---- </v>
      </c>
    </row>
    <row r="73" spans="1:46" s="263" customFormat="1" ht="18.75" customHeight="1">
      <c r="A73" s="424" t="s">
        <v>184</v>
      </c>
      <c r="B73" s="134"/>
      <c r="C73" s="134"/>
      <c r="D73" s="134"/>
      <c r="E73" s="134"/>
      <c r="F73" s="134"/>
      <c r="G73" s="474"/>
      <c r="H73" s="134"/>
      <c r="I73" s="134"/>
      <c r="J73" s="154"/>
      <c r="K73" s="134"/>
      <c r="L73" s="134"/>
      <c r="M73" s="134"/>
      <c r="N73" s="134"/>
      <c r="O73" s="134"/>
      <c r="P73" s="154"/>
      <c r="Q73" s="134"/>
      <c r="R73" s="134"/>
      <c r="S73" s="154"/>
      <c r="T73" s="134"/>
      <c r="U73" s="134"/>
      <c r="V73" s="154"/>
      <c r="W73" s="134"/>
      <c r="X73" s="134"/>
      <c r="Y73" s="474"/>
      <c r="Z73" s="134"/>
      <c r="AA73" s="134"/>
      <c r="AB73" s="154" t="str">
        <f t="shared" si="10"/>
        <v xml:space="preserve">    ---- </v>
      </c>
      <c r="AC73" s="134"/>
      <c r="AD73" s="134"/>
      <c r="AE73" s="154"/>
      <c r="AF73" s="134"/>
      <c r="AG73" s="134"/>
      <c r="AH73" s="154"/>
      <c r="AI73" s="134"/>
      <c r="AJ73" s="134"/>
      <c r="AK73" s="474"/>
      <c r="AL73" s="457"/>
      <c r="AM73" s="457"/>
      <c r="AN73" s="154"/>
      <c r="AO73" s="134"/>
      <c r="AP73" s="134"/>
      <c r="AQ73" s="154"/>
      <c r="AR73" s="134"/>
      <c r="AS73" s="134"/>
      <c r="AT73" s="154"/>
    </row>
    <row r="74" spans="1:46" s="110" customFormat="1" ht="18.75" customHeight="1">
      <c r="A74" s="425" t="s">
        <v>307</v>
      </c>
      <c r="B74" s="158"/>
      <c r="C74" s="158"/>
      <c r="D74" s="158"/>
      <c r="E74" s="158"/>
      <c r="F74" s="158"/>
      <c r="G74" s="419" t="str">
        <f t="shared" ref="G74:G80" si="12">IF(E74=0, "    ---- ", IF(ABS(ROUND(100/E74*F74-100,1))&lt;999,ROUND(100/E74*F74-100,1),IF(ROUND(100/E74*F74-100,1)&gt;999,999,-999)))</f>
        <v xml:space="preserve">    ---- </v>
      </c>
      <c r="H74" s="158"/>
      <c r="I74" s="158"/>
      <c r="J74" s="159"/>
      <c r="K74" s="158"/>
      <c r="L74" s="158"/>
      <c r="M74" s="158"/>
      <c r="N74" s="158"/>
      <c r="O74" s="158"/>
      <c r="P74" s="159"/>
      <c r="Q74" s="158"/>
      <c r="R74" s="158"/>
      <c r="S74" s="159"/>
      <c r="T74" s="158"/>
      <c r="U74" s="158"/>
      <c r="V74" s="159"/>
      <c r="W74" s="158"/>
      <c r="X74" s="158"/>
      <c r="Y74" s="419" t="str">
        <f t="shared" si="9"/>
        <v xml:space="preserve">    ---- </v>
      </c>
      <c r="Z74" s="158"/>
      <c r="AA74" s="158"/>
      <c r="AB74" s="159" t="str">
        <f t="shared" si="10"/>
        <v xml:space="preserve">    ---- </v>
      </c>
      <c r="AC74" s="158"/>
      <c r="AD74" s="158"/>
      <c r="AE74" s="159"/>
      <c r="AF74" s="158"/>
      <c r="AG74" s="158"/>
      <c r="AH74" s="159"/>
      <c r="AI74" s="158"/>
      <c r="AJ74" s="158"/>
      <c r="AK74" s="419" t="str">
        <f t="shared" si="11"/>
        <v xml:space="preserve">    ---- </v>
      </c>
      <c r="AL74" s="298"/>
      <c r="AM74" s="298"/>
      <c r="AN74" s="159"/>
      <c r="AO74" s="158">
        <f t="shared" si="5"/>
        <v>0</v>
      </c>
      <c r="AP74" s="158">
        <f t="shared" si="5"/>
        <v>0</v>
      </c>
      <c r="AQ74" s="159" t="str">
        <f t="shared" si="7"/>
        <v xml:space="preserve">    ---- </v>
      </c>
      <c r="AR74" s="158">
        <f t="shared" si="6"/>
        <v>0</v>
      </c>
      <c r="AS74" s="158">
        <f t="shared" si="6"/>
        <v>0</v>
      </c>
      <c r="AT74" s="159" t="str">
        <f t="shared" si="8"/>
        <v xml:space="preserve">    ---- </v>
      </c>
    </row>
    <row r="75" spans="1:46" s="110" customFormat="1" ht="18.75" customHeight="1">
      <c r="A75" s="425" t="s">
        <v>308</v>
      </c>
      <c r="B75" s="158"/>
      <c r="C75" s="158"/>
      <c r="D75" s="158"/>
      <c r="E75" s="158"/>
      <c r="F75" s="158"/>
      <c r="G75" s="419" t="str">
        <f t="shared" si="12"/>
        <v xml:space="preserve">    ---- </v>
      </c>
      <c r="H75" s="158"/>
      <c r="I75" s="158"/>
      <c r="J75" s="159"/>
      <c r="K75" s="158"/>
      <c r="L75" s="158"/>
      <c r="M75" s="158"/>
      <c r="N75" s="158"/>
      <c r="O75" s="158"/>
      <c r="P75" s="159"/>
      <c r="Q75" s="158"/>
      <c r="R75" s="158"/>
      <c r="S75" s="159"/>
      <c r="T75" s="158"/>
      <c r="U75" s="158"/>
      <c r="V75" s="159"/>
      <c r="W75" s="158"/>
      <c r="X75" s="158"/>
      <c r="Y75" s="419" t="str">
        <f t="shared" si="9"/>
        <v xml:space="preserve">    ---- </v>
      </c>
      <c r="Z75" s="158"/>
      <c r="AA75" s="158"/>
      <c r="AB75" s="159" t="str">
        <f t="shared" si="10"/>
        <v xml:space="preserve">    ---- </v>
      </c>
      <c r="AC75" s="158"/>
      <c r="AD75" s="158"/>
      <c r="AE75" s="159"/>
      <c r="AF75" s="158"/>
      <c r="AG75" s="158"/>
      <c r="AH75" s="159"/>
      <c r="AI75" s="158"/>
      <c r="AJ75" s="158"/>
      <c r="AK75" s="419"/>
      <c r="AL75" s="298"/>
      <c r="AM75" s="298"/>
      <c r="AN75" s="159"/>
      <c r="AO75" s="158">
        <f t="shared" si="5"/>
        <v>0</v>
      </c>
      <c r="AP75" s="158">
        <f t="shared" si="5"/>
        <v>0</v>
      </c>
      <c r="AQ75" s="159" t="str">
        <f t="shared" si="7"/>
        <v xml:space="preserve">    ---- </v>
      </c>
      <c r="AR75" s="158">
        <f t="shared" si="6"/>
        <v>0</v>
      </c>
      <c r="AS75" s="158">
        <f t="shared" si="6"/>
        <v>0</v>
      </c>
      <c r="AT75" s="159" t="str">
        <f t="shared" si="8"/>
        <v xml:space="preserve">    ---- </v>
      </c>
    </row>
    <row r="76" spans="1:46" s="110" customFormat="1" ht="18.75" customHeight="1">
      <c r="A76" s="425" t="s">
        <v>182</v>
      </c>
      <c r="B76" s="158"/>
      <c r="C76" s="158"/>
      <c r="D76" s="158"/>
      <c r="E76" s="158"/>
      <c r="F76" s="158"/>
      <c r="G76" s="419" t="str">
        <f t="shared" si="12"/>
        <v xml:space="preserve">    ---- </v>
      </c>
      <c r="H76" s="158"/>
      <c r="I76" s="158"/>
      <c r="J76" s="159"/>
      <c r="K76" s="158"/>
      <c r="L76" s="158"/>
      <c r="M76" s="158"/>
      <c r="N76" s="158"/>
      <c r="O76" s="158"/>
      <c r="P76" s="159"/>
      <c r="Q76" s="158"/>
      <c r="R76" s="158"/>
      <c r="S76" s="159"/>
      <c r="T76" s="158"/>
      <c r="U76" s="158"/>
      <c r="V76" s="159"/>
      <c r="W76" s="158"/>
      <c r="X76" s="158"/>
      <c r="Y76" s="419" t="str">
        <f t="shared" si="9"/>
        <v xml:space="preserve">    ---- </v>
      </c>
      <c r="Z76" s="158"/>
      <c r="AA76" s="158"/>
      <c r="AB76" s="159" t="str">
        <f t="shared" si="10"/>
        <v xml:space="preserve">    ---- </v>
      </c>
      <c r="AC76" s="158"/>
      <c r="AD76" s="158"/>
      <c r="AE76" s="159"/>
      <c r="AF76" s="158"/>
      <c r="AG76" s="158"/>
      <c r="AH76" s="159"/>
      <c r="AI76" s="158"/>
      <c r="AJ76" s="158"/>
      <c r="AK76" s="419" t="str">
        <f t="shared" si="11"/>
        <v xml:space="preserve">    ---- </v>
      </c>
      <c r="AL76" s="298"/>
      <c r="AM76" s="298"/>
      <c r="AN76" s="159"/>
      <c r="AO76" s="158">
        <f t="shared" si="5"/>
        <v>0</v>
      </c>
      <c r="AP76" s="158">
        <f t="shared" si="5"/>
        <v>0</v>
      </c>
      <c r="AQ76" s="159" t="str">
        <f t="shared" si="7"/>
        <v xml:space="preserve">    ---- </v>
      </c>
      <c r="AR76" s="158">
        <f t="shared" si="6"/>
        <v>0</v>
      </c>
      <c r="AS76" s="158">
        <f t="shared" si="6"/>
        <v>0</v>
      </c>
      <c r="AT76" s="159" t="str">
        <f t="shared" si="8"/>
        <v xml:space="preserve">    ---- </v>
      </c>
    </row>
    <row r="77" spans="1:46" s="110" customFormat="1" ht="18.75" customHeight="1">
      <c r="A77" s="425" t="s">
        <v>176</v>
      </c>
      <c r="B77" s="158"/>
      <c r="C77" s="158"/>
      <c r="D77" s="158"/>
      <c r="E77" s="158"/>
      <c r="F77" s="158"/>
      <c r="G77" s="419" t="str">
        <f t="shared" si="12"/>
        <v xml:space="preserve">    ---- </v>
      </c>
      <c r="H77" s="158"/>
      <c r="I77" s="158"/>
      <c r="J77" s="159"/>
      <c r="K77" s="158"/>
      <c r="L77" s="158"/>
      <c r="M77" s="158"/>
      <c r="N77" s="158"/>
      <c r="O77" s="158"/>
      <c r="P77" s="159"/>
      <c r="Q77" s="158"/>
      <c r="R77" s="158"/>
      <c r="S77" s="159"/>
      <c r="T77" s="158"/>
      <c r="U77" s="158"/>
      <c r="V77" s="159"/>
      <c r="W77" s="158"/>
      <c r="X77" s="158"/>
      <c r="Y77" s="419"/>
      <c r="Z77" s="158"/>
      <c r="AA77" s="158"/>
      <c r="AB77" s="159" t="str">
        <f t="shared" si="10"/>
        <v xml:space="preserve">    ---- </v>
      </c>
      <c r="AC77" s="158"/>
      <c r="AD77" s="158"/>
      <c r="AE77" s="159"/>
      <c r="AF77" s="158"/>
      <c r="AG77" s="158"/>
      <c r="AH77" s="159"/>
      <c r="AI77" s="158"/>
      <c r="AJ77" s="158"/>
      <c r="AK77" s="419"/>
      <c r="AL77" s="298"/>
      <c r="AM77" s="298"/>
      <c r="AN77" s="159"/>
      <c r="AO77" s="158">
        <f t="shared" ref="AO77:AP108" si="13">B77+E77+H77+K77+Q77+T77+W77+Z77+AF77+AI77+AL77</f>
        <v>0</v>
      </c>
      <c r="AP77" s="158">
        <f t="shared" si="13"/>
        <v>0</v>
      </c>
      <c r="AQ77" s="159" t="str">
        <f t="shared" si="7"/>
        <v xml:space="preserve">    ---- </v>
      </c>
      <c r="AR77" s="158">
        <f t="shared" ref="AR77:AS108" si="14">+B77+E77+H77+K77+N77+Q77+T77+W77+Z77+AC77+AF77+AI77+AL77</f>
        <v>0</v>
      </c>
      <c r="AS77" s="158">
        <f t="shared" si="14"/>
        <v>0</v>
      </c>
      <c r="AT77" s="159" t="str">
        <f t="shared" si="8"/>
        <v xml:space="preserve">    ---- </v>
      </c>
    </row>
    <row r="78" spans="1:46" s="110" customFormat="1" ht="18.75" customHeight="1">
      <c r="A78" s="425" t="s">
        <v>179</v>
      </c>
      <c r="B78" s="158"/>
      <c r="C78" s="158"/>
      <c r="D78" s="158"/>
      <c r="E78" s="158"/>
      <c r="F78" s="158"/>
      <c r="G78" s="419" t="str">
        <f t="shared" si="12"/>
        <v xml:space="preserve">    ---- </v>
      </c>
      <c r="H78" s="158"/>
      <c r="I78" s="158"/>
      <c r="J78" s="159"/>
      <c r="K78" s="158"/>
      <c r="L78" s="158"/>
      <c r="M78" s="158"/>
      <c r="N78" s="158"/>
      <c r="O78" s="158"/>
      <c r="P78" s="159"/>
      <c r="Q78" s="158"/>
      <c r="R78" s="158"/>
      <c r="S78" s="159"/>
      <c r="T78" s="158"/>
      <c r="U78" s="158"/>
      <c r="V78" s="159"/>
      <c r="W78" s="158"/>
      <c r="X78" s="158"/>
      <c r="Y78" s="419" t="str">
        <f t="shared" si="9"/>
        <v xml:space="preserve">    ---- </v>
      </c>
      <c r="Z78" s="158"/>
      <c r="AA78" s="158"/>
      <c r="AB78" s="159" t="str">
        <f t="shared" si="10"/>
        <v xml:space="preserve">    ---- </v>
      </c>
      <c r="AC78" s="158"/>
      <c r="AD78" s="158"/>
      <c r="AE78" s="159"/>
      <c r="AF78" s="158"/>
      <c r="AG78" s="158"/>
      <c r="AH78" s="159"/>
      <c r="AI78" s="158"/>
      <c r="AJ78" s="158"/>
      <c r="AK78" s="419" t="str">
        <f t="shared" si="11"/>
        <v xml:space="preserve">    ---- </v>
      </c>
      <c r="AL78" s="298"/>
      <c r="AM78" s="298"/>
      <c r="AN78" s="159"/>
      <c r="AO78" s="158">
        <f t="shared" si="13"/>
        <v>0</v>
      </c>
      <c r="AP78" s="158">
        <f t="shared" si="13"/>
        <v>0</v>
      </c>
      <c r="AQ78" s="159" t="str">
        <f t="shared" si="7"/>
        <v xml:space="preserve">    ---- </v>
      </c>
      <c r="AR78" s="158">
        <f t="shared" si="14"/>
        <v>0</v>
      </c>
      <c r="AS78" s="158">
        <f t="shared" si="14"/>
        <v>0</v>
      </c>
      <c r="AT78" s="159" t="str">
        <f t="shared" si="8"/>
        <v xml:space="preserve">    ---- </v>
      </c>
    </row>
    <row r="79" spans="1:46" s="110" customFormat="1" ht="18.75" customHeight="1">
      <c r="A79" s="425" t="s">
        <v>309</v>
      </c>
      <c r="B79" s="158"/>
      <c r="C79" s="158"/>
      <c r="D79" s="158"/>
      <c r="E79" s="158"/>
      <c r="F79" s="158"/>
      <c r="G79" s="419" t="str">
        <f t="shared" si="12"/>
        <v xml:space="preserve">    ---- </v>
      </c>
      <c r="H79" s="158"/>
      <c r="I79" s="158"/>
      <c r="J79" s="159"/>
      <c r="K79" s="158"/>
      <c r="L79" s="158"/>
      <c r="M79" s="158"/>
      <c r="N79" s="158"/>
      <c r="O79" s="158"/>
      <c r="P79" s="159"/>
      <c r="Q79" s="158"/>
      <c r="R79" s="158"/>
      <c r="S79" s="159"/>
      <c r="T79" s="158"/>
      <c r="U79" s="158"/>
      <c r="V79" s="159"/>
      <c r="W79" s="158"/>
      <c r="X79" s="158"/>
      <c r="Y79" s="419" t="str">
        <f t="shared" si="9"/>
        <v xml:space="preserve">    ---- </v>
      </c>
      <c r="Z79" s="158"/>
      <c r="AA79" s="158"/>
      <c r="AB79" s="159" t="str">
        <f t="shared" si="10"/>
        <v xml:space="preserve">    ---- </v>
      </c>
      <c r="AC79" s="158"/>
      <c r="AD79" s="158"/>
      <c r="AE79" s="159"/>
      <c r="AF79" s="158"/>
      <c r="AG79" s="158"/>
      <c r="AH79" s="159"/>
      <c r="AI79" s="158"/>
      <c r="AJ79" s="158"/>
      <c r="AK79" s="419" t="str">
        <f t="shared" si="11"/>
        <v xml:space="preserve">    ---- </v>
      </c>
      <c r="AL79" s="298"/>
      <c r="AM79" s="298"/>
      <c r="AN79" s="159"/>
      <c r="AO79" s="158">
        <f t="shared" si="13"/>
        <v>0</v>
      </c>
      <c r="AP79" s="158">
        <f t="shared" si="13"/>
        <v>0</v>
      </c>
      <c r="AQ79" s="159" t="str">
        <f t="shared" si="7"/>
        <v xml:space="preserve">    ---- </v>
      </c>
      <c r="AR79" s="158">
        <f t="shared" si="14"/>
        <v>0</v>
      </c>
      <c r="AS79" s="158">
        <f t="shared" si="14"/>
        <v>0</v>
      </c>
      <c r="AT79" s="159" t="str">
        <f t="shared" si="8"/>
        <v xml:space="preserve">    ---- </v>
      </c>
    </row>
    <row r="80" spans="1:46" s="110" customFormat="1" ht="18.75" customHeight="1">
      <c r="A80" s="425" t="s">
        <v>178</v>
      </c>
      <c r="B80" s="158"/>
      <c r="C80" s="158"/>
      <c r="D80" s="158"/>
      <c r="E80" s="158"/>
      <c r="F80" s="158"/>
      <c r="G80" s="419" t="str">
        <f t="shared" si="12"/>
        <v xml:space="preserve">    ---- </v>
      </c>
      <c r="H80" s="158"/>
      <c r="I80" s="158"/>
      <c r="J80" s="159"/>
      <c r="K80" s="158"/>
      <c r="L80" s="158"/>
      <c r="M80" s="158"/>
      <c r="N80" s="158"/>
      <c r="O80" s="158"/>
      <c r="P80" s="159"/>
      <c r="Q80" s="158"/>
      <c r="R80" s="158"/>
      <c r="S80" s="159"/>
      <c r="T80" s="158"/>
      <c r="U80" s="158"/>
      <c r="V80" s="159"/>
      <c r="W80" s="158"/>
      <c r="X80" s="158"/>
      <c r="Y80" s="419" t="str">
        <f t="shared" si="9"/>
        <v xml:space="preserve">    ---- </v>
      </c>
      <c r="Z80" s="158"/>
      <c r="AA80" s="158"/>
      <c r="AB80" s="159" t="str">
        <f t="shared" si="10"/>
        <v xml:space="preserve">    ---- </v>
      </c>
      <c r="AC80" s="158"/>
      <c r="AD80" s="158"/>
      <c r="AE80" s="159"/>
      <c r="AF80" s="158"/>
      <c r="AG80" s="158"/>
      <c r="AH80" s="159"/>
      <c r="AI80" s="158"/>
      <c r="AJ80" s="158"/>
      <c r="AK80" s="419"/>
      <c r="AL80" s="298"/>
      <c r="AM80" s="298"/>
      <c r="AN80" s="159"/>
      <c r="AO80" s="158">
        <f t="shared" si="13"/>
        <v>0</v>
      </c>
      <c r="AP80" s="158">
        <f t="shared" si="13"/>
        <v>0</v>
      </c>
      <c r="AQ80" s="159" t="str">
        <f t="shared" si="7"/>
        <v xml:space="preserve">    ---- </v>
      </c>
      <c r="AR80" s="158">
        <f t="shared" si="14"/>
        <v>0</v>
      </c>
      <c r="AS80" s="158">
        <f t="shared" si="14"/>
        <v>0</v>
      </c>
      <c r="AT80" s="159" t="str">
        <f t="shared" si="8"/>
        <v xml:space="preserve">    ---- </v>
      </c>
    </row>
    <row r="81" spans="1:46" s="110" customFormat="1" ht="18.75" customHeight="1">
      <c r="A81" s="425" t="s">
        <v>310</v>
      </c>
      <c r="B81" s="158"/>
      <c r="C81" s="158"/>
      <c r="D81" s="158"/>
      <c r="E81" s="158"/>
      <c r="F81" s="158"/>
      <c r="G81" s="419"/>
      <c r="H81" s="158"/>
      <c r="I81" s="158"/>
      <c r="J81" s="159"/>
      <c r="K81" s="158"/>
      <c r="L81" s="158"/>
      <c r="M81" s="158"/>
      <c r="N81" s="158"/>
      <c r="O81" s="158"/>
      <c r="P81" s="159"/>
      <c r="Q81" s="158"/>
      <c r="R81" s="158"/>
      <c r="S81" s="159"/>
      <c r="T81" s="158"/>
      <c r="U81" s="158"/>
      <c r="V81" s="159"/>
      <c r="W81" s="158"/>
      <c r="X81" s="158"/>
      <c r="Y81" s="419" t="str">
        <f t="shared" si="9"/>
        <v xml:space="preserve">    ---- </v>
      </c>
      <c r="Z81" s="158"/>
      <c r="AA81" s="158"/>
      <c r="AB81" s="159" t="str">
        <f t="shared" si="10"/>
        <v xml:space="preserve">    ---- </v>
      </c>
      <c r="AC81" s="158"/>
      <c r="AD81" s="158"/>
      <c r="AE81" s="159"/>
      <c r="AF81" s="158"/>
      <c r="AG81" s="158"/>
      <c r="AH81" s="159"/>
      <c r="AI81" s="158"/>
      <c r="AJ81" s="158"/>
      <c r="AK81" s="419" t="str">
        <f t="shared" si="11"/>
        <v xml:space="preserve">    ---- </v>
      </c>
      <c r="AL81" s="298"/>
      <c r="AM81" s="298"/>
      <c r="AN81" s="159"/>
      <c r="AO81" s="158">
        <f t="shared" si="13"/>
        <v>0</v>
      </c>
      <c r="AP81" s="158">
        <f t="shared" si="13"/>
        <v>0</v>
      </c>
      <c r="AQ81" s="159" t="str">
        <f t="shared" si="7"/>
        <v xml:space="preserve">    ---- </v>
      </c>
      <c r="AR81" s="158">
        <f t="shared" si="14"/>
        <v>0</v>
      </c>
      <c r="AS81" s="158">
        <f t="shared" si="14"/>
        <v>0</v>
      </c>
      <c r="AT81" s="159" t="str">
        <f t="shared" si="8"/>
        <v xml:space="preserve">    ---- </v>
      </c>
    </row>
    <row r="82" spans="1:46" s="263" customFormat="1" ht="18.75" customHeight="1">
      <c r="A82" s="424" t="s">
        <v>41</v>
      </c>
      <c r="B82" s="134">
        <f>SUM(B74:B79)+B81</f>
        <v>0</v>
      </c>
      <c r="C82" s="134">
        <f>SUM(C74:C79)+C81</f>
        <v>0</v>
      </c>
      <c r="D82" s="134"/>
      <c r="E82" s="134">
        <f>SUM(E74:E79)+E81</f>
        <v>0</v>
      </c>
      <c r="F82" s="134">
        <f>SUM(F74:F79)+F81</f>
        <v>0</v>
      </c>
      <c r="G82" s="474" t="str">
        <f>IF(E82=0, "    ---- ", IF(ABS(ROUND(100/E82*F82-100,1))&lt;999,ROUND(100/E82*F82-100,1),IF(ROUND(100/E82*F82-100,1)&gt;999,999,-999)))</f>
        <v xml:space="preserve">    ---- </v>
      </c>
      <c r="H82" s="134">
        <f>SUM(H74:H79)+H81</f>
        <v>0</v>
      </c>
      <c r="I82" s="134">
        <f>SUM(I74:I79)+I81</f>
        <v>0</v>
      </c>
      <c r="J82" s="154"/>
      <c r="K82" s="134">
        <f>SUM(K74:K79)+K81</f>
        <v>0</v>
      </c>
      <c r="L82" s="134">
        <f>SUM(L74:L79)+L81</f>
        <v>0</v>
      </c>
      <c r="M82" s="134"/>
      <c r="N82" s="134">
        <f>SUM(N74:N79)+N81</f>
        <v>0</v>
      </c>
      <c r="O82" s="134">
        <f>SUM(O74:O79)+O81</f>
        <v>0</v>
      </c>
      <c r="P82" s="154"/>
      <c r="Q82" s="134">
        <f>SUM(Q74:Q79)+Q81</f>
        <v>0</v>
      </c>
      <c r="R82" s="134">
        <f>SUM(R74:R79)+R81</f>
        <v>0</v>
      </c>
      <c r="S82" s="154"/>
      <c r="T82" s="134">
        <f>SUM(T74:T79)+T81</f>
        <v>0</v>
      </c>
      <c r="U82" s="134">
        <f>SUM(U74:U79)+U81</f>
        <v>0</v>
      </c>
      <c r="V82" s="154"/>
      <c r="W82" s="134">
        <f>SUM(W74:W79)+W81</f>
        <v>0</v>
      </c>
      <c r="X82" s="134">
        <f>SUM(X74:X79)+X81</f>
        <v>0</v>
      </c>
      <c r="Y82" s="474" t="str">
        <f t="shared" si="9"/>
        <v xml:space="preserve">    ---- </v>
      </c>
      <c r="Z82" s="134">
        <f>SUM(Z74:Z79)+Z81</f>
        <v>0</v>
      </c>
      <c r="AA82" s="134">
        <f>SUM(AA74:AA79)+AA81</f>
        <v>0</v>
      </c>
      <c r="AB82" s="154" t="str">
        <f t="shared" si="10"/>
        <v xml:space="preserve">    ---- </v>
      </c>
      <c r="AC82" s="134">
        <f>SUM(AC74:AC79)+AC81</f>
        <v>0</v>
      </c>
      <c r="AD82" s="134">
        <f>SUM(AD74:AD79)+AD81</f>
        <v>0</v>
      </c>
      <c r="AE82" s="154"/>
      <c r="AF82" s="134">
        <f>SUM(AF74:AF79)+AF81</f>
        <v>0</v>
      </c>
      <c r="AG82" s="134">
        <f>SUM(AG74:AG79)+AG81</f>
        <v>0</v>
      </c>
      <c r="AH82" s="154"/>
      <c r="AI82" s="134">
        <f>SUM(AI74:AI79)+AI81</f>
        <v>0</v>
      </c>
      <c r="AJ82" s="134">
        <f>SUM(AJ74:AJ79)+AJ81</f>
        <v>0</v>
      </c>
      <c r="AK82" s="474" t="str">
        <f t="shared" si="11"/>
        <v xml:space="preserve">    ---- </v>
      </c>
      <c r="AL82" s="457">
        <f>SUM(AL74:AL79)+AL81</f>
        <v>0</v>
      </c>
      <c r="AM82" s="457">
        <f>SUM(AM74:AM79)+AM81</f>
        <v>0</v>
      </c>
      <c r="AN82" s="154"/>
      <c r="AO82" s="134">
        <f t="shared" si="13"/>
        <v>0</v>
      </c>
      <c r="AP82" s="134">
        <f t="shared" si="13"/>
        <v>0</v>
      </c>
      <c r="AQ82" s="154" t="str">
        <f t="shared" si="7"/>
        <v xml:space="preserve">    ---- </v>
      </c>
      <c r="AR82" s="134">
        <f t="shared" si="14"/>
        <v>0</v>
      </c>
      <c r="AS82" s="134">
        <f t="shared" si="14"/>
        <v>0</v>
      </c>
      <c r="AT82" s="154" t="str">
        <f t="shared" si="8"/>
        <v xml:space="preserve">    ---- </v>
      </c>
    </row>
    <row r="83" spans="1:46" s="110" customFormat="1" ht="18.75" customHeight="1">
      <c r="A83" s="425" t="s">
        <v>311</v>
      </c>
      <c r="B83" s="158"/>
      <c r="C83" s="158"/>
      <c r="D83" s="158"/>
      <c r="E83" s="158"/>
      <c r="F83" s="158"/>
      <c r="G83" s="419" t="str">
        <f>IF(E83=0, "    ---- ", IF(ABS(ROUND(100/E83*F83-100,1))&lt;999,ROUND(100/E83*F83-100,1),IF(ROUND(100/E83*F83-100,1)&gt;999,999,-999)))</f>
        <v xml:space="preserve">    ---- </v>
      </c>
      <c r="H83" s="158"/>
      <c r="I83" s="158"/>
      <c r="J83" s="159"/>
      <c r="K83" s="158"/>
      <c r="L83" s="158"/>
      <c r="M83" s="158"/>
      <c r="N83" s="158"/>
      <c r="O83" s="158"/>
      <c r="P83" s="159"/>
      <c r="Q83" s="158"/>
      <c r="R83" s="158"/>
      <c r="S83" s="159"/>
      <c r="T83" s="158"/>
      <c r="U83" s="158"/>
      <c r="V83" s="159"/>
      <c r="W83" s="158"/>
      <c r="X83" s="158"/>
      <c r="Y83" s="419" t="str">
        <f t="shared" si="9"/>
        <v xml:space="preserve">    ---- </v>
      </c>
      <c r="Z83" s="158"/>
      <c r="AA83" s="158"/>
      <c r="AB83" s="159" t="str">
        <f t="shared" si="10"/>
        <v xml:space="preserve">    ---- </v>
      </c>
      <c r="AC83" s="158"/>
      <c r="AD83" s="158"/>
      <c r="AE83" s="159"/>
      <c r="AF83" s="158"/>
      <c r="AG83" s="158"/>
      <c r="AH83" s="159"/>
      <c r="AI83" s="158"/>
      <c r="AJ83" s="158"/>
      <c r="AK83" s="419" t="str">
        <f t="shared" si="11"/>
        <v xml:space="preserve">    ---- </v>
      </c>
      <c r="AL83" s="298"/>
      <c r="AM83" s="298"/>
      <c r="AN83" s="159"/>
      <c r="AO83" s="158">
        <f t="shared" si="13"/>
        <v>0</v>
      </c>
      <c r="AP83" s="158">
        <f t="shared" si="13"/>
        <v>0</v>
      </c>
      <c r="AQ83" s="159" t="str">
        <f t="shared" si="7"/>
        <v xml:space="preserve">    ---- </v>
      </c>
      <c r="AR83" s="158">
        <f t="shared" si="14"/>
        <v>0</v>
      </c>
      <c r="AS83" s="158">
        <f t="shared" si="14"/>
        <v>0</v>
      </c>
      <c r="AT83" s="159" t="str">
        <f t="shared" si="8"/>
        <v xml:space="preserve">    ---- </v>
      </c>
    </row>
    <row r="84" spans="1:46" s="110" customFormat="1" ht="18.75" customHeight="1">
      <c r="A84" s="425" t="s">
        <v>312</v>
      </c>
      <c r="B84" s="158"/>
      <c r="C84" s="158"/>
      <c r="D84" s="158"/>
      <c r="E84" s="158"/>
      <c r="F84" s="158"/>
      <c r="G84" s="419" t="str">
        <f>IF(E84=0, "    ---- ", IF(ABS(ROUND(100/E84*F84-100,1))&lt;999,ROUND(100/E84*F84-100,1),IF(ROUND(100/E84*F84-100,1)&gt;999,999,-999)))</f>
        <v xml:space="preserve">    ---- </v>
      </c>
      <c r="H84" s="158"/>
      <c r="I84" s="158"/>
      <c r="J84" s="159"/>
      <c r="K84" s="158"/>
      <c r="L84" s="158"/>
      <c r="M84" s="158"/>
      <c r="N84" s="158"/>
      <c r="O84" s="158"/>
      <c r="P84" s="159"/>
      <c r="Q84" s="158"/>
      <c r="R84" s="158"/>
      <c r="S84" s="159"/>
      <c r="T84" s="158"/>
      <c r="U84" s="158"/>
      <c r="V84" s="159"/>
      <c r="W84" s="158"/>
      <c r="X84" s="158"/>
      <c r="Y84" s="419" t="str">
        <f t="shared" si="9"/>
        <v xml:space="preserve">    ---- </v>
      </c>
      <c r="Z84" s="158"/>
      <c r="AA84" s="158"/>
      <c r="AB84" s="159" t="str">
        <f t="shared" si="10"/>
        <v xml:space="preserve">    ---- </v>
      </c>
      <c r="AC84" s="158"/>
      <c r="AD84" s="158"/>
      <c r="AE84" s="159"/>
      <c r="AF84" s="158"/>
      <c r="AG84" s="158"/>
      <c r="AH84" s="159"/>
      <c r="AI84" s="158"/>
      <c r="AJ84" s="158"/>
      <c r="AK84" s="419" t="str">
        <f t="shared" si="11"/>
        <v xml:space="preserve">    ---- </v>
      </c>
      <c r="AL84" s="298"/>
      <c r="AM84" s="298"/>
      <c r="AN84" s="159"/>
      <c r="AO84" s="158">
        <f t="shared" si="13"/>
        <v>0</v>
      </c>
      <c r="AP84" s="158">
        <f t="shared" si="13"/>
        <v>0</v>
      </c>
      <c r="AQ84" s="159" t="str">
        <f t="shared" si="7"/>
        <v xml:space="preserve">    ---- </v>
      </c>
      <c r="AR84" s="158">
        <f t="shared" si="14"/>
        <v>0</v>
      </c>
      <c r="AS84" s="158">
        <f t="shared" si="14"/>
        <v>0</v>
      </c>
      <c r="AT84" s="159" t="str">
        <f t="shared" si="8"/>
        <v xml:space="preserve">    ---- </v>
      </c>
    </row>
    <row r="85" spans="1:46" s="263" customFormat="1" ht="18.75" customHeight="1">
      <c r="A85" s="424" t="s">
        <v>185</v>
      </c>
      <c r="B85" s="134"/>
      <c r="C85" s="134"/>
      <c r="D85" s="134"/>
      <c r="E85" s="134"/>
      <c r="F85" s="134"/>
      <c r="G85" s="474"/>
      <c r="H85" s="134"/>
      <c r="I85" s="134"/>
      <c r="J85" s="154"/>
      <c r="K85" s="134"/>
      <c r="L85" s="134"/>
      <c r="M85" s="134"/>
      <c r="N85" s="134"/>
      <c r="O85" s="134"/>
      <c r="P85" s="154"/>
      <c r="Q85" s="134"/>
      <c r="R85" s="134"/>
      <c r="S85" s="154"/>
      <c r="T85" s="134"/>
      <c r="U85" s="134"/>
      <c r="V85" s="154"/>
      <c r="W85" s="134"/>
      <c r="X85" s="134"/>
      <c r="Y85" s="474"/>
      <c r="Z85" s="134"/>
      <c r="AA85" s="134"/>
      <c r="AB85" s="154" t="str">
        <f t="shared" si="10"/>
        <v xml:space="preserve">    ---- </v>
      </c>
      <c r="AC85" s="134"/>
      <c r="AD85" s="134"/>
      <c r="AE85" s="154"/>
      <c r="AF85" s="134"/>
      <c r="AG85" s="134"/>
      <c r="AH85" s="154"/>
      <c r="AI85" s="134"/>
      <c r="AJ85" s="134"/>
      <c r="AK85" s="474"/>
      <c r="AL85" s="457"/>
      <c r="AM85" s="457"/>
      <c r="AN85" s="154"/>
      <c r="AO85" s="134"/>
      <c r="AP85" s="134"/>
      <c r="AQ85" s="154"/>
      <c r="AR85" s="134"/>
      <c r="AS85" s="134"/>
      <c r="AT85" s="154"/>
    </row>
    <row r="86" spans="1:46" s="110" customFormat="1" ht="18.75" customHeight="1">
      <c r="A86" s="425" t="s">
        <v>307</v>
      </c>
      <c r="B86" s="158"/>
      <c r="C86" s="158"/>
      <c r="D86" s="274"/>
      <c r="E86" s="158"/>
      <c r="F86" s="158"/>
      <c r="G86" s="419"/>
      <c r="H86" s="158"/>
      <c r="I86" s="158"/>
      <c r="J86" s="213" t="str">
        <f>IF(H86=0, "    ---- ", IF(ABS(ROUND(100/H86*I86-100,1))&lt;999,ROUND(100/H86*I86-100,1),IF(ROUND(100/H86*I86-100,1)&gt;999,999,-999)))</f>
        <v xml:space="preserve">    ---- </v>
      </c>
      <c r="K86" s="158"/>
      <c r="L86" s="158"/>
      <c r="M86" s="298" t="str">
        <f>IF(K86=0, "    ---- ", IF(ABS(ROUND(100/K86*L86-100,1))&lt;999,ROUND(100/K86*L86-100,1),IF(ROUND(100/K86*L86-100,1)&gt;999,999,-999)))</f>
        <v xml:space="preserve">    ---- </v>
      </c>
      <c r="N86" s="158"/>
      <c r="O86" s="158"/>
      <c r="P86" s="213"/>
      <c r="Q86" s="158"/>
      <c r="R86" s="158"/>
      <c r="S86" s="213"/>
      <c r="T86" s="158"/>
      <c r="U86" s="158"/>
      <c r="V86" s="213"/>
      <c r="W86" s="158"/>
      <c r="X86" s="158"/>
      <c r="Y86" s="419" t="str">
        <f t="shared" si="9"/>
        <v xml:space="preserve">    ---- </v>
      </c>
      <c r="Z86" s="158"/>
      <c r="AA86" s="158"/>
      <c r="AB86" s="419" t="str">
        <f t="shared" si="10"/>
        <v xml:space="preserve">    ---- </v>
      </c>
      <c r="AC86" s="158"/>
      <c r="AD86" s="158"/>
      <c r="AE86" s="213"/>
      <c r="AF86" s="158"/>
      <c r="AG86" s="158"/>
      <c r="AH86" s="213"/>
      <c r="AI86" s="158"/>
      <c r="AJ86" s="158"/>
      <c r="AK86" s="419" t="str">
        <f t="shared" si="11"/>
        <v xml:space="preserve">    ---- </v>
      </c>
      <c r="AL86" s="298"/>
      <c r="AM86" s="298"/>
      <c r="AN86" s="419"/>
      <c r="AO86" s="298">
        <f t="shared" si="13"/>
        <v>0</v>
      </c>
      <c r="AP86" s="298">
        <f t="shared" si="13"/>
        <v>0</v>
      </c>
      <c r="AQ86" s="419" t="str">
        <f t="shared" si="7"/>
        <v xml:space="preserve">    ---- </v>
      </c>
      <c r="AR86" s="158">
        <f t="shared" si="14"/>
        <v>0</v>
      </c>
      <c r="AS86" s="298">
        <f t="shared" si="14"/>
        <v>0</v>
      </c>
      <c r="AT86" s="419" t="str">
        <f t="shared" si="8"/>
        <v xml:space="preserve">    ---- </v>
      </c>
    </row>
    <row r="87" spans="1:46" s="110" customFormat="1" ht="18.75" customHeight="1">
      <c r="A87" s="425" t="s">
        <v>308</v>
      </c>
      <c r="B87" s="158"/>
      <c r="C87" s="158"/>
      <c r="D87" s="274"/>
      <c r="E87" s="158"/>
      <c r="F87" s="158"/>
      <c r="G87" s="419"/>
      <c r="H87" s="158"/>
      <c r="I87" s="158"/>
      <c r="J87" s="213"/>
      <c r="K87" s="158"/>
      <c r="L87" s="158"/>
      <c r="M87" s="274"/>
      <c r="N87" s="158"/>
      <c r="O87" s="158"/>
      <c r="P87" s="213"/>
      <c r="Q87" s="158"/>
      <c r="R87" s="158"/>
      <c r="S87" s="213"/>
      <c r="T87" s="158"/>
      <c r="U87" s="158"/>
      <c r="V87" s="213"/>
      <c r="W87" s="158"/>
      <c r="X87" s="158"/>
      <c r="Y87" s="419"/>
      <c r="Z87" s="158"/>
      <c r="AA87" s="158"/>
      <c r="AB87" s="213" t="str">
        <f t="shared" si="10"/>
        <v xml:space="preserve">    ---- </v>
      </c>
      <c r="AC87" s="158"/>
      <c r="AD87" s="158"/>
      <c r="AE87" s="213"/>
      <c r="AF87" s="158"/>
      <c r="AG87" s="158"/>
      <c r="AH87" s="213"/>
      <c r="AI87" s="158"/>
      <c r="AJ87" s="158"/>
      <c r="AK87" s="419"/>
      <c r="AL87" s="298"/>
      <c r="AM87" s="298"/>
      <c r="AN87" s="213"/>
      <c r="AO87" s="274">
        <f t="shared" si="13"/>
        <v>0</v>
      </c>
      <c r="AP87" s="274">
        <f t="shared" si="13"/>
        <v>0</v>
      </c>
      <c r="AQ87" s="213" t="str">
        <f t="shared" si="7"/>
        <v xml:space="preserve">    ---- </v>
      </c>
      <c r="AR87" s="158">
        <f t="shared" si="14"/>
        <v>0</v>
      </c>
      <c r="AS87" s="274">
        <f t="shared" si="14"/>
        <v>0</v>
      </c>
      <c r="AT87" s="213" t="str">
        <f t="shared" si="8"/>
        <v xml:space="preserve">    ---- </v>
      </c>
    </row>
    <row r="88" spans="1:46" s="110" customFormat="1" ht="18.75" customHeight="1">
      <c r="A88" s="425" t="s">
        <v>182</v>
      </c>
      <c r="B88" s="158"/>
      <c r="C88" s="158"/>
      <c r="D88" s="158"/>
      <c r="E88" s="158"/>
      <c r="F88" s="158"/>
      <c r="G88" s="419"/>
      <c r="H88" s="158"/>
      <c r="I88" s="158"/>
      <c r="J88" s="159" t="str">
        <f>IF(H88=0, "    ---- ", IF(ABS(ROUND(100/H88*I88-100,1))&lt;999,ROUND(100/H88*I88-100,1),IF(ROUND(100/H88*I88-100,1)&gt;999,999,-999)))</f>
        <v xml:space="preserve">    ---- </v>
      </c>
      <c r="K88" s="158"/>
      <c r="L88" s="158"/>
      <c r="M88" s="158" t="str">
        <f>IF(K88=0, "    ---- ", IF(ABS(ROUND(100/K88*L88-100,1))&lt;999,ROUND(100/K88*L88-100,1),IF(ROUND(100/K88*L88-100,1)&gt;999,999,-999)))</f>
        <v xml:space="preserve">    ---- </v>
      </c>
      <c r="N88" s="158"/>
      <c r="O88" s="158"/>
      <c r="P88" s="159"/>
      <c r="Q88" s="158"/>
      <c r="R88" s="158"/>
      <c r="S88" s="159"/>
      <c r="T88" s="158"/>
      <c r="U88" s="158"/>
      <c r="V88" s="159"/>
      <c r="W88" s="158"/>
      <c r="X88" s="158"/>
      <c r="Y88" s="419" t="str">
        <f t="shared" si="9"/>
        <v xml:space="preserve">    ---- </v>
      </c>
      <c r="Z88" s="158"/>
      <c r="AA88" s="158"/>
      <c r="AB88" s="159" t="str">
        <f t="shared" si="10"/>
        <v xml:space="preserve">    ---- </v>
      </c>
      <c r="AC88" s="158"/>
      <c r="AD88" s="158"/>
      <c r="AE88" s="159"/>
      <c r="AF88" s="158"/>
      <c r="AG88" s="158"/>
      <c r="AH88" s="159"/>
      <c r="AI88" s="158"/>
      <c r="AJ88" s="158"/>
      <c r="AK88" s="419" t="str">
        <f t="shared" si="11"/>
        <v xml:space="preserve">    ---- </v>
      </c>
      <c r="AL88" s="298"/>
      <c r="AM88" s="298"/>
      <c r="AN88" s="159"/>
      <c r="AO88" s="158">
        <f t="shared" si="13"/>
        <v>0</v>
      </c>
      <c r="AP88" s="158">
        <f t="shared" si="13"/>
        <v>0</v>
      </c>
      <c r="AQ88" s="159" t="str">
        <f t="shared" ref="AQ88:AQ108" si="15">IF(AO88=0, "    ---- ", IF(ABS(ROUND(100/AO88*AP88-100,1))&lt;999,ROUND(100/AO88*AP88-100,1),IF(ROUND(100/AO88*AP88-100,1)&gt;999,999,-999)))</f>
        <v xml:space="preserve">    ---- </v>
      </c>
      <c r="AR88" s="158">
        <f t="shared" si="14"/>
        <v>0</v>
      </c>
      <c r="AS88" s="158">
        <f t="shared" si="14"/>
        <v>0</v>
      </c>
      <c r="AT88" s="159" t="str">
        <f t="shared" ref="AT88:AT108" si="16">IF(AR88=0, "    ---- ", IF(ABS(ROUND(100/AR88*AS88-100,1))&lt;999,ROUND(100/AR88*AS88-100,1),IF(ROUND(100/AR88*AS88-100,1)&gt;999,999,-999)))</f>
        <v xml:space="preserve">    ---- </v>
      </c>
    </row>
    <row r="89" spans="1:46" s="110" customFormat="1" ht="18.75" customHeight="1">
      <c r="A89" s="425" t="s">
        <v>176</v>
      </c>
      <c r="B89" s="158"/>
      <c r="C89" s="158"/>
      <c r="D89" s="158"/>
      <c r="E89" s="158"/>
      <c r="F89" s="158"/>
      <c r="G89" s="419"/>
      <c r="H89" s="158"/>
      <c r="I89" s="158"/>
      <c r="J89" s="159"/>
      <c r="K89" s="158"/>
      <c r="L89" s="158"/>
      <c r="M89" s="158"/>
      <c r="N89" s="158"/>
      <c r="O89" s="158"/>
      <c r="P89" s="159"/>
      <c r="Q89" s="158"/>
      <c r="R89" s="158"/>
      <c r="S89" s="159"/>
      <c r="T89" s="158"/>
      <c r="U89" s="158"/>
      <c r="V89" s="159"/>
      <c r="W89" s="158"/>
      <c r="X89" s="158"/>
      <c r="Y89" s="419"/>
      <c r="Z89" s="158"/>
      <c r="AA89" s="158"/>
      <c r="AB89" s="159" t="str">
        <f t="shared" si="10"/>
        <v xml:space="preserve">    ---- </v>
      </c>
      <c r="AC89" s="158"/>
      <c r="AD89" s="158"/>
      <c r="AE89" s="159"/>
      <c r="AF89" s="158"/>
      <c r="AG89" s="158"/>
      <c r="AH89" s="159"/>
      <c r="AI89" s="158"/>
      <c r="AJ89" s="158"/>
      <c r="AK89" s="419"/>
      <c r="AL89" s="298"/>
      <c r="AM89" s="298"/>
      <c r="AN89" s="159"/>
      <c r="AO89" s="158">
        <f t="shared" si="13"/>
        <v>0</v>
      </c>
      <c r="AP89" s="158">
        <f t="shared" si="13"/>
        <v>0</v>
      </c>
      <c r="AQ89" s="159" t="str">
        <f t="shared" si="15"/>
        <v xml:space="preserve">    ---- </v>
      </c>
      <c r="AR89" s="158">
        <f t="shared" si="14"/>
        <v>0</v>
      </c>
      <c r="AS89" s="158">
        <f t="shared" si="14"/>
        <v>0</v>
      </c>
      <c r="AT89" s="159" t="str">
        <f t="shared" si="16"/>
        <v xml:space="preserve">    ---- </v>
      </c>
    </row>
    <row r="90" spans="1:46" s="110" customFormat="1" ht="18.75" customHeight="1">
      <c r="A90" s="425" t="s">
        <v>179</v>
      </c>
      <c r="B90" s="158"/>
      <c r="C90" s="158"/>
      <c r="D90" s="158"/>
      <c r="E90" s="158"/>
      <c r="F90" s="158"/>
      <c r="G90" s="419"/>
      <c r="H90" s="158"/>
      <c r="I90" s="158"/>
      <c r="J90" s="159"/>
      <c r="K90" s="158"/>
      <c r="L90" s="158"/>
      <c r="M90" s="158"/>
      <c r="N90" s="158"/>
      <c r="O90" s="158"/>
      <c r="P90" s="159"/>
      <c r="Q90" s="158"/>
      <c r="R90" s="158"/>
      <c r="S90" s="159"/>
      <c r="T90" s="158"/>
      <c r="U90" s="158"/>
      <c r="V90" s="159"/>
      <c r="W90" s="158"/>
      <c r="X90" s="158"/>
      <c r="Y90" s="419"/>
      <c r="Z90" s="158"/>
      <c r="AA90" s="158"/>
      <c r="AB90" s="159" t="str">
        <f t="shared" si="10"/>
        <v xml:space="preserve">    ---- </v>
      </c>
      <c r="AC90" s="158"/>
      <c r="AD90" s="158"/>
      <c r="AE90" s="159"/>
      <c r="AF90" s="158"/>
      <c r="AG90" s="158"/>
      <c r="AH90" s="159"/>
      <c r="AI90" s="158"/>
      <c r="AJ90" s="158"/>
      <c r="AK90" s="419"/>
      <c r="AL90" s="298"/>
      <c r="AM90" s="298"/>
      <c r="AN90" s="159"/>
      <c r="AO90" s="158">
        <f t="shared" si="13"/>
        <v>0</v>
      </c>
      <c r="AP90" s="158">
        <f t="shared" si="13"/>
        <v>0</v>
      </c>
      <c r="AQ90" s="159" t="str">
        <f t="shared" si="15"/>
        <v xml:space="preserve">    ---- </v>
      </c>
      <c r="AR90" s="158">
        <f t="shared" si="14"/>
        <v>0</v>
      </c>
      <c r="AS90" s="158">
        <f t="shared" si="14"/>
        <v>0</v>
      </c>
      <c r="AT90" s="159" t="str">
        <f t="shared" si="16"/>
        <v xml:space="preserve">    ---- </v>
      </c>
    </row>
    <row r="91" spans="1:46" s="110" customFormat="1" ht="18.75" customHeight="1">
      <c r="A91" s="425" t="s">
        <v>309</v>
      </c>
      <c r="B91" s="158"/>
      <c r="C91" s="158"/>
      <c r="D91" s="158"/>
      <c r="E91" s="158"/>
      <c r="F91" s="158"/>
      <c r="G91" s="419"/>
      <c r="H91" s="158"/>
      <c r="I91" s="158"/>
      <c r="J91" s="159" t="str">
        <f>IF(H91=0, "    ---- ", IF(ABS(ROUND(100/H91*I91-100,1))&lt;999,ROUND(100/H91*I91-100,1),IF(ROUND(100/H91*I91-100,1)&gt;999,999,-999)))</f>
        <v xml:space="preserve">    ---- </v>
      </c>
      <c r="K91" s="158"/>
      <c r="L91" s="158"/>
      <c r="M91" s="158" t="str">
        <f>IF(K91=0, "    ---- ", IF(ABS(ROUND(100/K91*L91-100,1))&lt;999,ROUND(100/K91*L91-100,1),IF(ROUND(100/K91*L91-100,1)&gt;999,999,-999)))</f>
        <v xml:space="preserve">    ---- </v>
      </c>
      <c r="N91" s="158"/>
      <c r="O91" s="158"/>
      <c r="P91" s="159"/>
      <c r="Q91" s="158"/>
      <c r="R91" s="158"/>
      <c r="S91" s="159"/>
      <c r="T91" s="158"/>
      <c r="U91" s="158"/>
      <c r="V91" s="159"/>
      <c r="W91" s="158"/>
      <c r="X91" s="158"/>
      <c r="Y91" s="419" t="str">
        <f t="shared" si="9"/>
        <v xml:space="preserve">    ---- </v>
      </c>
      <c r="Z91" s="158"/>
      <c r="AA91" s="158"/>
      <c r="AB91" s="159" t="str">
        <f t="shared" si="10"/>
        <v xml:space="preserve">    ---- </v>
      </c>
      <c r="AC91" s="158"/>
      <c r="AD91" s="158"/>
      <c r="AE91" s="159"/>
      <c r="AF91" s="158"/>
      <c r="AG91" s="158"/>
      <c r="AH91" s="159"/>
      <c r="AI91" s="158"/>
      <c r="AJ91" s="158"/>
      <c r="AK91" s="419" t="str">
        <f t="shared" si="11"/>
        <v xml:space="preserve">    ---- </v>
      </c>
      <c r="AL91" s="298"/>
      <c r="AM91" s="298"/>
      <c r="AN91" s="159"/>
      <c r="AO91" s="158">
        <f t="shared" si="13"/>
        <v>0</v>
      </c>
      <c r="AP91" s="158">
        <f t="shared" si="13"/>
        <v>0</v>
      </c>
      <c r="AQ91" s="159" t="str">
        <f t="shared" si="15"/>
        <v xml:space="preserve">    ---- </v>
      </c>
      <c r="AR91" s="158">
        <f t="shared" si="14"/>
        <v>0</v>
      </c>
      <c r="AS91" s="158">
        <f t="shared" si="14"/>
        <v>0</v>
      </c>
      <c r="AT91" s="159" t="str">
        <f t="shared" si="16"/>
        <v xml:space="preserve">    ---- </v>
      </c>
    </row>
    <row r="92" spans="1:46" s="110" customFormat="1" ht="18.75" customHeight="1">
      <c r="A92" s="425" t="s">
        <v>178</v>
      </c>
      <c r="B92" s="158"/>
      <c r="C92" s="158"/>
      <c r="D92" s="158"/>
      <c r="E92" s="158"/>
      <c r="F92" s="158"/>
      <c r="G92" s="419"/>
      <c r="H92" s="158"/>
      <c r="I92" s="158"/>
      <c r="J92" s="159"/>
      <c r="K92" s="158"/>
      <c r="L92" s="158"/>
      <c r="M92" s="158"/>
      <c r="N92" s="158"/>
      <c r="O92" s="158"/>
      <c r="P92" s="159"/>
      <c r="Q92" s="158"/>
      <c r="R92" s="158"/>
      <c r="S92" s="159"/>
      <c r="T92" s="158"/>
      <c r="U92" s="158"/>
      <c r="V92" s="159"/>
      <c r="W92" s="158"/>
      <c r="X92" s="158"/>
      <c r="Y92" s="419"/>
      <c r="Z92" s="158"/>
      <c r="AA92" s="158"/>
      <c r="AB92" s="159" t="str">
        <f t="shared" si="10"/>
        <v xml:space="preserve">    ---- </v>
      </c>
      <c r="AC92" s="158"/>
      <c r="AD92" s="158"/>
      <c r="AE92" s="159"/>
      <c r="AF92" s="158"/>
      <c r="AG92" s="158"/>
      <c r="AH92" s="159"/>
      <c r="AI92" s="158"/>
      <c r="AJ92" s="158"/>
      <c r="AK92" s="419"/>
      <c r="AL92" s="298"/>
      <c r="AM92" s="298"/>
      <c r="AN92" s="159"/>
      <c r="AO92" s="158">
        <f t="shared" si="13"/>
        <v>0</v>
      </c>
      <c r="AP92" s="158">
        <f t="shared" si="13"/>
        <v>0</v>
      </c>
      <c r="AQ92" s="159" t="str">
        <f t="shared" si="15"/>
        <v xml:space="preserve">    ---- </v>
      </c>
      <c r="AR92" s="158">
        <f t="shared" si="14"/>
        <v>0</v>
      </c>
      <c r="AS92" s="158">
        <f t="shared" si="14"/>
        <v>0</v>
      </c>
      <c r="AT92" s="159" t="str">
        <f t="shared" si="16"/>
        <v xml:space="preserve">    ---- </v>
      </c>
    </row>
    <row r="93" spans="1:46" s="110" customFormat="1" ht="18.75" customHeight="1">
      <c r="A93" s="425" t="s">
        <v>310</v>
      </c>
      <c r="B93" s="158"/>
      <c r="C93" s="158"/>
      <c r="D93" s="158"/>
      <c r="E93" s="158"/>
      <c r="F93" s="158"/>
      <c r="G93" s="419"/>
      <c r="H93" s="158"/>
      <c r="I93" s="158"/>
      <c r="J93" s="159" t="str">
        <f>IF(H93=0, "    ---- ", IF(ABS(ROUND(100/H93*I93-100,1))&lt;999,ROUND(100/H93*I93-100,1),IF(ROUND(100/H93*I93-100,1)&gt;999,999,-999)))</f>
        <v xml:space="preserve">    ---- </v>
      </c>
      <c r="K93" s="158"/>
      <c r="L93" s="158"/>
      <c r="M93" s="158"/>
      <c r="N93" s="158"/>
      <c r="O93" s="158"/>
      <c r="P93" s="159"/>
      <c r="Q93" s="158"/>
      <c r="R93" s="158"/>
      <c r="S93" s="159"/>
      <c r="T93" s="158"/>
      <c r="U93" s="158"/>
      <c r="V93" s="159"/>
      <c r="W93" s="158"/>
      <c r="X93" s="158"/>
      <c r="Y93" s="419"/>
      <c r="Z93" s="158"/>
      <c r="AA93" s="158"/>
      <c r="AB93" s="159" t="str">
        <f t="shared" si="10"/>
        <v xml:space="preserve">    ---- </v>
      </c>
      <c r="AC93" s="158"/>
      <c r="AD93" s="158"/>
      <c r="AE93" s="159"/>
      <c r="AF93" s="158"/>
      <c r="AG93" s="158"/>
      <c r="AH93" s="159"/>
      <c r="AI93" s="158"/>
      <c r="AJ93" s="158"/>
      <c r="AK93" s="419"/>
      <c r="AL93" s="298"/>
      <c r="AM93" s="298"/>
      <c r="AN93" s="159"/>
      <c r="AO93" s="158">
        <f t="shared" si="13"/>
        <v>0</v>
      </c>
      <c r="AP93" s="158">
        <f t="shared" si="13"/>
        <v>0</v>
      </c>
      <c r="AQ93" s="159" t="str">
        <f t="shared" si="15"/>
        <v xml:space="preserve">    ---- </v>
      </c>
      <c r="AR93" s="158">
        <f t="shared" si="14"/>
        <v>0</v>
      </c>
      <c r="AS93" s="158">
        <f t="shared" si="14"/>
        <v>0</v>
      </c>
      <c r="AT93" s="159" t="str">
        <f t="shared" si="16"/>
        <v xml:space="preserve">    ---- </v>
      </c>
    </row>
    <row r="94" spans="1:46" s="263" customFormat="1" ht="18.75" customHeight="1">
      <c r="A94" s="424" t="s">
        <v>41</v>
      </c>
      <c r="B94" s="134">
        <f>SUM(B86:B91)+B93</f>
        <v>0</v>
      </c>
      <c r="C94" s="134">
        <f>SUM(C86:C91)+C93</f>
        <v>0</v>
      </c>
      <c r="D94" s="134"/>
      <c r="E94" s="134">
        <f>SUM(E86:E91)+E93</f>
        <v>0</v>
      </c>
      <c r="F94" s="134">
        <f>SUM(F86:F91)+F93</f>
        <v>0</v>
      </c>
      <c r="G94" s="474"/>
      <c r="H94" s="134">
        <f>SUM(H86:H91)+H93</f>
        <v>0</v>
      </c>
      <c r="I94" s="134">
        <f>SUM(I86:I91)+I93</f>
        <v>0</v>
      </c>
      <c r="J94" s="154" t="str">
        <f>IF(H94=0, "    ---- ", IF(ABS(ROUND(100/H94*I94-100,1))&lt;999,ROUND(100/H94*I94-100,1),IF(ROUND(100/H94*I94-100,1)&gt;999,999,-999)))</f>
        <v xml:space="preserve">    ---- </v>
      </c>
      <c r="K94" s="134">
        <f>SUM(K86:K91)+K93</f>
        <v>0</v>
      </c>
      <c r="L94" s="134">
        <f>SUM(L86:L91)+L93</f>
        <v>0</v>
      </c>
      <c r="M94" s="134" t="str">
        <f>IF(K94=0, "    ---- ", IF(ABS(ROUND(100/K94*L94-100,1))&lt;999,ROUND(100/K94*L94-100,1),IF(ROUND(100/K94*L94-100,1)&gt;999,999,-999)))</f>
        <v xml:space="preserve">    ---- </v>
      </c>
      <c r="N94" s="134">
        <f>SUM(N86:N91)+N93</f>
        <v>0</v>
      </c>
      <c r="O94" s="134">
        <f>SUM(O86:O91)+O93</f>
        <v>0</v>
      </c>
      <c r="P94" s="154"/>
      <c r="Q94" s="134">
        <f>SUM(Q86:Q91)+Q93</f>
        <v>0</v>
      </c>
      <c r="R94" s="134">
        <f>SUM(R86:R91)+R93</f>
        <v>0</v>
      </c>
      <c r="S94" s="154"/>
      <c r="T94" s="134">
        <f>SUM(T86:T91)+T93</f>
        <v>0</v>
      </c>
      <c r="U94" s="134">
        <f>SUM(U86:U91)+U93</f>
        <v>0</v>
      </c>
      <c r="V94" s="154"/>
      <c r="W94" s="134">
        <f>SUM(W86:W91)+W93</f>
        <v>0</v>
      </c>
      <c r="X94" s="134">
        <f>SUM(X86:X91)+X93</f>
        <v>0</v>
      </c>
      <c r="Y94" s="474" t="str">
        <f t="shared" si="9"/>
        <v xml:space="preserve">    ---- </v>
      </c>
      <c r="Z94" s="134">
        <f>SUM(Z86:Z91)+Z93</f>
        <v>0</v>
      </c>
      <c r="AA94" s="134">
        <f>SUM(AA86:AA91)+AA93</f>
        <v>0</v>
      </c>
      <c r="AB94" s="154" t="str">
        <f t="shared" si="10"/>
        <v xml:space="preserve">    ---- </v>
      </c>
      <c r="AC94" s="134">
        <f>SUM(AC86:AC91)+AC93</f>
        <v>0</v>
      </c>
      <c r="AD94" s="134">
        <f>SUM(AD86:AD91)+AD93</f>
        <v>0</v>
      </c>
      <c r="AE94" s="154"/>
      <c r="AF94" s="134">
        <f>SUM(AF86:AF91)+AF93</f>
        <v>0</v>
      </c>
      <c r="AG94" s="134">
        <f>SUM(AG86:AG91)+AG93</f>
        <v>0</v>
      </c>
      <c r="AH94" s="154"/>
      <c r="AI94" s="134">
        <f>SUM(AI86:AI91)+AI93</f>
        <v>0</v>
      </c>
      <c r="AJ94" s="134">
        <f>SUM(AJ86:AJ91)+AJ93</f>
        <v>0</v>
      </c>
      <c r="AK94" s="474" t="str">
        <f t="shared" si="11"/>
        <v xml:space="preserve">    ---- </v>
      </c>
      <c r="AL94" s="457">
        <f>SUM(AL86:AL91)+AL93</f>
        <v>0</v>
      </c>
      <c r="AM94" s="457">
        <f>SUM(AM86:AM91)+AM93</f>
        <v>0</v>
      </c>
      <c r="AN94" s="154"/>
      <c r="AO94" s="134">
        <f t="shared" si="13"/>
        <v>0</v>
      </c>
      <c r="AP94" s="134">
        <f t="shared" si="13"/>
        <v>0</v>
      </c>
      <c r="AQ94" s="154" t="str">
        <f t="shared" si="15"/>
        <v xml:space="preserve">    ---- </v>
      </c>
      <c r="AR94" s="134">
        <f t="shared" si="14"/>
        <v>0</v>
      </c>
      <c r="AS94" s="134">
        <f t="shared" si="14"/>
        <v>0</v>
      </c>
      <c r="AT94" s="154" t="str">
        <f t="shared" si="16"/>
        <v xml:space="preserve">    ---- </v>
      </c>
    </row>
    <row r="95" spans="1:46" s="110" customFormat="1" ht="18.75" customHeight="1">
      <c r="A95" s="425" t="s">
        <v>311</v>
      </c>
      <c r="B95" s="158"/>
      <c r="C95" s="158"/>
      <c r="D95" s="158"/>
      <c r="E95" s="158"/>
      <c r="F95" s="158"/>
      <c r="G95" s="419"/>
      <c r="H95" s="158"/>
      <c r="I95" s="158"/>
      <c r="J95" s="159"/>
      <c r="K95" s="158"/>
      <c r="L95" s="158"/>
      <c r="M95" s="158" t="str">
        <f>IF(K95=0, "    ---- ", IF(ABS(ROUND(100/K95*L95-100,1))&lt;999,ROUND(100/K95*L95-100,1),IF(ROUND(100/K95*L95-100,1)&gt;999,999,-999)))</f>
        <v xml:space="preserve">    ---- </v>
      </c>
      <c r="N95" s="158"/>
      <c r="O95" s="158"/>
      <c r="P95" s="159"/>
      <c r="Q95" s="158"/>
      <c r="R95" s="158"/>
      <c r="S95" s="159"/>
      <c r="T95" s="158"/>
      <c r="U95" s="158"/>
      <c r="V95" s="159"/>
      <c r="W95" s="158"/>
      <c r="X95" s="158"/>
      <c r="Y95" s="419" t="str">
        <f t="shared" si="9"/>
        <v xml:space="preserve">    ---- </v>
      </c>
      <c r="Z95" s="158"/>
      <c r="AA95" s="158"/>
      <c r="AB95" s="159" t="str">
        <f t="shared" si="10"/>
        <v xml:space="preserve">    ---- </v>
      </c>
      <c r="AC95" s="158"/>
      <c r="AD95" s="158"/>
      <c r="AE95" s="159"/>
      <c r="AF95" s="158"/>
      <c r="AG95" s="158"/>
      <c r="AH95" s="159"/>
      <c r="AI95" s="158"/>
      <c r="AJ95" s="158"/>
      <c r="AK95" s="419"/>
      <c r="AL95" s="298"/>
      <c r="AM95" s="298"/>
      <c r="AN95" s="159"/>
      <c r="AO95" s="158">
        <f t="shared" si="13"/>
        <v>0</v>
      </c>
      <c r="AP95" s="158">
        <f t="shared" si="13"/>
        <v>0</v>
      </c>
      <c r="AQ95" s="159" t="str">
        <f t="shared" si="15"/>
        <v xml:space="preserve">    ---- </v>
      </c>
      <c r="AR95" s="158">
        <f t="shared" si="14"/>
        <v>0</v>
      </c>
      <c r="AS95" s="158">
        <f t="shared" si="14"/>
        <v>0</v>
      </c>
      <c r="AT95" s="159" t="str">
        <f t="shared" si="16"/>
        <v xml:space="preserve">    ---- </v>
      </c>
    </row>
    <row r="96" spans="1:46" s="110" customFormat="1" ht="18.75" customHeight="1">
      <c r="A96" s="425" t="s">
        <v>312</v>
      </c>
      <c r="B96" s="158"/>
      <c r="C96" s="158"/>
      <c r="D96" s="158"/>
      <c r="E96" s="158"/>
      <c r="F96" s="158"/>
      <c r="G96" s="419"/>
      <c r="H96" s="158"/>
      <c r="I96" s="158"/>
      <c r="J96" s="159" t="str">
        <f>IF(H96=0, "    ---- ", IF(ABS(ROUND(100/H96*I96-100,1))&lt;999,ROUND(100/H96*I96-100,1),IF(ROUND(100/H96*I96-100,1)&gt;999,999,-999)))</f>
        <v xml:space="preserve">    ---- </v>
      </c>
      <c r="K96" s="158"/>
      <c r="L96" s="158"/>
      <c r="M96" s="158" t="str">
        <f>IF(K96=0, "    ---- ", IF(ABS(ROUND(100/K96*L96-100,1))&lt;999,ROUND(100/K96*L96-100,1),IF(ROUND(100/K96*L96-100,1)&gt;999,999,-999)))</f>
        <v xml:space="preserve">    ---- </v>
      </c>
      <c r="N96" s="158"/>
      <c r="O96" s="158"/>
      <c r="P96" s="159"/>
      <c r="Q96" s="158"/>
      <c r="R96" s="158"/>
      <c r="S96" s="159"/>
      <c r="T96" s="158"/>
      <c r="U96" s="158"/>
      <c r="V96" s="159"/>
      <c r="W96" s="158"/>
      <c r="X96" s="158"/>
      <c r="Y96" s="419" t="str">
        <f t="shared" si="9"/>
        <v xml:space="preserve">    ---- </v>
      </c>
      <c r="Z96" s="158"/>
      <c r="AA96" s="158"/>
      <c r="AB96" s="159" t="str">
        <f t="shared" si="10"/>
        <v xml:space="preserve">    ---- </v>
      </c>
      <c r="AC96" s="158"/>
      <c r="AD96" s="158"/>
      <c r="AE96" s="159"/>
      <c r="AF96" s="158"/>
      <c r="AG96" s="158"/>
      <c r="AH96" s="159"/>
      <c r="AI96" s="158"/>
      <c r="AJ96" s="158"/>
      <c r="AK96" s="419" t="str">
        <f t="shared" si="11"/>
        <v xml:space="preserve">    ---- </v>
      </c>
      <c r="AL96" s="298"/>
      <c r="AM96" s="298"/>
      <c r="AN96" s="159"/>
      <c r="AO96" s="158">
        <f t="shared" si="13"/>
        <v>0</v>
      </c>
      <c r="AP96" s="158">
        <f t="shared" si="13"/>
        <v>0</v>
      </c>
      <c r="AQ96" s="159" t="str">
        <f t="shared" si="15"/>
        <v xml:space="preserve">    ---- </v>
      </c>
      <c r="AR96" s="158">
        <f t="shared" si="14"/>
        <v>0</v>
      </c>
      <c r="AS96" s="158">
        <f t="shared" si="14"/>
        <v>0</v>
      </c>
      <c r="AT96" s="159" t="str">
        <f t="shared" si="16"/>
        <v xml:space="preserve">    ---- </v>
      </c>
    </row>
    <row r="97" spans="1:47" s="110" customFormat="1" ht="18.75" customHeight="1">
      <c r="A97" s="424" t="s">
        <v>274</v>
      </c>
      <c r="B97" s="158"/>
      <c r="C97" s="158"/>
      <c r="D97" s="158"/>
      <c r="E97" s="158"/>
      <c r="F97" s="158"/>
      <c r="G97" s="419"/>
      <c r="H97" s="158"/>
      <c r="I97" s="158"/>
      <c r="J97" s="159"/>
      <c r="K97" s="158"/>
      <c r="L97" s="158"/>
      <c r="M97" s="158"/>
      <c r="N97" s="158"/>
      <c r="O97" s="158"/>
      <c r="P97" s="159"/>
      <c r="Q97" s="158"/>
      <c r="R97" s="158"/>
      <c r="S97" s="159"/>
      <c r="T97" s="158"/>
      <c r="U97" s="158"/>
      <c r="V97" s="159"/>
      <c r="W97" s="158"/>
      <c r="X97" s="158"/>
      <c r="Y97" s="419"/>
      <c r="Z97" s="158"/>
      <c r="AA97" s="158"/>
      <c r="AB97" s="159" t="str">
        <f t="shared" si="10"/>
        <v xml:space="preserve">    ---- </v>
      </c>
      <c r="AC97" s="158"/>
      <c r="AD97" s="158"/>
      <c r="AE97" s="159"/>
      <c r="AF97" s="158"/>
      <c r="AG97" s="158"/>
      <c r="AH97" s="159"/>
      <c r="AI97" s="158"/>
      <c r="AJ97" s="158"/>
      <c r="AK97" s="419"/>
      <c r="AL97" s="298"/>
      <c r="AM97" s="298"/>
      <c r="AN97" s="159"/>
      <c r="AO97" s="158"/>
      <c r="AP97" s="158"/>
      <c r="AQ97" s="159"/>
      <c r="AR97" s="158"/>
      <c r="AS97" s="158"/>
      <c r="AT97" s="159"/>
    </row>
    <row r="98" spans="1:47" s="110" customFormat="1" ht="18.75" customHeight="1">
      <c r="A98" s="425" t="s">
        <v>365</v>
      </c>
      <c r="B98" s="158"/>
      <c r="C98" s="158"/>
      <c r="D98" s="158"/>
      <c r="E98" s="158"/>
      <c r="F98" s="158"/>
      <c r="G98" s="419"/>
      <c r="H98" s="158"/>
      <c r="I98" s="158"/>
      <c r="J98" s="159"/>
      <c r="K98" s="158"/>
      <c r="L98" s="158"/>
      <c r="M98" s="158"/>
      <c r="N98" s="158"/>
      <c r="O98" s="158"/>
      <c r="P98" s="159"/>
      <c r="Q98" s="158"/>
      <c r="R98" s="158"/>
      <c r="S98" s="159"/>
      <c r="T98" s="158"/>
      <c r="U98" s="158"/>
      <c r="V98" s="159"/>
      <c r="W98" s="158"/>
      <c r="X98" s="158"/>
      <c r="Y98" s="419"/>
      <c r="Z98" s="158"/>
      <c r="AA98" s="158"/>
      <c r="AB98" s="159" t="str">
        <f t="shared" si="10"/>
        <v xml:space="preserve">    ---- </v>
      </c>
      <c r="AC98" s="158"/>
      <c r="AD98" s="158"/>
      <c r="AE98" s="159"/>
      <c r="AF98" s="158"/>
      <c r="AG98" s="158"/>
      <c r="AH98" s="159"/>
      <c r="AI98" s="158"/>
      <c r="AJ98" s="158"/>
      <c r="AK98" s="419" t="str">
        <f t="shared" si="11"/>
        <v xml:space="preserve">    ---- </v>
      </c>
      <c r="AL98" s="298"/>
      <c r="AM98" s="298"/>
      <c r="AN98" s="159" t="str">
        <f>IF(AL98=0, "    ---- ", IF(ABS(ROUND(100/AL98*AM98-100,1))&lt;999,ROUND(100/AL98*AM98-100,1),IF(ROUND(100/AL98*AM98-100,1)&gt;999,999,-999)))</f>
        <v xml:space="preserve">    ---- </v>
      </c>
      <c r="AO98" s="158">
        <f t="shared" si="13"/>
        <v>0</v>
      </c>
      <c r="AP98" s="158">
        <f t="shared" si="13"/>
        <v>0</v>
      </c>
      <c r="AQ98" s="159" t="str">
        <f t="shared" si="15"/>
        <v xml:space="preserve">    ---- </v>
      </c>
      <c r="AR98" s="158">
        <f t="shared" si="14"/>
        <v>0</v>
      </c>
      <c r="AS98" s="158">
        <f t="shared" si="14"/>
        <v>0</v>
      </c>
      <c r="AT98" s="159" t="str">
        <f t="shared" si="16"/>
        <v xml:space="preserve">    ---- </v>
      </c>
    </row>
    <row r="99" spans="1:47" s="110" customFormat="1" ht="18.75" customHeight="1">
      <c r="A99" s="425" t="s">
        <v>308</v>
      </c>
      <c r="B99" s="158"/>
      <c r="C99" s="158"/>
      <c r="D99" s="158"/>
      <c r="E99" s="158"/>
      <c r="F99" s="158"/>
      <c r="G99" s="419"/>
      <c r="H99" s="158"/>
      <c r="I99" s="158"/>
      <c r="J99" s="159"/>
      <c r="K99" s="158"/>
      <c r="L99" s="158"/>
      <c r="M99" s="158"/>
      <c r="N99" s="158"/>
      <c r="O99" s="158"/>
      <c r="P99" s="159"/>
      <c r="Q99" s="158"/>
      <c r="R99" s="158"/>
      <c r="S99" s="159"/>
      <c r="T99" s="158"/>
      <c r="U99" s="158"/>
      <c r="V99" s="159"/>
      <c r="W99" s="158"/>
      <c r="X99" s="158"/>
      <c r="Y99" s="419"/>
      <c r="Z99" s="158"/>
      <c r="AA99" s="158"/>
      <c r="AB99" s="159" t="str">
        <f t="shared" si="10"/>
        <v xml:space="preserve">    ---- </v>
      </c>
      <c r="AC99" s="158"/>
      <c r="AD99" s="158"/>
      <c r="AE99" s="159"/>
      <c r="AF99" s="158"/>
      <c r="AG99" s="158"/>
      <c r="AH99" s="159"/>
      <c r="AI99" s="158"/>
      <c r="AJ99" s="158"/>
      <c r="AK99" s="419"/>
      <c r="AL99" s="298"/>
      <c r="AM99" s="298"/>
      <c r="AN99" s="159"/>
      <c r="AO99" s="158">
        <f t="shared" si="13"/>
        <v>0</v>
      </c>
      <c r="AP99" s="158">
        <f t="shared" si="13"/>
        <v>0</v>
      </c>
      <c r="AQ99" s="159" t="str">
        <f t="shared" si="15"/>
        <v xml:space="preserve">    ---- </v>
      </c>
      <c r="AR99" s="158">
        <f t="shared" si="14"/>
        <v>0</v>
      </c>
      <c r="AS99" s="158">
        <f t="shared" si="14"/>
        <v>0</v>
      </c>
      <c r="AT99" s="159" t="str">
        <f t="shared" si="16"/>
        <v xml:space="preserve">    ---- </v>
      </c>
    </row>
    <row r="100" spans="1:47" s="110" customFormat="1" ht="18.75" customHeight="1">
      <c r="A100" s="425" t="s">
        <v>182</v>
      </c>
      <c r="B100" s="158"/>
      <c r="C100" s="158"/>
      <c r="D100" s="158" t="str">
        <f>IF(B100=0, "    ---- ", IF(ABS(ROUND(100/B100*C100-100,1))&lt;999,ROUND(100/B100*C100-100,1),IF(ROUND(100/B100*C100-100,1)&gt;999,999,-999)))</f>
        <v xml:space="preserve">    ---- </v>
      </c>
      <c r="E100" s="158"/>
      <c r="F100" s="158"/>
      <c r="G100" s="419" t="str">
        <f>IF(E100=0, "    ---- ", IF(ABS(ROUND(100/E100*F100-100,1))&lt;999,ROUND(100/E100*F100-100,1),IF(ROUND(100/E100*F100-100,1)&gt;999,999,-999)))</f>
        <v xml:space="preserve">    ---- </v>
      </c>
      <c r="H100" s="158"/>
      <c r="I100" s="158"/>
      <c r="J100" s="159"/>
      <c r="K100" s="158"/>
      <c r="L100" s="158"/>
      <c r="M100" s="158" t="str">
        <f>IF(K100=0, "    ---- ", IF(ABS(ROUND(100/K100*L100-100,1))&lt;999,ROUND(100/K100*L100-100,1),IF(ROUND(100/K100*L100-100,1)&gt;999,999,-999)))</f>
        <v xml:space="preserve">    ---- </v>
      </c>
      <c r="N100" s="158"/>
      <c r="O100" s="158"/>
      <c r="P100" s="159"/>
      <c r="Q100" s="158"/>
      <c r="R100" s="158"/>
      <c r="S100" s="159"/>
      <c r="T100" s="158"/>
      <c r="U100" s="158"/>
      <c r="V100" s="159"/>
      <c r="W100" s="158"/>
      <c r="X100" s="158"/>
      <c r="Y100" s="419" t="str">
        <f t="shared" si="9"/>
        <v xml:space="preserve">    ---- </v>
      </c>
      <c r="Z100" s="158"/>
      <c r="AA100" s="158"/>
      <c r="AB100" s="159" t="str">
        <f t="shared" si="10"/>
        <v xml:space="preserve">    ---- </v>
      </c>
      <c r="AC100" s="158"/>
      <c r="AD100" s="158"/>
      <c r="AE100" s="159" t="str">
        <f>IF(AC100=0, "    ---- ", IF(ABS(ROUND(100/AC100*AD100-100,1))&lt;999,ROUND(100/AC100*AD100-100,1),IF(ROUND(100/AC100*AD100-100,1)&gt;999,999,-999)))</f>
        <v xml:space="preserve">    ---- </v>
      </c>
      <c r="AF100" s="158"/>
      <c r="AG100" s="158"/>
      <c r="AH100" s="159" t="str">
        <f>IF(AF100=0, "    ---- ", IF(ABS(ROUND(100/AF100*AG100-100,1))&lt;999,ROUND(100/AF100*AG100-100,1),IF(ROUND(100/AF100*AG100-100,1)&gt;999,999,-999)))</f>
        <v xml:space="preserve">    ---- </v>
      </c>
      <c r="AI100" s="158"/>
      <c r="AJ100" s="158"/>
      <c r="AK100" s="419" t="str">
        <f t="shared" si="11"/>
        <v xml:space="preserve">    ---- </v>
      </c>
      <c r="AL100" s="298"/>
      <c r="AM100" s="298"/>
      <c r="AN100" s="159" t="str">
        <f>IF(AL100=0, "    ---- ", IF(ABS(ROUND(100/AL100*AM100-100,1))&lt;999,ROUND(100/AL100*AM100-100,1),IF(ROUND(100/AL100*AM100-100,1)&gt;999,999,-999)))</f>
        <v xml:space="preserve">    ---- </v>
      </c>
      <c r="AO100" s="158">
        <f t="shared" si="13"/>
        <v>0</v>
      </c>
      <c r="AP100" s="158">
        <f t="shared" si="13"/>
        <v>0</v>
      </c>
      <c r="AQ100" s="159" t="str">
        <f t="shared" si="15"/>
        <v xml:space="preserve">    ---- </v>
      </c>
      <c r="AR100" s="158">
        <f t="shared" si="14"/>
        <v>0</v>
      </c>
      <c r="AS100" s="158">
        <f t="shared" si="14"/>
        <v>0</v>
      </c>
      <c r="AT100" s="159" t="str">
        <f t="shared" si="16"/>
        <v xml:space="preserve">    ---- </v>
      </c>
    </row>
    <row r="101" spans="1:47" s="110" customFormat="1" ht="18.75" customHeight="1">
      <c r="A101" s="425" t="s">
        <v>176</v>
      </c>
      <c r="B101" s="158"/>
      <c r="C101" s="158"/>
      <c r="D101" s="158"/>
      <c r="E101" s="158"/>
      <c r="F101" s="158"/>
      <c r="G101" s="419"/>
      <c r="H101" s="158"/>
      <c r="I101" s="158"/>
      <c r="J101" s="159"/>
      <c r="K101" s="158"/>
      <c r="L101" s="158"/>
      <c r="M101" s="158"/>
      <c r="N101" s="158"/>
      <c r="O101" s="158"/>
      <c r="P101" s="159"/>
      <c r="Q101" s="158"/>
      <c r="R101" s="158"/>
      <c r="S101" s="159"/>
      <c r="T101" s="158"/>
      <c r="U101" s="158"/>
      <c r="V101" s="159"/>
      <c r="W101" s="158"/>
      <c r="X101" s="158"/>
      <c r="Y101" s="419"/>
      <c r="Z101" s="158"/>
      <c r="AA101" s="158"/>
      <c r="AB101" s="159" t="str">
        <f t="shared" si="10"/>
        <v xml:space="preserve">    ---- </v>
      </c>
      <c r="AC101" s="158"/>
      <c r="AD101" s="158"/>
      <c r="AE101" s="159"/>
      <c r="AF101" s="158"/>
      <c r="AG101" s="158"/>
      <c r="AH101" s="159"/>
      <c r="AI101" s="158"/>
      <c r="AJ101" s="158"/>
      <c r="AK101" s="419"/>
      <c r="AL101" s="298"/>
      <c r="AM101" s="298"/>
      <c r="AN101" s="159"/>
      <c r="AO101" s="158">
        <f t="shared" si="13"/>
        <v>0</v>
      </c>
      <c r="AP101" s="158">
        <f t="shared" si="13"/>
        <v>0</v>
      </c>
      <c r="AQ101" s="159" t="str">
        <f t="shared" si="15"/>
        <v xml:space="preserve">    ---- </v>
      </c>
      <c r="AR101" s="158">
        <f t="shared" si="14"/>
        <v>0</v>
      </c>
      <c r="AS101" s="158">
        <f t="shared" si="14"/>
        <v>0</v>
      </c>
      <c r="AT101" s="159" t="str">
        <f t="shared" si="16"/>
        <v xml:space="preserve">    ---- </v>
      </c>
    </row>
    <row r="102" spans="1:47" s="110" customFormat="1" ht="18.75" customHeight="1">
      <c r="A102" s="425" t="s">
        <v>179</v>
      </c>
      <c r="B102" s="158"/>
      <c r="C102" s="158"/>
      <c r="D102" s="158"/>
      <c r="E102" s="158"/>
      <c r="F102" s="158"/>
      <c r="G102" s="419"/>
      <c r="H102" s="158"/>
      <c r="I102" s="158"/>
      <c r="J102" s="159"/>
      <c r="K102" s="158"/>
      <c r="L102" s="158"/>
      <c r="M102" s="158"/>
      <c r="N102" s="158"/>
      <c r="O102" s="158"/>
      <c r="P102" s="159"/>
      <c r="Q102" s="158"/>
      <c r="R102" s="158"/>
      <c r="S102" s="159"/>
      <c r="T102" s="158"/>
      <c r="U102" s="158"/>
      <c r="V102" s="159"/>
      <c r="W102" s="158"/>
      <c r="X102" s="158"/>
      <c r="Y102" s="419"/>
      <c r="Z102" s="158"/>
      <c r="AA102" s="158"/>
      <c r="AB102" s="159" t="str">
        <f t="shared" si="10"/>
        <v xml:space="preserve">    ---- </v>
      </c>
      <c r="AC102" s="158"/>
      <c r="AD102" s="158"/>
      <c r="AE102" s="159"/>
      <c r="AF102" s="158"/>
      <c r="AG102" s="158"/>
      <c r="AH102" s="159"/>
      <c r="AI102" s="158"/>
      <c r="AJ102" s="158"/>
      <c r="AK102" s="419"/>
      <c r="AL102" s="298"/>
      <c r="AM102" s="298"/>
      <c r="AN102" s="159"/>
      <c r="AO102" s="158">
        <f t="shared" si="13"/>
        <v>0</v>
      </c>
      <c r="AP102" s="158">
        <f t="shared" si="13"/>
        <v>0</v>
      </c>
      <c r="AQ102" s="159" t="str">
        <f t="shared" si="15"/>
        <v xml:space="preserve">    ---- </v>
      </c>
      <c r="AR102" s="158">
        <f t="shared" si="14"/>
        <v>0</v>
      </c>
      <c r="AS102" s="158">
        <f t="shared" si="14"/>
        <v>0</v>
      </c>
      <c r="AT102" s="159" t="str">
        <f t="shared" si="16"/>
        <v xml:space="preserve">    ---- </v>
      </c>
    </row>
    <row r="103" spans="1:47" s="110" customFormat="1" ht="18.75" customHeight="1">
      <c r="A103" s="425" t="s">
        <v>309</v>
      </c>
      <c r="B103" s="158"/>
      <c r="C103" s="158"/>
      <c r="D103" s="158" t="str">
        <f>IF(B103=0, "    ---- ", IF(ABS(ROUND(100/B103*C103-100,1))&lt;999,ROUND(100/B103*C103-100,1),IF(ROUND(100/B103*C103-100,1)&gt;999,999,-999)))</f>
        <v xml:space="preserve">    ---- </v>
      </c>
      <c r="E103" s="158"/>
      <c r="F103" s="158"/>
      <c r="G103" s="419" t="str">
        <f>IF(E103=0, "    ---- ", IF(ABS(ROUND(100/E103*F103-100,1))&lt;999,ROUND(100/E103*F103-100,1),IF(ROUND(100/E103*F103-100,1)&gt;999,999,-999)))</f>
        <v xml:space="preserve">    ---- </v>
      </c>
      <c r="H103" s="158"/>
      <c r="I103" s="158"/>
      <c r="J103" s="159"/>
      <c r="K103" s="158"/>
      <c r="L103" s="158"/>
      <c r="M103" s="158" t="str">
        <f>IF(K103=0, "    ---- ", IF(ABS(ROUND(100/K103*L103-100,1))&lt;999,ROUND(100/K103*L103-100,1),IF(ROUND(100/K103*L103-100,1)&gt;999,999,-999)))</f>
        <v xml:space="preserve">    ---- </v>
      </c>
      <c r="N103" s="158"/>
      <c r="O103" s="158"/>
      <c r="P103" s="159"/>
      <c r="Q103" s="158"/>
      <c r="R103" s="158"/>
      <c r="S103" s="159"/>
      <c r="T103" s="158"/>
      <c r="U103" s="158"/>
      <c r="V103" s="159"/>
      <c r="W103" s="158"/>
      <c r="X103" s="158"/>
      <c r="Y103" s="419" t="str">
        <f t="shared" si="9"/>
        <v xml:space="preserve">    ---- </v>
      </c>
      <c r="Z103" s="158"/>
      <c r="AA103" s="158"/>
      <c r="AB103" s="159" t="str">
        <f t="shared" si="10"/>
        <v xml:space="preserve">    ---- </v>
      </c>
      <c r="AC103" s="158"/>
      <c r="AD103" s="158"/>
      <c r="AE103" s="159" t="str">
        <f>IF(AC103=0, "    ---- ", IF(ABS(ROUND(100/AC103*AD103-100,1))&lt;999,ROUND(100/AC103*AD103-100,1),IF(ROUND(100/AC103*AD103-100,1)&gt;999,999,-999)))</f>
        <v xml:space="preserve">    ---- </v>
      </c>
      <c r="AF103" s="158"/>
      <c r="AG103" s="158"/>
      <c r="AH103" s="159" t="str">
        <f>IF(AF103=0, "    ---- ", IF(ABS(ROUND(100/AF103*AG103-100,1))&lt;999,ROUND(100/AF103*AG103-100,1),IF(ROUND(100/AF103*AG103-100,1)&gt;999,999,-999)))</f>
        <v xml:space="preserve">    ---- </v>
      </c>
      <c r="AI103" s="158"/>
      <c r="AJ103" s="158"/>
      <c r="AK103" s="419" t="str">
        <f t="shared" si="11"/>
        <v xml:space="preserve">    ---- </v>
      </c>
      <c r="AL103" s="298"/>
      <c r="AM103" s="298"/>
      <c r="AN103" s="159" t="str">
        <f>IF(AL103=0, "    ---- ", IF(ABS(ROUND(100/AL103*AM103-100,1))&lt;999,ROUND(100/AL103*AM103-100,1),IF(ROUND(100/AL103*AM103-100,1)&gt;999,999,-999)))</f>
        <v xml:space="preserve">    ---- </v>
      </c>
      <c r="AO103" s="158">
        <f t="shared" si="13"/>
        <v>0</v>
      </c>
      <c r="AP103" s="158">
        <f t="shared" si="13"/>
        <v>0</v>
      </c>
      <c r="AQ103" s="159" t="str">
        <f t="shared" si="15"/>
        <v xml:space="preserve">    ---- </v>
      </c>
      <c r="AR103" s="158">
        <f t="shared" si="14"/>
        <v>0</v>
      </c>
      <c r="AS103" s="158">
        <f t="shared" si="14"/>
        <v>0</v>
      </c>
      <c r="AT103" s="159" t="str">
        <f t="shared" si="16"/>
        <v xml:space="preserve">    ---- </v>
      </c>
    </row>
    <row r="104" spans="1:47" s="110" customFormat="1" ht="18.75" customHeight="1">
      <c r="A104" s="425" t="s">
        <v>178</v>
      </c>
      <c r="B104" s="158"/>
      <c r="C104" s="158"/>
      <c r="D104" s="158"/>
      <c r="E104" s="158"/>
      <c r="F104" s="158"/>
      <c r="G104" s="419"/>
      <c r="H104" s="158"/>
      <c r="I104" s="158"/>
      <c r="J104" s="159"/>
      <c r="K104" s="158"/>
      <c r="L104" s="158"/>
      <c r="M104" s="158"/>
      <c r="N104" s="158"/>
      <c r="O104" s="158"/>
      <c r="P104" s="159"/>
      <c r="Q104" s="158"/>
      <c r="R104" s="158"/>
      <c r="S104" s="159"/>
      <c r="T104" s="158"/>
      <c r="U104" s="158"/>
      <c r="V104" s="159"/>
      <c r="W104" s="158"/>
      <c r="X104" s="158"/>
      <c r="Y104" s="419"/>
      <c r="Z104" s="158"/>
      <c r="AA104" s="158"/>
      <c r="AB104" s="159" t="str">
        <f t="shared" si="10"/>
        <v xml:space="preserve">    ---- </v>
      </c>
      <c r="AC104" s="158"/>
      <c r="AD104" s="158"/>
      <c r="AE104" s="159"/>
      <c r="AF104" s="158"/>
      <c r="AG104" s="158"/>
      <c r="AH104" s="159"/>
      <c r="AI104" s="158"/>
      <c r="AJ104" s="158"/>
      <c r="AK104" s="419"/>
      <c r="AL104" s="298"/>
      <c r="AM104" s="298"/>
      <c r="AN104" s="159"/>
      <c r="AO104" s="158">
        <f t="shared" si="13"/>
        <v>0</v>
      </c>
      <c r="AP104" s="158">
        <f t="shared" si="13"/>
        <v>0</v>
      </c>
      <c r="AQ104" s="159" t="str">
        <f t="shared" si="15"/>
        <v xml:space="preserve">    ---- </v>
      </c>
      <c r="AR104" s="158">
        <f t="shared" si="14"/>
        <v>0</v>
      </c>
      <c r="AS104" s="158">
        <f t="shared" si="14"/>
        <v>0</v>
      </c>
      <c r="AT104" s="159" t="str">
        <f t="shared" si="16"/>
        <v xml:space="preserve">    ---- </v>
      </c>
    </row>
    <row r="105" spans="1:47" s="110" customFormat="1" ht="18.75" customHeight="1">
      <c r="A105" s="425" t="s">
        <v>310</v>
      </c>
      <c r="B105" s="158"/>
      <c r="C105" s="158"/>
      <c r="D105" s="158"/>
      <c r="E105" s="158"/>
      <c r="F105" s="158"/>
      <c r="G105" s="419" t="str">
        <f>IF(E105=0, "    ---- ", IF(ABS(ROUND(100/E105*F105-100,1))&lt;999,ROUND(100/E105*F105-100,1),IF(ROUND(100/E105*F105-100,1)&gt;999,999,-999)))</f>
        <v xml:space="preserve">    ---- </v>
      </c>
      <c r="H105" s="158"/>
      <c r="I105" s="158"/>
      <c r="J105" s="159"/>
      <c r="K105" s="158"/>
      <c r="L105" s="158"/>
      <c r="M105" s="158"/>
      <c r="N105" s="158"/>
      <c r="O105" s="158"/>
      <c r="P105" s="159"/>
      <c r="Q105" s="158"/>
      <c r="R105" s="158"/>
      <c r="S105" s="159"/>
      <c r="T105" s="158"/>
      <c r="U105" s="158"/>
      <c r="V105" s="159"/>
      <c r="W105" s="158"/>
      <c r="X105" s="158"/>
      <c r="Y105" s="419"/>
      <c r="Z105" s="158"/>
      <c r="AA105" s="158"/>
      <c r="AB105" s="159" t="str">
        <f t="shared" si="10"/>
        <v xml:space="preserve">    ---- </v>
      </c>
      <c r="AC105" s="158"/>
      <c r="AD105" s="158"/>
      <c r="AE105" s="159"/>
      <c r="AF105" s="158"/>
      <c r="AG105" s="158"/>
      <c r="AH105" s="159"/>
      <c r="AI105" s="158"/>
      <c r="AJ105" s="158"/>
      <c r="AK105" s="419"/>
      <c r="AL105" s="298"/>
      <c r="AM105" s="298"/>
      <c r="AN105" s="159"/>
      <c r="AO105" s="158">
        <f t="shared" si="13"/>
        <v>0</v>
      </c>
      <c r="AP105" s="158">
        <f t="shared" si="13"/>
        <v>0</v>
      </c>
      <c r="AQ105" s="159" t="str">
        <f t="shared" si="15"/>
        <v xml:space="preserve">    ---- </v>
      </c>
      <c r="AR105" s="158">
        <f t="shared" si="14"/>
        <v>0</v>
      </c>
      <c r="AS105" s="158">
        <f t="shared" si="14"/>
        <v>0</v>
      </c>
      <c r="AT105" s="159" t="str">
        <f t="shared" si="16"/>
        <v xml:space="preserve">    ---- </v>
      </c>
    </row>
    <row r="106" spans="1:47" s="263" customFormat="1" ht="18.75" customHeight="1">
      <c r="A106" s="424" t="s">
        <v>41</v>
      </c>
      <c r="B106" s="134">
        <f>SUM(B98:B103)+B105</f>
        <v>0</v>
      </c>
      <c r="C106" s="134">
        <f>SUM(C98:C103)+C105</f>
        <v>0</v>
      </c>
      <c r="D106" s="134" t="str">
        <f>IF(B106=0, "    ---- ", IF(ABS(ROUND(100/B106*C106-100,1))&lt;999,ROUND(100/B106*C106-100,1),IF(ROUND(100/B106*C106-100,1)&gt;999,999,-999)))</f>
        <v xml:space="preserve">    ---- </v>
      </c>
      <c r="E106" s="134">
        <f>SUM(E98:E103)+E105</f>
        <v>0</v>
      </c>
      <c r="F106" s="134">
        <f>SUM(F98:F103)+F105</f>
        <v>0</v>
      </c>
      <c r="G106" s="474" t="str">
        <f>IF(E106=0, "    ---- ", IF(ABS(ROUND(100/E106*F106-100,1))&lt;999,ROUND(100/E106*F106-100,1),IF(ROUND(100/E106*F106-100,1)&gt;999,999,-999)))</f>
        <v xml:space="preserve">    ---- </v>
      </c>
      <c r="H106" s="134">
        <f>SUM(H98:H103)+H105</f>
        <v>0</v>
      </c>
      <c r="I106" s="134">
        <f>SUM(I98:I103)+I105</f>
        <v>0</v>
      </c>
      <c r="J106" s="154"/>
      <c r="K106" s="134">
        <f>SUM(K98:K103)+K105</f>
        <v>0</v>
      </c>
      <c r="L106" s="134">
        <f>SUM(L98:L103)+L105</f>
        <v>0</v>
      </c>
      <c r="M106" s="134" t="str">
        <f>IF(K106=0, "    ---- ", IF(ABS(ROUND(100/K106*L106-100,1))&lt;999,ROUND(100/K106*L106-100,1),IF(ROUND(100/K106*L106-100,1)&gt;999,999,-999)))</f>
        <v xml:space="preserve">    ---- </v>
      </c>
      <c r="N106" s="134">
        <f>SUM(N98:N103)+N105</f>
        <v>0</v>
      </c>
      <c r="O106" s="134">
        <f>SUM(O98:O103)+O105</f>
        <v>0</v>
      </c>
      <c r="P106" s="154"/>
      <c r="Q106" s="134">
        <f>SUM(Q98:Q103)+Q105</f>
        <v>0</v>
      </c>
      <c r="R106" s="134">
        <f>SUM(R98:R103)+R105</f>
        <v>0</v>
      </c>
      <c r="S106" s="154"/>
      <c r="T106" s="134">
        <f>SUM(T98:T103)+T105</f>
        <v>0</v>
      </c>
      <c r="U106" s="134">
        <f>SUM(U98:U103)+U105</f>
        <v>0</v>
      </c>
      <c r="V106" s="154"/>
      <c r="W106" s="134">
        <f>SUM(W98:W103)+W105</f>
        <v>0</v>
      </c>
      <c r="X106" s="134">
        <f>SUM(X98:X103)+X105</f>
        <v>0</v>
      </c>
      <c r="Y106" s="474" t="str">
        <f t="shared" si="9"/>
        <v xml:space="preserve">    ---- </v>
      </c>
      <c r="Z106" s="134">
        <f>SUM(Z98:Z103)+Z105</f>
        <v>0</v>
      </c>
      <c r="AA106" s="134">
        <f>SUM(AA98:AA103)+AA105</f>
        <v>0</v>
      </c>
      <c r="AB106" s="154" t="str">
        <f t="shared" si="10"/>
        <v xml:space="preserve">    ---- </v>
      </c>
      <c r="AC106" s="134">
        <f>SUM(AC98:AC103)+AC105</f>
        <v>0</v>
      </c>
      <c r="AD106" s="134">
        <f>SUM(AD98:AD103)+AD105</f>
        <v>0</v>
      </c>
      <c r="AE106" s="154" t="str">
        <f>IF(AC106=0, "    ---- ", IF(ABS(ROUND(100/AC106*AD106-100,1))&lt;999,ROUND(100/AC106*AD106-100,1),IF(ROUND(100/AC106*AD106-100,1)&gt;999,999,-999)))</f>
        <v xml:space="preserve">    ---- </v>
      </c>
      <c r="AF106" s="134">
        <f>SUM(AF98:AF103)+AF105</f>
        <v>0</v>
      </c>
      <c r="AG106" s="134">
        <f>SUM(AG98:AG103)+AG105</f>
        <v>0</v>
      </c>
      <c r="AH106" s="154" t="str">
        <f>IF(AF106=0, "    ---- ", IF(ABS(ROUND(100/AF106*AG106-100,1))&lt;999,ROUND(100/AF106*AG106-100,1),IF(ROUND(100/AF106*AG106-100,1)&gt;999,999,-999)))</f>
        <v xml:space="preserve">    ---- </v>
      </c>
      <c r="AI106" s="134">
        <f>SUM(AI98:AI103)+AI105</f>
        <v>0</v>
      </c>
      <c r="AJ106" s="134">
        <f>SUM(AJ98:AJ103)+AJ105</f>
        <v>0</v>
      </c>
      <c r="AK106" s="474" t="str">
        <f t="shared" si="11"/>
        <v xml:space="preserve">    ---- </v>
      </c>
      <c r="AL106" s="457">
        <f>SUM(AL98:AL103)+AL105</f>
        <v>0</v>
      </c>
      <c r="AM106" s="457">
        <f>SUM(AM98:AM103)+AM105</f>
        <v>0</v>
      </c>
      <c r="AN106" s="154" t="str">
        <f>IF(AL106=0, "    ---- ", IF(ABS(ROUND(100/AL106*AM106-100,1))&lt;999,ROUND(100/AL106*AM106-100,1),IF(ROUND(100/AL106*AM106-100,1)&gt;999,999,-999)))</f>
        <v xml:space="preserve">    ---- </v>
      </c>
      <c r="AO106" s="134">
        <f>B106+E106+H106+K106+Q106+T106+W106+Z106+AF106+AI106+AL106</f>
        <v>0</v>
      </c>
      <c r="AP106" s="134">
        <f t="shared" si="13"/>
        <v>0</v>
      </c>
      <c r="AQ106" s="154" t="str">
        <f t="shared" si="15"/>
        <v xml:space="preserve">    ---- </v>
      </c>
      <c r="AR106" s="134">
        <f t="shared" si="14"/>
        <v>0</v>
      </c>
      <c r="AS106" s="134">
        <f t="shared" si="14"/>
        <v>0</v>
      </c>
      <c r="AT106" s="154" t="str">
        <f t="shared" si="16"/>
        <v xml:space="preserve">    ---- </v>
      </c>
    </row>
    <row r="107" spans="1:47" s="110" customFormat="1" ht="18.75" customHeight="1">
      <c r="A107" s="425" t="s">
        <v>311</v>
      </c>
      <c r="B107" s="158"/>
      <c r="C107" s="158"/>
      <c r="D107" s="158"/>
      <c r="E107" s="158"/>
      <c r="F107" s="158"/>
      <c r="G107" s="419"/>
      <c r="H107" s="158"/>
      <c r="I107" s="158"/>
      <c r="J107" s="159"/>
      <c r="K107" s="158"/>
      <c r="L107" s="158"/>
      <c r="M107" s="158"/>
      <c r="N107" s="158"/>
      <c r="O107" s="158"/>
      <c r="P107" s="159"/>
      <c r="Q107" s="158"/>
      <c r="R107" s="158"/>
      <c r="S107" s="159"/>
      <c r="T107" s="158"/>
      <c r="U107" s="158"/>
      <c r="V107" s="159"/>
      <c r="W107" s="158"/>
      <c r="X107" s="158"/>
      <c r="Y107" s="419"/>
      <c r="Z107" s="158"/>
      <c r="AA107" s="158"/>
      <c r="AB107" s="159" t="str">
        <f t="shared" si="10"/>
        <v xml:space="preserve">    ---- </v>
      </c>
      <c r="AC107" s="158"/>
      <c r="AD107" s="158"/>
      <c r="AE107" s="159"/>
      <c r="AF107" s="158"/>
      <c r="AG107" s="158"/>
      <c r="AH107" s="159" t="str">
        <f>IF(AF107=0, "    ---- ", IF(ABS(ROUND(100/AF107*AG107-100,1))&lt;999,ROUND(100/AF107*AG107-100,1),IF(ROUND(100/AF107*AG107-100,1)&gt;999,999,-999)))</f>
        <v xml:space="preserve">    ---- </v>
      </c>
      <c r="AI107" s="158"/>
      <c r="AJ107" s="158"/>
      <c r="AK107" s="419"/>
      <c r="AL107" s="298"/>
      <c r="AM107" s="298"/>
      <c r="AN107" s="159"/>
      <c r="AO107" s="158">
        <f t="shared" si="13"/>
        <v>0</v>
      </c>
      <c r="AP107" s="158">
        <f t="shared" si="13"/>
        <v>0</v>
      </c>
      <c r="AQ107" s="159" t="str">
        <f t="shared" si="15"/>
        <v xml:space="preserve">    ---- </v>
      </c>
      <c r="AR107" s="158">
        <f t="shared" si="14"/>
        <v>0</v>
      </c>
      <c r="AS107" s="158">
        <f t="shared" si="14"/>
        <v>0</v>
      </c>
      <c r="AT107" s="159" t="str">
        <f t="shared" si="16"/>
        <v xml:space="preserve">    ---- </v>
      </c>
    </row>
    <row r="108" spans="1:47" s="110" customFormat="1" ht="18.75" customHeight="1">
      <c r="A108" s="426" t="s">
        <v>312</v>
      </c>
      <c r="B108" s="180"/>
      <c r="C108" s="181"/>
      <c r="D108" s="181" t="str">
        <f>IF(B108=0, "    ---- ", IF(ABS(ROUND(100/B108*C108-100,1))&lt;999,ROUND(100/B108*C108-100,1),IF(ROUND(100/B108*C108-100,1)&gt;999,999,-999)))</f>
        <v xml:space="preserve">    ---- </v>
      </c>
      <c r="E108" s="181"/>
      <c r="F108" s="181"/>
      <c r="G108" s="475" t="str">
        <f>IF(E108=0, "    ---- ", IF(ABS(ROUND(100/E108*F108-100,1))&lt;999,ROUND(100/E108*F108-100,1),IF(ROUND(100/E108*F108-100,1)&gt;999,999,-999)))</f>
        <v xml:space="preserve">    ---- </v>
      </c>
      <c r="H108" s="181"/>
      <c r="I108" s="181"/>
      <c r="J108" s="180"/>
      <c r="K108" s="181"/>
      <c r="L108" s="181"/>
      <c r="M108" s="181" t="str">
        <f>IF(K108=0, "    ---- ", IF(ABS(ROUND(100/K108*L108-100,1))&lt;999,ROUND(100/K108*L108-100,1),IF(ROUND(100/K108*L108-100,1)&gt;999,999,-999)))</f>
        <v xml:space="preserve">    ---- </v>
      </c>
      <c r="N108" s="181"/>
      <c r="O108" s="181"/>
      <c r="P108" s="180"/>
      <c r="Q108" s="181"/>
      <c r="R108" s="181"/>
      <c r="S108" s="180"/>
      <c r="T108" s="181"/>
      <c r="U108" s="181"/>
      <c r="V108" s="180"/>
      <c r="W108" s="181"/>
      <c r="X108" s="181"/>
      <c r="Y108" s="475" t="str">
        <f t="shared" si="9"/>
        <v xml:space="preserve">    ---- </v>
      </c>
      <c r="Z108" s="181"/>
      <c r="AA108" s="181"/>
      <c r="AB108" s="180" t="str">
        <f t="shared" si="10"/>
        <v xml:space="preserve">    ---- </v>
      </c>
      <c r="AC108" s="181"/>
      <c r="AD108" s="181"/>
      <c r="AE108" s="180"/>
      <c r="AF108" s="181"/>
      <c r="AG108" s="181"/>
      <c r="AH108" s="180" t="str">
        <f>IF(AF108=0, "    ---- ", IF(ABS(ROUND(100/AF108*AG108-100,1))&lt;999,ROUND(100/AF108*AG108-100,1),IF(ROUND(100/AF108*AG108-100,1)&gt;999,999,-999)))</f>
        <v xml:space="preserve">    ---- </v>
      </c>
      <c r="AI108" s="181"/>
      <c r="AJ108" s="181"/>
      <c r="AK108" s="475" t="str">
        <f t="shared" si="11"/>
        <v xml:space="preserve">    ---- </v>
      </c>
      <c r="AL108" s="504"/>
      <c r="AM108" s="504"/>
      <c r="AN108" s="180" t="str">
        <f>IF(AL108=0, "    ---- ", IF(ABS(ROUND(100/AL108*AM108-100,1))&lt;999,ROUND(100/AL108*AM108-100,1),IF(ROUND(100/AL108*AM108-100,1)&gt;999,999,-999)))</f>
        <v xml:space="preserve">    ---- </v>
      </c>
      <c r="AO108" s="181">
        <f t="shared" si="13"/>
        <v>0</v>
      </c>
      <c r="AP108" s="181">
        <f t="shared" si="13"/>
        <v>0</v>
      </c>
      <c r="AQ108" s="180" t="str">
        <f t="shared" si="15"/>
        <v xml:space="preserve">    ---- </v>
      </c>
      <c r="AR108" s="181">
        <f t="shared" si="14"/>
        <v>0</v>
      </c>
      <c r="AS108" s="181">
        <f t="shared" si="14"/>
        <v>0</v>
      </c>
      <c r="AT108" s="180" t="str">
        <f t="shared" si="16"/>
        <v xml:space="preserve">    ---- </v>
      </c>
    </row>
    <row r="109" spans="1:47" s="110" customFormat="1" ht="18.75" customHeight="1">
      <c r="A109" s="110" t="s">
        <v>39</v>
      </c>
    </row>
    <row r="110" spans="1:47" ht="18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U110" s="110"/>
    </row>
    <row r="111" spans="1:47" ht="18.75" customHeight="1">
      <c r="A111" s="110"/>
      <c r="B111" s="110" t="str">
        <f>IF(B20=B12+B13+B14+B15+B16+B17+B19,"","20≠12+13+14+15+16+17+19")</f>
        <v/>
      </c>
      <c r="C111" s="110" t="str">
        <f>IF(C20=C12+C13+C14+C15+C16+C17+C19,"","20≠12+13+14+15+16+17+19")</f>
        <v/>
      </c>
      <c r="D111" s="110"/>
      <c r="E111" s="110" t="str">
        <f>IF(E20=E12+E13+E14+E15+E16+E17+E19,"","20≠12+13+14+15+16+17+19")</f>
        <v/>
      </c>
      <c r="F111" s="110" t="str">
        <f>IF(F20=F12+F13+F14+F15+F16+F17+F19,"","20≠12+13+14+15+16+17+19")</f>
        <v/>
      </c>
      <c r="G111" s="110"/>
      <c r="H111" s="110" t="str">
        <f>IF(H20=H12+H13+H14+H15+H16+H17+H19,"","20≠12+13+14+15+16+17+19")</f>
        <v/>
      </c>
      <c r="I111" s="110" t="str">
        <f>IF(I20=I12+I13+I14+I15+I16+I17+I19,"","20≠12+13+14+15+16+17+19")</f>
        <v/>
      </c>
      <c r="J111" s="110"/>
      <c r="K111" s="110" t="str">
        <f>IF(K20=K12+K13+K14+K15+K16+K17+K19,"","20≠12+13+14+15+16+17+19")</f>
        <v/>
      </c>
      <c r="L111" s="110" t="str">
        <f>IF(L20=L12+L13+L14+L15+L16+L17+L19,"","20≠12+13+14+15+16+17+19")</f>
        <v/>
      </c>
      <c r="M111" s="110"/>
      <c r="N111" s="110" t="str">
        <f>IF(N20=N12+N13+N14+N15+N16+N17+N19,"","20≠12+13+14+15+16+17+19")</f>
        <v/>
      </c>
      <c r="O111" s="110" t="str">
        <f>IF(O20=O12+O13+O14+O15+O16+O17+O19,"","20≠12+13+14+15+16+17+19")</f>
        <v/>
      </c>
      <c r="P111" s="110"/>
      <c r="Q111" s="110" t="str">
        <f>IF(Q20=Q12+Q13+Q14+Q15+Q16+Q17+Q19,"","20≠12+13+14+15+16+17+19")</f>
        <v/>
      </c>
      <c r="R111" s="110" t="str">
        <f>IF(R20=R12+R13+R14+R15+R16+R17+R19,"","20≠12+13+14+15+16+17+19")</f>
        <v/>
      </c>
      <c r="S111" s="110"/>
      <c r="T111" s="110" t="str">
        <f>IF(T20=T12+T13+T14+T15+T16+T17+T19,"","20≠12+13+14+15+16+17+19")</f>
        <v/>
      </c>
      <c r="U111" s="110" t="str">
        <f>IF(U20=U12+U13+U14+U15+U16+U17+U19,"","20≠12+13+14+15+16+17+19")</f>
        <v/>
      </c>
      <c r="V111" s="110"/>
      <c r="W111" s="110" t="str">
        <f>IF(W20=W12+W13+W14+W15+W16+W17+W19,"","20≠12+13+14+15+16+17+19")</f>
        <v/>
      </c>
      <c r="X111" s="110" t="str">
        <f>IF(X20=X12+X13+X14+X15+X16+X17+X19,"","20≠12+13+14+15+16+17+19")</f>
        <v/>
      </c>
      <c r="Y111" s="110"/>
      <c r="Z111" s="110" t="str">
        <f>IF(Z20=Z12+Z13+Z14+Z15+Z16+Z17+Z19,"","20≠12+13+14+15+16+17+19")</f>
        <v/>
      </c>
      <c r="AA111" s="110" t="str">
        <f>IF(AA20=AA12+AA13+AA14+AA15+AA16+AA17+AA19,"","20≠12+13+14+15+16+17+19")</f>
        <v/>
      </c>
      <c r="AB111" s="110"/>
      <c r="AC111" s="110" t="str">
        <f>IF(AC20=AC12+AC13+AC14+AC15+AC16+AC17+AC19,"","20≠12+13+14+15+16+17+19")</f>
        <v/>
      </c>
      <c r="AD111" s="110" t="str">
        <f>IF(AD20=AD12+AD13+AD14+AD15+AD16+AD17+AD19,"","20≠12+13+14+15+16+17+19")</f>
        <v/>
      </c>
      <c r="AE111" s="110"/>
      <c r="AF111" s="110" t="str">
        <f>IF(AF20=AF12+AF13+AF14+AF15+AF16+AF17+AF19,"","20≠12+13+14+15+16+17+19")</f>
        <v/>
      </c>
      <c r="AG111" s="110" t="str">
        <f>IF(AG20=AG12+AG13+AG14+AG15+AG16+AG17+AG19,"","20≠12+13+14+15+16+17+19")</f>
        <v/>
      </c>
      <c r="AH111" s="110"/>
      <c r="AI111" s="110" t="str">
        <f>IF(AI20=AI12+AI13+AI14+AI15+AI16+AI17+AI19,"","20≠12+13+14+15+16+17+19")</f>
        <v/>
      </c>
      <c r="AJ111" s="110" t="str">
        <f>IF(AJ20=AJ12+AJ13+AJ14+AJ15+AJ16+AJ17+AJ19,"","20≠12+13+14+15+16+17+19")</f>
        <v/>
      </c>
      <c r="AK111" s="110"/>
      <c r="AL111" s="110" t="str">
        <f>IF(AL20=AL12+AL13+AL14+AL15+AL16+AL17+AL19,"","20≠12+13+14+15+16+17+19")</f>
        <v/>
      </c>
      <c r="AM111" s="110" t="str">
        <f>IF(AM20=AM12+AM13+AM14+AM15+AM16+AM17+AM19,"","20≠12+13+14+15+16+17+19")</f>
        <v/>
      </c>
      <c r="AN111" s="110"/>
      <c r="AO111" s="110" t="str">
        <f>IF(AO20=AO12+AO13+AO14+AO15+AO16+AO17+AO19,"","20≠12+13+14+15+16+17+19")</f>
        <v/>
      </c>
      <c r="AP111" s="110" t="str">
        <f>IF(AP20=AP12+AP13+AP14+AP15+AP16+AP17+AP19,"","20≠12+13+14+15+16+17+19")</f>
        <v/>
      </c>
      <c r="AQ111" s="110"/>
      <c r="AR111" s="110" t="str">
        <f>IF(AR20=AR12+AR13+AR14+AR15+AR16+AR17+AR19,"","20≠12+13+14+15+16+17+19")</f>
        <v/>
      </c>
      <c r="AS111" s="110" t="str">
        <f>IF(AS20=AS12+AS13+AS14+AS15+AS16+AS17+AS19,"","20≠12+13+14+15+16+17+19")</f>
        <v/>
      </c>
      <c r="AU111" s="110"/>
    </row>
    <row r="112" spans="1:47" ht="18.75" customHeight="1">
      <c r="A112" s="110"/>
      <c r="B112" s="110" t="str">
        <f>IF(B20=B21+B22,"","20≠21+22")</f>
        <v/>
      </c>
      <c r="C112" s="110" t="str">
        <f>IF(C20=C21+C22,"","20≠21+22")</f>
        <v/>
      </c>
      <c r="D112" s="110"/>
      <c r="E112" s="110" t="str">
        <f>IF(E20=E21+E22,"","20≠21+22")</f>
        <v/>
      </c>
      <c r="F112" s="110" t="str">
        <f>IF(F20=F21+F22,"","20≠21+22")</f>
        <v/>
      </c>
      <c r="G112" s="110"/>
      <c r="H112" s="110" t="str">
        <f>IF(H20=H21+H22,"","20≠21+22")</f>
        <v/>
      </c>
      <c r="I112" s="110" t="str">
        <f>IF(I20=I21+I22,"","20≠21+22")</f>
        <v/>
      </c>
      <c r="J112" s="110"/>
      <c r="K112" s="110" t="str">
        <f>IF(K20=K21+K22,"","20≠21+22")</f>
        <v/>
      </c>
      <c r="L112" s="110" t="str">
        <f>IF(L20=L21+L22,"","20≠21+22")</f>
        <v/>
      </c>
      <c r="M112" s="110"/>
      <c r="N112" s="110" t="str">
        <f>IF(N20=N21+N22,"","20≠21+22")</f>
        <v/>
      </c>
      <c r="O112" s="110" t="str">
        <f>IF(O20=O21+O22,"","20≠21+22")</f>
        <v/>
      </c>
      <c r="P112" s="110"/>
      <c r="Q112" s="110" t="str">
        <f>IF(Q20=Q21+Q22,"","20≠21+22")</f>
        <v/>
      </c>
      <c r="R112" s="110" t="str">
        <f>IF(R20=R21+R22,"","20≠21+22")</f>
        <v/>
      </c>
      <c r="S112" s="110"/>
      <c r="T112" s="110" t="str">
        <f>IF(T20=T21+T22,"","20≠21+22")</f>
        <v/>
      </c>
      <c r="U112" s="110" t="str">
        <f>IF(U20=U21+U22,"","20≠21+22")</f>
        <v/>
      </c>
      <c r="V112" s="110"/>
      <c r="W112" s="110" t="str">
        <f>IF(W20=W21+W22,"","20≠21+22")</f>
        <v/>
      </c>
      <c r="X112" s="110" t="str">
        <f>IF(X20=X21+X22,"","20≠21+22")</f>
        <v/>
      </c>
      <c r="Y112" s="110"/>
      <c r="Z112" s="110" t="str">
        <f>IF(Z20=Z21+Z22,"","20≠21+22")</f>
        <v/>
      </c>
      <c r="AA112" s="110" t="str">
        <f>IF(AA20=AA21+AA22,"","20≠21+22")</f>
        <v/>
      </c>
      <c r="AB112" s="110"/>
      <c r="AC112" s="110" t="str">
        <f>IF(AC20=AC21+AC22,"","20≠21+22")</f>
        <v/>
      </c>
      <c r="AD112" s="110" t="str">
        <f>IF(AD20=AD21+AD22,"","20≠21+22")</f>
        <v/>
      </c>
      <c r="AE112" s="110"/>
      <c r="AF112" s="110" t="str">
        <f>IF(AF20=AF21+AF22,"","20≠21+22")</f>
        <v/>
      </c>
      <c r="AG112" s="110" t="str">
        <f>IF(AG20=AG21+AG22,"","20≠21+22")</f>
        <v/>
      </c>
      <c r="AH112" s="110"/>
      <c r="AI112" s="110" t="str">
        <f>IF(AI20=AI21+AI22,"","20≠21+22")</f>
        <v/>
      </c>
      <c r="AJ112" s="110" t="str">
        <f>IF(AJ20=AJ21+AJ22,"","20≠21+22")</f>
        <v/>
      </c>
      <c r="AK112" s="110"/>
      <c r="AL112" s="110" t="str">
        <f>IF(AL20=AL21+AL22,"","20≠21+22")</f>
        <v/>
      </c>
      <c r="AM112" s="110" t="str">
        <f>IF(AM20=AM21+AM22,"","20≠21+22")</f>
        <v/>
      </c>
      <c r="AN112" s="110"/>
      <c r="AO112" s="110" t="str">
        <f>IF(AO20=AO21+AO22,"","20≠21+22")</f>
        <v/>
      </c>
      <c r="AP112" s="110" t="str">
        <f>IF(AP20=AP21+AP22,"","20≠21+22")</f>
        <v/>
      </c>
      <c r="AQ112" s="110"/>
      <c r="AR112" s="110" t="str">
        <f>IF(AR20=AR21+AR22,"","20≠21+22")</f>
        <v/>
      </c>
      <c r="AS112" s="110" t="str">
        <f>IF(AS20=AS21+AS22,"","20≠21+22")</f>
        <v/>
      </c>
      <c r="AU112" s="110"/>
    </row>
    <row r="113" spans="1:47" ht="18.75" customHeight="1">
      <c r="A113" s="110"/>
      <c r="B113" s="110" t="str">
        <f>IF(B32=B24+B25+B26+B27+B28+B29+B31,"","32≠24+25+26+27+28+29+31")</f>
        <v/>
      </c>
      <c r="C113" s="110" t="str">
        <f>IF(C32=C24+C25+C26+C27+C28+C29+C31,"","32≠24+25+26+27+28+29+31")</f>
        <v/>
      </c>
      <c r="D113" s="110"/>
      <c r="E113" s="110" t="str">
        <f>IF(E32=E24+E25+E26+E27+E28+E29+E31,"","32≠24+25+26+27+28+29+31")</f>
        <v/>
      </c>
      <c r="F113" s="110" t="str">
        <f>IF(F32=F24+F25+F26+F27+F28+F29+F31,"","32≠24+25+26+27+28+29+31")</f>
        <v/>
      </c>
      <c r="G113" s="110"/>
      <c r="H113" s="110" t="str">
        <f>IF(H32=H24+H25+H26+H27+H28+H29+H31,"","32≠24+25+26+27+28+29+31")</f>
        <v/>
      </c>
      <c r="I113" s="110" t="str">
        <f>IF(I32=I24+I25+I26+I27+I28+I29+I31,"","32≠24+25+26+27+28+29+31")</f>
        <v/>
      </c>
      <c r="J113" s="110"/>
      <c r="K113" s="110" t="str">
        <f>IF(K32=K24+K25+K26+K27+K28+K29+K31,"","32≠24+25+26+27+28+29+31")</f>
        <v/>
      </c>
      <c r="L113" s="110" t="str">
        <f>IF(L32=L24+L25+L26+L27+L28+L29+L31,"","32≠24+25+26+27+28+29+31")</f>
        <v/>
      </c>
      <c r="M113" s="110"/>
      <c r="N113" s="110" t="str">
        <f>IF(N32=N24+N25+N26+N27+N28+N29+N31,"","32≠24+25+26+27+28+29+31")</f>
        <v/>
      </c>
      <c r="O113" s="110" t="str">
        <f>IF(O32=O24+O25+O26+O27+O28+O29+O31,"","32≠24+25+26+27+28+29+31")</f>
        <v/>
      </c>
      <c r="P113" s="110"/>
      <c r="Q113" s="110" t="str">
        <f>IF(Q32=Q24+Q25+Q26+Q27+Q28+Q29+Q31,"","32≠24+25+26+27+28+29+31")</f>
        <v/>
      </c>
      <c r="R113" s="110" t="str">
        <f>IF(R32=R24+R25+R26+R27+R28+R29+R31,"","32≠24+25+26+27+28+29+31")</f>
        <v/>
      </c>
      <c r="S113" s="110"/>
      <c r="T113" s="110" t="str">
        <f>IF(T32=T24+T25+T26+T27+T28+T29+T31,"","32≠24+25+26+27+28+29+31")</f>
        <v/>
      </c>
      <c r="U113" s="110" t="str">
        <f>IF(U32=U24+U25+U26+U27+U28+U29+U31,"","32≠24+25+26+27+28+29+31")</f>
        <v/>
      </c>
      <c r="V113" s="110"/>
      <c r="W113" s="110" t="str">
        <f>IF(W32=W24+W25+W26+W27+W28+W29+W31,"","32≠24+25+26+27+28+29+31")</f>
        <v/>
      </c>
      <c r="X113" s="110" t="str">
        <f>IF(X32=X24+X25+X26+X27+X28+X29+X31,"","32≠24+25+26+27+28+29+31")</f>
        <v/>
      </c>
      <c r="Y113" s="110"/>
      <c r="Z113" s="110" t="str">
        <f>IF(Z32=Z24+Z25+Z26+Z27+Z28+Z29+Z31,"","32≠24+25+26+27+28+29+31")</f>
        <v/>
      </c>
      <c r="AA113" s="110" t="str">
        <f>IF(AA32=AA24+AA25+AA26+AA27+AA28+AA29+AA31,"","32≠24+25+26+27+28+29+31")</f>
        <v/>
      </c>
      <c r="AB113" s="110"/>
      <c r="AC113" s="110" t="str">
        <f>IF(AC32=AC24+AC25+AC26+AC27+AC28+AC29+AC31,"","32≠24+25+26+27+28+29+31")</f>
        <v/>
      </c>
      <c r="AD113" s="110" t="str">
        <f>IF(AD32=AD24+AD25+AD26+AD27+AD28+AD29+AD31,"","32≠24+25+26+27+28+29+31")</f>
        <v/>
      </c>
      <c r="AE113" s="110"/>
      <c r="AF113" s="110" t="str">
        <f>IF(AF32=AF24+AF25+AF26+AF27+AF28+AF29+AF31,"","32≠24+25+26+27+28+29+31")</f>
        <v/>
      </c>
      <c r="AG113" s="110" t="str">
        <f>IF(AG32=AG24+AG25+AG26+AG27+AG28+AG29+AG31,"","32≠24+25+26+27+28+29+31")</f>
        <v/>
      </c>
      <c r="AH113" s="110"/>
      <c r="AI113" s="110" t="str">
        <f>IF(AI32=AI24+AI25+AI26+AI27+AI28+AI29+AI31,"","32≠24+25+26+27+28+29+31")</f>
        <v/>
      </c>
      <c r="AJ113" s="110" t="str">
        <f>IF(AJ32=AJ24+AJ25+AJ26+AJ27+AJ28+AJ29+AJ31,"","32≠24+25+26+27+28+29+31")</f>
        <v/>
      </c>
      <c r="AK113" s="110"/>
      <c r="AL113" s="110" t="str">
        <f>IF(AL32=AL24+AL25+AL26+AL27+AL28+AL29+AL31,"","32≠24+25+26+27+28+29+31")</f>
        <v/>
      </c>
      <c r="AM113" s="110" t="str">
        <f>IF(AM32=AM24+AM25+AM26+AM27+AM28+AM29+AM31,"","32≠24+25+26+27+28+29+31")</f>
        <v/>
      </c>
      <c r="AN113" s="110"/>
      <c r="AO113" s="110" t="str">
        <f>IF(AO32=AO24+AO25+AO26+AO27+AO28+AO29+AO31,"","32≠24+25+26+27+28+29+31")</f>
        <v/>
      </c>
      <c r="AP113" s="110" t="str">
        <f>IF(AP32=AP24+AP25+AP26+AP27+AP28+AP29+AP31,"","32≠24+25+26+27+28+29+31")</f>
        <v/>
      </c>
      <c r="AQ113" s="110"/>
      <c r="AR113" s="110" t="str">
        <f>IF(AR32=AR24+AR25+AR26+AR27+AR28+AR29+AR31,"","32≠24+25+26+27+28+29+31")</f>
        <v/>
      </c>
      <c r="AS113" s="110" t="str">
        <f>IF(AS32=AS24+AS25+AS26+AS27+AS28+AS29+AS31,"","32≠24+25+26+27+28+29+31")</f>
        <v/>
      </c>
      <c r="AU113" s="110"/>
    </row>
    <row r="114" spans="1:47" ht="18.75" customHeight="1">
      <c r="A114" s="110"/>
      <c r="B114" s="110" t="str">
        <f>IF(B32=B33+B34,"","32≠33+34")</f>
        <v/>
      </c>
      <c r="C114" s="110" t="str">
        <f>IF(C32=C33+C34,"","32≠33+34")</f>
        <v/>
      </c>
      <c r="D114" s="110"/>
      <c r="E114" s="110" t="str">
        <f>IF(E32=E33+E34,"","32≠33+34")</f>
        <v/>
      </c>
      <c r="F114" s="110" t="str">
        <f>IF(F32=F33+F34,"","32≠33+34")</f>
        <v/>
      </c>
      <c r="G114" s="110"/>
      <c r="H114" s="110" t="str">
        <f>IF(H32=H33+H34,"","32≠33+34")</f>
        <v/>
      </c>
      <c r="I114" s="110" t="str">
        <f>IF(I32=I33+I34,"","32≠33+34")</f>
        <v/>
      </c>
      <c r="J114" s="110"/>
      <c r="K114" s="110" t="str">
        <f>IF(K32=K33+K34,"","32≠33+34")</f>
        <v/>
      </c>
      <c r="L114" s="110" t="str">
        <f>IF(L32=L33+L34,"","32≠33+34")</f>
        <v/>
      </c>
      <c r="M114" s="110"/>
      <c r="N114" s="110" t="str">
        <f>IF(N32=N33+N34,"","32≠33+34")</f>
        <v/>
      </c>
      <c r="O114" s="110" t="str">
        <f>IF(O32=O33+O34,"","32≠33+34")</f>
        <v/>
      </c>
      <c r="P114" s="110"/>
      <c r="Q114" s="110" t="str">
        <f>IF(Q32=Q33+Q34,"","32≠33+34")</f>
        <v/>
      </c>
      <c r="R114" s="110" t="str">
        <f>IF(R32=R33+R34,"","32≠33+34")</f>
        <v/>
      </c>
      <c r="S114" s="110"/>
      <c r="T114" s="110" t="str">
        <f>IF(T32=T33+T34,"","32≠33+34")</f>
        <v/>
      </c>
      <c r="U114" s="110" t="str">
        <f>IF(U32=U33+U34,"","32≠33+34")</f>
        <v/>
      </c>
      <c r="V114" s="110"/>
      <c r="W114" s="110" t="str">
        <f>IF(W32=W33+W34,"","32≠33+34")</f>
        <v/>
      </c>
      <c r="X114" s="110" t="str">
        <f>IF(X32=X33+X34,"","32≠33+34")</f>
        <v/>
      </c>
      <c r="Y114" s="110"/>
      <c r="Z114" s="110" t="str">
        <f>IF(Z32=Z33+Z34,"","32≠33+34")</f>
        <v/>
      </c>
      <c r="AA114" s="110" t="str">
        <f>IF(AA32=AA33+AA34,"","32≠33+34")</f>
        <v/>
      </c>
      <c r="AB114" s="110"/>
      <c r="AC114" s="110" t="str">
        <f>IF(AC32=AC33+AC34,"","32≠33+34")</f>
        <v/>
      </c>
      <c r="AD114" s="110" t="str">
        <f>IF(AD32=AD33+AD34,"","32≠33+34")</f>
        <v/>
      </c>
      <c r="AE114" s="110"/>
      <c r="AF114" s="110" t="str">
        <f>IF(AF32=AF33+AF34,"","32≠33+34")</f>
        <v/>
      </c>
      <c r="AG114" s="110" t="str">
        <f>IF(AG32=AG33+AG34,"","32≠33+34")</f>
        <v/>
      </c>
      <c r="AH114" s="110"/>
      <c r="AI114" s="110" t="str">
        <f>IF(AI32=AI33+AI34,"","32≠33+34")</f>
        <v/>
      </c>
      <c r="AJ114" s="110" t="str">
        <f>IF(AJ32=AJ33+AJ34,"","32≠33+34")</f>
        <v/>
      </c>
      <c r="AK114" s="110"/>
      <c r="AL114" s="110" t="str">
        <f>IF(AL32=AL33+AL34,"","32≠33+34")</f>
        <v/>
      </c>
      <c r="AM114" s="110" t="str">
        <f>IF(AM32=AM33+AM34,"","32≠33+34")</f>
        <v/>
      </c>
      <c r="AN114" s="110"/>
      <c r="AO114" s="110" t="str">
        <f>IF(AO32=AO33+AO34,"","32≠33+34")</f>
        <v/>
      </c>
      <c r="AP114" s="110" t="str">
        <f>IF(AP32=AP33+AP34,"","32≠33+34")</f>
        <v/>
      </c>
      <c r="AQ114" s="110"/>
      <c r="AR114" s="110" t="str">
        <f>IF(AR32=AR33+AR34,"","32≠33+34")</f>
        <v/>
      </c>
      <c r="AS114" s="110" t="str">
        <f>IF(AS32=AS33+AS34,"","32≠33+34")</f>
        <v/>
      </c>
      <c r="AU114" s="110"/>
    </row>
    <row r="115" spans="1:47" ht="18.75" customHeight="1">
      <c r="A115" s="110"/>
      <c r="B115" s="110" t="str">
        <f>IF(B44=B36+B37+B38+B39+B40+B41+B43,"","44≠36+37+38+39+40+41+43")</f>
        <v/>
      </c>
      <c r="C115" s="110" t="str">
        <f>IF(C44=C36+C37+C38+C39+C40+C41+C43,"","44≠36+37+38+39+40+41+43")</f>
        <v/>
      </c>
      <c r="D115" s="110"/>
      <c r="E115" s="110" t="str">
        <f>IF(E44=E36+E37+E38+E39+E40+E41+E43,"","44≠36+37+38+39+40+41+43")</f>
        <v/>
      </c>
      <c r="F115" s="110" t="str">
        <f>IF(F44=F36+F37+F38+F39+F40+F41+F43,"","44≠36+37+38+39+40+41+43")</f>
        <v/>
      </c>
      <c r="G115" s="110"/>
      <c r="H115" s="110" t="str">
        <f>IF(H44=H36+H37+H38+H39+H40+H41+H43,"","44≠36+37+38+39+40+41+43")</f>
        <v/>
      </c>
      <c r="I115" s="110" t="str">
        <f>IF(I44=I36+I37+I38+I39+I40+I41+I43,"","44≠36+37+38+39+40+41+43")</f>
        <v/>
      </c>
      <c r="J115" s="110"/>
      <c r="K115" s="110" t="str">
        <f>IF(K44=K36+K37+K38+K39+K40+K41+K43,"","44≠36+37+38+39+40+41+43")</f>
        <v/>
      </c>
      <c r="L115" s="110" t="str">
        <f>IF(L44=L36+L37+L38+L39+L40+L41+L43,"","44≠36+37+38+39+40+41+43")</f>
        <v/>
      </c>
      <c r="M115" s="110"/>
      <c r="N115" s="110" t="str">
        <f>IF(N44=N36+N37+N38+N39+N40+N41+N43,"","44≠36+37+38+39+40+41+43")</f>
        <v/>
      </c>
      <c r="O115" s="110" t="str">
        <f>IF(O44=O36+O37+O38+O39+O40+O41+O43,"","44≠36+37+38+39+40+41+43")</f>
        <v/>
      </c>
      <c r="P115" s="110"/>
      <c r="Q115" s="110" t="str">
        <f>IF(Q44=Q36+Q37+Q38+Q39+Q40+Q41+Q43,"","44≠36+37+38+39+40+41+43")</f>
        <v/>
      </c>
      <c r="R115" s="110" t="str">
        <f>IF(R44=R36+R37+R38+R39+R40+R41+R43,"","44≠36+37+38+39+40+41+43")</f>
        <v/>
      </c>
      <c r="S115" s="110"/>
      <c r="T115" s="110" t="str">
        <f>IF(T44=T36+T37+T38+T39+T40+T41+T43,"","44≠36+37+38+39+40+41+43")</f>
        <v/>
      </c>
      <c r="U115" s="110" t="str">
        <f>IF(U44=U36+U37+U38+U39+U40+U41+U43,"","44≠36+37+38+39+40+41+43")</f>
        <v/>
      </c>
      <c r="V115" s="110"/>
      <c r="W115" s="110" t="str">
        <f>IF(W44=W36+W37+W38+W39+W40+W41+W43,"","44≠36+37+38+39+40+41+43")</f>
        <v/>
      </c>
      <c r="X115" s="110" t="str">
        <f>IF(X44=X36+X37+X38+X39+X40+X41+X43,"","44≠36+37+38+39+40+41+43")</f>
        <v/>
      </c>
      <c r="Y115" s="110"/>
      <c r="Z115" s="110" t="str">
        <f>IF(Z44=Z36+Z37+Z38+Z39+Z40+Z41+Z43,"","44≠36+37+38+39+40+41+43")</f>
        <v/>
      </c>
      <c r="AA115" s="110" t="str">
        <f>IF(AA44=AA36+AA37+AA38+AA39+AA40+AA41+AA43,"","44≠36+37+38+39+40+41+43")</f>
        <v/>
      </c>
      <c r="AB115" s="110"/>
      <c r="AC115" s="110" t="str">
        <f>IF(AC44=AC36+AC37+AC38+AC39+AC40+AC41+AC43,"","44≠36+37+38+39+40+41+43")</f>
        <v/>
      </c>
      <c r="AD115" s="110" t="str">
        <f>IF(AD44=AD36+AD37+AD38+AD39+AD40+AD41+AD43,"","44≠36+37+38+39+40+41+43")</f>
        <v/>
      </c>
      <c r="AE115" s="110"/>
      <c r="AF115" s="110" t="str">
        <f>IF(AF44=AF36+AF37+AF38+AF39+AF40+AF41+AF43,"","44≠36+37+38+39+40+41+43")</f>
        <v/>
      </c>
      <c r="AG115" s="110" t="str">
        <f>IF(AG44=AG36+AG37+AG38+AG39+AG40+AG41+AG43,"","44≠36+37+38+39+40+41+43")</f>
        <v/>
      </c>
      <c r="AH115" s="110"/>
      <c r="AI115" s="110" t="str">
        <f>IF(AI44=AI36+AI37+AI38+AI39+AI40+AI41+AI43,"","44≠36+37+38+39+40+41+43")</f>
        <v/>
      </c>
      <c r="AJ115" s="110" t="str">
        <f>IF(AJ44=AJ36+AJ37+AJ38+AJ39+AJ40+AJ41+AJ43,"","44≠36+37+38+39+40+41+43")</f>
        <v/>
      </c>
      <c r="AK115" s="110"/>
      <c r="AL115" s="110" t="str">
        <f>IF(AL44=AL36+AL37+AL38+AL39+AL40+AL41+AL43,"","44≠36+37+38+39+40+41+43")</f>
        <v/>
      </c>
      <c r="AM115" s="110" t="str">
        <f>IF(AM44=AM36+AM37+AM38+AM39+AM40+AM41+AM43,"","44≠36+37+38+39+40+41+43")</f>
        <v/>
      </c>
      <c r="AN115" s="110"/>
      <c r="AO115" s="110" t="str">
        <f>IF(AO44=AO36+AO37+AO38+AO39+AO40+AO41+AO43,"","44≠36+37+38+39+40+41+43")</f>
        <v/>
      </c>
      <c r="AP115" s="110" t="str">
        <f>IF(AP44=AP36+AP37+AP38+AP39+AP40+AP41+AP43,"","44≠36+37+38+39+40+41+43")</f>
        <v/>
      </c>
      <c r="AQ115" s="110"/>
      <c r="AR115" s="110" t="str">
        <f>IF(AR44=AR36+AR37+AR38+AR39+AR40+AR41+AR43,"","44≠36+37+38+39+40+41+43")</f>
        <v/>
      </c>
      <c r="AS115" s="110" t="str">
        <f>IF(AS44=AS36+AS37+AS38+AS39+AS40+AS41+AS43,"","44≠36+37+38+39+40+41+43")</f>
        <v/>
      </c>
      <c r="AU115" s="110"/>
    </row>
    <row r="116" spans="1:47" ht="18.75" customHeight="1">
      <c r="A116" s="110"/>
      <c r="B116" s="110" t="str">
        <f>IF(B44=B45+B46,"","44≠45+46")</f>
        <v/>
      </c>
      <c r="C116" s="110" t="str">
        <f>IF(C44=C45+C46,"","44≠45+46")</f>
        <v/>
      </c>
      <c r="D116" s="110"/>
      <c r="E116" s="110" t="str">
        <f>IF(E44=E45+E46,"","44≠45+46")</f>
        <v/>
      </c>
      <c r="F116" s="110" t="str">
        <f>IF(F44=F45+F46,"","44≠45+46")</f>
        <v/>
      </c>
      <c r="G116" s="110"/>
      <c r="H116" s="110" t="str">
        <f>IF(H44=H45+H46,"","44≠45+46")</f>
        <v/>
      </c>
      <c r="I116" s="110" t="str">
        <f>IF(I44=I45+I46,"","44≠45+46")</f>
        <v/>
      </c>
      <c r="J116" s="110"/>
      <c r="K116" s="110" t="str">
        <f>IF(K44=K45+K46,"","44≠45+46")</f>
        <v/>
      </c>
      <c r="L116" s="110" t="str">
        <f>IF(L44=L45+L46,"","44≠45+46")</f>
        <v/>
      </c>
      <c r="M116" s="110"/>
      <c r="N116" s="110" t="str">
        <f>IF(N44=N45+N46,"","44≠45+46")</f>
        <v/>
      </c>
      <c r="O116" s="110" t="str">
        <f>IF(O44=O45+O46,"","44≠45+46")</f>
        <v/>
      </c>
      <c r="P116" s="110"/>
      <c r="Q116" s="110" t="str">
        <f>IF(Q44=Q45+Q46,"","44≠45+46")</f>
        <v/>
      </c>
      <c r="R116" s="110" t="str">
        <f>IF(R44=R45+R46,"","44≠45+46")</f>
        <v/>
      </c>
      <c r="S116" s="110"/>
      <c r="T116" s="110" t="str">
        <f>IF(T44=T45+T46,"","44≠45+46")</f>
        <v/>
      </c>
      <c r="U116" s="110" t="str">
        <f>IF(U44=U45+U46,"","44≠45+46")</f>
        <v/>
      </c>
      <c r="V116" s="110"/>
      <c r="W116" s="110" t="str">
        <f>IF(W44=W45+W46,"","44≠45+46")</f>
        <v/>
      </c>
      <c r="X116" s="110" t="str">
        <f>IF(X44=X45+X46,"","44≠45+46")</f>
        <v/>
      </c>
      <c r="Y116" s="110"/>
      <c r="Z116" s="110" t="str">
        <f>IF(Z44=Z45+Z46,"","44≠45+46")</f>
        <v/>
      </c>
      <c r="AA116" s="110" t="str">
        <f>IF(AA44=AA45+AA46,"","44≠45+46")</f>
        <v/>
      </c>
      <c r="AB116" s="110"/>
      <c r="AC116" s="110" t="str">
        <f>IF(AC44=AC45+AC46,"","44≠45+46")</f>
        <v/>
      </c>
      <c r="AD116" s="110" t="str">
        <f>IF(AD44=AD45+AD46,"","44≠45+46")</f>
        <v/>
      </c>
      <c r="AE116" s="110"/>
      <c r="AF116" s="110" t="str">
        <f>IF(AF44=AF45+AF46,"","44≠45+46")</f>
        <v/>
      </c>
      <c r="AG116" s="110" t="str">
        <f>IF(AG44=AG45+AG46,"","44≠45+46")</f>
        <v/>
      </c>
      <c r="AH116" s="110"/>
      <c r="AI116" s="110" t="str">
        <f>IF(AI44=AI45+AI46,"","44≠45+46")</f>
        <v/>
      </c>
      <c r="AJ116" s="110" t="str">
        <f>IF(AJ44=AJ45+AJ46,"","44≠45+46")</f>
        <v/>
      </c>
      <c r="AK116" s="110"/>
      <c r="AL116" s="110" t="str">
        <f>IF(AL44=AL45+AL46,"","44≠45+46")</f>
        <v/>
      </c>
      <c r="AM116" s="110" t="str">
        <f>IF(AM44=AM45+AM46,"","44≠45+46")</f>
        <v/>
      </c>
      <c r="AN116" s="110"/>
      <c r="AO116" s="110" t="str">
        <f>IF(AO44=AO45+AO46,"","44≠45+46")</f>
        <v/>
      </c>
      <c r="AP116" s="110" t="str">
        <f>IF(AP44=AP45+AP46,"","44≠45+46")</f>
        <v/>
      </c>
      <c r="AQ116" s="110"/>
      <c r="AR116" s="110" t="str">
        <f>IF(AR44=AR45+AR46,"","44≠45+46")</f>
        <v/>
      </c>
      <c r="AS116" s="110" t="str">
        <f>IF(AS44=AS45+AS46,"","44≠45+46")</f>
        <v/>
      </c>
      <c r="AU116" s="110"/>
    </row>
    <row r="117" spans="1:47" ht="18.75" customHeight="1">
      <c r="A117" s="110"/>
      <c r="B117" s="110" t="str">
        <f>IF(B56=B48+B49+B50+B51+B52+B53+B55,"","56≠48+49+50+51+52+53+55")</f>
        <v/>
      </c>
      <c r="C117" s="110" t="str">
        <f>IF(C56=C48+C49+C50+C51+C52+C53+C55,"","56≠48+49+50+51+52+53+55")</f>
        <v/>
      </c>
      <c r="D117" s="110"/>
      <c r="E117" s="110" t="str">
        <f>IF(E56=E48+E49+E50+E51+E52+E53+E55,"","56≠48+49+50+51+52+53+55")</f>
        <v/>
      </c>
      <c r="F117" s="110" t="str">
        <f>IF(F56=F48+F49+F50+F51+F52+F53+F55,"","56≠48+49+50+51+52+53+55")</f>
        <v/>
      </c>
      <c r="G117" s="110"/>
      <c r="H117" s="110" t="str">
        <f>IF(H56=H48+H49+H50+H51+H52+H53+H55,"","56≠48+49+50+51+52+53+55")</f>
        <v/>
      </c>
      <c r="I117" s="110" t="str">
        <f>IF(I56=I48+I49+I50+I51+I52+I53+I55,"","56≠48+49+50+51+52+53+55")</f>
        <v/>
      </c>
      <c r="J117" s="110"/>
      <c r="K117" s="110" t="str">
        <f>IF(K56=K48+K49+K50+K51+K52+K53+K55,"","56≠48+49+50+51+52+53+55")</f>
        <v/>
      </c>
      <c r="L117" s="110" t="str">
        <f>IF(L56=L48+L49+L50+L51+L52+L53+L55,"","56≠48+49+50+51+52+53+55")</f>
        <v/>
      </c>
      <c r="M117" s="110"/>
      <c r="N117" s="110" t="str">
        <f>IF(N56=N48+N49+N50+N51+N52+N53+N55,"","56≠48+49+50+51+52+53+55")</f>
        <v/>
      </c>
      <c r="O117" s="110" t="str">
        <f>IF(O56=O48+O49+O50+O51+O52+O53+O55,"","56≠48+49+50+51+52+53+55")</f>
        <v/>
      </c>
      <c r="P117" s="110"/>
      <c r="Q117" s="110" t="str">
        <f>IF(Q56=Q48+Q49+Q50+Q51+Q52+Q53+Q55,"","56≠48+49+50+51+52+53+55")</f>
        <v/>
      </c>
      <c r="R117" s="110" t="str">
        <f>IF(R56=R48+R49+R50+R51+R52+R53+R55,"","56≠48+49+50+51+52+53+55")</f>
        <v/>
      </c>
      <c r="S117" s="110"/>
      <c r="T117" s="110" t="str">
        <f>IF(T56=T48+T49+T50+T51+T52+T53+T55,"","56≠48+49+50+51+52+53+55")</f>
        <v/>
      </c>
      <c r="U117" s="110" t="str">
        <f>IF(U56=U48+U49+U50+U51+U52+U53+U55,"","56≠48+49+50+51+52+53+55")</f>
        <v/>
      </c>
      <c r="V117" s="110"/>
      <c r="W117" s="110" t="str">
        <f>IF(W56=W48+W49+W50+W51+W52+W53+W55,"","56≠48+49+50+51+52+53+55")</f>
        <v/>
      </c>
      <c r="X117" s="110" t="str">
        <f>IF(X56=X48+X49+X50+X51+X52+X53+X55,"","56≠48+49+50+51+52+53+55")</f>
        <v/>
      </c>
      <c r="Y117" s="110"/>
      <c r="Z117" s="110" t="str">
        <f>IF(Z56=Z48+Z49+Z50+Z51+Z52+Z53+Z55,"","56≠48+49+50+51+52+53+55")</f>
        <v/>
      </c>
      <c r="AA117" s="110" t="str">
        <f>IF(AA56=AA48+AA49+AA50+AA51+AA52+AA53+AA55,"","56≠48+49+50+51+52+53+55")</f>
        <v/>
      </c>
      <c r="AB117" s="110"/>
      <c r="AC117" s="110" t="str">
        <f>IF(AC56=AC48+AC49+AC50+AC51+AC52+AC53+AC55,"","56≠48+49+50+51+52+53+55")</f>
        <v/>
      </c>
      <c r="AD117" s="110" t="str">
        <f>IF(AD56=AD48+AD49+AD50+AD51+AD52+AD53+AD55,"","56≠48+49+50+51+52+53+55")</f>
        <v/>
      </c>
      <c r="AE117" s="110"/>
      <c r="AF117" s="110" t="str">
        <f>IF(AF56=AF48+AF49+AF50+AF51+AF52+AF53+AF55,"","56≠48+49+50+51+52+53+55")</f>
        <v/>
      </c>
      <c r="AG117" s="110" t="str">
        <f>IF(AG56=AG48+AG49+AG50+AG51+AG52+AG53+AG55,"","56≠48+49+50+51+52+53+55")</f>
        <v/>
      </c>
      <c r="AH117" s="110"/>
      <c r="AI117" s="110" t="str">
        <f>IF(AI56=AI48+AI49+AI50+AI51+AI52+AI53+AI55,"","56≠48+49+50+51+52+53+55")</f>
        <v/>
      </c>
      <c r="AJ117" s="110" t="str">
        <f>IF(AJ56=AJ48+AJ49+AJ50+AJ51+AJ52+AJ53+AJ55,"","56≠48+49+50+51+52+53+55")</f>
        <v/>
      </c>
      <c r="AK117" s="110"/>
      <c r="AL117" s="110" t="str">
        <f>IF(AL56=AL48+AL49+AL50+AL51+AL52+AL53+AL55,"","56≠48+49+50+51+52+53+55")</f>
        <v/>
      </c>
      <c r="AM117" s="110" t="str">
        <f>IF(AM56=AM48+AM49+AM50+AM51+AM52+AM53+AM55,"","56≠48+49+50+51+52+53+55")</f>
        <v/>
      </c>
      <c r="AN117" s="110"/>
      <c r="AO117" s="110" t="str">
        <f>IF(AO56=AO48+AO49+AO50+AO51+AO52+AO53+AO55,"","56≠48+49+50+51+52+53+55")</f>
        <v/>
      </c>
      <c r="AP117" s="110" t="str">
        <f>IF(AP56=AP48+AP49+AP50+AP51+AP52+AP53+AP55,"","56≠48+49+50+51+52+53+55")</f>
        <v/>
      </c>
      <c r="AQ117" s="110"/>
      <c r="AR117" s="110" t="str">
        <f>IF(AR56=AR48+AR49+AR50+AR51+AR52+AR53+AR55,"","56≠48+49+50+51+52+53+55")</f>
        <v/>
      </c>
      <c r="AS117" s="110" t="str">
        <f>IF(AS56=AS48+AS49+AS50+AS51+AS52+AS53+AS55,"","56≠48+49+50+51+52+53+55")</f>
        <v/>
      </c>
      <c r="AU117" s="110"/>
    </row>
    <row r="118" spans="1:47" ht="18.75" customHeight="1">
      <c r="A118" s="110"/>
      <c r="B118" s="110" t="str">
        <f>IF(B56=B57+B58,"","56≠57+58")</f>
        <v/>
      </c>
      <c r="C118" s="110" t="str">
        <f>IF(C56=C57+C58,"","56≠57+58")</f>
        <v/>
      </c>
      <c r="D118" s="110"/>
      <c r="E118" s="110" t="str">
        <f>IF(E56=E57+E58,"","56≠57+58")</f>
        <v/>
      </c>
      <c r="F118" s="110" t="str">
        <f>IF(F56=F57+F58,"","56≠57+58")</f>
        <v/>
      </c>
      <c r="G118" s="110"/>
      <c r="H118" s="110" t="str">
        <f>IF(H56=H57+H58,"","56≠57+58")</f>
        <v/>
      </c>
      <c r="I118" s="110" t="str">
        <f>IF(I56=I57+I58,"","56≠57+58")</f>
        <v/>
      </c>
      <c r="J118" s="110"/>
      <c r="K118" s="110" t="str">
        <f>IF(K56=K57+K58,"","56≠57+58")</f>
        <v/>
      </c>
      <c r="L118" s="110" t="str">
        <f>IF(L56=L57+L58,"","56≠57+58")</f>
        <v/>
      </c>
      <c r="M118" s="110"/>
      <c r="N118" s="110" t="str">
        <f>IF(N56=N57+N58,"","56≠57+58")</f>
        <v/>
      </c>
      <c r="O118" s="110" t="str">
        <f>IF(O56=O57+O58,"","56≠57+58")</f>
        <v/>
      </c>
      <c r="P118" s="110"/>
      <c r="Q118" s="110" t="str">
        <f>IF(Q56=Q57+Q58,"","56≠57+58")</f>
        <v/>
      </c>
      <c r="R118" s="110" t="str">
        <f>IF(R56=R57+R58,"","56≠57+58")</f>
        <v/>
      </c>
      <c r="S118" s="110"/>
      <c r="T118" s="110" t="str">
        <f>IF(T56=T57+T58,"","56≠57+58")</f>
        <v/>
      </c>
      <c r="U118" s="110" t="str">
        <f>IF(U56=U57+U58,"","56≠57+58")</f>
        <v/>
      </c>
      <c r="V118" s="110"/>
      <c r="W118" s="110" t="str">
        <f>IF(W56=W57+W58,"","56≠57+58")</f>
        <v/>
      </c>
      <c r="X118" s="110" t="str">
        <f>IF(X56=X57+X58,"","56≠57+58")</f>
        <v/>
      </c>
      <c r="Y118" s="110"/>
      <c r="Z118" s="110" t="str">
        <f>IF(Z56=Z57+Z58,"","56≠57+58")</f>
        <v/>
      </c>
      <c r="AA118" s="110" t="str">
        <f>IF(AA56=AA57+AA58,"","56≠57+58")</f>
        <v/>
      </c>
      <c r="AB118" s="110"/>
      <c r="AC118" s="110" t="str">
        <f>IF(AC56=AC57+AC58,"","56≠57+58")</f>
        <v/>
      </c>
      <c r="AD118" s="110" t="str">
        <f>IF(AD56=AD57+AD58,"","56≠57+58")</f>
        <v/>
      </c>
      <c r="AE118" s="110"/>
      <c r="AF118" s="110" t="str">
        <f>IF(AF56=AF57+AF58,"","56≠57+58")</f>
        <v/>
      </c>
      <c r="AG118" s="110" t="str">
        <f>IF(AG56=AG57+AG58,"","56≠57+58")</f>
        <v/>
      </c>
      <c r="AH118" s="110"/>
      <c r="AI118" s="110" t="str">
        <f>IF(AI56=AI57+AI58,"","56≠57+58")</f>
        <v/>
      </c>
      <c r="AJ118" s="110" t="str">
        <f>IF(AJ56=AJ57+AJ58,"","56≠57+58")</f>
        <v/>
      </c>
      <c r="AK118" s="110"/>
      <c r="AL118" s="110" t="str">
        <f>IF(AL56=AL57+AL58,"","56≠57+58")</f>
        <v/>
      </c>
      <c r="AM118" s="110" t="str">
        <f>IF(AM56=AM57+AM58,"","56≠57+58")</f>
        <v/>
      </c>
      <c r="AN118" s="110"/>
      <c r="AO118" s="110" t="str">
        <f>IF(AO56=AO57+AO58,"","56≠57+58")</f>
        <v/>
      </c>
      <c r="AP118" s="110" t="str">
        <f>IF(AP56=AP57+AP58,"","56≠57+58")</f>
        <v/>
      </c>
      <c r="AQ118" s="110"/>
      <c r="AR118" s="110" t="str">
        <f>IF(AR56=AR57+AR58,"","56≠57+58")</f>
        <v/>
      </c>
      <c r="AS118" s="110" t="str">
        <f>IF(AS56=AS57+AS58,"","56≠57+58")</f>
        <v/>
      </c>
      <c r="AU118" s="110"/>
    </row>
    <row r="119" spans="1:47" ht="18.75" customHeight="1">
      <c r="A119" s="110"/>
      <c r="B119" s="110" t="str">
        <f>IF(B70=B62+B63+B64+B65+B66+B67+B69,"","70≠62+63+64+65+66+67+69")</f>
        <v/>
      </c>
      <c r="C119" s="110" t="str">
        <f>IF(C70=C62+C63+C64+C65+C66+C67+C69,"","70≠62+63+64+65+66+67+69")</f>
        <v/>
      </c>
      <c r="D119" s="110"/>
      <c r="E119" s="110" t="str">
        <f>IF(E70=E62+E63+E64+E65+E66+E67+E69,"","70≠62+63+64+65+66+67+69")</f>
        <v/>
      </c>
      <c r="F119" s="110" t="str">
        <f>IF(F70=F62+F63+F64+F65+F66+F67+F69,"","70≠62+63+64+65+66+67+69")</f>
        <v/>
      </c>
      <c r="G119" s="110"/>
      <c r="H119" s="110" t="str">
        <f>IF(H70=H62+H63+H64+H65+H66+H67+H69,"","70≠62+63+64+65+66+67+69")</f>
        <v/>
      </c>
      <c r="I119" s="110" t="str">
        <f>IF(I70=I62+I63+I64+I65+I66+I67+I69,"","70≠62+63+64+65+66+67+69")</f>
        <v/>
      </c>
      <c r="J119" s="110"/>
      <c r="K119" s="110" t="str">
        <f>IF(K70=K62+K63+K64+K65+K66+K67+K69,"","70≠62+63+64+65+66+67+69")</f>
        <v/>
      </c>
      <c r="L119" s="110" t="str">
        <f>IF(L70=L62+L63+L64+L65+L66+L67+L69,"","70≠62+63+64+65+66+67+69")</f>
        <v/>
      </c>
      <c r="M119" s="110"/>
      <c r="N119" s="110" t="str">
        <f>IF(N70=N62+N63+N64+N65+N66+N67+N69,"","70≠62+63+64+65+66+67+69")</f>
        <v/>
      </c>
      <c r="O119" s="110" t="str">
        <f>IF(O70=O62+O63+O64+O65+O66+O67+O69,"","70≠62+63+64+65+66+67+69")</f>
        <v/>
      </c>
      <c r="P119" s="110"/>
      <c r="Q119" s="110" t="str">
        <f>IF(Q70=Q62+Q63+Q64+Q65+Q66+Q67+Q69,"","70≠62+63+64+65+66+67+69")</f>
        <v/>
      </c>
      <c r="R119" s="110" t="str">
        <f>IF(R70=R62+R63+R64+R65+R66+R67+R69,"","70≠62+63+64+65+66+67+69")</f>
        <v/>
      </c>
      <c r="S119" s="110"/>
      <c r="T119" s="110" t="str">
        <f>IF(T70=T62+T63+T64+T65+T66+T67+T69,"","70≠62+63+64+65+66+67+69")</f>
        <v/>
      </c>
      <c r="U119" s="110" t="str">
        <f>IF(U70=U62+U63+U64+U65+U66+U67+U69,"","70≠62+63+64+65+66+67+69")</f>
        <v/>
      </c>
      <c r="V119" s="110"/>
      <c r="W119" s="110" t="str">
        <f>IF(W70=W62+W63+W64+W65+W66+W67+W69,"","70≠62+63+64+65+66+67+69")</f>
        <v/>
      </c>
      <c r="X119" s="110" t="str">
        <f>IF(X70=X62+X63+X64+X65+X66+X67+X69,"","70≠62+63+64+65+66+67+69")</f>
        <v/>
      </c>
      <c r="Y119" s="110"/>
      <c r="Z119" s="110" t="str">
        <f>IF(Z70=Z62+Z63+Z64+Z65+Z66+Z67+Z69,"","70≠62+63+64+65+66+67+69")</f>
        <v/>
      </c>
      <c r="AA119" s="110" t="str">
        <f>IF(AA70=AA62+AA63+AA64+AA65+AA66+AA67+AA69,"","70≠62+63+64+65+66+67+69")</f>
        <v/>
      </c>
      <c r="AB119" s="110"/>
      <c r="AC119" s="110" t="str">
        <f>IF(AC70=AC62+AC63+AC64+AC65+AC66+AC67+AC69,"","70≠62+63+64+65+66+67+69")</f>
        <v/>
      </c>
      <c r="AD119" s="110" t="str">
        <f>IF(AD70=AD62+AD63+AD64+AD65+AD66+AD67+AD69,"","70≠62+63+64+65+66+67+69")</f>
        <v/>
      </c>
      <c r="AE119" s="110"/>
      <c r="AF119" s="110" t="str">
        <f>IF(AF70=AF62+AF63+AF64+AF65+AF66+AF67+AF69,"","70≠62+63+64+65+66+67+69")</f>
        <v/>
      </c>
      <c r="AG119" s="110" t="str">
        <f>IF(AG70=AG62+AG63+AG64+AG65+AG66+AG67+AG69,"","70≠62+63+64+65+66+67+69")</f>
        <v/>
      </c>
      <c r="AH119" s="110"/>
      <c r="AI119" s="110" t="str">
        <f>IF(AI70=AI62+AI63+AI64+AI65+AI66+AI67+AI69,"","70≠62+63+64+65+66+67+69")</f>
        <v/>
      </c>
      <c r="AJ119" s="110" t="str">
        <f>IF(AJ70=AJ62+AJ63+AJ64+AJ65+AJ66+AJ67+AJ69,"","70≠62+63+64+65+66+67+69")</f>
        <v/>
      </c>
      <c r="AK119" s="110"/>
      <c r="AL119" s="110" t="str">
        <f>IF(AL70=AL62+AL63+AL64+AL65+AL66+AL67+AL69,"","70≠62+63+64+65+66+67+69")</f>
        <v/>
      </c>
      <c r="AM119" s="110" t="str">
        <f>IF(AM70=AM62+AM63+AM64+AM65+AM66+AM67+AM69,"","70≠62+63+64+65+66+67+69")</f>
        <v/>
      </c>
      <c r="AN119" s="110"/>
      <c r="AO119" s="110" t="str">
        <f>IF(AO70=AO62+AO63+AO64+AO65+AO66+AO67+AO69,"","70≠62+63+64+65+66+67+69")</f>
        <v/>
      </c>
      <c r="AP119" s="110" t="str">
        <f>IF(AP70=AP62+AP63+AP64+AP65+AP66+AP67+AP69,"","70≠62+63+64+65+66+67+69")</f>
        <v/>
      </c>
      <c r="AQ119" s="110"/>
      <c r="AR119" s="110" t="str">
        <f>IF(AR70=AR62+AR63+AR64+AR65+AR66+AR67+AR69,"","70≠62+63+64+65+66+67+69")</f>
        <v/>
      </c>
      <c r="AS119" s="110" t="str">
        <f>IF(AS70=AS62+AS63+AS64+AS65+AS66+AS67+AS69,"","70≠62+63+64+65+66+67+69")</f>
        <v/>
      </c>
      <c r="AU119" s="110"/>
    </row>
    <row r="120" spans="1:47" ht="18.75" customHeight="1">
      <c r="A120" s="110"/>
      <c r="B120" s="110" t="str">
        <f>IF(B70=B71+B72,"","70≠71+72")</f>
        <v/>
      </c>
      <c r="C120" s="110" t="str">
        <f>IF(C70=C71+C72,"","70≠71+72")</f>
        <v/>
      </c>
      <c r="D120" s="110"/>
      <c r="E120" s="110" t="str">
        <f>IF(E70=E71+E72,"","70≠71+72")</f>
        <v/>
      </c>
      <c r="F120" s="110" t="str">
        <f>IF(F70=F71+F72,"","70≠71+72")</f>
        <v/>
      </c>
      <c r="G120" s="110"/>
      <c r="H120" s="110" t="str">
        <f>IF(H70=H71+H72,"","70≠71+72")</f>
        <v/>
      </c>
      <c r="I120" s="110" t="str">
        <f>IF(I70=I71+I72,"","70≠71+72")</f>
        <v/>
      </c>
      <c r="J120" s="110"/>
      <c r="K120" s="110" t="str">
        <f>IF(K70=K71+K72,"","70≠71+72")</f>
        <v/>
      </c>
      <c r="L120" s="110" t="str">
        <f>IF(L70=L71+L72,"","70≠71+72")</f>
        <v/>
      </c>
      <c r="M120" s="110"/>
      <c r="N120" s="110" t="str">
        <f>IF(N70=N71+N72,"","70≠71+72")</f>
        <v/>
      </c>
      <c r="O120" s="110" t="str">
        <f>IF(O70=O71+O72,"","70≠71+72")</f>
        <v/>
      </c>
      <c r="P120" s="110"/>
      <c r="Q120" s="110" t="str">
        <f>IF(Q70=Q71+Q72,"","70≠71+72")</f>
        <v/>
      </c>
      <c r="R120" s="110" t="str">
        <f>IF(R70=R71+R72,"","70≠71+72")</f>
        <v/>
      </c>
      <c r="S120" s="110"/>
      <c r="T120" s="110" t="str">
        <f>IF(T70=T71+T72,"","70≠71+72")</f>
        <v/>
      </c>
      <c r="U120" s="110" t="str">
        <f>IF(U70=U71+U72,"","70≠71+72")</f>
        <v/>
      </c>
      <c r="V120" s="110"/>
      <c r="W120" s="110" t="str">
        <f>IF(W70=W71+W72,"","70≠71+72")</f>
        <v/>
      </c>
      <c r="X120" s="110" t="str">
        <f>IF(X70=X71+X72,"","70≠71+72")</f>
        <v/>
      </c>
      <c r="Y120" s="110"/>
      <c r="Z120" s="110" t="str">
        <f>IF(Z70=Z71+Z72,"","70≠71+72")</f>
        <v/>
      </c>
      <c r="AA120" s="110" t="str">
        <f>IF(AA70=AA71+AA72,"","70≠71+72")</f>
        <v/>
      </c>
      <c r="AB120" s="110"/>
      <c r="AC120" s="110" t="str">
        <f>IF(AC70=AC71+AC72,"","70≠71+72")</f>
        <v/>
      </c>
      <c r="AD120" s="110" t="str">
        <f>IF(AD70=AD71+AD72,"","70≠71+72")</f>
        <v/>
      </c>
      <c r="AE120" s="110"/>
      <c r="AF120" s="110" t="str">
        <f>IF(AF70=AF71+AF72,"","70≠71+72")</f>
        <v/>
      </c>
      <c r="AG120" s="110" t="str">
        <f>IF(AG70=AG71+AG72,"","70≠71+72")</f>
        <v/>
      </c>
      <c r="AH120" s="110"/>
      <c r="AI120" s="110" t="str">
        <f>IF(AI70=AI71+AI72,"","70≠71+72")</f>
        <v/>
      </c>
      <c r="AJ120" s="110" t="str">
        <f>IF(AJ70=AJ71+AJ72,"","70≠71+72")</f>
        <v/>
      </c>
      <c r="AK120" s="110"/>
      <c r="AL120" s="110" t="str">
        <f>IF(AL70=AL71+AL72,"","70≠71+72")</f>
        <v/>
      </c>
      <c r="AM120" s="110" t="str">
        <f>IF(AM70=AM71+AM72,"","70≠71+72")</f>
        <v/>
      </c>
      <c r="AN120" s="110"/>
      <c r="AO120" s="110" t="str">
        <f>IF(AO70=AO71+AO72,"","70≠71+72")</f>
        <v/>
      </c>
      <c r="AP120" s="110" t="str">
        <f>IF(AP70=AP71+AP72,"","70≠71+72")</f>
        <v/>
      </c>
      <c r="AQ120" s="110"/>
      <c r="AR120" s="110" t="str">
        <f>IF(AR70=AR71+AR72,"","70≠71+72")</f>
        <v/>
      </c>
      <c r="AS120" s="110" t="str">
        <f>IF(AS70=AS71+AS72,"","70≠71+72")</f>
        <v/>
      </c>
      <c r="AU120" s="110"/>
    </row>
    <row r="121" spans="1:47" ht="18.75" customHeight="1">
      <c r="A121" s="110"/>
      <c r="B121" s="110" t="str">
        <f>IF(B82=B74+B75+B76+B77+B78+B79+B81,"","82≠74+75+76+77+78+79+81")</f>
        <v/>
      </c>
      <c r="C121" s="110" t="str">
        <f>IF(C82=C74+C75+C76+C77+C78+C79+C81,"","82≠74+75+76+77+78+79+81")</f>
        <v/>
      </c>
      <c r="D121" s="110"/>
      <c r="E121" s="110" t="str">
        <f>IF(E82=E74+E75+E76+E77+E78+E79+E81,"","82≠74+75+76+77+78+79+81")</f>
        <v/>
      </c>
      <c r="F121" s="110" t="str">
        <f>IF(F82=F74+F75+F76+F77+F78+F79+F81,"","82≠74+75+76+77+78+79+81")</f>
        <v/>
      </c>
      <c r="G121" s="110"/>
      <c r="H121" s="110" t="str">
        <f>IF(H82=H74+H75+H76+H77+H78+H79+H81,"","82≠74+75+76+77+78+79+81")</f>
        <v/>
      </c>
      <c r="I121" s="110" t="str">
        <f>IF(I82=I74+I75+I76+I77+I78+I79+I81,"","82≠74+75+76+77+78+79+81")</f>
        <v/>
      </c>
      <c r="J121" s="110"/>
      <c r="K121" s="110" t="str">
        <f>IF(K82=K74+K75+K76+K77+K78+K79+K81,"","82≠74+75+76+77+78+79+81")</f>
        <v/>
      </c>
      <c r="L121" s="110" t="str">
        <f>IF(L82=L74+L75+L76+L77+L78+L79+L81,"","82≠74+75+76+77+78+79+81")</f>
        <v/>
      </c>
      <c r="M121" s="110"/>
      <c r="N121" s="110" t="str">
        <f>IF(N82=N74+N75+N76+N77+N78+N79+N81,"","82≠74+75+76+77+78+79+81")</f>
        <v/>
      </c>
      <c r="O121" s="110" t="str">
        <f>IF(O82=O74+O75+O76+O77+O78+O79+O81,"","82≠74+75+76+77+78+79+81")</f>
        <v/>
      </c>
      <c r="P121" s="110"/>
      <c r="Q121" s="110" t="str">
        <f>IF(Q82=Q74+Q75+Q76+Q77+Q78+Q79+Q81,"","82≠74+75+76+77+78+79+81")</f>
        <v/>
      </c>
      <c r="R121" s="110" t="str">
        <f>IF(R82=R74+R75+R76+R77+R78+R79+R81,"","82≠74+75+76+77+78+79+81")</f>
        <v/>
      </c>
      <c r="S121" s="110"/>
      <c r="T121" s="110" t="str">
        <f>IF(T82=T74+T75+T76+T77+T78+T79+T81,"","82≠74+75+76+77+78+79+81")</f>
        <v/>
      </c>
      <c r="U121" s="110" t="str">
        <f>IF(U82=U74+U75+U76+U77+U78+U79+U81,"","82≠74+75+76+77+78+79+81")</f>
        <v/>
      </c>
      <c r="V121" s="110"/>
      <c r="W121" s="110" t="str">
        <f>IF(W82=W74+W75+W76+W77+W78+W79+W81,"","82≠74+75+76+77+78+79+81")</f>
        <v/>
      </c>
      <c r="X121" s="110" t="str">
        <f>IF(X82=X74+X75+X76+X77+X78+X79+X81,"","82≠74+75+76+77+78+79+81")</f>
        <v/>
      </c>
      <c r="Y121" s="110"/>
      <c r="Z121" s="110" t="str">
        <f>IF(Z82=Z74+Z75+Z76+Z77+Z78+Z79+Z81,"","82≠74+75+76+77+78+79+81")</f>
        <v/>
      </c>
      <c r="AA121" s="110" t="str">
        <f>IF(AA82=AA74+AA75+AA76+AA77+AA78+AA79+AA81,"","82≠74+75+76+77+78+79+81")</f>
        <v/>
      </c>
      <c r="AB121" s="110"/>
      <c r="AC121" s="110" t="str">
        <f>IF(AC82=AC74+AC75+AC76+AC77+AC78+AC79+AC81,"","82≠74+75+76+77+78+79+81")</f>
        <v/>
      </c>
      <c r="AD121" s="110" t="str">
        <f>IF(AD82=AD74+AD75+AD76+AD77+AD78+AD79+AD81,"","82≠74+75+76+77+78+79+81")</f>
        <v/>
      </c>
      <c r="AE121" s="110"/>
      <c r="AF121" s="110" t="str">
        <f>IF(AF82=AF74+AF75+AF76+AF77+AF78+AF79+AF81,"","82≠74+75+76+77+78+79+81")</f>
        <v/>
      </c>
      <c r="AG121" s="110" t="str">
        <f>IF(AG82=AG74+AG75+AG76+AG77+AG78+AG79+AG81,"","82≠74+75+76+77+78+79+81")</f>
        <v/>
      </c>
      <c r="AH121" s="110"/>
      <c r="AI121" s="110" t="str">
        <f>IF(AI82=AI74+AI75+AI76+AI77+AI78+AI79+AI81,"","82≠74+75+76+77+78+79+81")</f>
        <v/>
      </c>
      <c r="AJ121" s="110" t="str">
        <f>IF(AJ82=AJ74+AJ75+AJ76+AJ77+AJ78+AJ79+AJ81,"","82≠74+75+76+77+78+79+81")</f>
        <v/>
      </c>
      <c r="AK121" s="110"/>
      <c r="AL121" s="110" t="str">
        <f>IF(AL82=AL74+AL75+AL76+AL77+AL78+AL79+AL81,"","82≠74+75+76+77+78+79+81")</f>
        <v/>
      </c>
      <c r="AM121" s="110" t="str">
        <f>IF(AM82=AM74+AM75+AM76+AM77+AM78+AM79+AM81,"","82≠74+75+76+77+78+79+81")</f>
        <v/>
      </c>
      <c r="AN121" s="110"/>
      <c r="AO121" s="110" t="str">
        <f>IF(AO82=AO74+AO75+AO76+AO77+AO78+AO79+AO81,"","82≠74+75+76+77+78+79+81")</f>
        <v/>
      </c>
      <c r="AP121" s="110" t="str">
        <f>IF(AP82=AP74+AP75+AP76+AP77+AP78+AP79+AP81,"","82≠74+75+76+77+78+79+81")</f>
        <v/>
      </c>
      <c r="AQ121" s="110"/>
      <c r="AR121" s="110" t="str">
        <f>IF(AR82=AR74+AR75+AR76+AR77+AR78+AR79+AR81,"","82≠74+75+76+77+78+79+81")</f>
        <v/>
      </c>
      <c r="AS121" s="110" t="str">
        <f>IF(AS82=AS74+AS75+AS76+AS77+AS78+AS79+AS81,"","82≠74+75+76+77+78+79+81")</f>
        <v/>
      </c>
      <c r="AU121" s="110"/>
    </row>
    <row r="122" spans="1:47" ht="18.75" customHeight="1">
      <c r="A122" s="110"/>
      <c r="B122" s="110" t="str">
        <f>IF(B82=B83+B84,"","82≠83+84")</f>
        <v/>
      </c>
      <c r="C122" s="110" t="str">
        <f>IF(C82=C83+C84,"","82≠83+84")</f>
        <v/>
      </c>
      <c r="D122" s="110"/>
      <c r="E122" s="110" t="str">
        <f>IF(E82=E83+E84,"","82≠83+84")</f>
        <v/>
      </c>
      <c r="F122" s="110" t="str">
        <f>IF(F82=F83+F84,"","82≠83+84")</f>
        <v/>
      </c>
      <c r="G122" s="110"/>
      <c r="H122" s="110" t="str">
        <f>IF(H82=H83+H84,"","82≠83+84")</f>
        <v/>
      </c>
      <c r="I122" s="110" t="str">
        <f>IF(I82=I83+I84,"","82≠83+84")</f>
        <v/>
      </c>
      <c r="J122" s="110"/>
      <c r="K122" s="110" t="str">
        <f>IF(K82=K83+K84,"","82≠83+84")</f>
        <v/>
      </c>
      <c r="L122" s="110" t="str">
        <f>IF(L82=L83+L84,"","82≠83+84")</f>
        <v/>
      </c>
      <c r="M122" s="110"/>
      <c r="N122" s="110" t="str">
        <f>IF(N82=N83+N84,"","82≠83+84")</f>
        <v/>
      </c>
      <c r="O122" s="110" t="str">
        <f>IF(O82=O83+O84,"","82≠83+84")</f>
        <v/>
      </c>
      <c r="P122" s="110"/>
      <c r="Q122" s="110" t="str">
        <f>IF(Q82=Q83+Q84,"","82≠83+84")</f>
        <v/>
      </c>
      <c r="R122" s="110" t="str">
        <f>IF(R82=R83+R84,"","82≠83+84")</f>
        <v/>
      </c>
      <c r="S122" s="110"/>
      <c r="T122" s="110" t="str">
        <f>IF(T82=T83+T84,"","82≠83+84")</f>
        <v/>
      </c>
      <c r="U122" s="110" t="str">
        <f>IF(U82=U83+U84,"","82≠83+84")</f>
        <v/>
      </c>
      <c r="V122" s="110"/>
      <c r="W122" s="110" t="str">
        <f>IF(W82=W83+W84,"","82≠83+84")</f>
        <v/>
      </c>
      <c r="X122" s="110" t="str">
        <f>IF(X82=X83+X84,"","82≠83+84")</f>
        <v/>
      </c>
      <c r="Y122" s="110"/>
      <c r="Z122" s="110" t="str">
        <f>IF(Z82=Z83+Z84,"","82≠83+84")</f>
        <v/>
      </c>
      <c r="AA122" s="110" t="str">
        <f>IF(AA82=AA83+AA84,"","82≠83+84")</f>
        <v/>
      </c>
      <c r="AB122" s="110"/>
      <c r="AC122" s="110" t="str">
        <f>IF(AC82=AC83+AC84,"","82≠83+84")</f>
        <v/>
      </c>
      <c r="AD122" s="110" t="str">
        <f>IF(AD82=AD83+AD84,"","82≠83+84")</f>
        <v/>
      </c>
      <c r="AE122" s="110"/>
      <c r="AF122" s="110" t="str">
        <f>IF(AF82=AF83+AF84,"","82≠83+84")</f>
        <v/>
      </c>
      <c r="AG122" s="110" t="str">
        <f>IF(AG82=AG83+AG84,"","82≠83+84")</f>
        <v/>
      </c>
      <c r="AH122" s="110"/>
      <c r="AI122" s="110" t="str">
        <f>IF(AI82=AI83+AI84,"","82≠83+84")</f>
        <v/>
      </c>
      <c r="AJ122" s="110" t="str">
        <f>IF(AJ82=AJ83+AJ84,"","82≠83+84")</f>
        <v/>
      </c>
      <c r="AK122" s="110"/>
      <c r="AL122" s="110" t="str">
        <f>IF(AL82=AL83+AL84,"","82≠83+84")</f>
        <v/>
      </c>
      <c r="AM122" s="110" t="str">
        <f>IF(AM82=AM83+AM84,"","82≠83+84")</f>
        <v/>
      </c>
      <c r="AN122" s="110"/>
      <c r="AO122" s="110" t="str">
        <f>IF(AO82=AO83+AO84,"","82≠83+84")</f>
        <v/>
      </c>
      <c r="AP122" s="110" t="str">
        <f>IF(AP82=AP83+AP84,"","82≠83+84")</f>
        <v/>
      </c>
      <c r="AQ122" s="110"/>
      <c r="AR122" s="110" t="str">
        <f>IF(AR82=AR83+AR84,"","82≠83+84")</f>
        <v/>
      </c>
      <c r="AS122" s="110" t="str">
        <f>IF(AS82=AS83+AS84,"","82≠83+84")</f>
        <v/>
      </c>
      <c r="AU122" s="110"/>
    </row>
    <row r="123" spans="1:47" ht="18.75" customHeight="1">
      <c r="A123" s="110"/>
      <c r="B123" s="110" t="str">
        <f>IF(B94=B86+B87+B88+B89+B90+B91+B93,"","94≠86+87+88+89+90+91+93")</f>
        <v/>
      </c>
      <c r="C123" s="110" t="str">
        <f>IF(C94=C86+C87+C88+C89+C90+C91+C93,"","94≠86+87+88+89+90+91+93")</f>
        <v/>
      </c>
      <c r="D123" s="110"/>
      <c r="E123" s="110" t="str">
        <f>IF(E94=E86+E87+E88+E89+E90+E91+E93,"","94≠86+87+88+89+90+91+93")</f>
        <v/>
      </c>
      <c r="F123" s="110" t="str">
        <f>IF(F94=F86+F87+F88+F89+F90+F91+F93,"","94≠86+87+88+89+90+91+93")</f>
        <v/>
      </c>
      <c r="G123" s="110"/>
      <c r="H123" s="110" t="str">
        <f>IF(H94=H86+H87+H88+H89+H90+H91+H93,"","94≠86+87+88+89+90+91+93")</f>
        <v/>
      </c>
      <c r="I123" s="110" t="str">
        <f>IF(I94=I86+I87+I88+I89+I90+I91+I93,"","94≠86+87+88+89+90+91+93")</f>
        <v/>
      </c>
      <c r="J123" s="110"/>
      <c r="K123" s="110" t="str">
        <f>IF(K94=K86+K87+K88+K89+K90+K91+K93,"","94≠86+87+88+89+90+91+93")</f>
        <v/>
      </c>
      <c r="L123" s="110" t="str">
        <f>IF(L94=L86+L87+L88+L89+L90+L91+L93,"","94≠86+87+88+89+90+91+93")</f>
        <v/>
      </c>
      <c r="M123" s="110"/>
      <c r="N123" s="110" t="str">
        <f>IF(N94=N86+N87+N88+N89+N90+N91+N93,"","94≠86+87+88+89+90+91+93")</f>
        <v/>
      </c>
      <c r="O123" s="110" t="str">
        <f>IF(O94=O86+O87+O88+O89+O90+O91+O93,"","94≠86+87+88+89+90+91+93")</f>
        <v/>
      </c>
      <c r="P123" s="110"/>
      <c r="Q123" s="110" t="str">
        <f>IF(Q94=Q86+Q87+Q88+Q89+Q90+Q91+Q93,"","94≠86+87+88+89+90+91+93")</f>
        <v/>
      </c>
      <c r="R123" s="110" t="str">
        <f>IF(R94=R86+R87+R88+R89+R90+R91+R93,"","94≠86+87+88+89+90+91+93")</f>
        <v/>
      </c>
      <c r="S123" s="110"/>
      <c r="T123" s="110" t="str">
        <f>IF(T94=T86+T87+T88+T89+T90+T91+T93,"","94≠86+87+88+89+90+91+93")</f>
        <v/>
      </c>
      <c r="U123" s="110" t="str">
        <f>IF(U94=U86+U87+U88+U89+U90+U91+U93,"","94≠86+87+88+89+90+91+93")</f>
        <v/>
      </c>
      <c r="V123" s="110"/>
      <c r="W123" s="110" t="str">
        <f>IF(W94=W86+W87+W88+W89+W90+W91+W93,"","94≠86+87+88+89+90+91+93")</f>
        <v/>
      </c>
      <c r="X123" s="110" t="str">
        <f>IF(X94=X86+X87+X88+X89+X90+X91+X93,"","94≠86+87+88+89+90+91+93")</f>
        <v/>
      </c>
      <c r="Y123" s="110"/>
      <c r="Z123" s="110" t="str">
        <f>IF(Z94=Z86+Z87+Z88+Z89+Z90+Z91+Z93,"","94≠86+87+88+89+90+91+93")</f>
        <v/>
      </c>
      <c r="AA123" s="110" t="str">
        <f>IF(AA94=AA86+AA87+AA88+AA89+AA90+AA91+AA93,"","94≠86+87+88+89+90+91+93")</f>
        <v/>
      </c>
      <c r="AB123" s="110"/>
      <c r="AC123" s="110" t="str">
        <f>IF(AC94=AC86+AC87+AC88+AC89+AC90+AC91+AC93,"","94≠86+87+88+89+90+91+93")</f>
        <v/>
      </c>
      <c r="AD123" s="110" t="str">
        <f>IF(AD94=AD86+AD87+AD88+AD89+AD90+AD91+AD93,"","94≠86+87+88+89+90+91+93")</f>
        <v/>
      </c>
      <c r="AE123" s="110"/>
      <c r="AF123" s="110" t="str">
        <f>IF(AF94=AF86+AF87+AF88+AF89+AF90+AF91+AF93,"","94≠86+87+88+89+90+91+93")</f>
        <v/>
      </c>
      <c r="AG123" s="110" t="str">
        <f>IF(AG94=AG86+AG87+AG88+AG89+AG90+AG91+AG93,"","94≠86+87+88+89+90+91+93")</f>
        <v/>
      </c>
      <c r="AH123" s="110"/>
      <c r="AI123" s="110" t="str">
        <f>IF(AI94=AI86+AI87+AI88+AI89+AI90+AI91+AI93,"","94≠86+87+88+89+90+91+93")</f>
        <v/>
      </c>
      <c r="AJ123" s="110" t="str">
        <f>IF(AJ94=AJ86+AJ87+AJ88+AJ89+AJ90+AJ91+AJ93,"","94≠86+87+88+89+90+91+93")</f>
        <v/>
      </c>
      <c r="AK123" s="110"/>
      <c r="AL123" s="110" t="str">
        <f>IF(AL94=AL86+AL87+AL88+AL89+AL90+AL91+AL93,"","94≠86+87+88+89+90+91+93")</f>
        <v/>
      </c>
      <c r="AM123" s="110" t="str">
        <f>IF(AM94=AM86+AM87+AM88+AM89+AM90+AM91+AM93,"","94≠86+87+88+89+90+91+93")</f>
        <v/>
      </c>
      <c r="AN123" s="110"/>
      <c r="AO123" s="110" t="str">
        <f>IF(AO94=AO86+AO87+AO88+AO89+AO90+AO91+AO93,"","94≠86+87+88+89+90+91+93")</f>
        <v/>
      </c>
      <c r="AP123" s="110" t="str">
        <f>IF(AP94=AP86+AP87+AP88+AP89+AP90+AP91+AP93,"","94≠86+87+88+89+90+91+93")</f>
        <v/>
      </c>
      <c r="AQ123" s="110"/>
      <c r="AR123" s="110" t="str">
        <f>IF(AR94=AR86+AR87+AR88+AR89+AR90+AR91+AR93,"","94≠86+87+88+89+90+91+93")</f>
        <v/>
      </c>
      <c r="AS123" s="110" t="str">
        <f>IF(AS94=AS86+AS87+AS88+AS89+AS90+AS91+AS93,"","94≠86+87+88+89+90+91+93")</f>
        <v/>
      </c>
      <c r="AU123" s="110"/>
    </row>
    <row r="124" spans="1:47" ht="18.75" customHeight="1">
      <c r="A124" s="110"/>
      <c r="B124" s="110" t="str">
        <f>IF(B94=B95+B96,"","94≠95+96")</f>
        <v/>
      </c>
      <c r="C124" s="110" t="str">
        <f>IF(C94=C95+C96,"","94≠95+96")</f>
        <v/>
      </c>
      <c r="D124" s="110"/>
      <c r="E124" s="110" t="str">
        <f>IF(E94=E95+E96,"","94≠95+96")</f>
        <v/>
      </c>
      <c r="F124" s="110" t="str">
        <f>IF(F94=F95+F96,"","94≠95+96")</f>
        <v/>
      </c>
      <c r="G124" s="110"/>
      <c r="H124" s="110" t="str">
        <f>IF(H94=H95+H96,"","94≠95+96")</f>
        <v/>
      </c>
      <c r="I124" s="110" t="str">
        <f>IF(I94=I95+I96,"","94≠95+96")</f>
        <v/>
      </c>
      <c r="J124" s="110"/>
      <c r="K124" s="110" t="str">
        <f>IF(K94=K95+K96,"","94≠95+96")</f>
        <v/>
      </c>
      <c r="L124" s="110" t="str">
        <f>IF(L94=L95+L96,"","94≠95+96")</f>
        <v/>
      </c>
      <c r="M124" s="110"/>
      <c r="N124" s="110" t="str">
        <f>IF(N94=N95+N96,"","94≠95+96")</f>
        <v/>
      </c>
      <c r="O124" s="110" t="str">
        <f>IF(O94=O95+O96,"","94≠95+96")</f>
        <v/>
      </c>
      <c r="P124" s="110"/>
      <c r="Q124" s="110" t="str">
        <f>IF(Q94=Q95+Q96,"","94≠95+96")</f>
        <v/>
      </c>
      <c r="R124" s="110" t="str">
        <f>IF(R94=R95+R96,"","94≠95+96")</f>
        <v/>
      </c>
      <c r="S124" s="110"/>
      <c r="T124" s="110" t="str">
        <f>IF(T94=T95+T96,"","94≠95+96")</f>
        <v/>
      </c>
      <c r="U124" s="110" t="str">
        <f>IF(U94=U95+U96,"","94≠95+96")</f>
        <v/>
      </c>
      <c r="V124" s="110"/>
      <c r="W124" s="110" t="str">
        <f>IF(W94=W95+W96,"","94≠95+96")</f>
        <v/>
      </c>
      <c r="X124" s="110" t="str">
        <f>IF(X94=X95+X96,"","94≠95+96")</f>
        <v/>
      </c>
      <c r="Y124" s="110"/>
      <c r="Z124" s="110" t="str">
        <f>IF(Z94=Z95+Z96,"","94≠95+96")</f>
        <v/>
      </c>
      <c r="AA124" s="110" t="str">
        <f>IF(AA94=AA95+AA96,"","94≠95+96")</f>
        <v/>
      </c>
      <c r="AB124" s="110"/>
      <c r="AC124" s="110" t="str">
        <f>IF(AC94=AC95+AC96,"","94≠95+96")</f>
        <v/>
      </c>
      <c r="AD124" s="110" t="str">
        <f>IF(AD94=AD95+AD96,"","94≠95+96")</f>
        <v/>
      </c>
      <c r="AE124" s="110"/>
      <c r="AF124" s="110" t="str">
        <f>IF(AF94=AF95+AF96,"","94≠95+96")</f>
        <v/>
      </c>
      <c r="AG124" s="110" t="str">
        <f>IF(AG94=AG95+AG96,"","94≠95+96")</f>
        <v/>
      </c>
      <c r="AH124" s="110"/>
      <c r="AI124" s="110" t="str">
        <f>IF(AI94=AI95+AI96,"","94≠95+96")</f>
        <v/>
      </c>
      <c r="AJ124" s="110" t="str">
        <f>IF(AJ94=AJ95+AJ96,"","94≠95+96")</f>
        <v/>
      </c>
      <c r="AK124" s="110"/>
      <c r="AL124" s="110" t="str">
        <f>IF(AL94=AL95+AL96,"","94≠95+96")</f>
        <v/>
      </c>
      <c r="AM124" s="110" t="str">
        <f>IF(AM94=AM95+AM96,"","94≠95+96")</f>
        <v/>
      </c>
      <c r="AN124" s="110"/>
      <c r="AO124" s="110" t="str">
        <f>IF(AO94=AO95+AO96,"","94≠95+96")</f>
        <v/>
      </c>
      <c r="AP124" s="110" t="str">
        <f>IF(AP94=AP95+AP96,"","94≠95+96")</f>
        <v/>
      </c>
      <c r="AQ124" s="110"/>
      <c r="AR124" s="110" t="str">
        <f>IF(AR94=AR95+AR96,"","94≠95+96")</f>
        <v/>
      </c>
      <c r="AS124" s="110" t="str">
        <f>IF(AS94=AS95+AS96,"","94≠95+96")</f>
        <v/>
      </c>
      <c r="AU124" s="110"/>
    </row>
    <row r="125" spans="1:47" ht="18.75" customHeight="1">
      <c r="A125" s="110"/>
      <c r="B125" s="110" t="str">
        <f>IF(B106=B98+B99+B100+B101+B102+B103+B105,"","106≠98+99+100+101+102+103+105")</f>
        <v/>
      </c>
      <c r="C125" s="110" t="str">
        <f>IF(C106=C98+C99+C100+C101+C102+C103+C105,"","106≠98+99+100+101+102+103+105")</f>
        <v/>
      </c>
      <c r="D125" s="110"/>
      <c r="E125" s="110" t="str">
        <f>IF(E106=E98+E99+E100+E101+E102+E103+E105,"","106≠98+99+100+101+102+103+105")</f>
        <v/>
      </c>
      <c r="F125" s="110" t="str">
        <f>IF(F106=F98+F99+F100+F101+F102+F103+F105,"","106≠98+99+100+101+102+103+105")</f>
        <v/>
      </c>
      <c r="G125" s="110"/>
      <c r="H125" s="110" t="str">
        <f>IF(H106=H98+H99+H100+H101+H102+H103+H105,"","106≠98+99+100+101+102+103+105")</f>
        <v/>
      </c>
      <c r="I125" s="110" t="str">
        <f>IF(I106=I98+I99+I100+I101+I102+I103+I105,"","106≠98+99+100+101+102+103+105")</f>
        <v/>
      </c>
      <c r="J125" s="110"/>
      <c r="K125" s="110" t="str">
        <f>IF(K106=K98+K99+K100+K101+K102+K103+K105,"","106≠98+99+100+101+102+103+105")</f>
        <v/>
      </c>
      <c r="L125" s="110" t="str">
        <f>IF(L106=L98+L99+L100+L101+L102+L103+L105,"","106≠98+99+100+101+102+103+105")</f>
        <v/>
      </c>
      <c r="M125" s="110"/>
      <c r="N125" s="110" t="str">
        <f>IF(N106=N98+N99+N100+N101+N102+N103+N105,"","106≠98+99+100+101+102+103+105")</f>
        <v/>
      </c>
      <c r="O125" s="110" t="str">
        <f>IF(O106=O98+O99+O100+O101+O102+O103+O105,"","106≠98+99+100+101+102+103+105")</f>
        <v/>
      </c>
      <c r="P125" s="110"/>
      <c r="Q125" s="110" t="str">
        <f>IF(Q106=Q98+Q99+Q100+Q101+Q102+Q103+Q105,"","106≠98+99+100+101+102+103+105")</f>
        <v/>
      </c>
      <c r="R125" s="110" t="str">
        <f>IF(R106=R98+R99+R100+R101+R102+R103+R105,"","106≠98+99+100+101+102+103+105")</f>
        <v/>
      </c>
      <c r="S125" s="110"/>
      <c r="T125" s="110" t="str">
        <f>IF(T106=T98+T99+T100+T101+T102+T103+T105,"","106≠98+99+100+101+102+103+105")</f>
        <v/>
      </c>
      <c r="U125" s="110" t="str">
        <f>IF(U106=U98+U99+U100+U101+U102+U103+U105,"","106≠98+99+100+101+102+103+105")</f>
        <v/>
      </c>
      <c r="V125" s="110"/>
      <c r="W125" s="110" t="str">
        <f>IF(W106=W98+W99+W100+W101+W102+W103+W105,"","106≠98+99+100+101+102+103+105")</f>
        <v/>
      </c>
      <c r="X125" s="110" t="str">
        <f>IF(X106=X98+X99+X100+X101+X102+X103+X105,"","106≠98+99+100+101+102+103+105")</f>
        <v/>
      </c>
      <c r="Y125" s="110"/>
      <c r="Z125" s="110" t="str">
        <f>IF(Z106=Z98+Z99+Z100+Z101+Z102+Z103+Z105,"","106≠98+99+100+101+102+103+105")</f>
        <v/>
      </c>
      <c r="AA125" s="110" t="str">
        <f>IF(AA106=AA98+AA99+AA100+AA101+AA102+AA103+AA105,"","106≠98+99+100+101+102+103+105")</f>
        <v/>
      </c>
      <c r="AB125" s="110"/>
      <c r="AC125" s="110" t="str">
        <f>IF(AC106=AC98+AC99+AC100+AC101+AC102+AC103+AC105,"","106≠98+99+100+101+102+103+105")</f>
        <v/>
      </c>
      <c r="AD125" s="110" t="str">
        <f>IF(AD106=AD98+AD99+AD100+AD101+AD102+AD103+AD105,"","106≠98+99+100+101+102+103+105")</f>
        <v/>
      </c>
      <c r="AE125" s="110"/>
      <c r="AF125" s="110" t="str">
        <f>IF(AF106=AF98+AF99+AF100+AF101+AF102+AF103+AF105,"","106≠98+99+100+101+102+103+105")</f>
        <v/>
      </c>
      <c r="AG125" s="110" t="str">
        <f>IF(AG106=AG98+AG99+AG100+AG101+AG102+AG103+AG105,"","106≠98+99+100+101+102+103+105")</f>
        <v/>
      </c>
      <c r="AH125" s="110"/>
      <c r="AI125" s="110" t="str">
        <f>IF(AI106=AI98+AI99+AI100+AI101+AI102+AI103+AI105,"","106≠98+99+100+101+102+103+105")</f>
        <v/>
      </c>
      <c r="AJ125" s="110" t="str">
        <f>IF(AJ106=AJ98+AJ99+AJ100+AJ101+AJ102+AJ103+AJ105,"","106≠98+99+100+101+102+103+105")</f>
        <v/>
      </c>
      <c r="AK125" s="110"/>
      <c r="AL125" s="110" t="str">
        <f>IF(AL106=AL98+AL99+AL100+AL101+AL102+AL103+AL105,"","106≠98+99+100+101+102+103+105")</f>
        <v/>
      </c>
      <c r="AM125" s="110" t="str">
        <f>IF(AM106=AM98+AM99+AM100+AM101+AM102+AM103+AM105,"","106≠98+99+100+101+102+103+105")</f>
        <v/>
      </c>
      <c r="AN125" s="110"/>
      <c r="AO125" s="110" t="str">
        <f>IF(AO106=AO98+AO99+AO100+AO101+AO102+AO103+AO105,"","106≠98+99+100+101+102+103+105")</f>
        <v/>
      </c>
      <c r="AP125" s="110" t="str">
        <f>IF(AP106=AP98+AP99+AP100+AP101+AP102+AP103+AP105,"","106≠98+99+100+101+102+103+105")</f>
        <v/>
      </c>
      <c r="AQ125" s="110"/>
      <c r="AR125" s="110" t="str">
        <f>IF(AR106=AR98+AR99+AR100+AR101+AR102+AR103+AR105,"","106≠98+99+100+101+102+103+105")</f>
        <v/>
      </c>
      <c r="AS125" s="110" t="str">
        <f>IF(AS106=AS98+AS99+AS100+AS101+AS102+AS103+AS105,"","106≠98+99+100+101+102+103+105")</f>
        <v/>
      </c>
      <c r="AU125" s="110"/>
    </row>
    <row r="126" spans="1:47" ht="18.75" customHeight="1">
      <c r="A126" s="110"/>
      <c r="B126" s="110" t="str">
        <f>IF(B106=B107+B108,"","106≠107+108")</f>
        <v/>
      </c>
      <c r="C126" s="110" t="str">
        <f>IF(C106=C107+C108,"","106≠107+108")</f>
        <v/>
      </c>
      <c r="D126" s="110"/>
      <c r="E126" s="110" t="str">
        <f>IF(E106=E107+E108,"","106≠107+108")</f>
        <v/>
      </c>
      <c r="F126" s="110" t="str">
        <f>IF(F106=F107+F108,"","106≠107+108")</f>
        <v/>
      </c>
      <c r="G126" s="110"/>
      <c r="H126" s="110" t="str">
        <f>IF(H106=H107+H108,"","106≠107+108")</f>
        <v/>
      </c>
      <c r="I126" s="110" t="str">
        <f>IF(I106=I107+I108,"","106≠107+108")</f>
        <v/>
      </c>
      <c r="J126" s="110"/>
      <c r="K126" s="110" t="str">
        <f>IF(K106=K107+K108,"","106≠107+108")</f>
        <v/>
      </c>
      <c r="L126" s="110" t="str">
        <f>IF(L106=L107+L108,"","106≠107+108")</f>
        <v/>
      </c>
      <c r="M126" s="110"/>
      <c r="N126" s="110" t="str">
        <f>IF(N106=N107+N108,"","106≠107+108")</f>
        <v/>
      </c>
      <c r="O126" s="110" t="str">
        <f>IF(O106=O107+O108,"","106≠107+108")</f>
        <v/>
      </c>
      <c r="P126" s="110"/>
      <c r="Q126" s="110" t="str">
        <f>IF(Q106=Q107+Q108,"","106≠107+108")</f>
        <v/>
      </c>
      <c r="R126" s="110" t="str">
        <f>IF(R106=R107+R108,"","106≠107+108")</f>
        <v/>
      </c>
      <c r="S126" s="110"/>
      <c r="T126" s="110" t="str">
        <f>IF(T106=T107+T108,"","106≠107+108")</f>
        <v/>
      </c>
      <c r="U126" s="110" t="str">
        <f>IF(U106=U107+U108,"","106≠107+108")</f>
        <v/>
      </c>
      <c r="V126" s="110"/>
      <c r="W126" s="110" t="str">
        <f>IF(W106=W107+W108,"","106≠107+108")</f>
        <v/>
      </c>
      <c r="X126" s="110" t="str">
        <f>IF(X106=X107+X108,"","106≠107+108")</f>
        <v/>
      </c>
      <c r="Y126" s="110"/>
      <c r="Z126" s="110" t="str">
        <f>IF(Z106=Z107+Z108,"","106≠107+108")</f>
        <v/>
      </c>
      <c r="AA126" s="110" t="str">
        <f>IF(AA106=AA107+AA108,"","106≠107+108")</f>
        <v/>
      </c>
      <c r="AB126" s="110"/>
      <c r="AC126" s="110" t="str">
        <f>IF(AC106=AC107+AC108,"","106≠107+108")</f>
        <v/>
      </c>
      <c r="AD126" s="110" t="str">
        <f>IF(AD106=AD107+AD108,"","106≠107+108")</f>
        <v/>
      </c>
      <c r="AE126" s="110"/>
      <c r="AF126" s="110" t="str">
        <f>IF(AF106=AF107+AF108,"","106≠107+108")</f>
        <v/>
      </c>
      <c r="AG126" s="110" t="str">
        <f>IF(AG106=AG107+AG108,"","106≠107+108")</f>
        <v/>
      </c>
      <c r="AH126" s="110"/>
      <c r="AI126" s="110" t="str">
        <f>IF(AI106=AI107+AI108,"","106≠107+108")</f>
        <v/>
      </c>
      <c r="AJ126" s="110" t="str">
        <f>IF(AJ106=AJ107+AJ108,"","106≠107+108")</f>
        <v/>
      </c>
      <c r="AK126" s="110"/>
      <c r="AL126" s="110" t="str">
        <f>IF(AL106=AL107+AL108,"","106≠107+108")</f>
        <v/>
      </c>
      <c r="AM126" s="110" t="str">
        <f>IF(AM106=AM107+AM108,"","106≠107+108")</f>
        <v/>
      </c>
      <c r="AN126" s="110"/>
      <c r="AO126" s="110" t="str">
        <f>IF(AO106=AO107+AO108,"","106≠107+108")</f>
        <v/>
      </c>
      <c r="AP126" s="110" t="str">
        <f>IF(AP106=AP107+AP108,"","106≠107+108")</f>
        <v/>
      </c>
      <c r="AQ126" s="110"/>
      <c r="AR126" s="110" t="str">
        <f>IF(AR106=AR107+AR108,"","106≠107+108")</f>
        <v/>
      </c>
      <c r="AS126" s="110" t="str">
        <f>IF(AS106=AS107+AS108,"","106≠107+108")</f>
        <v/>
      </c>
      <c r="AU126" s="110"/>
    </row>
    <row r="127" spans="1:47" ht="18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U127" s="110"/>
    </row>
    <row r="128" spans="1:47" ht="18.75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</row>
    <row r="129" spans="1:47" ht="18.75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</row>
    <row r="130" spans="1:47" ht="18.75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</row>
    <row r="131" spans="1:47" ht="18.75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</row>
    <row r="132" spans="1:47" ht="18.75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</row>
    <row r="133" spans="1:47" ht="18.75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382"/>
      <c r="O133" s="382"/>
      <c r="P133" s="110"/>
      <c r="Q133" s="382"/>
      <c r="R133" s="382"/>
      <c r="S133" s="110"/>
      <c r="T133" s="110"/>
      <c r="U133" s="110"/>
      <c r="V133" s="110"/>
      <c r="W133" s="382"/>
      <c r="X133" s="382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382"/>
      <c r="AJ133" s="382"/>
      <c r="AK133" s="110"/>
      <c r="AL133" s="382"/>
      <c r="AM133" s="382"/>
      <c r="AN133" s="110"/>
      <c r="AO133" s="110"/>
      <c r="AP133" s="110"/>
      <c r="AQ133" s="110"/>
      <c r="AR133" s="382"/>
      <c r="AS133" s="382"/>
      <c r="AT133" s="110"/>
      <c r="AU133" s="110"/>
    </row>
    <row r="134" spans="1:47" ht="18.75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</row>
    <row r="135" spans="1:47" ht="18.75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</row>
    <row r="136" spans="1:47" ht="18.75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</row>
    <row r="137" spans="1:47" ht="18.75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</row>
    <row r="138" spans="1:47" ht="18.75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</row>
    <row r="139" spans="1:47" ht="18.75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110"/>
      <c r="AQ139" s="110"/>
      <c r="AR139" s="110"/>
      <c r="AS139" s="110"/>
      <c r="AT139" s="110"/>
      <c r="AU139" s="110"/>
    </row>
    <row r="140" spans="1:47" ht="18.75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</row>
    <row r="141" spans="1:47" ht="18.75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</row>
    <row r="142" spans="1:47" ht="18.75">
      <c r="A142" s="467"/>
      <c r="B142" s="467"/>
      <c r="C142" s="467"/>
      <c r="D142" s="467"/>
      <c r="E142" s="467"/>
      <c r="F142" s="467"/>
      <c r="G142" s="467"/>
      <c r="H142" s="467"/>
      <c r="I142" s="467"/>
      <c r="J142" s="467"/>
      <c r="K142" s="467"/>
      <c r="L142" s="467"/>
      <c r="M142" s="467"/>
      <c r="N142" s="467"/>
      <c r="O142" s="467"/>
      <c r="P142" s="467"/>
      <c r="Q142" s="467"/>
      <c r="R142" s="467"/>
      <c r="S142" s="467"/>
      <c r="T142" s="467"/>
      <c r="U142" s="467"/>
      <c r="V142" s="467"/>
      <c r="W142" s="467"/>
      <c r="X142" s="467"/>
      <c r="Y142" s="467"/>
      <c r="Z142" s="467"/>
      <c r="AA142" s="467"/>
      <c r="AB142" s="467"/>
      <c r="AC142" s="467"/>
      <c r="AD142" s="467"/>
      <c r="AE142" s="467"/>
      <c r="AF142" s="467"/>
      <c r="AG142" s="467"/>
      <c r="AH142" s="467"/>
      <c r="AI142" s="467"/>
      <c r="AJ142" s="467"/>
      <c r="AK142" s="467"/>
      <c r="AL142" s="467"/>
      <c r="AM142" s="467"/>
      <c r="AN142" s="467"/>
      <c r="AO142" s="467"/>
      <c r="AP142" s="467"/>
      <c r="AQ142" s="467"/>
      <c r="AR142" s="467"/>
      <c r="AS142" s="467"/>
      <c r="AT142" s="467"/>
      <c r="AU142" s="110"/>
    </row>
    <row r="143" spans="1:47" ht="18.75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  <c r="AC143" s="110"/>
      <c r="AD143" s="110"/>
      <c r="AE143" s="110"/>
      <c r="AF143" s="110"/>
      <c r="AG143" s="110"/>
      <c r="AH143" s="110"/>
      <c r="AI143" s="110"/>
      <c r="AJ143" s="110"/>
      <c r="AK143" s="110"/>
      <c r="AL143" s="110"/>
      <c r="AM143" s="110"/>
      <c r="AN143" s="110"/>
      <c r="AO143" s="110"/>
      <c r="AP143" s="110"/>
      <c r="AQ143" s="110"/>
      <c r="AR143" s="110"/>
      <c r="AS143" s="110"/>
      <c r="AT143" s="110"/>
      <c r="AU143" s="110"/>
    </row>
    <row r="144" spans="1:47" ht="18.75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0"/>
      <c r="AG144" s="110"/>
      <c r="AH144" s="110"/>
      <c r="AI144" s="110"/>
      <c r="AJ144" s="110"/>
      <c r="AK144" s="110"/>
      <c r="AL144" s="110"/>
      <c r="AM144" s="110"/>
      <c r="AN144" s="110"/>
      <c r="AO144" s="110"/>
      <c r="AP144" s="110"/>
      <c r="AQ144" s="110"/>
      <c r="AR144" s="110"/>
      <c r="AS144" s="110"/>
      <c r="AT144" s="110"/>
      <c r="AU144" s="110"/>
    </row>
    <row r="145" spans="1:47" ht="18.75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0"/>
      <c r="AG145" s="110"/>
      <c r="AH145" s="110"/>
      <c r="AI145" s="110"/>
      <c r="AJ145" s="110"/>
      <c r="AK145" s="110"/>
      <c r="AL145" s="110"/>
      <c r="AM145" s="110"/>
      <c r="AN145" s="110"/>
      <c r="AO145" s="110"/>
      <c r="AP145" s="110"/>
      <c r="AQ145" s="110"/>
      <c r="AR145" s="110"/>
      <c r="AS145" s="110"/>
      <c r="AT145" s="110"/>
      <c r="AU145" s="110"/>
    </row>
    <row r="146" spans="1:47" ht="18.75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</row>
    <row r="147" spans="1:47" ht="18.75">
      <c r="A147" s="110"/>
    </row>
    <row r="148" spans="1:47" ht="18.75">
      <c r="A148" s="110"/>
    </row>
    <row r="149" spans="1:47" ht="18.75">
      <c r="A149" s="110"/>
    </row>
    <row r="150" spans="1:47" ht="18.75">
      <c r="A150" s="110"/>
    </row>
    <row r="151" spans="1:47" ht="18.75">
      <c r="A151" s="110"/>
    </row>
    <row r="152" spans="1:47" ht="18.75">
      <c r="A152" s="110"/>
    </row>
    <row r="153" spans="1:47" ht="18.75">
      <c r="A153" s="110"/>
    </row>
    <row r="154" spans="1:47" ht="18.75">
      <c r="A154" s="110"/>
    </row>
    <row r="155" spans="1:47" ht="18.75">
      <c r="A155" s="110"/>
    </row>
    <row r="156" spans="1:47" ht="18.75">
      <c r="A156" s="110"/>
    </row>
    <row r="157" spans="1:47" ht="18.75">
      <c r="A157" s="110"/>
    </row>
    <row r="158" spans="1:47" ht="18.75">
      <c r="A158" s="110"/>
    </row>
    <row r="159" spans="1:47" ht="18.75">
      <c r="A159" s="110"/>
    </row>
    <row r="160" spans="1:47" ht="18.75">
      <c r="A160" s="110"/>
    </row>
    <row r="161" spans="1:1" ht="18.75">
      <c r="A161" s="110"/>
    </row>
    <row r="162" spans="1:1" ht="18.75">
      <c r="A162" s="110"/>
    </row>
    <row r="163" spans="1:1" ht="18.75">
      <c r="A163" s="110"/>
    </row>
    <row r="164" spans="1:1" ht="18.75">
      <c r="A164" s="110"/>
    </row>
    <row r="165" spans="1:1" ht="18.75">
      <c r="A165" s="110"/>
    </row>
    <row r="166" spans="1:1" ht="18.75">
      <c r="A166" s="110"/>
    </row>
    <row r="167" spans="1:1" ht="18.75">
      <c r="A167" s="110"/>
    </row>
    <row r="168" spans="1:1" ht="18.75">
      <c r="A168" s="110"/>
    </row>
    <row r="169" spans="1:1" ht="18.75">
      <c r="A169" s="110"/>
    </row>
    <row r="170" spans="1:1" ht="18.75">
      <c r="A170" s="110"/>
    </row>
    <row r="171" spans="1:1" ht="18.75">
      <c r="A171" s="110"/>
    </row>
    <row r="172" spans="1:1" ht="18.75">
      <c r="A172" s="110"/>
    </row>
    <row r="173" spans="1:1" ht="18.75">
      <c r="A173" s="110"/>
    </row>
    <row r="174" spans="1:1" ht="18.75">
      <c r="A174" s="110"/>
    </row>
    <row r="175" spans="1:1" ht="18.75">
      <c r="A175" s="110"/>
    </row>
    <row r="176" spans="1:1" ht="18.75">
      <c r="A176" s="110"/>
    </row>
    <row r="177" spans="1:1" ht="18.75">
      <c r="A177" s="110"/>
    </row>
    <row r="178" spans="1:1" ht="18.75">
      <c r="A178" s="110"/>
    </row>
    <row r="179" spans="1:1" ht="18.75">
      <c r="A179" s="110"/>
    </row>
    <row r="180" spans="1:1" ht="18.75">
      <c r="A180" s="110"/>
    </row>
    <row r="181" spans="1:1" ht="18.75">
      <c r="A181" s="110"/>
    </row>
    <row r="182" spans="1:1" ht="18.75">
      <c r="A182" s="110"/>
    </row>
    <row r="183" spans="1:1" ht="18.75">
      <c r="A183" s="110"/>
    </row>
    <row r="184" spans="1:1" ht="18.75">
      <c r="A184" s="110"/>
    </row>
    <row r="185" spans="1:1" ht="18.75">
      <c r="A185" s="110"/>
    </row>
    <row r="186" spans="1:1" ht="18.75">
      <c r="A186" s="110"/>
    </row>
    <row r="187" spans="1:1" ht="18.75">
      <c r="A187" s="110"/>
    </row>
    <row r="188" spans="1:1" ht="18.75">
      <c r="A188" s="110"/>
    </row>
    <row r="189" spans="1:1" ht="18.75">
      <c r="A189" s="110"/>
    </row>
    <row r="190" spans="1:1" ht="18.75">
      <c r="A190" s="110"/>
    </row>
    <row r="191" spans="1:1" ht="18.75">
      <c r="A191" s="110"/>
    </row>
    <row r="192" spans="1:1" ht="18.75">
      <c r="A192" s="110"/>
    </row>
    <row r="193" spans="1:1" ht="18.75">
      <c r="A193" s="110"/>
    </row>
    <row r="194" spans="1:1" ht="18.75">
      <c r="A194" s="110"/>
    </row>
    <row r="195" spans="1:1" ht="18.75">
      <c r="A195" s="110"/>
    </row>
    <row r="196" spans="1:1" ht="18.75">
      <c r="A196" s="110"/>
    </row>
    <row r="197" spans="1:1" ht="18.75">
      <c r="A197" s="110"/>
    </row>
    <row r="198" spans="1:1" ht="18.75">
      <c r="A198" s="110"/>
    </row>
    <row r="199" spans="1:1" ht="18.75">
      <c r="A199" s="110"/>
    </row>
    <row r="200" spans="1:1" ht="18.75">
      <c r="A200" s="110"/>
    </row>
    <row r="201" spans="1:1" ht="18.75">
      <c r="A201" s="110"/>
    </row>
    <row r="202" spans="1:1" ht="18.75">
      <c r="A202" s="110"/>
    </row>
    <row r="203" spans="1:1" ht="18.75">
      <c r="A203" s="110"/>
    </row>
    <row r="204" spans="1:1" ht="18.75">
      <c r="A204" s="110"/>
    </row>
    <row r="205" spans="1:1" ht="18.75">
      <c r="A205" s="110"/>
    </row>
    <row r="206" spans="1:1" ht="18.75">
      <c r="A206" s="110"/>
    </row>
    <row r="207" spans="1:1" ht="18.75">
      <c r="A207" s="110"/>
    </row>
    <row r="208" spans="1:1" ht="18.75">
      <c r="A208" s="110"/>
    </row>
    <row r="209" spans="1:1" ht="18.75">
      <c r="A209" s="110"/>
    </row>
    <row r="210" spans="1:1" ht="18.75">
      <c r="A210" s="110"/>
    </row>
    <row r="211" spans="1:1" ht="18.75">
      <c r="A211" s="110"/>
    </row>
    <row r="212" spans="1:1" ht="18.75">
      <c r="A212" s="110"/>
    </row>
    <row r="213" spans="1:1" ht="18.75">
      <c r="A213" s="110"/>
    </row>
    <row r="214" spans="1:1" ht="18.75">
      <c r="A214" s="110"/>
    </row>
    <row r="215" spans="1:1" ht="18.75">
      <c r="A215" s="110"/>
    </row>
    <row r="216" spans="1:1" ht="18.75">
      <c r="A216" s="110"/>
    </row>
    <row r="217" spans="1:1" ht="18.75">
      <c r="A217" s="110"/>
    </row>
    <row r="218" spans="1:1" ht="18.75">
      <c r="A218" s="110"/>
    </row>
    <row r="219" spans="1:1" ht="18.75">
      <c r="A219" s="110"/>
    </row>
    <row r="220" spans="1:1" ht="18.75">
      <c r="A220" s="110"/>
    </row>
    <row r="221" spans="1:1" ht="18.75">
      <c r="A221" s="110"/>
    </row>
    <row r="222" spans="1:1" ht="18.75">
      <c r="A222" s="110"/>
    </row>
    <row r="223" spans="1:1" ht="18.75">
      <c r="A223" s="110"/>
    </row>
    <row r="224" spans="1:1" ht="18.75">
      <c r="A224" s="110"/>
    </row>
    <row r="225" spans="1:1" ht="18.75">
      <c r="A225" s="110"/>
    </row>
    <row r="226" spans="1:1" ht="18.75">
      <c r="A226" s="110"/>
    </row>
    <row r="227" spans="1:1" ht="18.75">
      <c r="A227" s="110"/>
    </row>
    <row r="228" spans="1:1" ht="18.75">
      <c r="A228" s="110"/>
    </row>
    <row r="229" spans="1:1" ht="18.75">
      <c r="A229" s="110"/>
    </row>
    <row r="230" spans="1:1" ht="18.75">
      <c r="A230" s="110"/>
    </row>
    <row r="231" spans="1:1" ht="18.75">
      <c r="A231" s="110"/>
    </row>
    <row r="232" spans="1:1" ht="18.75">
      <c r="A232" s="110"/>
    </row>
    <row r="233" spans="1:1" ht="18.75">
      <c r="A233" s="110"/>
    </row>
    <row r="234" spans="1:1" ht="18.75">
      <c r="A234" s="110"/>
    </row>
    <row r="235" spans="1:1" ht="18.75">
      <c r="A235" s="110"/>
    </row>
    <row r="236" spans="1:1" ht="18.75">
      <c r="A236" s="110"/>
    </row>
    <row r="237" spans="1:1" ht="18.75">
      <c r="A237" s="110"/>
    </row>
    <row r="238" spans="1:1" ht="18.75">
      <c r="A238" s="110"/>
    </row>
    <row r="239" spans="1:1" ht="18.75">
      <c r="A239" s="110"/>
    </row>
    <row r="240" spans="1:1" ht="18.75">
      <c r="A240" s="110"/>
    </row>
    <row r="241" spans="1:1" ht="18.75">
      <c r="A241" s="110"/>
    </row>
    <row r="242" spans="1:1" ht="18.75">
      <c r="A242" s="110"/>
    </row>
    <row r="243" spans="1:1" ht="18.75">
      <c r="A243" s="110"/>
    </row>
    <row r="244" spans="1:1" ht="18.75">
      <c r="A244" s="110"/>
    </row>
  </sheetData>
  <mergeCells count="27">
    <mergeCell ref="AO6:AQ6"/>
    <mergeCell ref="AO7:AQ7"/>
    <mergeCell ref="B6:D6"/>
    <mergeCell ref="H7:J7"/>
    <mergeCell ref="T6:V6"/>
    <mergeCell ref="Z6:AB6"/>
    <mergeCell ref="Z7:AB7"/>
    <mergeCell ref="AF6:AH6"/>
    <mergeCell ref="AF7:AH7"/>
    <mergeCell ref="N6:P6"/>
    <mergeCell ref="W7:Y7"/>
    <mergeCell ref="T7:V7"/>
    <mergeCell ref="Q7:S7"/>
    <mergeCell ref="N7:P7"/>
    <mergeCell ref="E6:G6"/>
    <mergeCell ref="E7:G7"/>
    <mergeCell ref="K6:M6"/>
    <mergeCell ref="AR7:AT7"/>
    <mergeCell ref="AR6:AT6"/>
    <mergeCell ref="B7:D7"/>
    <mergeCell ref="H6:J6"/>
    <mergeCell ref="AI6:AK6"/>
    <mergeCell ref="K7:M7"/>
    <mergeCell ref="AI7:AK7"/>
    <mergeCell ref="AL7:AN7"/>
    <mergeCell ref="AL6:AN6"/>
    <mergeCell ref="AC7:AE7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4" orientation="portrait" r:id="rId1"/>
  <headerFooter alignWithMargins="0"/>
  <rowBreaks count="1" manualBreakCount="1">
    <brk id="59" max="39" man="1"/>
  </rowBreaks>
  <colBreaks count="4" manualBreakCount="4">
    <brk id="10" min="1" max="108" man="1"/>
    <brk id="19" min="1" max="108" man="1"/>
    <brk id="28" min="1" max="108" man="1"/>
    <brk id="37" min="1" max="108" man="1"/>
  </colBreaks>
  <cellWatches>
    <cellWatch r="A45"/>
  </cellWatches>
</worksheet>
</file>

<file path=xl/worksheets/sheet13.xml><?xml version="1.0" encoding="utf-8"?>
<worksheet xmlns="http://schemas.openxmlformats.org/spreadsheetml/2006/main" xmlns:r="http://schemas.openxmlformats.org/officeDocument/2006/relationships">
  <dimension ref="A1:AX273"/>
  <sheetViews>
    <sheetView showGridLines="0" zoomScale="60" zoomScaleNormal="60" workbookViewId="0">
      <pane xSplit="1" ySplit="9" topLeftCell="B10" activePane="bottomRight" state="frozen"/>
      <selection activeCell="A2" sqref="A2"/>
      <selection pane="topRight" activeCell="A2" sqref="A2"/>
      <selection pane="bottomLeft" activeCell="A2" sqref="A2"/>
      <selection pane="bottomRight" activeCell="A5" sqref="A5"/>
    </sheetView>
  </sheetViews>
  <sheetFormatPr baseColWidth="10" defaultColWidth="12.5703125" defaultRowHeight="15.75"/>
  <cols>
    <col min="1" max="1" width="59" style="303" customWidth="1"/>
    <col min="2" max="46" width="11.7109375" style="303" customWidth="1"/>
    <col min="47" max="16384" width="12.5703125" style="303"/>
  </cols>
  <sheetData>
    <row r="1" spans="1:50" ht="20.25" customHeight="1">
      <c r="A1" s="287" t="s">
        <v>40</v>
      </c>
      <c r="B1" s="557" t="s">
        <v>446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pans="1:50" ht="20.100000000000001" customHeight="1">
      <c r="A2" s="304" t="s">
        <v>280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</row>
    <row r="3" spans="1:50" ht="20.100000000000001" customHeight="1">
      <c r="A3" s="321" t="s">
        <v>315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</row>
    <row r="4" spans="1:50" ht="20.100000000000001" customHeight="1">
      <c r="A4" s="305" t="s">
        <v>316</v>
      </c>
      <c r="B4" s="306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6"/>
      <c r="AD4" s="306"/>
      <c r="AE4" s="306"/>
      <c r="AF4" s="306"/>
      <c r="AG4" s="306"/>
      <c r="AH4" s="306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6"/>
      <c r="AV4" s="302"/>
      <c r="AW4" s="302"/>
      <c r="AX4" s="302"/>
    </row>
    <row r="5" spans="1:50" ht="18.75" customHeight="1">
      <c r="A5" s="307" t="s">
        <v>301</v>
      </c>
      <c r="B5" s="308"/>
      <c r="C5" s="308"/>
      <c r="D5" s="309"/>
      <c r="E5" s="310"/>
      <c r="F5" s="308"/>
      <c r="G5" s="309"/>
      <c r="H5" s="310"/>
      <c r="I5" s="308"/>
      <c r="J5" s="309"/>
      <c r="K5" s="308"/>
      <c r="L5" s="308"/>
      <c r="M5" s="308"/>
      <c r="N5" s="308"/>
      <c r="O5" s="308"/>
      <c r="P5" s="309"/>
      <c r="Q5" s="310"/>
      <c r="R5" s="308"/>
      <c r="S5" s="309"/>
      <c r="T5" s="310"/>
      <c r="U5" s="308"/>
      <c r="V5" s="309"/>
      <c r="W5" s="310"/>
      <c r="X5" s="308"/>
      <c r="Y5" s="309"/>
      <c r="Z5" s="310"/>
      <c r="AA5" s="308"/>
      <c r="AB5" s="309"/>
      <c r="AC5" s="310"/>
      <c r="AD5" s="308"/>
      <c r="AE5" s="309"/>
      <c r="AF5" s="310"/>
      <c r="AG5" s="308"/>
      <c r="AH5" s="309"/>
      <c r="AI5" s="310"/>
      <c r="AJ5" s="308"/>
      <c r="AK5" s="309"/>
      <c r="AL5" s="310"/>
      <c r="AM5" s="308"/>
      <c r="AN5" s="309"/>
      <c r="AO5" s="310"/>
      <c r="AP5" s="308"/>
      <c r="AQ5" s="309"/>
      <c r="AR5" s="310"/>
      <c r="AS5" s="308"/>
      <c r="AT5" s="309"/>
      <c r="AU5" s="306"/>
      <c r="AV5" s="306"/>
      <c r="AW5" s="302"/>
      <c r="AX5" s="302"/>
    </row>
    <row r="6" spans="1:50" ht="18.75" customHeight="1">
      <c r="A6" s="311" t="s">
        <v>76</v>
      </c>
      <c r="B6" s="671" t="s">
        <v>66</v>
      </c>
      <c r="C6" s="672"/>
      <c r="D6" s="673"/>
      <c r="E6" s="671" t="s">
        <v>351</v>
      </c>
      <c r="F6" s="672"/>
      <c r="G6" s="673"/>
      <c r="H6" s="671" t="s">
        <v>127</v>
      </c>
      <c r="I6" s="672"/>
      <c r="J6" s="673"/>
      <c r="K6" s="671" t="s">
        <v>92</v>
      </c>
      <c r="L6" s="672"/>
      <c r="M6" s="673"/>
      <c r="N6" s="671" t="s">
        <v>1</v>
      </c>
      <c r="O6" s="672"/>
      <c r="P6" s="673"/>
      <c r="Q6" s="3" t="s">
        <v>1</v>
      </c>
      <c r="R6" s="4"/>
      <c r="S6" s="117"/>
      <c r="T6" s="671" t="s">
        <v>128</v>
      </c>
      <c r="U6" s="672"/>
      <c r="V6" s="673"/>
      <c r="W6" s="3"/>
      <c r="X6" s="4"/>
      <c r="Y6" s="117"/>
      <c r="Z6" s="671" t="s">
        <v>326</v>
      </c>
      <c r="AA6" s="672"/>
      <c r="AB6" s="673"/>
      <c r="AC6" s="3"/>
      <c r="AD6" s="4"/>
      <c r="AE6" s="117"/>
      <c r="AF6" s="671" t="s">
        <v>353</v>
      </c>
      <c r="AG6" s="672"/>
      <c r="AH6" s="673"/>
      <c r="AI6" s="671"/>
      <c r="AJ6" s="672"/>
      <c r="AK6" s="673"/>
      <c r="AL6" s="671" t="s">
        <v>47</v>
      </c>
      <c r="AM6" s="672"/>
      <c r="AN6" s="673"/>
      <c r="AO6" s="658" t="s">
        <v>24</v>
      </c>
      <c r="AP6" s="656"/>
      <c r="AQ6" s="657"/>
      <c r="AR6" s="671" t="s">
        <v>24</v>
      </c>
      <c r="AS6" s="672"/>
      <c r="AT6" s="673"/>
      <c r="AU6" s="306"/>
      <c r="AV6" s="306"/>
      <c r="AW6" s="302"/>
      <c r="AX6" s="302"/>
    </row>
    <row r="7" spans="1:50" ht="18.75" customHeight="1">
      <c r="A7" s="312"/>
      <c r="B7" s="674" t="s">
        <v>110</v>
      </c>
      <c r="C7" s="675"/>
      <c r="D7" s="676"/>
      <c r="E7" s="674" t="s">
        <v>95</v>
      </c>
      <c r="F7" s="675"/>
      <c r="G7" s="676"/>
      <c r="H7" s="674" t="s">
        <v>95</v>
      </c>
      <c r="I7" s="675"/>
      <c r="J7" s="676"/>
      <c r="K7" s="674" t="s">
        <v>93</v>
      </c>
      <c r="L7" s="675"/>
      <c r="M7" s="676"/>
      <c r="N7" s="674" t="s">
        <v>3</v>
      </c>
      <c r="O7" s="675"/>
      <c r="P7" s="676"/>
      <c r="Q7" s="674" t="s">
        <v>128</v>
      </c>
      <c r="R7" s="675"/>
      <c r="S7" s="676"/>
      <c r="T7" s="674" t="s">
        <v>129</v>
      </c>
      <c r="U7" s="675"/>
      <c r="V7" s="676"/>
      <c r="W7" s="674" t="s">
        <v>112</v>
      </c>
      <c r="X7" s="675"/>
      <c r="Y7" s="676"/>
      <c r="Z7" s="674" t="s">
        <v>110</v>
      </c>
      <c r="AA7" s="675"/>
      <c r="AB7" s="676"/>
      <c r="AC7" s="674" t="s">
        <v>19</v>
      </c>
      <c r="AD7" s="675"/>
      <c r="AE7" s="676"/>
      <c r="AF7" s="674" t="s">
        <v>354</v>
      </c>
      <c r="AG7" s="675"/>
      <c r="AH7" s="676"/>
      <c r="AI7" s="674" t="s">
        <v>94</v>
      </c>
      <c r="AJ7" s="675"/>
      <c r="AK7" s="676"/>
      <c r="AL7" s="674" t="s">
        <v>95</v>
      </c>
      <c r="AM7" s="675"/>
      <c r="AN7" s="676"/>
      <c r="AO7" s="677" t="s">
        <v>375</v>
      </c>
      <c r="AP7" s="678"/>
      <c r="AQ7" s="679"/>
      <c r="AR7" s="682" t="s">
        <v>378</v>
      </c>
      <c r="AS7" s="683"/>
      <c r="AT7" s="684"/>
      <c r="AU7" s="306"/>
      <c r="AV7" s="306"/>
      <c r="AW7" s="302"/>
      <c r="AX7" s="302"/>
    </row>
    <row r="8" spans="1:50" ht="18.75" customHeight="1">
      <c r="A8" s="312"/>
      <c r="B8" s="6"/>
      <c r="C8" s="6"/>
      <c r="D8" s="7" t="s">
        <v>4</v>
      </c>
      <c r="E8" s="6"/>
      <c r="F8" s="6"/>
      <c r="G8" s="7" t="s">
        <v>4</v>
      </c>
      <c r="H8" s="6"/>
      <c r="I8" s="6"/>
      <c r="J8" s="7" t="s">
        <v>4</v>
      </c>
      <c r="K8" s="6"/>
      <c r="L8" s="6"/>
      <c r="M8" s="7" t="s">
        <v>4</v>
      </c>
      <c r="N8" s="6"/>
      <c r="O8" s="6"/>
      <c r="P8" s="7" t="s">
        <v>4</v>
      </c>
      <c r="Q8" s="6"/>
      <c r="R8" s="6"/>
      <c r="S8" s="7" t="s">
        <v>4</v>
      </c>
      <c r="T8" s="6"/>
      <c r="U8" s="6"/>
      <c r="V8" s="7" t="s">
        <v>4</v>
      </c>
      <c r="W8" s="6"/>
      <c r="X8" s="6"/>
      <c r="Y8" s="7" t="s">
        <v>4</v>
      </c>
      <c r="Z8" s="6"/>
      <c r="AA8" s="6"/>
      <c r="AB8" s="7" t="s">
        <v>4</v>
      </c>
      <c r="AC8" s="6"/>
      <c r="AD8" s="6"/>
      <c r="AE8" s="7" t="s">
        <v>4</v>
      </c>
      <c r="AF8" s="6"/>
      <c r="AG8" s="6"/>
      <c r="AH8" s="7" t="s">
        <v>4</v>
      </c>
      <c r="AI8" s="6"/>
      <c r="AJ8" s="6"/>
      <c r="AK8" s="7" t="s">
        <v>4</v>
      </c>
      <c r="AL8" s="6"/>
      <c r="AM8" s="6"/>
      <c r="AN8" s="7" t="s">
        <v>4</v>
      </c>
      <c r="AO8" s="6"/>
      <c r="AP8" s="6"/>
      <c r="AQ8" s="7" t="s">
        <v>4</v>
      </c>
      <c r="AR8" s="6"/>
      <c r="AS8" s="6"/>
      <c r="AT8" s="7" t="s">
        <v>4</v>
      </c>
      <c r="AU8" s="306"/>
      <c r="AV8" s="306"/>
      <c r="AW8" s="302"/>
      <c r="AX8" s="302"/>
    </row>
    <row r="9" spans="1:50" ht="18.75" customHeight="1">
      <c r="A9" s="313" t="s">
        <v>48</v>
      </c>
      <c r="B9" s="295">
        <v>2014</v>
      </c>
      <c r="C9" s="295">
        <v>2015</v>
      </c>
      <c r="D9" s="50" t="s">
        <v>7</v>
      </c>
      <c r="E9" s="295">
        <v>2014</v>
      </c>
      <c r="F9" s="295">
        <v>2015</v>
      </c>
      <c r="G9" s="50" t="s">
        <v>7</v>
      </c>
      <c r="H9" s="295">
        <v>2014</v>
      </c>
      <c r="I9" s="295">
        <v>2015</v>
      </c>
      <c r="J9" s="50" t="s">
        <v>7</v>
      </c>
      <c r="K9" s="295">
        <v>2014</v>
      </c>
      <c r="L9" s="295">
        <v>2015</v>
      </c>
      <c r="M9" s="50" t="s">
        <v>7</v>
      </c>
      <c r="N9" s="295">
        <v>2014</v>
      </c>
      <c r="O9" s="295">
        <v>2015</v>
      </c>
      <c r="P9" s="50" t="s">
        <v>7</v>
      </c>
      <c r="Q9" s="295">
        <v>2014</v>
      </c>
      <c r="R9" s="295">
        <v>2015</v>
      </c>
      <c r="S9" s="50" t="s">
        <v>7</v>
      </c>
      <c r="T9" s="295">
        <v>2014</v>
      </c>
      <c r="U9" s="295">
        <v>2015</v>
      </c>
      <c r="V9" s="50" t="s">
        <v>7</v>
      </c>
      <c r="W9" s="295">
        <v>2014</v>
      </c>
      <c r="X9" s="295">
        <v>2015</v>
      </c>
      <c r="Y9" s="50" t="s">
        <v>7</v>
      </c>
      <c r="Z9" s="295">
        <v>2014</v>
      </c>
      <c r="AA9" s="295">
        <v>2015</v>
      </c>
      <c r="AB9" s="50" t="s">
        <v>7</v>
      </c>
      <c r="AC9" s="295">
        <v>2014</v>
      </c>
      <c r="AD9" s="295">
        <v>2015</v>
      </c>
      <c r="AE9" s="50" t="s">
        <v>7</v>
      </c>
      <c r="AF9" s="295">
        <v>2014</v>
      </c>
      <c r="AG9" s="295">
        <v>2015</v>
      </c>
      <c r="AH9" s="50" t="s">
        <v>7</v>
      </c>
      <c r="AI9" s="295">
        <v>2014</v>
      </c>
      <c r="AJ9" s="295">
        <v>2015</v>
      </c>
      <c r="AK9" s="50" t="s">
        <v>7</v>
      </c>
      <c r="AL9" s="295">
        <v>2014</v>
      </c>
      <c r="AM9" s="295">
        <v>2015</v>
      </c>
      <c r="AN9" s="50" t="s">
        <v>7</v>
      </c>
      <c r="AO9" s="295">
        <v>2014</v>
      </c>
      <c r="AP9" s="295">
        <v>2015</v>
      </c>
      <c r="AQ9" s="50" t="s">
        <v>7</v>
      </c>
      <c r="AR9" s="295">
        <v>2014</v>
      </c>
      <c r="AS9" s="295">
        <v>2015</v>
      </c>
      <c r="AT9" s="50" t="s">
        <v>7</v>
      </c>
      <c r="AU9" s="306"/>
      <c r="AV9" s="306"/>
      <c r="AW9" s="302"/>
      <c r="AX9" s="302"/>
    </row>
    <row r="10" spans="1:50" ht="18.75" customHeight="1">
      <c r="A10" s="427"/>
      <c r="B10" s="314"/>
      <c r="C10" s="296"/>
      <c r="D10" s="315"/>
      <c r="E10" s="315"/>
      <c r="F10" s="315"/>
      <c r="G10" s="317"/>
      <c r="H10" s="296"/>
      <c r="I10" s="296"/>
      <c r="J10" s="316"/>
      <c r="K10" s="296"/>
      <c r="L10" s="296"/>
      <c r="M10" s="315"/>
      <c r="N10" s="315"/>
      <c r="O10" s="476"/>
      <c r="P10" s="477"/>
      <c r="Q10" s="315"/>
      <c r="R10" s="315"/>
      <c r="S10" s="317"/>
      <c r="T10" s="478"/>
      <c r="U10" s="315"/>
      <c r="V10" s="477"/>
      <c r="W10" s="314"/>
      <c r="X10" s="296"/>
      <c r="Y10" s="317"/>
      <c r="Z10" s="315"/>
      <c r="AA10" s="315"/>
      <c r="AB10" s="317"/>
      <c r="AC10" s="296"/>
      <c r="AD10" s="296"/>
      <c r="AE10" s="317"/>
      <c r="AF10" s="315"/>
      <c r="AG10" s="315"/>
      <c r="AH10" s="317"/>
      <c r="AI10" s="296"/>
      <c r="AJ10" s="296"/>
      <c r="AK10" s="317"/>
      <c r="AL10" s="314"/>
      <c r="AM10" s="296"/>
      <c r="AN10" s="317"/>
      <c r="AO10" s="315"/>
      <c r="AP10" s="315"/>
      <c r="AQ10" s="317"/>
      <c r="AR10" s="296"/>
      <c r="AS10" s="296"/>
      <c r="AT10" s="317"/>
      <c r="AU10" s="306"/>
      <c r="AV10" s="306"/>
      <c r="AW10" s="302"/>
      <c r="AX10" s="302"/>
    </row>
    <row r="11" spans="1:50" ht="18.75" customHeight="1">
      <c r="A11" s="424" t="s">
        <v>186</v>
      </c>
      <c r="B11" s="134"/>
      <c r="C11" s="134"/>
      <c r="D11" s="319"/>
      <c r="E11" s="134"/>
      <c r="F11" s="134"/>
      <c r="G11" s="320"/>
      <c r="H11" s="134"/>
      <c r="I11" s="134"/>
      <c r="J11" s="320"/>
      <c r="K11" s="134"/>
      <c r="L11" s="134"/>
      <c r="M11" s="319"/>
      <c r="N11" s="134"/>
      <c r="O11" s="134"/>
      <c r="P11" s="320"/>
      <c r="Q11" s="134"/>
      <c r="R11" s="134"/>
      <c r="S11" s="320"/>
      <c r="T11" s="134"/>
      <c r="U11" s="134"/>
      <c r="V11" s="320"/>
      <c r="W11" s="134"/>
      <c r="X11" s="134"/>
      <c r="Y11" s="320"/>
      <c r="Z11" s="134"/>
      <c r="AA11" s="134"/>
      <c r="AB11" s="320"/>
      <c r="AC11" s="134"/>
      <c r="AD11" s="134"/>
      <c r="AE11" s="320"/>
      <c r="AF11" s="134"/>
      <c r="AG11" s="134"/>
      <c r="AH11" s="320"/>
      <c r="AI11" s="134"/>
      <c r="AJ11" s="134"/>
      <c r="AK11" s="320"/>
      <c r="AL11" s="134"/>
      <c r="AM11" s="134"/>
      <c r="AN11" s="320"/>
      <c r="AO11" s="319"/>
      <c r="AP11" s="319"/>
      <c r="AQ11" s="320"/>
      <c r="AR11" s="134"/>
      <c r="AS11" s="134"/>
      <c r="AT11" s="320"/>
      <c r="AU11" s="306"/>
      <c r="AV11" s="306"/>
      <c r="AW11" s="302"/>
      <c r="AX11" s="302"/>
    </row>
    <row r="12" spans="1:50" s="328" customFormat="1" ht="18.75" customHeight="1">
      <c r="A12" s="425" t="s">
        <v>307</v>
      </c>
      <c r="B12" s="158"/>
      <c r="C12" s="158"/>
      <c r="D12" s="325" t="str">
        <f>IF(B12=0, "    ---- ", IF(ABS(ROUND(100/B12*C12-100,1))&lt;999,ROUND(100/B12*C12-100,1),IF(ROUND(100/B12*C12-100,1)&gt;999,999,-999)))</f>
        <v xml:space="preserve">    ---- </v>
      </c>
      <c r="E12" s="158"/>
      <c r="F12" s="158"/>
      <c r="G12" s="326" t="str">
        <f>IF(E12=0, "    ---- ", IF(ABS(ROUND(100/E12*F12-100,1))&lt;999,ROUND(100/E12*F12-100,1),IF(ROUND(100/E12*F12-100,1)&gt;999,999,-999)))</f>
        <v xml:space="preserve">    ---- </v>
      </c>
      <c r="H12" s="158"/>
      <c r="I12" s="158"/>
      <c r="J12" s="326"/>
      <c r="K12" s="158"/>
      <c r="L12" s="158"/>
      <c r="M12" s="325"/>
      <c r="N12" s="158"/>
      <c r="O12" s="158"/>
      <c r="P12" s="326"/>
      <c r="Q12" s="158"/>
      <c r="R12" s="158"/>
      <c r="S12" s="326"/>
      <c r="T12" s="158"/>
      <c r="U12" s="158"/>
      <c r="V12" s="326" t="str">
        <f>IF(T12=0, "    ---- ", IF(ABS(ROUND(100/T12*U12-100,1))&lt;999,ROUND(100/T12*U12-100,1),IF(ROUND(100/T12*U12-100,1)&gt;999,999,-999)))</f>
        <v xml:space="preserve">    ---- </v>
      </c>
      <c r="W12" s="158"/>
      <c r="X12" s="158"/>
      <c r="Y12" s="326" t="str">
        <f t="shared" ref="Y12:Y22" si="0">IF(W12=0, "    ---- ", IF(ABS(ROUND(100/W12*X12-100,1))&lt;999,ROUND(100/W12*X12-100,1),IF(ROUND(100/W12*X12-100,1)&gt;999,999,-999)))</f>
        <v xml:space="preserve">    ---- </v>
      </c>
      <c r="Z12" s="158"/>
      <c r="AA12" s="158"/>
      <c r="AB12" s="326"/>
      <c r="AC12" s="158"/>
      <c r="AD12" s="158"/>
      <c r="AE12" s="326"/>
      <c r="AF12" s="158"/>
      <c r="AG12" s="158"/>
      <c r="AH12" s="326"/>
      <c r="AI12" s="158"/>
      <c r="AJ12" s="158"/>
      <c r="AK12" s="326" t="str">
        <f>IF(AI12=0, "    ---- ", IF(ABS(ROUND(100/AI12*AJ12-100,1))&lt;999,ROUND(100/AI12*AJ12-100,1),IF(ROUND(100/AI12*AJ12-100,1)&gt;999,999,-999)))</f>
        <v xml:space="preserve">    ---- </v>
      </c>
      <c r="AL12" s="158"/>
      <c r="AM12" s="158"/>
      <c r="AN12" s="326" t="str">
        <f t="shared" ref="AN12:AN22" si="1">IF(AL12=0, "    ---- ", IF(ABS(ROUND(100/AL12*AM12-100,1))&lt;999,ROUND(100/AL12*AM12-100,1),IF(ROUND(100/AL12*AM12-100,1)&gt;999,999,-999)))</f>
        <v xml:space="preserve">    ---- </v>
      </c>
      <c r="AO12" s="325">
        <f>B12+E12+H12+K12+Q12+T12+W12+Z12+AF12+AI12+AL12</f>
        <v>0</v>
      </c>
      <c r="AP12" s="325">
        <f>C12+F12+I12+L12+R12+U12+X12+AA12+AG12+AJ12+AM12</f>
        <v>0</v>
      </c>
      <c r="AQ12" s="326" t="str">
        <f t="shared" ref="AQ12:AQ43" si="2">IF(AO12=0, "    ---- ", IF(ABS(ROUND(100/AO12*AP12-100,1))&lt;999,ROUND(100/AO12*AP12-100,1),IF(ROUND(100/AO12*AP12-100,1)&gt;999,999,-999)))</f>
        <v xml:space="preserve">    ---- </v>
      </c>
      <c r="AR12" s="158">
        <f>+B12+E12+H12+K12+N12+Q12+T12+W12+Z12+AC12+AF12+AI12+AL12</f>
        <v>0</v>
      </c>
      <c r="AS12" s="158">
        <f>+C12+F12+I12+L12+O12+R12+U12+X12+AA12+AD12+AG12+AJ12+AM12</f>
        <v>0</v>
      </c>
      <c r="AT12" s="326" t="str">
        <f t="shared" ref="AT12:AT43" si="3">IF(AR12=0, "    ---- ", IF(ABS(ROUND(100/AR12*AS12-100,1))&lt;999,ROUND(100/AR12*AS12-100,1),IF(ROUND(100/AR12*AS12-100,1)&gt;999,999,-999)))</f>
        <v xml:space="preserve">    ---- </v>
      </c>
      <c r="AU12" s="306"/>
      <c r="AV12" s="306"/>
      <c r="AW12" s="302"/>
      <c r="AX12" s="302"/>
    </row>
    <row r="13" spans="1:50" s="328" customFormat="1" ht="18.75" customHeight="1">
      <c r="A13" s="425" t="s">
        <v>308</v>
      </c>
      <c r="B13" s="158"/>
      <c r="C13" s="158"/>
      <c r="D13" s="325" t="str">
        <f>IF(B13=0, "    ---- ", IF(ABS(ROUND(100/B13*C13-100,1))&lt;999,ROUND(100/B13*C13-100,1),IF(ROUND(100/B13*C13-100,1)&gt;999,999,-999)))</f>
        <v xml:space="preserve">    ---- </v>
      </c>
      <c r="E13" s="158"/>
      <c r="F13" s="158"/>
      <c r="G13" s="326"/>
      <c r="H13" s="158"/>
      <c r="I13" s="158"/>
      <c r="J13" s="326"/>
      <c r="K13" s="158"/>
      <c r="L13" s="158"/>
      <c r="M13" s="325"/>
      <c r="N13" s="158"/>
      <c r="O13" s="158"/>
      <c r="P13" s="326"/>
      <c r="Q13" s="158"/>
      <c r="R13" s="158"/>
      <c r="S13" s="326"/>
      <c r="T13" s="158"/>
      <c r="U13" s="158"/>
      <c r="V13" s="326"/>
      <c r="W13" s="158"/>
      <c r="X13" s="158"/>
      <c r="Y13" s="326" t="str">
        <f t="shared" si="0"/>
        <v xml:space="preserve">    ---- </v>
      </c>
      <c r="Z13" s="158"/>
      <c r="AA13" s="158"/>
      <c r="AB13" s="326"/>
      <c r="AC13" s="158"/>
      <c r="AD13" s="158"/>
      <c r="AE13" s="326"/>
      <c r="AF13" s="158"/>
      <c r="AG13" s="158"/>
      <c r="AH13" s="326"/>
      <c r="AI13" s="158"/>
      <c r="AJ13" s="158"/>
      <c r="AK13" s="326"/>
      <c r="AL13" s="158"/>
      <c r="AM13" s="158"/>
      <c r="AN13" s="326" t="str">
        <f t="shared" si="1"/>
        <v xml:space="preserve">    ---- </v>
      </c>
      <c r="AO13" s="325">
        <f t="shared" ref="AO13:AP100" si="4">B13+E13+H13+K13+Q13+T13+W13+Z13+AF13+AI13+AL13</f>
        <v>0</v>
      </c>
      <c r="AP13" s="325">
        <f t="shared" si="4"/>
        <v>0</v>
      </c>
      <c r="AQ13" s="326" t="str">
        <f t="shared" si="2"/>
        <v xml:space="preserve">    ---- </v>
      </c>
      <c r="AR13" s="158">
        <f t="shared" ref="AR13:AS100" si="5">+B13+E13+H13+K13+N13+Q13+T13+W13+Z13+AC13+AF13+AI13+AL13</f>
        <v>0</v>
      </c>
      <c r="AS13" s="158">
        <f t="shared" si="5"/>
        <v>0</v>
      </c>
      <c r="AT13" s="326" t="str">
        <f t="shared" si="3"/>
        <v xml:space="preserve">    ---- </v>
      </c>
      <c r="AU13" s="306"/>
      <c r="AV13" s="306"/>
      <c r="AW13" s="302"/>
      <c r="AX13" s="302"/>
    </row>
    <row r="14" spans="1:50" s="328" customFormat="1" ht="18.75" customHeight="1">
      <c r="A14" s="425" t="s">
        <v>182</v>
      </c>
      <c r="B14" s="158"/>
      <c r="C14" s="158"/>
      <c r="D14" s="325" t="str">
        <f>IF(B14=0, "    ---- ", IF(ABS(ROUND(100/B14*C14-100,1))&lt;999,ROUND(100/B14*C14-100,1),IF(ROUND(100/B14*C14-100,1)&gt;999,999,-999)))</f>
        <v xml:space="preserve">    ---- </v>
      </c>
      <c r="E14" s="158"/>
      <c r="F14" s="158"/>
      <c r="G14" s="326" t="str">
        <f>IF(E14=0, "    ---- ", IF(ABS(ROUND(100/E14*F14-100,1))&lt;999,ROUND(100/E14*F14-100,1),IF(ROUND(100/E14*F14-100,1)&gt;999,999,-999)))</f>
        <v xml:space="preserve">    ---- </v>
      </c>
      <c r="H14" s="158"/>
      <c r="I14" s="158"/>
      <c r="J14" s="326"/>
      <c r="K14" s="158"/>
      <c r="L14" s="158"/>
      <c r="M14" s="325"/>
      <c r="N14" s="158"/>
      <c r="O14" s="158"/>
      <c r="P14" s="326"/>
      <c r="Q14" s="158"/>
      <c r="R14" s="158"/>
      <c r="S14" s="326"/>
      <c r="T14" s="158"/>
      <c r="U14" s="158"/>
      <c r="V14" s="326" t="str">
        <f>IF(T14=0, "    ---- ", IF(ABS(ROUND(100/T14*U14-100,1))&lt;999,ROUND(100/T14*U14-100,1),IF(ROUND(100/T14*U14-100,1)&gt;999,999,-999)))</f>
        <v xml:space="preserve">    ---- </v>
      </c>
      <c r="W14" s="158"/>
      <c r="X14" s="158"/>
      <c r="Y14" s="326" t="str">
        <f t="shared" si="0"/>
        <v xml:space="preserve">    ---- </v>
      </c>
      <c r="Z14" s="158"/>
      <c r="AA14" s="158"/>
      <c r="AB14" s="326"/>
      <c r="AC14" s="158"/>
      <c r="AD14" s="158"/>
      <c r="AE14" s="326"/>
      <c r="AF14" s="158"/>
      <c r="AG14" s="158"/>
      <c r="AH14" s="326"/>
      <c r="AI14" s="158"/>
      <c r="AJ14" s="158"/>
      <c r="AK14" s="326" t="str">
        <f>IF(AI14=0, "    ---- ", IF(ABS(ROUND(100/AI14*AJ14-100,1))&lt;999,ROUND(100/AI14*AJ14-100,1),IF(ROUND(100/AI14*AJ14-100,1)&gt;999,999,-999)))</f>
        <v xml:space="preserve">    ---- </v>
      </c>
      <c r="AL14" s="158"/>
      <c r="AM14" s="158"/>
      <c r="AN14" s="326" t="str">
        <f t="shared" si="1"/>
        <v xml:space="preserve">    ---- </v>
      </c>
      <c r="AO14" s="325">
        <f t="shared" si="4"/>
        <v>0</v>
      </c>
      <c r="AP14" s="325">
        <f t="shared" si="4"/>
        <v>0</v>
      </c>
      <c r="AQ14" s="326" t="str">
        <f t="shared" si="2"/>
        <v xml:space="preserve">    ---- </v>
      </c>
      <c r="AR14" s="158">
        <f t="shared" si="5"/>
        <v>0</v>
      </c>
      <c r="AS14" s="158">
        <f t="shared" si="5"/>
        <v>0</v>
      </c>
      <c r="AT14" s="326" t="str">
        <f t="shared" si="3"/>
        <v xml:space="preserve">    ---- </v>
      </c>
      <c r="AU14" s="306"/>
      <c r="AV14" s="306"/>
      <c r="AW14" s="302"/>
      <c r="AX14" s="302"/>
    </row>
    <row r="15" spans="1:50" s="328" customFormat="1" ht="18.75" customHeight="1">
      <c r="A15" s="425" t="s">
        <v>176</v>
      </c>
      <c r="B15" s="158"/>
      <c r="C15" s="158"/>
      <c r="D15" s="325"/>
      <c r="E15" s="158"/>
      <c r="F15" s="158"/>
      <c r="G15" s="326" t="str">
        <f>IF(E15=0, "    ---- ", IF(ABS(ROUND(100/E15*F15-100,1))&lt;999,ROUND(100/E15*F15-100,1),IF(ROUND(100/E15*F15-100,1)&gt;999,999,-999)))</f>
        <v xml:space="preserve">    ---- </v>
      </c>
      <c r="H15" s="158"/>
      <c r="I15" s="158"/>
      <c r="J15" s="326"/>
      <c r="K15" s="158"/>
      <c r="L15" s="158"/>
      <c r="M15" s="325"/>
      <c r="N15" s="158"/>
      <c r="O15" s="158"/>
      <c r="P15" s="326"/>
      <c r="Q15" s="158"/>
      <c r="R15" s="158"/>
      <c r="S15" s="326"/>
      <c r="T15" s="158"/>
      <c r="U15" s="158"/>
      <c r="V15" s="326" t="str">
        <f>IF(T15=0, "    ---- ", IF(ABS(ROUND(100/T15*U15-100,1))&lt;999,ROUND(100/T15*U15-100,1),IF(ROUND(100/T15*U15-100,1)&gt;999,999,-999)))</f>
        <v xml:space="preserve">    ---- </v>
      </c>
      <c r="W15" s="158"/>
      <c r="X15" s="158"/>
      <c r="Y15" s="326" t="str">
        <f t="shared" si="0"/>
        <v xml:space="preserve">    ---- </v>
      </c>
      <c r="Z15" s="158"/>
      <c r="AA15" s="158"/>
      <c r="AB15" s="326"/>
      <c r="AC15" s="158"/>
      <c r="AD15" s="158"/>
      <c r="AE15" s="326"/>
      <c r="AF15" s="158"/>
      <c r="AG15" s="158"/>
      <c r="AH15" s="326"/>
      <c r="AI15" s="158"/>
      <c r="AJ15" s="158"/>
      <c r="AK15" s="326"/>
      <c r="AL15" s="158"/>
      <c r="AM15" s="158"/>
      <c r="AN15" s="326" t="str">
        <f t="shared" si="1"/>
        <v xml:space="preserve">    ---- </v>
      </c>
      <c r="AO15" s="325">
        <f t="shared" si="4"/>
        <v>0</v>
      </c>
      <c r="AP15" s="325">
        <f t="shared" si="4"/>
        <v>0</v>
      </c>
      <c r="AQ15" s="326" t="str">
        <f t="shared" si="2"/>
        <v xml:space="preserve">    ---- </v>
      </c>
      <c r="AR15" s="158">
        <f t="shared" si="5"/>
        <v>0</v>
      </c>
      <c r="AS15" s="158">
        <f t="shared" si="5"/>
        <v>0</v>
      </c>
      <c r="AT15" s="326" t="str">
        <f t="shared" si="3"/>
        <v xml:space="preserve">    ---- </v>
      </c>
      <c r="AU15" s="306"/>
      <c r="AV15" s="306"/>
      <c r="AW15" s="302"/>
      <c r="AX15" s="302"/>
    </row>
    <row r="16" spans="1:50" s="328" customFormat="1" ht="18.75" customHeight="1">
      <c r="A16" s="425" t="s">
        <v>179</v>
      </c>
      <c r="B16" s="158"/>
      <c r="C16" s="158"/>
      <c r="D16" s="325" t="str">
        <f>IF(B16=0, "    ---- ", IF(ABS(ROUND(100/B16*C16-100,1))&lt;999,ROUND(100/B16*C16-100,1),IF(ROUND(100/B16*C16-100,1)&gt;999,999,-999)))</f>
        <v xml:space="preserve">    ---- </v>
      </c>
      <c r="E16" s="158"/>
      <c r="F16" s="158"/>
      <c r="G16" s="326" t="str">
        <f>IF(E16=0, "    ---- ", IF(ABS(ROUND(100/E16*F16-100,1))&lt;999,ROUND(100/E16*F16-100,1),IF(ROUND(100/E16*F16-100,1)&gt;999,999,-999)))</f>
        <v xml:space="preserve">    ---- </v>
      </c>
      <c r="H16" s="158"/>
      <c r="I16" s="158"/>
      <c r="J16" s="326"/>
      <c r="K16" s="158"/>
      <c r="L16" s="158"/>
      <c r="M16" s="325"/>
      <c r="N16" s="158"/>
      <c r="O16" s="158"/>
      <c r="P16" s="326"/>
      <c r="Q16" s="158"/>
      <c r="R16" s="158"/>
      <c r="S16" s="326"/>
      <c r="T16" s="158"/>
      <c r="U16" s="158"/>
      <c r="V16" s="326" t="str">
        <f>IF(T16=0, "    ---- ", IF(ABS(ROUND(100/T16*U16-100,1))&lt;999,ROUND(100/T16*U16-100,1),IF(ROUND(100/T16*U16-100,1)&gt;999,999,-999)))</f>
        <v xml:space="preserve">    ---- </v>
      </c>
      <c r="W16" s="158"/>
      <c r="X16" s="158"/>
      <c r="Y16" s="326" t="str">
        <f t="shared" si="0"/>
        <v xml:space="preserve">    ---- </v>
      </c>
      <c r="Z16" s="158"/>
      <c r="AA16" s="158"/>
      <c r="AB16" s="326"/>
      <c r="AC16" s="158"/>
      <c r="AD16" s="158"/>
      <c r="AE16" s="326"/>
      <c r="AF16" s="158"/>
      <c r="AG16" s="158"/>
      <c r="AH16" s="326"/>
      <c r="AI16" s="158"/>
      <c r="AJ16" s="158"/>
      <c r="AK16" s="326" t="str">
        <f>IF(AI16=0, "    ---- ", IF(ABS(ROUND(100/AI16*AJ16-100,1))&lt;999,ROUND(100/AI16*AJ16-100,1),IF(ROUND(100/AI16*AJ16-100,1)&gt;999,999,-999)))</f>
        <v xml:space="preserve">    ---- </v>
      </c>
      <c r="AL16" s="158"/>
      <c r="AM16" s="158"/>
      <c r="AN16" s="326" t="str">
        <f t="shared" si="1"/>
        <v xml:space="preserve">    ---- </v>
      </c>
      <c r="AO16" s="325">
        <f t="shared" si="4"/>
        <v>0</v>
      </c>
      <c r="AP16" s="325">
        <f t="shared" si="4"/>
        <v>0</v>
      </c>
      <c r="AQ16" s="326" t="str">
        <f t="shared" si="2"/>
        <v xml:space="preserve">    ---- </v>
      </c>
      <c r="AR16" s="158">
        <f t="shared" si="5"/>
        <v>0</v>
      </c>
      <c r="AS16" s="158">
        <f t="shared" si="5"/>
        <v>0</v>
      </c>
      <c r="AT16" s="326" t="str">
        <f t="shared" si="3"/>
        <v xml:space="preserve">    ---- </v>
      </c>
      <c r="AU16" s="306"/>
      <c r="AV16" s="306"/>
      <c r="AW16" s="302"/>
      <c r="AX16" s="302"/>
    </row>
    <row r="17" spans="1:50" s="328" customFormat="1" ht="18.75" customHeight="1">
      <c r="A17" s="425" t="s">
        <v>309</v>
      </c>
      <c r="B17" s="158"/>
      <c r="C17" s="158"/>
      <c r="D17" s="325" t="str">
        <f>IF(B17=0, "    ---- ", IF(ABS(ROUND(100/B17*C17-100,1))&lt;999,ROUND(100/B17*C17-100,1),IF(ROUND(100/B17*C17-100,1)&gt;999,999,-999)))</f>
        <v xml:space="preserve">    ---- </v>
      </c>
      <c r="E17" s="158"/>
      <c r="F17" s="158"/>
      <c r="G17" s="326" t="str">
        <f>IF(E17=0, "    ---- ", IF(ABS(ROUND(100/E17*F17-100,1))&lt;999,ROUND(100/E17*F17-100,1),IF(ROUND(100/E17*F17-100,1)&gt;999,999,-999)))</f>
        <v xml:space="preserve">    ---- </v>
      </c>
      <c r="H17" s="158"/>
      <c r="I17" s="158"/>
      <c r="J17" s="326"/>
      <c r="K17" s="158"/>
      <c r="L17" s="158"/>
      <c r="M17" s="325"/>
      <c r="N17" s="158"/>
      <c r="O17" s="158"/>
      <c r="P17" s="326" t="str">
        <f t="shared" ref="P17:P22" si="6">IF(N17=0, "    ---- ", IF(ABS(ROUND(100/N17*O17-100,1))&lt;999,ROUND(100/N17*O17-100,1),IF(ROUND(100/N17*O17-100,1)&gt;999,999,-999)))</f>
        <v xml:space="preserve">    ---- </v>
      </c>
      <c r="Q17" s="158"/>
      <c r="R17" s="158"/>
      <c r="S17" s="326"/>
      <c r="T17" s="158"/>
      <c r="U17" s="158"/>
      <c r="V17" s="326" t="str">
        <f>IF(T17=0, "    ---- ", IF(ABS(ROUND(100/T17*U17-100,1))&lt;999,ROUND(100/T17*U17-100,1),IF(ROUND(100/T17*U17-100,1)&gt;999,999,-999)))</f>
        <v xml:space="preserve">    ---- </v>
      </c>
      <c r="W17" s="158"/>
      <c r="X17" s="158"/>
      <c r="Y17" s="326" t="str">
        <f t="shared" si="0"/>
        <v xml:space="preserve">    ---- </v>
      </c>
      <c r="Z17" s="158"/>
      <c r="AA17" s="158"/>
      <c r="AB17" s="326"/>
      <c r="AC17" s="158"/>
      <c r="AD17" s="158"/>
      <c r="AE17" s="326"/>
      <c r="AF17" s="158"/>
      <c r="AG17" s="158"/>
      <c r="AH17" s="326"/>
      <c r="AI17" s="158"/>
      <c r="AJ17" s="158"/>
      <c r="AK17" s="326" t="str">
        <f>IF(AI17=0, "    ---- ", IF(ABS(ROUND(100/AI17*AJ17-100,1))&lt;999,ROUND(100/AI17*AJ17-100,1),IF(ROUND(100/AI17*AJ17-100,1)&gt;999,999,-999)))</f>
        <v xml:space="preserve">    ---- </v>
      </c>
      <c r="AL17" s="158"/>
      <c r="AM17" s="158"/>
      <c r="AN17" s="326" t="str">
        <f t="shared" si="1"/>
        <v xml:space="preserve">    ---- </v>
      </c>
      <c r="AO17" s="325">
        <f t="shared" si="4"/>
        <v>0</v>
      </c>
      <c r="AP17" s="325">
        <f t="shared" si="4"/>
        <v>0</v>
      </c>
      <c r="AQ17" s="326" t="str">
        <f t="shared" si="2"/>
        <v xml:space="preserve">    ---- </v>
      </c>
      <c r="AR17" s="158">
        <f t="shared" si="5"/>
        <v>0</v>
      </c>
      <c r="AS17" s="158">
        <f t="shared" si="5"/>
        <v>0</v>
      </c>
      <c r="AT17" s="326" t="str">
        <f t="shared" si="3"/>
        <v xml:space="preserve">    ---- </v>
      </c>
      <c r="AU17" s="306"/>
      <c r="AV17" s="306"/>
      <c r="AW17" s="302"/>
      <c r="AX17" s="302"/>
    </row>
    <row r="18" spans="1:50" s="328" customFormat="1" ht="18.75" customHeight="1">
      <c r="A18" s="425" t="s">
        <v>178</v>
      </c>
      <c r="B18" s="158"/>
      <c r="C18" s="158"/>
      <c r="D18" s="325" t="str">
        <f>IF(B18=0, "    ---- ", IF(ABS(ROUND(100/B18*C18-100,1))&lt;999,ROUND(100/B18*C18-100,1),IF(ROUND(100/B18*C18-100,1)&gt;999,999,-999)))</f>
        <v xml:space="preserve">    ---- </v>
      </c>
      <c r="E18" s="158"/>
      <c r="F18" s="158"/>
      <c r="G18" s="326" t="str">
        <f>IF(E18=0, "    ---- ", IF(ABS(ROUND(100/E18*F18-100,1))&lt;999,ROUND(100/E18*F18-100,1),IF(ROUND(100/E18*F18-100,1)&gt;999,999,-999)))</f>
        <v xml:space="preserve">    ---- </v>
      </c>
      <c r="H18" s="158"/>
      <c r="I18" s="158"/>
      <c r="J18" s="326"/>
      <c r="K18" s="158"/>
      <c r="L18" s="158"/>
      <c r="M18" s="325"/>
      <c r="N18" s="158"/>
      <c r="O18" s="158"/>
      <c r="P18" s="326"/>
      <c r="Q18" s="158"/>
      <c r="R18" s="158"/>
      <c r="S18" s="326"/>
      <c r="T18" s="158"/>
      <c r="U18" s="158"/>
      <c r="V18" s="326"/>
      <c r="W18" s="158"/>
      <c r="X18" s="158"/>
      <c r="Y18" s="326" t="str">
        <f t="shared" si="0"/>
        <v xml:space="preserve">    ---- </v>
      </c>
      <c r="Z18" s="158"/>
      <c r="AA18" s="158"/>
      <c r="AB18" s="326"/>
      <c r="AC18" s="158"/>
      <c r="AD18" s="158"/>
      <c r="AE18" s="326"/>
      <c r="AF18" s="158"/>
      <c r="AG18" s="158"/>
      <c r="AH18" s="326"/>
      <c r="AI18" s="158"/>
      <c r="AJ18" s="158"/>
      <c r="AK18" s="326"/>
      <c r="AL18" s="158"/>
      <c r="AM18" s="158"/>
      <c r="AN18" s="326" t="str">
        <f t="shared" si="1"/>
        <v xml:space="preserve">    ---- </v>
      </c>
      <c r="AO18" s="325">
        <f t="shared" si="4"/>
        <v>0</v>
      </c>
      <c r="AP18" s="325">
        <f t="shared" si="4"/>
        <v>0</v>
      </c>
      <c r="AQ18" s="326" t="str">
        <f t="shared" si="2"/>
        <v xml:space="preserve">    ---- </v>
      </c>
      <c r="AR18" s="158">
        <f t="shared" si="5"/>
        <v>0</v>
      </c>
      <c r="AS18" s="158">
        <f t="shared" si="5"/>
        <v>0</v>
      </c>
      <c r="AT18" s="326" t="str">
        <f t="shared" si="3"/>
        <v xml:space="preserve">    ---- </v>
      </c>
      <c r="AU18" s="306"/>
      <c r="AV18" s="306"/>
      <c r="AW18" s="302"/>
      <c r="AX18" s="302"/>
    </row>
    <row r="19" spans="1:50" s="328" customFormat="1" ht="18.75" customHeight="1">
      <c r="A19" s="425" t="s">
        <v>310</v>
      </c>
      <c r="B19" s="158"/>
      <c r="C19" s="158"/>
      <c r="D19" s="325"/>
      <c r="E19" s="158"/>
      <c r="F19" s="158"/>
      <c r="G19" s="326"/>
      <c r="H19" s="158"/>
      <c r="I19" s="158"/>
      <c r="J19" s="326"/>
      <c r="K19" s="158"/>
      <c r="L19" s="158"/>
      <c r="M19" s="325"/>
      <c r="N19" s="158"/>
      <c r="O19" s="158"/>
      <c r="P19" s="326"/>
      <c r="Q19" s="158"/>
      <c r="R19" s="158"/>
      <c r="S19" s="326"/>
      <c r="T19" s="158"/>
      <c r="U19" s="158"/>
      <c r="V19" s="326" t="str">
        <f>IF(T19=0, "    ---- ", IF(ABS(ROUND(100/T19*U19-100,1))&lt;999,ROUND(100/T19*U19-100,1),IF(ROUND(100/T19*U19-100,1)&gt;999,999,-999)))</f>
        <v xml:space="preserve">    ---- </v>
      </c>
      <c r="W19" s="158"/>
      <c r="X19" s="158"/>
      <c r="Y19" s="326" t="str">
        <f t="shared" si="0"/>
        <v xml:space="preserve">    ---- </v>
      </c>
      <c r="Z19" s="158"/>
      <c r="AA19" s="158"/>
      <c r="AB19" s="326"/>
      <c r="AC19" s="158"/>
      <c r="AD19" s="158"/>
      <c r="AE19" s="326"/>
      <c r="AF19" s="158"/>
      <c r="AG19" s="158"/>
      <c r="AH19" s="326"/>
      <c r="AI19" s="158"/>
      <c r="AJ19" s="158"/>
      <c r="AK19" s="326" t="str">
        <f>IF(AI19=0, "    ---- ", IF(ABS(ROUND(100/AI19*AJ19-100,1))&lt;999,ROUND(100/AI19*AJ19-100,1),IF(ROUND(100/AI19*AJ19-100,1)&gt;999,999,-999)))</f>
        <v xml:space="preserve">    ---- </v>
      </c>
      <c r="AL19" s="158"/>
      <c r="AM19" s="158"/>
      <c r="AN19" s="326" t="str">
        <f t="shared" si="1"/>
        <v xml:space="preserve">    ---- </v>
      </c>
      <c r="AO19" s="325">
        <f t="shared" si="4"/>
        <v>0</v>
      </c>
      <c r="AP19" s="325">
        <f t="shared" si="4"/>
        <v>0</v>
      </c>
      <c r="AQ19" s="326" t="str">
        <f t="shared" si="2"/>
        <v xml:space="preserve">    ---- </v>
      </c>
      <c r="AR19" s="158">
        <f t="shared" si="5"/>
        <v>0</v>
      </c>
      <c r="AS19" s="158">
        <f t="shared" si="5"/>
        <v>0</v>
      </c>
      <c r="AT19" s="326" t="str">
        <f t="shared" si="3"/>
        <v xml:space="preserve">    ---- </v>
      </c>
      <c r="AU19" s="306"/>
      <c r="AV19" s="306"/>
      <c r="AW19" s="302"/>
      <c r="AX19" s="302"/>
    </row>
    <row r="20" spans="1:50" s="323" customFormat="1" ht="18.75" customHeight="1">
      <c r="A20" s="424" t="s">
        <v>41</v>
      </c>
      <c r="B20" s="134">
        <f>SUM(B12:B17)+B19</f>
        <v>0</v>
      </c>
      <c r="C20" s="134">
        <f>SUM(C12:C17)+C19</f>
        <v>0</v>
      </c>
      <c r="D20" s="319" t="str">
        <f>IF(B20=0, "    ---- ", IF(ABS(ROUND(100/B20*C20-100,1))&lt;999,ROUND(100/B20*C20-100,1),IF(ROUND(100/B20*C20-100,1)&gt;999,999,-999)))</f>
        <v xml:space="preserve">    ---- </v>
      </c>
      <c r="E20" s="134">
        <f>SUM(E12:E17)+E19</f>
        <v>0</v>
      </c>
      <c r="F20" s="134">
        <f>SUM(F12:F17)+F19</f>
        <v>0</v>
      </c>
      <c r="G20" s="320" t="str">
        <f>IF(E20=0, "    ---- ", IF(ABS(ROUND(100/E20*F20-100,1))&lt;999,ROUND(100/E20*F20-100,1),IF(ROUND(100/E20*F20-100,1)&gt;999,999,-999)))</f>
        <v xml:space="preserve">    ---- </v>
      </c>
      <c r="H20" s="134">
        <f>SUM(H12:H17)+H19</f>
        <v>0</v>
      </c>
      <c r="I20" s="134">
        <f>SUM(I12:I17)+I19</f>
        <v>0</v>
      </c>
      <c r="J20" s="320"/>
      <c r="K20" s="134">
        <f>SUM(K12:K17)+K19</f>
        <v>0</v>
      </c>
      <c r="L20" s="134">
        <f>SUM(L12:L17)+L19</f>
        <v>0</v>
      </c>
      <c r="M20" s="319"/>
      <c r="N20" s="134">
        <f>SUM(N12:N17)+N19</f>
        <v>0</v>
      </c>
      <c r="O20" s="134">
        <f>SUM(O12:O17)+O19</f>
        <v>0</v>
      </c>
      <c r="P20" s="320" t="str">
        <f t="shared" si="6"/>
        <v xml:space="preserve">    ---- </v>
      </c>
      <c r="Q20" s="134">
        <f>SUM(Q12:Q17)+Q19</f>
        <v>0</v>
      </c>
      <c r="R20" s="134">
        <f>SUM(R12:R17)+R19</f>
        <v>0</v>
      </c>
      <c r="S20" s="320"/>
      <c r="T20" s="134">
        <f>SUM(T12:T17)+T19</f>
        <v>0</v>
      </c>
      <c r="U20" s="134">
        <f>SUM(U12:U17)+U19</f>
        <v>0</v>
      </c>
      <c r="V20" s="320" t="str">
        <f>IF(T20=0, "    ---- ", IF(ABS(ROUND(100/T20*U20-100,1))&lt;999,ROUND(100/T20*U20-100,1),IF(ROUND(100/T20*U20-100,1)&gt;999,999,-999)))</f>
        <v xml:space="preserve">    ---- </v>
      </c>
      <c r="W20" s="134">
        <f>SUM(W12:W17)+W19</f>
        <v>0</v>
      </c>
      <c r="X20" s="134">
        <f>SUM(X12:X17)+X19</f>
        <v>0</v>
      </c>
      <c r="Y20" s="320" t="str">
        <f t="shared" si="0"/>
        <v xml:space="preserve">    ---- </v>
      </c>
      <c r="Z20" s="134">
        <f>SUM(Z12:Z17)+Z19</f>
        <v>0</v>
      </c>
      <c r="AA20" s="134">
        <f>SUM(AA12:AA17)+AA19</f>
        <v>0</v>
      </c>
      <c r="AB20" s="320"/>
      <c r="AC20" s="134">
        <f>SUM(AC12:AC17)+AC19</f>
        <v>0</v>
      </c>
      <c r="AD20" s="134">
        <f>SUM(AD12:AD17)+AD19</f>
        <v>0</v>
      </c>
      <c r="AE20" s="320"/>
      <c r="AF20" s="134">
        <f>SUM(AF12:AF17)+AF19</f>
        <v>0</v>
      </c>
      <c r="AG20" s="134">
        <f>SUM(AG12:AG17)+AG19</f>
        <v>0</v>
      </c>
      <c r="AH20" s="320"/>
      <c r="AI20" s="134">
        <f>SUM(AI12:AI17)+AI19</f>
        <v>0</v>
      </c>
      <c r="AJ20" s="134">
        <f>SUM(AJ12:AJ17)+AJ19</f>
        <v>0</v>
      </c>
      <c r="AK20" s="320" t="str">
        <f>IF(AI20=0, "    ---- ", IF(ABS(ROUND(100/AI20*AJ20-100,1))&lt;999,ROUND(100/AI20*AJ20-100,1),IF(ROUND(100/AI20*AJ20-100,1)&gt;999,999,-999)))</f>
        <v xml:space="preserve">    ---- </v>
      </c>
      <c r="AL20" s="134">
        <f>SUM(AL12:AL17)+AL19</f>
        <v>0</v>
      </c>
      <c r="AM20" s="134">
        <f>SUM(AM12:AM17)+AM19</f>
        <v>0</v>
      </c>
      <c r="AN20" s="320" t="str">
        <f t="shared" si="1"/>
        <v xml:space="preserve">    ---- </v>
      </c>
      <c r="AO20" s="319">
        <f t="shared" si="4"/>
        <v>0</v>
      </c>
      <c r="AP20" s="319">
        <f t="shared" si="4"/>
        <v>0</v>
      </c>
      <c r="AQ20" s="320" t="str">
        <f t="shared" si="2"/>
        <v xml:space="preserve">    ---- </v>
      </c>
      <c r="AR20" s="134">
        <f t="shared" si="5"/>
        <v>0</v>
      </c>
      <c r="AS20" s="134">
        <f t="shared" si="5"/>
        <v>0</v>
      </c>
      <c r="AT20" s="320" t="str">
        <f t="shared" si="3"/>
        <v xml:space="preserve">    ---- </v>
      </c>
      <c r="AU20" s="321"/>
      <c r="AV20" s="321"/>
      <c r="AW20" s="322"/>
      <c r="AX20" s="322"/>
    </row>
    <row r="21" spans="1:50" s="328" customFormat="1" ht="18.75" customHeight="1">
      <c r="A21" s="425" t="s">
        <v>311</v>
      </c>
      <c r="B21" s="158"/>
      <c r="C21" s="158"/>
      <c r="D21" s="325" t="str">
        <f>IF(B21=0, "    ---- ", IF(ABS(ROUND(100/B21*C21-100,1))&lt;999,ROUND(100/B21*C21-100,1),IF(ROUND(100/B21*C21-100,1)&gt;999,999,-999)))</f>
        <v xml:space="preserve">    ---- </v>
      </c>
      <c r="E21" s="158"/>
      <c r="F21" s="158"/>
      <c r="G21" s="326" t="str">
        <f>IF(E21=0, "    ---- ", IF(ABS(ROUND(100/E21*F21-100,1))&lt;999,ROUND(100/E21*F21-100,1),IF(ROUND(100/E21*F21-100,1)&gt;999,999,-999)))</f>
        <v xml:space="preserve">    ---- </v>
      </c>
      <c r="H21" s="158"/>
      <c r="I21" s="158"/>
      <c r="J21" s="326"/>
      <c r="K21" s="158"/>
      <c r="L21" s="158"/>
      <c r="M21" s="325"/>
      <c r="N21" s="158"/>
      <c r="O21" s="158"/>
      <c r="P21" s="326"/>
      <c r="Q21" s="158"/>
      <c r="R21" s="158"/>
      <c r="S21" s="326"/>
      <c r="T21" s="158"/>
      <c r="U21" s="158"/>
      <c r="V21" s="326"/>
      <c r="W21" s="158"/>
      <c r="X21" s="158"/>
      <c r="Y21" s="326" t="str">
        <f t="shared" si="0"/>
        <v xml:space="preserve">    ---- </v>
      </c>
      <c r="Z21" s="158"/>
      <c r="AA21" s="158"/>
      <c r="AB21" s="326"/>
      <c r="AC21" s="158"/>
      <c r="AD21" s="158"/>
      <c r="AE21" s="326"/>
      <c r="AF21" s="158"/>
      <c r="AG21" s="158"/>
      <c r="AH21" s="326"/>
      <c r="AI21" s="158"/>
      <c r="AJ21" s="158"/>
      <c r="AK21" s="326"/>
      <c r="AL21" s="158"/>
      <c r="AM21" s="158"/>
      <c r="AN21" s="326" t="str">
        <f t="shared" si="1"/>
        <v xml:space="preserve">    ---- </v>
      </c>
      <c r="AO21" s="325">
        <f t="shared" si="4"/>
        <v>0</v>
      </c>
      <c r="AP21" s="325">
        <f t="shared" si="4"/>
        <v>0</v>
      </c>
      <c r="AQ21" s="326" t="str">
        <f t="shared" si="2"/>
        <v xml:space="preserve">    ---- </v>
      </c>
      <c r="AR21" s="158">
        <f t="shared" si="5"/>
        <v>0</v>
      </c>
      <c r="AS21" s="158">
        <f t="shared" si="5"/>
        <v>0</v>
      </c>
      <c r="AT21" s="326" t="str">
        <f t="shared" si="3"/>
        <v xml:space="preserve">    ---- </v>
      </c>
      <c r="AU21" s="306"/>
      <c r="AV21" s="306"/>
      <c r="AW21" s="302"/>
      <c r="AX21" s="302"/>
    </row>
    <row r="22" spans="1:50" s="328" customFormat="1" ht="18.75" customHeight="1">
      <c r="A22" s="425" t="s">
        <v>312</v>
      </c>
      <c r="B22" s="158"/>
      <c r="C22" s="158"/>
      <c r="D22" s="325" t="str">
        <f>IF(B22=0, "    ---- ", IF(ABS(ROUND(100/B22*C22-100,1))&lt;999,ROUND(100/B22*C22-100,1),IF(ROUND(100/B22*C22-100,1)&gt;999,999,-999)))</f>
        <v xml:space="preserve">    ---- </v>
      </c>
      <c r="E22" s="158"/>
      <c r="F22" s="158"/>
      <c r="G22" s="326" t="str">
        <f>IF(E22=0, "    ---- ", IF(ABS(ROUND(100/E22*F22-100,1))&lt;999,ROUND(100/E22*F22-100,1),IF(ROUND(100/E22*F22-100,1)&gt;999,999,-999)))</f>
        <v xml:space="preserve">    ---- </v>
      </c>
      <c r="H22" s="158"/>
      <c r="I22" s="158"/>
      <c r="J22" s="326"/>
      <c r="K22" s="158"/>
      <c r="L22" s="158"/>
      <c r="M22" s="325"/>
      <c r="N22" s="158"/>
      <c r="O22" s="158"/>
      <c r="P22" s="326" t="str">
        <f t="shared" si="6"/>
        <v xml:space="preserve">    ---- </v>
      </c>
      <c r="Q22" s="158"/>
      <c r="R22" s="158"/>
      <c r="S22" s="326"/>
      <c r="T22" s="158"/>
      <c r="U22" s="158"/>
      <c r="V22" s="326" t="str">
        <f>IF(T22=0, "    ---- ", IF(ABS(ROUND(100/T22*U22-100,1))&lt;999,ROUND(100/T22*U22-100,1),IF(ROUND(100/T22*U22-100,1)&gt;999,999,-999)))</f>
        <v xml:space="preserve">    ---- </v>
      </c>
      <c r="W22" s="158"/>
      <c r="X22" s="158"/>
      <c r="Y22" s="326" t="str">
        <f t="shared" si="0"/>
        <v xml:space="preserve">    ---- </v>
      </c>
      <c r="Z22" s="158"/>
      <c r="AA22" s="158"/>
      <c r="AB22" s="326"/>
      <c r="AC22" s="158"/>
      <c r="AD22" s="158"/>
      <c r="AE22" s="326"/>
      <c r="AF22" s="158"/>
      <c r="AG22" s="158"/>
      <c r="AH22" s="326"/>
      <c r="AI22" s="158"/>
      <c r="AJ22" s="158"/>
      <c r="AK22" s="326" t="str">
        <f>IF(AI22=0, "    ---- ", IF(ABS(ROUND(100/AI22*AJ22-100,1))&lt;999,ROUND(100/AI22*AJ22-100,1),IF(ROUND(100/AI22*AJ22-100,1)&gt;999,999,-999)))</f>
        <v xml:space="preserve">    ---- </v>
      </c>
      <c r="AL22" s="158"/>
      <c r="AM22" s="158"/>
      <c r="AN22" s="326" t="str">
        <f t="shared" si="1"/>
        <v xml:space="preserve">    ---- </v>
      </c>
      <c r="AO22" s="325">
        <f t="shared" si="4"/>
        <v>0</v>
      </c>
      <c r="AP22" s="325">
        <f t="shared" si="4"/>
        <v>0</v>
      </c>
      <c r="AQ22" s="326" t="str">
        <f t="shared" si="2"/>
        <v xml:space="preserve">    ---- </v>
      </c>
      <c r="AR22" s="158">
        <f t="shared" si="5"/>
        <v>0</v>
      </c>
      <c r="AS22" s="158">
        <f t="shared" si="5"/>
        <v>0</v>
      </c>
      <c r="AT22" s="326" t="str">
        <f t="shared" si="3"/>
        <v xml:space="preserve">    ---- </v>
      </c>
      <c r="AU22" s="306"/>
      <c r="AV22" s="306"/>
      <c r="AW22" s="302"/>
      <c r="AX22" s="302"/>
    </row>
    <row r="23" spans="1:50" ht="18.75" customHeight="1">
      <c r="A23" s="424" t="s">
        <v>187</v>
      </c>
      <c r="B23" s="134"/>
      <c r="C23" s="134"/>
      <c r="D23" s="319"/>
      <c r="E23" s="134"/>
      <c r="F23" s="134"/>
      <c r="G23" s="320"/>
      <c r="H23" s="134"/>
      <c r="I23" s="134"/>
      <c r="J23" s="320"/>
      <c r="K23" s="134"/>
      <c r="L23" s="134"/>
      <c r="M23" s="319"/>
      <c r="N23" s="134"/>
      <c r="O23" s="134"/>
      <c r="P23" s="320"/>
      <c r="Q23" s="134"/>
      <c r="R23" s="134"/>
      <c r="S23" s="320"/>
      <c r="T23" s="134"/>
      <c r="U23" s="134"/>
      <c r="V23" s="320"/>
      <c r="W23" s="134"/>
      <c r="X23" s="134"/>
      <c r="Y23" s="320"/>
      <c r="Z23" s="134"/>
      <c r="AA23" s="134"/>
      <c r="AB23" s="320"/>
      <c r="AC23" s="134"/>
      <c r="AD23" s="134"/>
      <c r="AE23" s="320"/>
      <c r="AF23" s="134"/>
      <c r="AG23" s="134"/>
      <c r="AH23" s="320"/>
      <c r="AI23" s="134"/>
      <c r="AJ23" s="134"/>
      <c r="AK23" s="320"/>
      <c r="AL23" s="134"/>
      <c r="AM23" s="134"/>
      <c r="AN23" s="320"/>
      <c r="AO23" s="319"/>
      <c r="AP23" s="319"/>
      <c r="AQ23" s="320"/>
      <c r="AR23" s="134"/>
      <c r="AS23" s="134"/>
      <c r="AT23" s="320"/>
      <c r="AU23" s="306"/>
      <c r="AV23" s="306"/>
      <c r="AW23" s="302"/>
      <c r="AX23" s="302"/>
    </row>
    <row r="24" spans="1:50" s="328" customFormat="1" ht="18.75" customHeight="1">
      <c r="A24" s="425" t="s">
        <v>307</v>
      </c>
      <c r="B24" s="158"/>
      <c r="C24" s="158"/>
      <c r="D24" s="325"/>
      <c r="E24" s="158"/>
      <c r="F24" s="158"/>
      <c r="G24" s="326"/>
      <c r="H24" s="158"/>
      <c r="I24" s="158"/>
      <c r="J24" s="326"/>
      <c r="K24" s="158"/>
      <c r="L24" s="158"/>
      <c r="M24" s="325"/>
      <c r="N24" s="158"/>
      <c r="O24" s="158"/>
      <c r="P24" s="326"/>
      <c r="Q24" s="158"/>
      <c r="R24" s="158"/>
      <c r="S24" s="326"/>
      <c r="T24" s="158"/>
      <c r="U24" s="158"/>
      <c r="V24" s="326"/>
      <c r="W24" s="158"/>
      <c r="X24" s="158"/>
      <c r="Y24" s="326"/>
      <c r="Z24" s="158"/>
      <c r="AA24" s="158"/>
      <c r="AB24" s="326"/>
      <c r="AC24" s="158"/>
      <c r="AD24" s="158"/>
      <c r="AE24" s="326"/>
      <c r="AF24" s="158"/>
      <c r="AG24" s="158"/>
      <c r="AH24" s="326"/>
      <c r="AI24" s="158"/>
      <c r="AJ24" s="158"/>
      <c r="AK24" s="326"/>
      <c r="AL24" s="158"/>
      <c r="AM24" s="158"/>
      <c r="AN24" s="326" t="str">
        <f t="shared" ref="AN24:AN34" si="7">IF(AL24=0, "    ---- ", IF(ABS(ROUND(100/AL24*AM24-100,1))&lt;999,ROUND(100/AL24*AM24-100,1),IF(ROUND(100/AL24*AM24-100,1)&gt;999,999,-999)))</f>
        <v xml:space="preserve">    ---- </v>
      </c>
      <c r="AO24" s="325">
        <f t="shared" si="4"/>
        <v>0</v>
      </c>
      <c r="AP24" s="325">
        <f t="shared" si="4"/>
        <v>0</v>
      </c>
      <c r="AQ24" s="326" t="str">
        <f t="shared" si="2"/>
        <v xml:space="preserve">    ---- </v>
      </c>
      <c r="AR24" s="158">
        <f t="shared" si="5"/>
        <v>0</v>
      </c>
      <c r="AS24" s="158">
        <f t="shared" si="5"/>
        <v>0</v>
      </c>
      <c r="AT24" s="326" t="str">
        <f t="shared" si="3"/>
        <v xml:space="preserve">    ---- </v>
      </c>
      <c r="AU24" s="306"/>
      <c r="AV24" s="306"/>
      <c r="AW24" s="302"/>
      <c r="AX24" s="302"/>
    </row>
    <row r="25" spans="1:50" s="328" customFormat="1" ht="18.75" customHeight="1">
      <c r="A25" s="425" t="s">
        <v>308</v>
      </c>
      <c r="B25" s="158"/>
      <c r="C25" s="158"/>
      <c r="D25" s="325"/>
      <c r="E25" s="158"/>
      <c r="F25" s="158"/>
      <c r="G25" s="326"/>
      <c r="H25" s="158"/>
      <c r="I25" s="158"/>
      <c r="J25" s="326"/>
      <c r="K25" s="158"/>
      <c r="L25" s="158"/>
      <c r="M25" s="325"/>
      <c r="N25" s="158"/>
      <c r="O25" s="158"/>
      <c r="P25" s="326"/>
      <c r="Q25" s="158"/>
      <c r="R25" s="158"/>
      <c r="S25" s="326"/>
      <c r="T25" s="158"/>
      <c r="U25" s="158"/>
      <c r="V25" s="326"/>
      <c r="W25" s="158"/>
      <c r="X25" s="158"/>
      <c r="Y25" s="326"/>
      <c r="Z25" s="158"/>
      <c r="AA25" s="158"/>
      <c r="AB25" s="326"/>
      <c r="AC25" s="158"/>
      <c r="AD25" s="158"/>
      <c r="AE25" s="326"/>
      <c r="AF25" s="158"/>
      <c r="AG25" s="158"/>
      <c r="AH25" s="326"/>
      <c r="AI25" s="158"/>
      <c r="AJ25" s="158"/>
      <c r="AK25" s="326"/>
      <c r="AL25" s="158"/>
      <c r="AM25" s="158"/>
      <c r="AN25" s="326" t="str">
        <f t="shared" si="7"/>
        <v xml:space="preserve">    ---- </v>
      </c>
      <c r="AO25" s="325">
        <f t="shared" si="4"/>
        <v>0</v>
      </c>
      <c r="AP25" s="325">
        <f t="shared" si="4"/>
        <v>0</v>
      </c>
      <c r="AQ25" s="326" t="str">
        <f t="shared" si="2"/>
        <v xml:space="preserve">    ---- </v>
      </c>
      <c r="AR25" s="158">
        <f t="shared" si="5"/>
        <v>0</v>
      </c>
      <c r="AS25" s="158">
        <f t="shared" si="5"/>
        <v>0</v>
      </c>
      <c r="AT25" s="326" t="str">
        <f t="shared" si="3"/>
        <v xml:space="preserve">    ---- </v>
      </c>
      <c r="AU25" s="306"/>
      <c r="AV25" s="306"/>
      <c r="AW25" s="302"/>
      <c r="AX25" s="302"/>
    </row>
    <row r="26" spans="1:50" s="328" customFormat="1" ht="18.75" customHeight="1">
      <c r="A26" s="425" t="s">
        <v>182</v>
      </c>
      <c r="B26" s="158"/>
      <c r="C26" s="158"/>
      <c r="D26" s="325"/>
      <c r="E26" s="158"/>
      <c r="F26" s="158"/>
      <c r="G26" s="326"/>
      <c r="H26" s="158"/>
      <c r="I26" s="158"/>
      <c r="J26" s="326"/>
      <c r="K26" s="158"/>
      <c r="L26" s="158"/>
      <c r="M26" s="325"/>
      <c r="N26" s="158"/>
      <c r="O26" s="158"/>
      <c r="P26" s="326"/>
      <c r="Q26" s="158"/>
      <c r="R26" s="158"/>
      <c r="S26" s="326"/>
      <c r="T26" s="158"/>
      <c r="U26" s="158"/>
      <c r="V26" s="326"/>
      <c r="W26" s="158"/>
      <c r="X26" s="158"/>
      <c r="Y26" s="326"/>
      <c r="Z26" s="158"/>
      <c r="AA26" s="158"/>
      <c r="AB26" s="326"/>
      <c r="AC26" s="158"/>
      <c r="AD26" s="158"/>
      <c r="AE26" s="326"/>
      <c r="AF26" s="158"/>
      <c r="AG26" s="158"/>
      <c r="AH26" s="326"/>
      <c r="AI26" s="158"/>
      <c r="AJ26" s="158"/>
      <c r="AK26" s="326"/>
      <c r="AL26" s="158"/>
      <c r="AM26" s="158"/>
      <c r="AN26" s="326" t="str">
        <f t="shared" si="7"/>
        <v xml:space="preserve">    ---- </v>
      </c>
      <c r="AO26" s="325">
        <f t="shared" si="4"/>
        <v>0</v>
      </c>
      <c r="AP26" s="325">
        <f t="shared" si="4"/>
        <v>0</v>
      </c>
      <c r="AQ26" s="326" t="str">
        <f t="shared" si="2"/>
        <v xml:space="preserve">    ---- </v>
      </c>
      <c r="AR26" s="158">
        <f t="shared" si="5"/>
        <v>0</v>
      </c>
      <c r="AS26" s="158">
        <f t="shared" si="5"/>
        <v>0</v>
      </c>
      <c r="AT26" s="326" t="str">
        <f t="shared" si="3"/>
        <v xml:space="preserve">    ---- </v>
      </c>
      <c r="AU26" s="306"/>
      <c r="AV26" s="306"/>
      <c r="AW26" s="302"/>
      <c r="AX26" s="302"/>
    </row>
    <row r="27" spans="1:50" s="328" customFormat="1" ht="18.75" customHeight="1">
      <c r="A27" s="425" t="s">
        <v>176</v>
      </c>
      <c r="B27" s="158"/>
      <c r="C27" s="158"/>
      <c r="D27" s="325"/>
      <c r="E27" s="158"/>
      <c r="F27" s="158"/>
      <c r="G27" s="326"/>
      <c r="H27" s="158"/>
      <c r="I27" s="158"/>
      <c r="J27" s="326"/>
      <c r="K27" s="158"/>
      <c r="L27" s="158"/>
      <c r="M27" s="325"/>
      <c r="N27" s="158"/>
      <c r="O27" s="158"/>
      <c r="P27" s="326"/>
      <c r="Q27" s="158"/>
      <c r="R27" s="158"/>
      <c r="S27" s="326"/>
      <c r="T27" s="158"/>
      <c r="U27" s="158"/>
      <c r="V27" s="326"/>
      <c r="W27" s="158"/>
      <c r="X27" s="158"/>
      <c r="Y27" s="326"/>
      <c r="Z27" s="158"/>
      <c r="AA27" s="158"/>
      <c r="AB27" s="326"/>
      <c r="AC27" s="158"/>
      <c r="AD27" s="158"/>
      <c r="AE27" s="326"/>
      <c r="AF27" s="158"/>
      <c r="AG27" s="158"/>
      <c r="AH27" s="326"/>
      <c r="AI27" s="158"/>
      <c r="AJ27" s="158"/>
      <c r="AK27" s="326"/>
      <c r="AL27" s="158"/>
      <c r="AM27" s="158"/>
      <c r="AN27" s="326" t="str">
        <f t="shared" si="7"/>
        <v xml:space="preserve">    ---- </v>
      </c>
      <c r="AO27" s="325">
        <f t="shared" si="4"/>
        <v>0</v>
      </c>
      <c r="AP27" s="325">
        <f t="shared" si="4"/>
        <v>0</v>
      </c>
      <c r="AQ27" s="326" t="str">
        <f t="shared" si="2"/>
        <v xml:space="preserve">    ---- </v>
      </c>
      <c r="AR27" s="158">
        <f t="shared" si="5"/>
        <v>0</v>
      </c>
      <c r="AS27" s="158">
        <f t="shared" si="5"/>
        <v>0</v>
      </c>
      <c r="AT27" s="326" t="str">
        <f t="shared" si="3"/>
        <v xml:space="preserve">    ---- </v>
      </c>
      <c r="AU27" s="306"/>
      <c r="AV27" s="306"/>
      <c r="AW27" s="302"/>
      <c r="AX27" s="302"/>
    </row>
    <row r="28" spans="1:50" s="328" customFormat="1" ht="18.75" customHeight="1">
      <c r="A28" s="425" t="s">
        <v>179</v>
      </c>
      <c r="B28" s="158"/>
      <c r="C28" s="158"/>
      <c r="D28" s="325"/>
      <c r="E28" s="158"/>
      <c r="F28" s="158"/>
      <c r="G28" s="326"/>
      <c r="H28" s="158"/>
      <c r="I28" s="158"/>
      <c r="J28" s="326"/>
      <c r="K28" s="158"/>
      <c r="L28" s="158"/>
      <c r="M28" s="325"/>
      <c r="N28" s="158"/>
      <c r="O28" s="158"/>
      <c r="P28" s="326"/>
      <c r="Q28" s="158"/>
      <c r="R28" s="158"/>
      <c r="S28" s="326"/>
      <c r="T28" s="158"/>
      <c r="U28" s="158"/>
      <c r="V28" s="326"/>
      <c r="W28" s="158"/>
      <c r="X28" s="158"/>
      <c r="Y28" s="326"/>
      <c r="Z28" s="158"/>
      <c r="AA28" s="158"/>
      <c r="AB28" s="326"/>
      <c r="AC28" s="158"/>
      <c r="AD28" s="158"/>
      <c r="AE28" s="326"/>
      <c r="AF28" s="158"/>
      <c r="AG28" s="158"/>
      <c r="AH28" s="326"/>
      <c r="AI28" s="158"/>
      <c r="AJ28" s="158"/>
      <c r="AK28" s="326"/>
      <c r="AL28" s="158"/>
      <c r="AM28" s="158"/>
      <c r="AN28" s="326" t="str">
        <f t="shared" si="7"/>
        <v xml:space="preserve">    ---- </v>
      </c>
      <c r="AO28" s="325">
        <f t="shared" si="4"/>
        <v>0</v>
      </c>
      <c r="AP28" s="325">
        <f t="shared" si="4"/>
        <v>0</v>
      </c>
      <c r="AQ28" s="326" t="str">
        <f t="shared" si="2"/>
        <v xml:space="preserve">    ---- </v>
      </c>
      <c r="AR28" s="158">
        <f t="shared" si="5"/>
        <v>0</v>
      </c>
      <c r="AS28" s="158">
        <f t="shared" si="5"/>
        <v>0</v>
      </c>
      <c r="AT28" s="326" t="str">
        <f t="shared" si="3"/>
        <v xml:space="preserve">    ---- </v>
      </c>
      <c r="AU28" s="306"/>
      <c r="AV28" s="306"/>
      <c r="AW28" s="302"/>
      <c r="AX28" s="302"/>
    </row>
    <row r="29" spans="1:50" s="328" customFormat="1" ht="18.75" customHeight="1">
      <c r="A29" s="425" t="s">
        <v>309</v>
      </c>
      <c r="B29" s="158"/>
      <c r="C29" s="158"/>
      <c r="D29" s="325"/>
      <c r="E29" s="158"/>
      <c r="F29" s="158"/>
      <c r="G29" s="326"/>
      <c r="H29" s="158"/>
      <c r="I29" s="158"/>
      <c r="J29" s="326"/>
      <c r="K29" s="158"/>
      <c r="L29" s="158"/>
      <c r="M29" s="325"/>
      <c r="N29" s="158"/>
      <c r="O29" s="158"/>
      <c r="P29" s="326"/>
      <c r="Q29" s="158"/>
      <c r="R29" s="158"/>
      <c r="S29" s="326"/>
      <c r="T29" s="158"/>
      <c r="U29" s="158"/>
      <c r="V29" s="326"/>
      <c r="W29" s="158"/>
      <c r="X29" s="158"/>
      <c r="Y29" s="326"/>
      <c r="Z29" s="158"/>
      <c r="AA29" s="158"/>
      <c r="AB29" s="326"/>
      <c r="AC29" s="158"/>
      <c r="AD29" s="158"/>
      <c r="AE29" s="326"/>
      <c r="AF29" s="158"/>
      <c r="AG29" s="158"/>
      <c r="AH29" s="326"/>
      <c r="AI29" s="158"/>
      <c r="AJ29" s="158"/>
      <c r="AK29" s="326"/>
      <c r="AL29" s="158"/>
      <c r="AM29" s="158"/>
      <c r="AN29" s="326" t="str">
        <f t="shared" si="7"/>
        <v xml:space="preserve">    ---- </v>
      </c>
      <c r="AO29" s="325">
        <f t="shared" si="4"/>
        <v>0</v>
      </c>
      <c r="AP29" s="325">
        <f t="shared" si="4"/>
        <v>0</v>
      </c>
      <c r="AQ29" s="326" t="str">
        <f t="shared" si="2"/>
        <v xml:space="preserve">    ---- </v>
      </c>
      <c r="AR29" s="158">
        <f t="shared" si="5"/>
        <v>0</v>
      </c>
      <c r="AS29" s="158">
        <f t="shared" si="5"/>
        <v>0</v>
      </c>
      <c r="AT29" s="326" t="str">
        <f t="shared" si="3"/>
        <v xml:space="preserve">    ---- </v>
      </c>
      <c r="AU29" s="306"/>
      <c r="AV29" s="306"/>
      <c r="AW29" s="302"/>
      <c r="AX29" s="302"/>
    </row>
    <row r="30" spans="1:50" s="328" customFormat="1" ht="18.75" customHeight="1">
      <c r="A30" s="425" t="s">
        <v>178</v>
      </c>
      <c r="B30" s="158"/>
      <c r="C30" s="158"/>
      <c r="D30" s="325"/>
      <c r="E30" s="158"/>
      <c r="F30" s="158"/>
      <c r="G30" s="326"/>
      <c r="H30" s="158"/>
      <c r="I30" s="158"/>
      <c r="J30" s="326"/>
      <c r="K30" s="158"/>
      <c r="L30" s="158"/>
      <c r="M30" s="325"/>
      <c r="N30" s="158"/>
      <c r="O30" s="158"/>
      <c r="P30" s="326"/>
      <c r="Q30" s="158"/>
      <c r="R30" s="158"/>
      <c r="S30" s="326"/>
      <c r="T30" s="158"/>
      <c r="U30" s="158"/>
      <c r="V30" s="326"/>
      <c r="W30" s="158"/>
      <c r="X30" s="158"/>
      <c r="Y30" s="326"/>
      <c r="Z30" s="158"/>
      <c r="AA30" s="158"/>
      <c r="AB30" s="326"/>
      <c r="AC30" s="158"/>
      <c r="AD30" s="158"/>
      <c r="AE30" s="326"/>
      <c r="AF30" s="158"/>
      <c r="AG30" s="158"/>
      <c r="AH30" s="326"/>
      <c r="AI30" s="158"/>
      <c r="AJ30" s="158"/>
      <c r="AK30" s="326"/>
      <c r="AL30" s="158"/>
      <c r="AM30" s="158"/>
      <c r="AN30" s="326" t="str">
        <f t="shared" si="7"/>
        <v xml:space="preserve">    ---- </v>
      </c>
      <c r="AO30" s="325">
        <f t="shared" si="4"/>
        <v>0</v>
      </c>
      <c r="AP30" s="325">
        <f t="shared" si="4"/>
        <v>0</v>
      </c>
      <c r="AQ30" s="326" t="str">
        <f t="shared" si="2"/>
        <v xml:space="preserve">    ---- </v>
      </c>
      <c r="AR30" s="158">
        <f t="shared" si="5"/>
        <v>0</v>
      </c>
      <c r="AS30" s="158">
        <f t="shared" si="5"/>
        <v>0</v>
      </c>
      <c r="AT30" s="326" t="str">
        <f t="shared" si="3"/>
        <v xml:space="preserve">    ---- </v>
      </c>
      <c r="AU30" s="306"/>
      <c r="AV30" s="306"/>
      <c r="AW30" s="302"/>
      <c r="AX30" s="302"/>
    </row>
    <row r="31" spans="1:50" s="328" customFormat="1" ht="18.75" customHeight="1">
      <c r="A31" s="425" t="s">
        <v>310</v>
      </c>
      <c r="B31" s="158"/>
      <c r="C31" s="158"/>
      <c r="D31" s="325"/>
      <c r="E31" s="158"/>
      <c r="F31" s="158"/>
      <c r="G31" s="326"/>
      <c r="H31" s="158"/>
      <c r="I31" s="158"/>
      <c r="J31" s="326"/>
      <c r="K31" s="158"/>
      <c r="L31" s="158"/>
      <c r="M31" s="325"/>
      <c r="N31" s="158"/>
      <c r="O31" s="158"/>
      <c r="P31" s="326"/>
      <c r="Q31" s="158"/>
      <c r="R31" s="158"/>
      <c r="S31" s="326"/>
      <c r="T31" s="158"/>
      <c r="U31" s="158"/>
      <c r="V31" s="326"/>
      <c r="W31" s="158"/>
      <c r="X31" s="158"/>
      <c r="Y31" s="326"/>
      <c r="Z31" s="158"/>
      <c r="AA31" s="158"/>
      <c r="AB31" s="326"/>
      <c r="AC31" s="158"/>
      <c r="AD31" s="158"/>
      <c r="AE31" s="326"/>
      <c r="AF31" s="158"/>
      <c r="AG31" s="158"/>
      <c r="AH31" s="326"/>
      <c r="AI31" s="158"/>
      <c r="AJ31" s="158"/>
      <c r="AK31" s="326"/>
      <c r="AL31" s="158"/>
      <c r="AM31" s="158"/>
      <c r="AN31" s="326" t="str">
        <f t="shared" si="7"/>
        <v xml:space="preserve">    ---- </v>
      </c>
      <c r="AO31" s="325">
        <f t="shared" si="4"/>
        <v>0</v>
      </c>
      <c r="AP31" s="325">
        <f t="shared" si="4"/>
        <v>0</v>
      </c>
      <c r="AQ31" s="326" t="str">
        <f t="shared" si="2"/>
        <v xml:space="preserve">    ---- </v>
      </c>
      <c r="AR31" s="158">
        <f t="shared" si="5"/>
        <v>0</v>
      </c>
      <c r="AS31" s="158">
        <f t="shared" si="5"/>
        <v>0</v>
      </c>
      <c r="AT31" s="326" t="str">
        <f t="shared" si="3"/>
        <v xml:space="preserve">    ---- </v>
      </c>
      <c r="AU31" s="306"/>
      <c r="AV31" s="306"/>
      <c r="AW31" s="302"/>
      <c r="AX31" s="302"/>
    </row>
    <row r="32" spans="1:50" s="323" customFormat="1" ht="18.75" customHeight="1">
      <c r="A32" s="424" t="s">
        <v>41</v>
      </c>
      <c r="B32" s="134">
        <f>SUM(B24:B29)+B31</f>
        <v>0</v>
      </c>
      <c r="C32" s="134">
        <f>SUM(C24:C29)+C31</f>
        <v>0</v>
      </c>
      <c r="D32" s="319"/>
      <c r="E32" s="134">
        <f>SUM(E24:E29)+E31</f>
        <v>0</v>
      </c>
      <c r="F32" s="134">
        <f>SUM(F24:F29)+F31</f>
        <v>0</v>
      </c>
      <c r="G32" s="320"/>
      <c r="H32" s="134">
        <f>SUM(H24:H29)+H31</f>
        <v>0</v>
      </c>
      <c r="I32" s="134">
        <f>SUM(I24:I29)+I31</f>
        <v>0</v>
      </c>
      <c r="J32" s="320"/>
      <c r="K32" s="134">
        <f>SUM(K24:K29)+K31</f>
        <v>0</v>
      </c>
      <c r="L32" s="134">
        <f>SUM(L24:L29)+L31</f>
        <v>0</v>
      </c>
      <c r="M32" s="319"/>
      <c r="N32" s="134">
        <f>SUM(N24:N29)+N31</f>
        <v>0</v>
      </c>
      <c r="O32" s="134">
        <f>SUM(O24:O29)+O31</f>
        <v>0</v>
      </c>
      <c r="P32" s="320"/>
      <c r="Q32" s="134">
        <f>SUM(Q24:Q29)+Q31</f>
        <v>0</v>
      </c>
      <c r="R32" s="134">
        <f>SUM(R24:R29)+R31</f>
        <v>0</v>
      </c>
      <c r="S32" s="320"/>
      <c r="T32" s="134">
        <f>SUM(T24:T29)+T31</f>
        <v>0</v>
      </c>
      <c r="U32" s="134">
        <f>SUM(U24:U29)+U31</f>
        <v>0</v>
      </c>
      <c r="V32" s="320"/>
      <c r="W32" s="134">
        <f>SUM(W24:W29)+W31</f>
        <v>0</v>
      </c>
      <c r="X32" s="134">
        <f>SUM(X24:X29)+X31</f>
        <v>0</v>
      </c>
      <c r="Y32" s="320"/>
      <c r="Z32" s="134">
        <f>SUM(Z24:Z29)+Z31</f>
        <v>0</v>
      </c>
      <c r="AA32" s="134">
        <f>SUM(AA24:AA29)+AA31</f>
        <v>0</v>
      </c>
      <c r="AB32" s="320"/>
      <c r="AC32" s="134">
        <f>SUM(AC24:AC29)+AC31</f>
        <v>0</v>
      </c>
      <c r="AD32" s="134">
        <f>SUM(AD24:AD29)+AD31</f>
        <v>0</v>
      </c>
      <c r="AE32" s="320"/>
      <c r="AF32" s="134">
        <f>SUM(AF24:AF29)+AF31</f>
        <v>0</v>
      </c>
      <c r="AG32" s="134">
        <f>SUM(AG24:AG29)+AG31</f>
        <v>0</v>
      </c>
      <c r="AH32" s="320"/>
      <c r="AI32" s="134">
        <f>SUM(AI24:AI29)+AI31</f>
        <v>0</v>
      </c>
      <c r="AJ32" s="134">
        <f>SUM(AJ24:AJ29)+AJ31</f>
        <v>0</v>
      </c>
      <c r="AK32" s="320"/>
      <c r="AL32" s="134">
        <f>SUM(AL24:AL29)+AL31</f>
        <v>0</v>
      </c>
      <c r="AM32" s="134">
        <f>SUM(AM24:AM29)+AM31</f>
        <v>0</v>
      </c>
      <c r="AN32" s="320" t="str">
        <f t="shared" si="7"/>
        <v xml:space="preserve">    ---- </v>
      </c>
      <c r="AO32" s="319">
        <f t="shared" si="4"/>
        <v>0</v>
      </c>
      <c r="AP32" s="319">
        <f t="shared" si="4"/>
        <v>0</v>
      </c>
      <c r="AQ32" s="320" t="str">
        <f t="shared" si="2"/>
        <v xml:space="preserve">    ---- </v>
      </c>
      <c r="AR32" s="134">
        <f t="shared" si="5"/>
        <v>0</v>
      </c>
      <c r="AS32" s="134">
        <f t="shared" si="5"/>
        <v>0</v>
      </c>
      <c r="AT32" s="320" t="str">
        <f t="shared" si="3"/>
        <v xml:space="preserve">    ---- </v>
      </c>
      <c r="AU32" s="321"/>
      <c r="AV32" s="321"/>
      <c r="AW32" s="322"/>
      <c r="AX32" s="322"/>
    </row>
    <row r="33" spans="1:50" s="328" customFormat="1" ht="18.75" customHeight="1">
      <c r="A33" s="425" t="s">
        <v>311</v>
      </c>
      <c r="B33" s="158"/>
      <c r="C33" s="158"/>
      <c r="D33" s="325"/>
      <c r="E33" s="158"/>
      <c r="F33" s="158"/>
      <c r="G33" s="326"/>
      <c r="H33" s="158"/>
      <c r="I33" s="158"/>
      <c r="J33" s="326"/>
      <c r="K33" s="158"/>
      <c r="L33" s="158"/>
      <c r="M33" s="325"/>
      <c r="N33" s="158"/>
      <c r="O33" s="158"/>
      <c r="P33" s="326"/>
      <c r="Q33" s="158"/>
      <c r="R33" s="158"/>
      <c r="S33" s="326"/>
      <c r="T33" s="158"/>
      <c r="U33" s="158"/>
      <c r="V33" s="326"/>
      <c r="W33" s="158"/>
      <c r="X33" s="158"/>
      <c r="Y33" s="326"/>
      <c r="Z33" s="158"/>
      <c r="AA33" s="158"/>
      <c r="AB33" s="326"/>
      <c r="AC33" s="158"/>
      <c r="AD33" s="158"/>
      <c r="AE33" s="326"/>
      <c r="AF33" s="158"/>
      <c r="AG33" s="158"/>
      <c r="AH33" s="326"/>
      <c r="AI33" s="158"/>
      <c r="AJ33" s="158"/>
      <c r="AK33" s="326"/>
      <c r="AL33" s="158"/>
      <c r="AM33" s="158"/>
      <c r="AN33" s="326" t="str">
        <f t="shared" si="7"/>
        <v xml:space="preserve">    ---- </v>
      </c>
      <c r="AO33" s="325">
        <f t="shared" si="4"/>
        <v>0</v>
      </c>
      <c r="AP33" s="325">
        <f t="shared" si="4"/>
        <v>0</v>
      </c>
      <c r="AQ33" s="326" t="str">
        <f t="shared" si="2"/>
        <v xml:space="preserve">    ---- </v>
      </c>
      <c r="AR33" s="158">
        <f t="shared" si="5"/>
        <v>0</v>
      </c>
      <c r="AS33" s="158">
        <f t="shared" si="5"/>
        <v>0</v>
      </c>
      <c r="AT33" s="326" t="str">
        <f t="shared" si="3"/>
        <v xml:space="preserve">    ---- </v>
      </c>
      <c r="AU33" s="306"/>
      <c r="AV33" s="306"/>
      <c r="AW33" s="302"/>
      <c r="AX33" s="302"/>
    </row>
    <row r="34" spans="1:50" s="328" customFormat="1" ht="18.75" customHeight="1">
      <c r="A34" s="425" t="s">
        <v>312</v>
      </c>
      <c r="B34" s="158"/>
      <c r="C34" s="158"/>
      <c r="D34" s="325"/>
      <c r="E34" s="158"/>
      <c r="F34" s="158"/>
      <c r="G34" s="326"/>
      <c r="H34" s="158"/>
      <c r="I34" s="158"/>
      <c r="J34" s="326"/>
      <c r="K34" s="158"/>
      <c r="L34" s="158"/>
      <c r="M34" s="325"/>
      <c r="N34" s="158"/>
      <c r="O34" s="158"/>
      <c r="P34" s="326"/>
      <c r="Q34" s="158"/>
      <c r="R34" s="158"/>
      <c r="S34" s="326"/>
      <c r="T34" s="158"/>
      <c r="U34" s="158"/>
      <c r="V34" s="326"/>
      <c r="W34" s="158"/>
      <c r="X34" s="158"/>
      <c r="Y34" s="326"/>
      <c r="Z34" s="158"/>
      <c r="AA34" s="158"/>
      <c r="AB34" s="326"/>
      <c r="AC34" s="158"/>
      <c r="AD34" s="158"/>
      <c r="AE34" s="326"/>
      <c r="AF34" s="158"/>
      <c r="AG34" s="158"/>
      <c r="AH34" s="326"/>
      <c r="AI34" s="158"/>
      <c r="AJ34" s="158"/>
      <c r="AK34" s="326"/>
      <c r="AL34" s="158"/>
      <c r="AM34" s="158"/>
      <c r="AN34" s="326" t="str">
        <f t="shared" si="7"/>
        <v xml:space="preserve">    ---- </v>
      </c>
      <c r="AO34" s="325">
        <f t="shared" si="4"/>
        <v>0</v>
      </c>
      <c r="AP34" s="325">
        <f t="shared" si="4"/>
        <v>0</v>
      </c>
      <c r="AQ34" s="326" t="str">
        <f t="shared" si="2"/>
        <v xml:space="preserve">    ---- </v>
      </c>
      <c r="AR34" s="158">
        <f t="shared" si="5"/>
        <v>0</v>
      </c>
      <c r="AS34" s="158">
        <f t="shared" si="5"/>
        <v>0</v>
      </c>
      <c r="AT34" s="326" t="str">
        <f t="shared" si="3"/>
        <v xml:space="preserve">    ---- </v>
      </c>
      <c r="AU34" s="306"/>
      <c r="AV34" s="306"/>
      <c r="AW34" s="302"/>
      <c r="AX34" s="302"/>
    </row>
    <row r="35" spans="1:50" ht="18.75" customHeight="1">
      <c r="A35" s="424" t="s">
        <v>188</v>
      </c>
      <c r="B35" s="134"/>
      <c r="C35" s="134"/>
      <c r="D35" s="319"/>
      <c r="E35" s="134"/>
      <c r="F35" s="134"/>
      <c r="G35" s="320"/>
      <c r="H35" s="134"/>
      <c r="I35" s="134"/>
      <c r="J35" s="320"/>
      <c r="K35" s="134"/>
      <c r="L35" s="134"/>
      <c r="M35" s="319"/>
      <c r="N35" s="134"/>
      <c r="O35" s="134"/>
      <c r="P35" s="320"/>
      <c r="Q35" s="134"/>
      <c r="R35" s="134"/>
      <c r="S35" s="320"/>
      <c r="T35" s="134"/>
      <c r="U35" s="134"/>
      <c r="V35" s="320"/>
      <c r="W35" s="134"/>
      <c r="X35" s="134"/>
      <c r="Y35" s="320"/>
      <c r="Z35" s="134"/>
      <c r="AA35" s="134"/>
      <c r="AB35" s="320"/>
      <c r="AC35" s="134"/>
      <c r="AD35" s="134"/>
      <c r="AE35" s="320"/>
      <c r="AF35" s="134"/>
      <c r="AG35" s="134"/>
      <c r="AH35" s="320"/>
      <c r="AI35" s="134"/>
      <c r="AJ35" s="134"/>
      <c r="AK35" s="320"/>
      <c r="AL35" s="134"/>
      <c r="AM35" s="134"/>
      <c r="AN35" s="320"/>
      <c r="AO35" s="319"/>
      <c r="AP35" s="319"/>
      <c r="AQ35" s="320"/>
      <c r="AR35" s="134"/>
      <c r="AS35" s="134"/>
      <c r="AT35" s="320"/>
      <c r="AU35" s="306"/>
      <c r="AV35" s="306"/>
      <c r="AW35" s="302"/>
      <c r="AX35" s="302"/>
    </row>
    <row r="36" spans="1:50" s="328" customFormat="1" ht="18.75" customHeight="1">
      <c r="A36" s="425" t="s">
        <v>307</v>
      </c>
      <c r="B36" s="158"/>
      <c r="C36" s="158"/>
      <c r="D36" s="325"/>
      <c r="E36" s="158"/>
      <c r="F36" s="158"/>
      <c r="G36" s="326"/>
      <c r="H36" s="158"/>
      <c r="I36" s="158"/>
      <c r="J36" s="326"/>
      <c r="K36" s="158"/>
      <c r="L36" s="158"/>
      <c r="M36" s="325"/>
      <c r="N36" s="158"/>
      <c r="O36" s="158"/>
      <c r="P36" s="326"/>
      <c r="Q36" s="158"/>
      <c r="R36" s="158"/>
      <c r="S36" s="326"/>
      <c r="T36" s="158"/>
      <c r="U36" s="158"/>
      <c r="V36" s="326"/>
      <c r="W36" s="158"/>
      <c r="X36" s="158"/>
      <c r="Y36" s="326"/>
      <c r="Z36" s="158"/>
      <c r="AA36" s="158"/>
      <c r="AB36" s="326"/>
      <c r="AC36" s="158"/>
      <c r="AD36" s="158"/>
      <c r="AE36" s="326"/>
      <c r="AF36" s="158"/>
      <c r="AG36" s="158"/>
      <c r="AH36" s="326"/>
      <c r="AI36" s="158"/>
      <c r="AJ36" s="158"/>
      <c r="AK36" s="326" t="str">
        <f>IF(AI36=0, "    ---- ", IF(ABS(ROUND(100/AI36*AJ36-100,1))&lt;999,ROUND(100/AI36*AJ36-100,1),IF(ROUND(100/AI36*AJ36-100,1)&gt;999,999,-999)))</f>
        <v xml:space="preserve">    ---- </v>
      </c>
      <c r="AL36" s="158"/>
      <c r="AM36" s="158"/>
      <c r="AN36" s="326"/>
      <c r="AO36" s="325">
        <f t="shared" si="4"/>
        <v>0</v>
      </c>
      <c r="AP36" s="325">
        <f t="shared" si="4"/>
        <v>0</v>
      </c>
      <c r="AQ36" s="326" t="str">
        <f t="shared" si="2"/>
        <v xml:space="preserve">    ---- </v>
      </c>
      <c r="AR36" s="158">
        <f t="shared" si="5"/>
        <v>0</v>
      </c>
      <c r="AS36" s="158">
        <f t="shared" si="5"/>
        <v>0</v>
      </c>
      <c r="AT36" s="326" t="str">
        <f t="shared" si="3"/>
        <v xml:space="preserve">    ---- </v>
      </c>
      <c r="AU36" s="306"/>
      <c r="AV36" s="306"/>
      <c r="AW36" s="302"/>
      <c r="AX36" s="302"/>
    </row>
    <row r="37" spans="1:50" s="328" customFormat="1" ht="18.75" customHeight="1">
      <c r="A37" s="425" t="s">
        <v>308</v>
      </c>
      <c r="B37" s="158"/>
      <c r="C37" s="158"/>
      <c r="D37" s="325"/>
      <c r="E37" s="158"/>
      <c r="F37" s="158"/>
      <c r="G37" s="326"/>
      <c r="H37" s="158"/>
      <c r="I37" s="158"/>
      <c r="J37" s="326"/>
      <c r="K37" s="158"/>
      <c r="L37" s="158"/>
      <c r="M37" s="325"/>
      <c r="N37" s="158"/>
      <c r="O37" s="158"/>
      <c r="P37" s="326"/>
      <c r="Q37" s="158"/>
      <c r="R37" s="158"/>
      <c r="S37" s="326"/>
      <c r="T37" s="158"/>
      <c r="U37" s="158"/>
      <c r="V37" s="326"/>
      <c r="W37" s="158"/>
      <c r="X37" s="158"/>
      <c r="Y37" s="326"/>
      <c r="Z37" s="158"/>
      <c r="AA37" s="158"/>
      <c r="AB37" s="326"/>
      <c r="AC37" s="158"/>
      <c r="AD37" s="158"/>
      <c r="AE37" s="326"/>
      <c r="AF37" s="158"/>
      <c r="AG37" s="158"/>
      <c r="AH37" s="326"/>
      <c r="AI37" s="158"/>
      <c r="AJ37" s="158"/>
      <c r="AK37" s="326"/>
      <c r="AL37" s="158"/>
      <c r="AM37" s="158"/>
      <c r="AN37" s="326"/>
      <c r="AO37" s="325">
        <f t="shared" si="4"/>
        <v>0</v>
      </c>
      <c r="AP37" s="325">
        <f t="shared" si="4"/>
        <v>0</v>
      </c>
      <c r="AQ37" s="326" t="str">
        <f t="shared" si="2"/>
        <v xml:space="preserve">    ---- </v>
      </c>
      <c r="AR37" s="158">
        <f t="shared" si="5"/>
        <v>0</v>
      </c>
      <c r="AS37" s="158">
        <f t="shared" si="5"/>
        <v>0</v>
      </c>
      <c r="AT37" s="326" t="str">
        <f t="shared" si="3"/>
        <v xml:space="preserve">    ---- </v>
      </c>
      <c r="AU37" s="306"/>
      <c r="AV37" s="306"/>
      <c r="AW37" s="302"/>
      <c r="AX37" s="302"/>
    </row>
    <row r="38" spans="1:50" s="328" customFormat="1" ht="18.75" customHeight="1">
      <c r="A38" s="425" t="s">
        <v>182</v>
      </c>
      <c r="B38" s="158"/>
      <c r="C38" s="158"/>
      <c r="D38" s="325"/>
      <c r="E38" s="158"/>
      <c r="F38" s="158"/>
      <c r="G38" s="326"/>
      <c r="H38" s="158"/>
      <c r="I38" s="158"/>
      <c r="J38" s="326"/>
      <c r="K38" s="158"/>
      <c r="L38" s="158"/>
      <c r="M38" s="325"/>
      <c r="N38" s="158"/>
      <c r="O38" s="158"/>
      <c r="P38" s="326"/>
      <c r="Q38" s="158"/>
      <c r="R38" s="158"/>
      <c r="S38" s="326"/>
      <c r="T38" s="158"/>
      <c r="U38" s="158"/>
      <c r="V38" s="326"/>
      <c r="W38" s="158"/>
      <c r="X38" s="158"/>
      <c r="Y38" s="326"/>
      <c r="Z38" s="158"/>
      <c r="AA38" s="158"/>
      <c r="AB38" s="326"/>
      <c r="AC38" s="158"/>
      <c r="AD38" s="158"/>
      <c r="AE38" s="326"/>
      <c r="AF38" s="158"/>
      <c r="AG38" s="158"/>
      <c r="AH38" s="326"/>
      <c r="AI38" s="158"/>
      <c r="AJ38" s="158"/>
      <c r="AK38" s="326" t="str">
        <f>IF(AI38=0, "    ---- ", IF(ABS(ROUND(100/AI38*AJ38-100,1))&lt;999,ROUND(100/AI38*AJ38-100,1),IF(ROUND(100/AI38*AJ38-100,1)&gt;999,999,-999)))</f>
        <v xml:space="preserve">    ---- </v>
      </c>
      <c r="AL38" s="158"/>
      <c r="AM38" s="158"/>
      <c r="AN38" s="326"/>
      <c r="AO38" s="325">
        <f t="shared" si="4"/>
        <v>0</v>
      </c>
      <c r="AP38" s="325">
        <f t="shared" si="4"/>
        <v>0</v>
      </c>
      <c r="AQ38" s="326" t="str">
        <f t="shared" si="2"/>
        <v xml:space="preserve">    ---- </v>
      </c>
      <c r="AR38" s="158">
        <f t="shared" si="5"/>
        <v>0</v>
      </c>
      <c r="AS38" s="158">
        <f t="shared" si="5"/>
        <v>0</v>
      </c>
      <c r="AT38" s="326" t="str">
        <f t="shared" si="3"/>
        <v xml:space="preserve">    ---- </v>
      </c>
      <c r="AU38" s="306"/>
      <c r="AV38" s="306"/>
      <c r="AW38" s="302"/>
      <c r="AX38" s="302"/>
    </row>
    <row r="39" spans="1:50" s="328" customFormat="1" ht="18.75" customHeight="1">
      <c r="A39" s="425" t="s">
        <v>176</v>
      </c>
      <c r="B39" s="158"/>
      <c r="C39" s="158"/>
      <c r="D39" s="325"/>
      <c r="E39" s="158"/>
      <c r="F39" s="158"/>
      <c r="G39" s="326"/>
      <c r="H39" s="158"/>
      <c r="I39" s="158"/>
      <c r="J39" s="326"/>
      <c r="K39" s="158"/>
      <c r="L39" s="158"/>
      <c r="M39" s="325"/>
      <c r="N39" s="158"/>
      <c r="O39" s="158"/>
      <c r="P39" s="326"/>
      <c r="Q39" s="158"/>
      <c r="R39" s="158"/>
      <c r="S39" s="326"/>
      <c r="T39" s="158"/>
      <c r="U39" s="158"/>
      <c r="V39" s="326"/>
      <c r="W39" s="158"/>
      <c r="X39" s="158"/>
      <c r="Y39" s="326"/>
      <c r="Z39" s="158"/>
      <c r="AA39" s="158"/>
      <c r="AB39" s="326"/>
      <c r="AC39" s="158"/>
      <c r="AD39" s="158"/>
      <c r="AE39" s="326"/>
      <c r="AF39" s="158"/>
      <c r="AG39" s="158"/>
      <c r="AH39" s="326"/>
      <c r="AI39" s="158"/>
      <c r="AJ39" s="158"/>
      <c r="AK39" s="326"/>
      <c r="AL39" s="158"/>
      <c r="AM39" s="158"/>
      <c r="AN39" s="326"/>
      <c r="AO39" s="325">
        <f t="shared" si="4"/>
        <v>0</v>
      </c>
      <c r="AP39" s="325">
        <f t="shared" si="4"/>
        <v>0</v>
      </c>
      <c r="AQ39" s="326" t="str">
        <f t="shared" si="2"/>
        <v xml:space="preserve">    ---- </v>
      </c>
      <c r="AR39" s="158">
        <f t="shared" si="5"/>
        <v>0</v>
      </c>
      <c r="AS39" s="158">
        <f t="shared" si="5"/>
        <v>0</v>
      </c>
      <c r="AT39" s="326" t="str">
        <f t="shared" si="3"/>
        <v xml:space="preserve">    ---- </v>
      </c>
      <c r="AU39" s="306"/>
      <c r="AV39" s="306"/>
      <c r="AW39" s="302"/>
      <c r="AX39" s="302"/>
    </row>
    <row r="40" spans="1:50" s="328" customFormat="1" ht="18.75" customHeight="1">
      <c r="A40" s="425" t="s">
        <v>179</v>
      </c>
      <c r="B40" s="158"/>
      <c r="C40" s="158"/>
      <c r="D40" s="325"/>
      <c r="E40" s="158"/>
      <c r="F40" s="158"/>
      <c r="G40" s="326"/>
      <c r="H40" s="158"/>
      <c r="I40" s="158"/>
      <c r="J40" s="326"/>
      <c r="K40" s="158"/>
      <c r="L40" s="158"/>
      <c r="M40" s="325"/>
      <c r="N40" s="158"/>
      <c r="O40" s="158"/>
      <c r="P40" s="326"/>
      <c r="Q40" s="158"/>
      <c r="R40" s="158"/>
      <c r="S40" s="326"/>
      <c r="T40" s="158"/>
      <c r="U40" s="158"/>
      <c r="V40" s="326"/>
      <c r="W40" s="158"/>
      <c r="X40" s="158"/>
      <c r="Y40" s="326"/>
      <c r="Z40" s="158"/>
      <c r="AA40" s="158"/>
      <c r="AB40" s="326"/>
      <c r="AC40" s="158"/>
      <c r="AD40" s="158"/>
      <c r="AE40" s="326"/>
      <c r="AF40" s="158"/>
      <c r="AG40" s="158"/>
      <c r="AH40" s="326"/>
      <c r="AI40" s="158"/>
      <c r="AJ40" s="158"/>
      <c r="AK40" s="326" t="str">
        <f>IF(AI40=0, "    ---- ", IF(ABS(ROUND(100/AI40*AJ40-100,1))&lt;999,ROUND(100/AI40*AJ40-100,1),IF(ROUND(100/AI40*AJ40-100,1)&gt;999,999,-999)))</f>
        <v xml:space="preserve">    ---- </v>
      </c>
      <c r="AL40" s="158"/>
      <c r="AM40" s="158"/>
      <c r="AN40" s="326"/>
      <c r="AO40" s="325">
        <f t="shared" si="4"/>
        <v>0</v>
      </c>
      <c r="AP40" s="325">
        <f t="shared" si="4"/>
        <v>0</v>
      </c>
      <c r="AQ40" s="326" t="str">
        <f t="shared" si="2"/>
        <v xml:space="preserve">    ---- </v>
      </c>
      <c r="AR40" s="158">
        <f t="shared" si="5"/>
        <v>0</v>
      </c>
      <c r="AS40" s="158">
        <f t="shared" si="5"/>
        <v>0</v>
      </c>
      <c r="AT40" s="326" t="str">
        <f t="shared" si="3"/>
        <v xml:space="preserve">    ---- </v>
      </c>
      <c r="AU40" s="306"/>
      <c r="AV40" s="306"/>
      <c r="AW40" s="302"/>
      <c r="AX40" s="302"/>
    </row>
    <row r="41" spans="1:50" s="328" customFormat="1" ht="18.75" customHeight="1">
      <c r="A41" s="425" t="s">
        <v>309</v>
      </c>
      <c r="B41" s="158"/>
      <c r="C41" s="158"/>
      <c r="D41" s="325"/>
      <c r="E41" s="158"/>
      <c r="F41" s="158"/>
      <c r="G41" s="326"/>
      <c r="H41" s="158"/>
      <c r="I41" s="158"/>
      <c r="J41" s="326"/>
      <c r="K41" s="158"/>
      <c r="L41" s="158"/>
      <c r="M41" s="325"/>
      <c r="N41" s="158"/>
      <c r="O41" s="158"/>
      <c r="P41" s="326"/>
      <c r="Q41" s="158"/>
      <c r="R41" s="158"/>
      <c r="S41" s="326"/>
      <c r="T41" s="158"/>
      <c r="U41" s="158"/>
      <c r="V41" s="326"/>
      <c r="W41" s="158"/>
      <c r="X41" s="158"/>
      <c r="Y41" s="326"/>
      <c r="Z41" s="158"/>
      <c r="AA41" s="158"/>
      <c r="AB41" s="326"/>
      <c r="AC41" s="158"/>
      <c r="AD41" s="158"/>
      <c r="AE41" s="326"/>
      <c r="AF41" s="158"/>
      <c r="AG41" s="158"/>
      <c r="AH41" s="326"/>
      <c r="AI41" s="158"/>
      <c r="AJ41" s="158"/>
      <c r="AK41" s="326" t="str">
        <f>IF(AI41=0, "    ---- ", IF(ABS(ROUND(100/AI41*AJ41-100,1))&lt;999,ROUND(100/AI41*AJ41-100,1),IF(ROUND(100/AI41*AJ41-100,1)&gt;999,999,-999)))</f>
        <v xml:space="preserve">    ---- </v>
      </c>
      <c r="AL41" s="158"/>
      <c r="AM41" s="158"/>
      <c r="AN41" s="326"/>
      <c r="AO41" s="325">
        <f t="shared" si="4"/>
        <v>0</v>
      </c>
      <c r="AP41" s="325">
        <f t="shared" si="4"/>
        <v>0</v>
      </c>
      <c r="AQ41" s="326" t="str">
        <f t="shared" si="2"/>
        <v xml:space="preserve">    ---- </v>
      </c>
      <c r="AR41" s="158">
        <f t="shared" si="5"/>
        <v>0</v>
      </c>
      <c r="AS41" s="158">
        <f t="shared" si="5"/>
        <v>0</v>
      </c>
      <c r="AT41" s="326" t="str">
        <f t="shared" si="3"/>
        <v xml:space="preserve">    ---- </v>
      </c>
      <c r="AU41" s="306"/>
      <c r="AV41" s="306"/>
      <c r="AW41" s="302"/>
      <c r="AX41" s="302"/>
    </row>
    <row r="42" spans="1:50" s="328" customFormat="1" ht="18.75" customHeight="1">
      <c r="A42" s="425" t="s">
        <v>178</v>
      </c>
      <c r="B42" s="158"/>
      <c r="C42" s="158"/>
      <c r="D42" s="325"/>
      <c r="E42" s="158"/>
      <c r="F42" s="158"/>
      <c r="G42" s="326"/>
      <c r="H42" s="158"/>
      <c r="I42" s="158"/>
      <c r="J42" s="326"/>
      <c r="K42" s="158"/>
      <c r="L42" s="158"/>
      <c r="M42" s="325"/>
      <c r="N42" s="158"/>
      <c r="O42" s="158"/>
      <c r="P42" s="326"/>
      <c r="Q42" s="158"/>
      <c r="R42" s="158"/>
      <c r="S42" s="326"/>
      <c r="T42" s="158"/>
      <c r="U42" s="158"/>
      <c r="V42" s="326"/>
      <c r="W42" s="158"/>
      <c r="X42" s="158"/>
      <c r="Y42" s="326"/>
      <c r="Z42" s="158"/>
      <c r="AA42" s="158"/>
      <c r="AB42" s="326"/>
      <c r="AC42" s="158"/>
      <c r="AD42" s="158"/>
      <c r="AE42" s="326"/>
      <c r="AF42" s="158"/>
      <c r="AG42" s="158"/>
      <c r="AH42" s="326"/>
      <c r="AI42" s="158"/>
      <c r="AJ42" s="158"/>
      <c r="AK42" s="326"/>
      <c r="AL42" s="158"/>
      <c r="AM42" s="158"/>
      <c r="AN42" s="326"/>
      <c r="AO42" s="325">
        <f t="shared" si="4"/>
        <v>0</v>
      </c>
      <c r="AP42" s="325">
        <f t="shared" si="4"/>
        <v>0</v>
      </c>
      <c r="AQ42" s="326" t="str">
        <f t="shared" si="2"/>
        <v xml:space="preserve">    ---- </v>
      </c>
      <c r="AR42" s="158">
        <f t="shared" si="5"/>
        <v>0</v>
      </c>
      <c r="AS42" s="158">
        <f t="shared" si="5"/>
        <v>0</v>
      </c>
      <c r="AT42" s="326" t="str">
        <f t="shared" si="3"/>
        <v xml:space="preserve">    ---- </v>
      </c>
      <c r="AU42" s="306"/>
      <c r="AV42" s="306"/>
      <c r="AW42" s="302"/>
      <c r="AX42" s="302"/>
    </row>
    <row r="43" spans="1:50" s="328" customFormat="1" ht="18.75" customHeight="1">
      <c r="A43" s="425" t="s">
        <v>310</v>
      </c>
      <c r="B43" s="158"/>
      <c r="C43" s="325"/>
      <c r="D43" s="325"/>
      <c r="E43" s="325"/>
      <c r="F43" s="325"/>
      <c r="G43" s="326"/>
      <c r="H43" s="325"/>
      <c r="I43" s="325"/>
      <c r="J43" s="326"/>
      <c r="K43" s="325"/>
      <c r="L43" s="325"/>
      <c r="M43" s="325"/>
      <c r="N43" s="325"/>
      <c r="O43" s="325"/>
      <c r="P43" s="326"/>
      <c r="Q43" s="325"/>
      <c r="R43" s="325"/>
      <c r="S43" s="326"/>
      <c r="T43" s="325"/>
      <c r="U43" s="325"/>
      <c r="V43" s="326"/>
      <c r="W43" s="325"/>
      <c r="X43" s="325"/>
      <c r="Y43" s="326"/>
      <c r="Z43" s="325"/>
      <c r="AA43" s="325"/>
      <c r="AB43" s="326"/>
      <c r="AC43" s="325"/>
      <c r="AD43" s="325"/>
      <c r="AE43" s="326"/>
      <c r="AF43" s="325"/>
      <c r="AG43" s="325"/>
      <c r="AH43" s="326"/>
      <c r="AI43" s="325"/>
      <c r="AJ43" s="325"/>
      <c r="AK43" s="326"/>
      <c r="AL43" s="325"/>
      <c r="AM43" s="325"/>
      <c r="AN43" s="326"/>
      <c r="AO43" s="325">
        <f t="shared" si="4"/>
        <v>0</v>
      </c>
      <c r="AP43" s="325">
        <f t="shared" si="4"/>
        <v>0</v>
      </c>
      <c r="AQ43" s="326" t="str">
        <f t="shared" si="2"/>
        <v xml:space="preserve">    ---- </v>
      </c>
      <c r="AR43" s="158">
        <f t="shared" si="5"/>
        <v>0</v>
      </c>
      <c r="AS43" s="158">
        <f t="shared" si="5"/>
        <v>0</v>
      </c>
      <c r="AT43" s="326" t="str">
        <f t="shared" si="3"/>
        <v xml:space="preserve">    ---- </v>
      </c>
      <c r="AU43" s="306"/>
      <c r="AV43" s="306"/>
      <c r="AW43" s="302"/>
      <c r="AX43" s="302"/>
    </row>
    <row r="44" spans="1:50" s="323" customFormat="1" ht="18.75" customHeight="1">
      <c r="A44" s="424" t="s">
        <v>41</v>
      </c>
      <c r="B44" s="319">
        <f>SUM(B36:B41)+B43</f>
        <v>0</v>
      </c>
      <c r="C44" s="319">
        <f>SUM(C36:C41)+C43</f>
        <v>0</v>
      </c>
      <c r="D44" s="319"/>
      <c r="E44" s="319">
        <f>SUM(E36:E41)+E43</f>
        <v>0</v>
      </c>
      <c r="F44" s="319">
        <f>SUM(F36:F41)+F43</f>
        <v>0</v>
      </c>
      <c r="G44" s="320"/>
      <c r="H44" s="319">
        <f>SUM(H36:H41)+H43</f>
        <v>0</v>
      </c>
      <c r="I44" s="319">
        <f>SUM(I36:I41)+I43</f>
        <v>0</v>
      </c>
      <c r="J44" s="320"/>
      <c r="K44" s="319">
        <f>SUM(K36:K41)+K43</f>
        <v>0</v>
      </c>
      <c r="L44" s="319">
        <f>SUM(L36:L41)+L43</f>
        <v>0</v>
      </c>
      <c r="M44" s="319"/>
      <c r="N44" s="319">
        <f>SUM(N36:N41)+N43</f>
        <v>0</v>
      </c>
      <c r="O44" s="319">
        <f>SUM(O36:O41)+O43</f>
        <v>0</v>
      </c>
      <c r="P44" s="320"/>
      <c r="Q44" s="319">
        <f>SUM(Q36:Q41)+Q43</f>
        <v>0</v>
      </c>
      <c r="R44" s="319">
        <f>SUM(R36:R41)+R43</f>
        <v>0</v>
      </c>
      <c r="S44" s="320"/>
      <c r="T44" s="319">
        <f>SUM(T36:T41)+T43</f>
        <v>0</v>
      </c>
      <c r="U44" s="319">
        <f>SUM(U36:U41)+U43</f>
        <v>0</v>
      </c>
      <c r="V44" s="320"/>
      <c r="W44" s="319">
        <f>SUM(W36:W41)+W43</f>
        <v>0</v>
      </c>
      <c r="X44" s="319">
        <f>SUM(X36:X41)+X43</f>
        <v>0</v>
      </c>
      <c r="Y44" s="320"/>
      <c r="Z44" s="319">
        <f>SUM(Z36:Z41)+Z43</f>
        <v>0</v>
      </c>
      <c r="AA44" s="319">
        <f>SUM(AA36:AA41)+AA43</f>
        <v>0</v>
      </c>
      <c r="AB44" s="320"/>
      <c r="AC44" s="319">
        <f>SUM(AC36:AC41)+AC43</f>
        <v>0</v>
      </c>
      <c r="AD44" s="319">
        <f>SUM(AD36:AD41)+AD43</f>
        <v>0</v>
      </c>
      <c r="AE44" s="320"/>
      <c r="AF44" s="319">
        <f>SUM(AF36:AF41)+AF43</f>
        <v>0</v>
      </c>
      <c r="AG44" s="319">
        <f>SUM(AG36:AG41)+AG43</f>
        <v>0</v>
      </c>
      <c r="AH44" s="320"/>
      <c r="AI44" s="319">
        <f>SUM(AI36:AI41)+AI43</f>
        <v>0</v>
      </c>
      <c r="AJ44" s="319">
        <f>SUM(AJ36:AJ41)+AJ43</f>
        <v>0</v>
      </c>
      <c r="AK44" s="320" t="str">
        <f>IF(AI44=0, "    ---- ", IF(ABS(ROUND(100/AI44*AJ44-100,1))&lt;999,ROUND(100/AI44*AJ44-100,1),IF(ROUND(100/AI44*AJ44-100,1)&gt;999,999,-999)))</f>
        <v xml:space="preserve">    ---- </v>
      </c>
      <c r="AL44" s="319">
        <f>SUM(AL36:AL41)+AL43</f>
        <v>0</v>
      </c>
      <c r="AM44" s="319">
        <f>SUM(AM36:AM41)+AM43</f>
        <v>0</v>
      </c>
      <c r="AN44" s="320"/>
      <c r="AO44" s="319">
        <f t="shared" si="4"/>
        <v>0</v>
      </c>
      <c r="AP44" s="319">
        <f t="shared" si="4"/>
        <v>0</v>
      </c>
      <c r="AQ44" s="320" t="str">
        <f>IF(AO44=0, "    ---- ", IF(ABS(ROUND(100/AO44*AP44-100,1))&lt;999,ROUND(100/AO44*AP44-100,1),IF(ROUND(100/AO44*AP44-100,1)&gt;999,999,-999)))</f>
        <v xml:space="preserve">    ---- </v>
      </c>
      <c r="AR44" s="134">
        <f t="shared" si="5"/>
        <v>0</v>
      </c>
      <c r="AS44" s="134">
        <f t="shared" si="5"/>
        <v>0</v>
      </c>
      <c r="AT44" s="320" t="str">
        <f>IF(AR44=0, "    ---- ", IF(ABS(ROUND(100/AR44*AS44-100,1))&lt;999,ROUND(100/AR44*AS44-100,1),IF(ROUND(100/AR44*AS44-100,1)&gt;999,999,-999)))</f>
        <v xml:space="preserve">    ---- </v>
      </c>
      <c r="AU44" s="321"/>
      <c r="AV44" s="321"/>
      <c r="AW44" s="322"/>
      <c r="AX44" s="322"/>
    </row>
    <row r="45" spans="1:50" s="328" customFormat="1" ht="18.75" customHeight="1">
      <c r="A45" s="425" t="s">
        <v>311</v>
      </c>
      <c r="B45" s="158"/>
      <c r="C45" s="325"/>
      <c r="D45" s="325"/>
      <c r="E45" s="325"/>
      <c r="F45" s="325"/>
      <c r="G45" s="326"/>
      <c r="H45" s="325"/>
      <c r="I45" s="325"/>
      <c r="J45" s="326"/>
      <c r="K45" s="325"/>
      <c r="L45" s="325"/>
      <c r="M45" s="325"/>
      <c r="N45" s="325"/>
      <c r="O45" s="325"/>
      <c r="P45" s="326"/>
      <c r="Q45" s="325"/>
      <c r="R45" s="325"/>
      <c r="S45" s="326"/>
      <c r="T45" s="325"/>
      <c r="U45" s="325"/>
      <c r="V45" s="326"/>
      <c r="W45" s="325"/>
      <c r="X45" s="325"/>
      <c r="Y45" s="326"/>
      <c r="Z45" s="325"/>
      <c r="AA45" s="325"/>
      <c r="AB45" s="326"/>
      <c r="AC45" s="325"/>
      <c r="AD45" s="325"/>
      <c r="AE45" s="326"/>
      <c r="AF45" s="325"/>
      <c r="AG45" s="325"/>
      <c r="AH45" s="326"/>
      <c r="AI45" s="325"/>
      <c r="AJ45" s="325"/>
      <c r="AK45" s="326" t="str">
        <f>IF(AI45=0, "    ---- ", IF(ABS(ROUND(100/AI45*AJ45-100,1))&lt;999,ROUND(100/AI45*AJ45-100,1),IF(ROUND(100/AI45*AJ45-100,1)&gt;999,999,-999)))</f>
        <v xml:space="preserve">    ---- </v>
      </c>
      <c r="AL45" s="325"/>
      <c r="AM45" s="325"/>
      <c r="AN45" s="326"/>
      <c r="AO45" s="325">
        <f t="shared" si="4"/>
        <v>0</v>
      </c>
      <c r="AP45" s="325">
        <f t="shared" si="4"/>
        <v>0</v>
      </c>
      <c r="AQ45" s="326" t="str">
        <f t="shared" ref="AQ45:AQ144" si="8">IF(AO45=0, "    ---- ", IF(ABS(ROUND(100/AO45*AP45-100,1))&lt;999,ROUND(100/AO45*AP45-100,1),IF(ROUND(100/AO45*AP45-100,1)&gt;999,999,-999)))</f>
        <v xml:space="preserve">    ---- </v>
      </c>
      <c r="AR45" s="158">
        <f t="shared" si="5"/>
        <v>0</v>
      </c>
      <c r="AS45" s="158">
        <f t="shared" si="5"/>
        <v>0</v>
      </c>
      <c r="AT45" s="326" t="str">
        <f t="shared" ref="AT45:AT144" si="9">IF(AR45=0, "    ---- ", IF(ABS(ROUND(100/AR45*AS45-100,1))&lt;999,ROUND(100/AR45*AS45-100,1),IF(ROUND(100/AR45*AS45-100,1)&gt;999,999,-999)))</f>
        <v xml:space="preserve">    ---- </v>
      </c>
      <c r="AU45" s="306"/>
      <c r="AV45" s="306"/>
      <c r="AW45" s="302"/>
      <c r="AX45" s="302"/>
    </row>
    <row r="46" spans="1:50" s="328" customFormat="1" ht="18.75" customHeight="1">
      <c r="A46" s="425" t="s">
        <v>312</v>
      </c>
      <c r="B46" s="158"/>
      <c r="C46" s="325"/>
      <c r="D46" s="325"/>
      <c r="E46" s="325"/>
      <c r="F46" s="325"/>
      <c r="G46" s="326"/>
      <c r="H46" s="325"/>
      <c r="I46" s="325"/>
      <c r="J46" s="326"/>
      <c r="K46" s="325"/>
      <c r="L46" s="325"/>
      <c r="M46" s="325"/>
      <c r="N46" s="325"/>
      <c r="O46" s="325"/>
      <c r="P46" s="326"/>
      <c r="Q46" s="325"/>
      <c r="R46" s="325"/>
      <c r="S46" s="326"/>
      <c r="T46" s="325"/>
      <c r="U46" s="325"/>
      <c r="V46" s="326"/>
      <c r="W46" s="325"/>
      <c r="X46" s="325"/>
      <c r="Y46" s="326"/>
      <c r="Z46" s="325"/>
      <c r="AA46" s="325"/>
      <c r="AB46" s="326"/>
      <c r="AC46" s="325"/>
      <c r="AD46" s="325"/>
      <c r="AE46" s="326"/>
      <c r="AF46" s="325"/>
      <c r="AG46" s="325"/>
      <c r="AH46" s="326"/>
      <c r="AI46" s="325"/>
      <c r="AJ46" s="325"/>
      <c r="AK46" s="326" t="str">
        <f>IF(AI46=0, "    ---- ", IF(ABS(ROUND(100/AI46*AJ46-100,1))&lt;999,ROUND(100/AI46*AJ46-100,1),IF(ROUND(100/AI46*AJ46-100,1)&gt;999,999,-999)))</f>
        <v xml:space="preserve">    ---- </v>
      </c>
      <c r="AL46" s="325"/>
      <c r="AM46" s="325"/>
      <c r="AN46" s="326"/>
      <c r="AO46" s="325">
        <f t="shared" si="4"/>
        <v>0</v>
      </c>
      <c r="AP46" s="325">
        <f t="shared" si="4"/>
        <v>0</v>
      </c>
      <c r="AQ46" s="326" t="str">
        <f t="shared" si="8"/>
        <v xml:space="preserve">    ---- </v>
      </c>
      <c r="AR46" s="158">
        <f t="shared" si="5"/>
        <v>0</v>
      </c>
      <c r="AS46" s="158">
        <f t="shared" si="5"/>
        <v>0</v>
      </c>
      <c r="AT46" s="326" t="str">
        <f t="shared" si="9"/>
        <v xml:space="preserve">    ---- </v>
      </c>
      <c r="AU46" s="306"/>
      <c r="AV46" s="306"/>
      <c r="AW46" s="302"/>
      <c r="AX46" s="302"/>
    </row>
    <row r="47" spans="1:50" s="328" customFormat="1" ht="18.75" customHeight="1">
      <c r="A47" s="424" t="s">
        <v>189</v>
      </c>
      <c r="B47" s="325"/>
      <c r="C47" s="325"/>
      <c r="D47" s="325"/>
      <c r="E47" s="325"/>
      <c r="F47" s="325"/>
      <c r="G47" s="326"/>
      <c r="H47" s="325"/>
      <c r="I47" s="325"/>
      <c r="J47" s="326"/>
      <c r="K47" s="325"/>
      <c r="L47" s="325"/>
      <c r="M47" s="325"/>
      <c r="N47" s="325"/>
      <c r="O47" s="325"/>
      <c r="P47" s="326"/>
      <c r="Q47" s="325"/>
      <c r="R47" s="325"/>
      <c r="S47" s="326"/>
      <c r="T47" s="325"/>
      <c r="U47" s="325"/>
      <c r="V47" s="326"/>
      <c r="W47" s="325"/>
      <c r="X47" s="325"/>
      <c r="Y47" s="326"/>
      <c r="Z47" s="325"/>
      <c r="AA47" s="325"/>
      <c r="AB47" s="326"/>
      <c r="AC47" s="325"/>
      <c r="AD47" s="325"/>
      <c r="AE47" s="326"/>
      <c r="AF47" s="325"/>
      <c r="AG47" s="325"/>
      <c r="AH47" s="326"/>
      <c r="AI47" s="325"/>
      <c r="AJ47" s="325"/>
      <c r="AK47" s="326"/>
      <c r="AL47" s="325"/>
      <c r="AM47" s="325"/>
      <c r="AN47" s="326"/>
      <c r="AO47" s="325"/>
      <c r="AP47" s="325"/>
      <c r="AQ47" s="326"/>
      <c r="AR47" s="158"/>
      <c r="AS47" s="158"/>
      <c r="AT47" s="326"/>
      <c r="AU47" s="306"/>
      <c r="AV47" s="306"/>
      <c r="AW47" s="302"/>
      <c r="AX47" s="302"/>
    </row>
    <row r="48" spans="1:50" s="328" customFormat="1" ht="18.75" customHeight="1">
      <c r="A48" s="425" t="s">
        <v>365</v>
      </c>
      <c r="B48" s="158"/>
      <c r="C48" s="325"/>
      <c r="D48" s="325"/>
      <c r="E48" s="325"/>
      <c r="F48" s="325"/>
      <c r="G48" s="326" t="str">
        <f>IF(E48=0, "    ---- ", IF(ABS(ROUND(100/E48*F48-100,1))&lt;999,ROUND(100/E48*F48-100,1),IF(ROUND(100/E48*F48-100,1)&gt;999,999,-999)))</f>
        <v xml:space="preserve">    ---- </v>
      </c>
      <c r="H48" s="325"/>
      <c r="I48" s="325"/>
      <c r="J48" s="326" t="str">
        <f>IF(H48=0, "    ---- ", IF(ABS(ROUND(100/H48*I48-100,1))&lt;999,ROUND(100/H48*I48-100,1),IF(ROUND(100/H48*I48-100,1)&gt;999,999,-999)))</f>
        <v xml:space="preserve">    ---- </v>
      </c>
      <c r="K48" s="325"/>
      <c r="L48" s="325"/>
      <c r="M48" s="325" t="str">
        <f>IF(K48=0, "    ---- ", IF(ABS(ROUND(100/K48*L48-100,1))&lt;999,ROUND(100/K48*L48-100,1),IF(ROUND(100/K48*L48-100,1)&gt;999,999,-999)))</f>
        <v xml:space="preserve">    ---- </v>
      </c>
      <c r="N48" s="325"/>
      <c r="O48" s="325"/>
      <c r="P48" s="326"/>
      <c r="Q48" s="325"/>
      <c r="R48" s="325"/>
      <c r="S48" s="326"/>
      <c r="T48" s="325"/>
      <c r="U48" s="325"/>
      <c r="V48" s="326"/>
      <c r="W48" s="325"/>
      <c r="X48" s="325"/>
      <c r="Y48" s="326"/>
      <c r="Z48" s="325"/>
      <c r="AA48" s="325"/>
      <c r="AB48" s="326"/>
      <c r="AC48" s="325"/>
      <c r="AD48" s="325"/>
      <c r="AE48" s="326"/>
      <c r="AF48" s="325"/>
      <c r="AG48" s="325"/>
      <c r="AH48" s="326"/>
      <c r="AI48" s="325"/>
      <c r="AJ48" s="325"/>
      <c r="AK48" s="326" t="str">
        <f>IF(AI48=0, "    ---- ", IF(ABS(ROUND(100/AI48*AJ48-100,1))&lt;999,ROUND(100/AI48*AJ48-100,1),IF(ROUND(100/AI48*AJ48-100,1)&gt;999,999,-999)))</f>
        <v xml:space="preserve">    ---- </v>
      </c>
      <c r="AL48" s="325"/>
      <c r="AM48" s="325"/>
      <c r="AN48" s="326" t="str">
        <f>IF(AL48=0, "    ---- ", IF(ABS(ROUND(100/AL48*AM48-100,1))&lt;999,ROUND(100/AL48*AM48-100,1),IF(ROUND(100/AL48*AM48-100,1)&gt;999,999,-999)))</f>
        <v xml:space="preserve">    ---- </v>
      </c>
      <c r="AO48" s="325">
        <f t="shared" si="4"/>
        <v>0</v>
      </c>
      <c r="AP48" s="325">
        <f t="shared" si="4"/>
        <v>0</v>
      </c>
      <c r="AQ48" s="326" t="str">
        <f t="shared" si="8"/>
        <v xml:space="preserve">    ---- </v>
      </c>
      <c r="AR48" s="325">
        <f t="shared" si="5"/>
        <v>0</v>
      </c>
      <c r="AS48" s="325">
        <f t="shared" si="5"/>
        <v>0</v>
      </c>
      <c r="AT48" s="326" t="str">
        <f t="shared" si="9"/>
        <v xml:space="preserve">    ---- </v>
      </c>
      <c r="AU48" s="306"/>
      <c r="AV48" s="306"/>
      <c r="AW48" s="302"/>
      <c r="AX48" s="302"/>
    </row>
    <row r="49" spans="1:50" s="328" customFormat="1" ht="18.75" customHeight="1">
      <c r="A49" s="425" t="s">
        <v>308</v>
      </c>
      <c r="B49" s="158"/>
      <c r="C49" s="325"/>
      <c r="D49" s="325"/>
      <c r="E49" s="325"/>
      <c r="F49" s="325"/>
      <c r="G49" s="326"/>
      <c r="H49" s="325"/>
      <c r="I49" s="325"/>
      <c r="J49" s="326"/>
      <c r="K49" s="325"/>
      <c r="L49" s="325"/>
      <c r="M49" s="325"/>
      <c r="N49" s="325"/>
      <c r="O49" s="325"/>
      <c r="P49" s="326"/>
      <c r="Q49" s="325"/>
      <c r="R49" s="325"/>
      <c r="S49" s="326"/>
      <c r="T49" s="325"/>
      <c r="U49" s="325"/>
      <c r="V49" s="326"/>
      <c r="W49" s="325"/>
      <c r="X49" s="325"/>
      <c r="Y49" s="326"/>
      <c r="Z49" s="325"/>
      <c r="AA49" s="325"/>
      <c r="AB49" s="326"/>
      <c r="AC49" s="325"/>
      <c r="AD49" s="325"/>
      <c r="AE49" s="326"/>
      <c r="AF49" s="325"/>
      <c r="AG49" s="325"/>
      <c r="AH49" s="326"/>
      <c r="AI49" s="325"/>
      <c r="AJ49" s="325"/>
      <c r="AK49" s="326"/>
      <c r="AL49" s="325"/>
      <c r="AM49" s="325"/>
      <c r="AN49" s="326"/>
      <c r="AO49" s="325">
        <f t="shared" si="4"/>
        <v>0</v>
      </c>
      <c r="AP49" s="325">
        <f t="shared" si="4"/>
        <v>0</v>
      </c>
      <c r="AQ49" s="326" t="str">
        <f t="shared" si="8"/>
        <v xml:space="preserve">    ---- </v>
      </c>
      <c r="AR49" s="158">
        <f t="shared" si="5"/>
        <v>0</v>
      </c>
      <c r="AS49" s="158">
        <f t="shared" si="5"/>
        <v>0</v>
      </c>
      <c r="AT49" s="326" t="str">
        <f t="shared" si="9"/>
        <v xml:space="preserve">    ---- </v>
      </c>
      <c r="AU49" s="306"/>
      <c r="AV49" s="306"/>
      <c r="AW49" s="302"/>
      <c r="AX49" s="302"/>
    </row>
    <row r="50" spans="1:50" s="328" customFormat="1" ht="18.75" customHeight="1">
      <c r="A50" s="425" t="s">
        <v>182</v>
      </c>
      <c r="B50" s="158"/>
      <c r="C50" s="325"/>
      <c r="D50" s="325" t="str">
        <f>IF(B50=0, "    ---- ", IF(ABS(ROUND(100/B50*C50-100,1))&lt;999,ROUND(100/B50*C50-100,1),IF(ROUND(100/B50*C50-100,1)&gt;999,999,-999)))</f>
        <v xml:space="preserve">    ---- </v>
      </c>
      <c r="E50" s="325"/>
      <c r="F50" s="325"/>
      <c r="G50" s="326" t="str">
        <f>IF(E50=0, "    ---- ", IF(ABS(ROUND(100/E50*F50-100,1))&lt;999,ROUND(100/E50*F50-100,1),IF(ROUND(100/E50*F50-100,1)&gt;999,999,-999)))</f>
        <v xml:space="preserve">    ---- </v>
      </c>
      <c r="H50" s="325"/>
      <c r="I50" s="325"/>
      <c r="J50" s="326" t="str">
        <f>IF(H50=0, "    ---- ", IF(ABS(ROUND(100/H50*I50-100,1))&lt;999,ROUND(100/H50*I50-100,1),IF(ROUND(100/H50*I50-100,1)&gt;999,999,-999)))</f>
        <v xml:space="preserve">    ---- </v>
      </c>
      <c r="K50" s="325"/>
      <c r="L50" s="325"/>
      <c r="M50" s="325" t="str">
        <f>IF(K50=0, "    ---- ", IF(ABS(ROUND(100/K50*L50-100,1))&lt;999,ROUND(100/K50*L50-100,1),IF(ROUND(100/K50*L50-100,1)&gt;999,999,-999)))</f>
        <v xml:space="preserve">    ---- </v>
      </c>
      <c r="N50" s="325"/>
      <c r="O50" s="325"/>
      <c r="P50" s="326"/>
      <c r="Q50" s="325"/>
      <c r="R50" s="325"/>
      <c r="S50" s="326"/>
      <c r="T50" s="325"/>
      <c r="U50" s="325"/>
      <c r="V50" s="326" t="str">
        <f>IF(T50=0, "    ---- ", IF(ABS(ROUND(100/T50*U50-100,1))&lt;999,ROUND(100/T50*U50-100,1),IF(ROUND(100/T50*U50-100,1)&gt;999,999,-999)))</f>
        <v xml:space="preserve">    ---- </v>
      </c>
      <c r="W50" s="325"/>
      <c r="X50" s="325"/>
      <c r="Y50" s="326" t="str">
        <f>IF(W50=0, "    ---- ", IF(ABS(ROUND(100/W50*X50-100,1))&lt;999,ROUND(100/W50*X50-100,1),IF(ROUND(100/W50*X50-100,1)&gt;999,999,-999)))</f>
        <v xml:space="preserve">    ---- </v>
      </c>
      <c r="Z50" s="325"/>
      <c r="AA50" s="325"/>
      <c r="AB50" s="326"/>
      <c r="AC50" s="325"/>
      <c r="AD50" s="325"/>
      <c r="AE50" s="326"/>
      <c r="AF50" s="325"/>
      <c r="AG50" s="325"/>
      <c r="AH50" s="326"/>
      <c r="AI50" s="325"/>
      <c r="AJ50" s="325"/>
      <c r="AK50" s="326" t="str">
        <f>IF(AI50=0, "    ---- ", IF(ABS(ROUND(100/AI50*AJ50-100,1))&lt;999,ROUND(100/AI50*AJ50-100,1),IF(ROUND(100/AI50*AJ50-100,1)&gt;999,999,-999)))</f>
        <v xml:space="preserve">    ---- </v>
      </c>
      <c r="AL50" s="325"/>
      <c r="AM50" s="325"/>
      <c r="AN50" s="326" t="str">
        <f>IF(AL50=0, "    ---- ", IF(ABS(ROUND(100/AL50*AM50-100,1))&lt;999,ROUND(100/AL50*AM50-100,1),IF(ROUND(100/AL50*AM50-100,1)&gt;999,999,-999)))</f>
        <v xml:space="preserve">    ---- </v>
      </c>
      <c r="AO50" s="325">
        <f t="shared" si="4"/>
        <v>0</v>
      </c>
      <c r="AP50" s="325">
        <f t="shared" si="4"/>
        <v>0</v>
      </c>
      <c r="AQ50" s="326" t="str">
        <f t="shared" si="8"/>
        <v xml:space="preserve">    ---- </v>
      </c>
      <c r="AR50" s="325">
        <f t="shared" si="5"/>
        <v>0</v>
      </c>
      <c r="AS50" s="325">
        <f t="shared" si="5"/>
        <v>0</v>
      </c>
      <c r="AT50" s="326" t="str">
        <f t="shared" si="9"/>
        <v xml:space="preserve">    ---- </v>
      </c>
      <c r="AU50" s="306"/>
      <c r="AV50" s="306"/>
      <c r="AW50" s="302"/>
      <c r="AX50" s="302"/>
    </row>
    <row r="51" spans="1:50" s="328" customFormat="1" ht="18.75" customHeight="1">
      <c r="A51" s="425" t="s">
        <v>176</v>
      </c>
      <c r="B51" s="158"/>
      <c r="C51" s="325"/>
      <c r="D51" s="325"/>
      <c r="E51" s="325"/>
      <c r="F51" s="325"/>
      <c r="G51" s="326"/>
      <c r="H51" s="325"/>
      <c r="I51" s="325"/>
      <c r="J51" s="326"/>
      <c r="K51" s="325"/>
      <c r="L51" s="325"/>
      <c r="M51" s="325"/>
      <c r="N51" s="325"/>
      <c r="O51" s="325"/>
      <c r="P51" s="326"/>
      <c r="Q51" s="325"/>
      <c r="R51" s="325"/>
      <c r="S51" s="326"/>
      <c r="T51" s="325"/>
      <c r="U51" s="325"/>
      <c r="V51" s="326"/>
      <c r="W51" s="325"/>
      <c r="X51" s="325"/>
      <c r="Y51" s="326"/>
      <c r="Z51" s="325"/>
      <c r="AA51" s="325"/>
      <c r="AB51" s="326"/>
      <c r="AC51" s="325"/>
      <c r="AD51" s="325"/>
      <c r="AE51" s="326"/>
      <c r="AF51" s="325"/>
      <c r="AG51" s="325"/>
      <c r="AH51" s="326"/>
      <c r="AI51" s="325"/>
      <c r="AJ51" s="325"/>
      <c r="AK51" s="326"/>
      <c r="AL51" s="325"/>
      <c r="AM51" s="325"/>
      <c r="AN51" s="326"/>
      <c r="AO51" s="325">
        <f t="shared" si="4"/>
        <v>0</v>
      </c>
      <c r="AP51" s="325">
        <f t="shared" si="4"/>
        <v>0</v>
      </c>
      <c r="AQ51" s="326" t="str">
        <f t="shared" si="8"/>
        <v xml:space="preserve">    ---- </v>
      </c>
      <c r="AR51" s="325">
        <f t="shared" si="5"/>
        <v>0</v>
      </c>
      <c r="AS51" s="325">
        <f t="shared" si="5"/>
        <v>0</v>
      </c>
      <c r="AT51" s="326" t="str">
        <f t="shared" si="9"/>
        <v xml:space="preserve">    ---- </v>
      </c>
      <c r="AU51" s="306"/>
      <c r="AV51" s="306"/>
      <c r="AW51" s="302"/>
      <c r="AX51" s="302"/>
    </row>
    <row r="52" spans="1:50" s="328" customFormat="1" ht="18.75" customHeight="1">
      <c r="A52" s="425" t="s">
        <v>179</v>
      </c>
      <c r="B52" s="158"/>
      <c r="C52" s="325"/>
      <c r="D52" s="325"/>
      <c r="E52" s="325"/>
      <c r="F52" s="325"/>
      <c r="G52" s="326"/>
      <c r="H52" s="325"/>
      <c r="I52" s="325"/>
      <c r="J52" s="326"/>
      <c r="K52" s="325"/>
      <c r="L52" s="325"/>
      <c r="M52" s="325"/>
      <c r="N52" s="325"/>
      <c r="O52" s="325"/>
      <c r="P52" s="326"/>
      <c r="Q52" s="325"/>
      <c r="R52" s="325"/>
      <c r="S52" s="326"/>
      <c r="T52" s="325"/>
      <c r="U52" s="325"/>
      <c r="V52" s="326"/>
      <c r="W52" s="325"/>
      <c r="X52" s="325"/>
      <c r="Y52" s="326"/>
      <c r="Z52" s="325"/>
      <c r="AA52" s="325"/>
      <c r="AB52" s="326"/>
      <c r="AC52" s="325"/>
      <c r="AD52" s="325"/>
      <c r="AE52" s="326"/>
      <c r="AF52" s="325"/>
      <c r="AG52" s="325"/>
      <c r="AH52" s="326"/>
      <c r="AI52" s="325"/>
      <c r="AJ52" s="325"/>
      <c r="AK52" s="326"/>
      <c r="AL52" s="325"/>
      <c r="AM52" s="325"/>
      <c r="AN52" s="326"/>
      <c r="AO52" s="325">
        <f t="shared" si="4"/>
        <v>0</v>
      </c>
      <c r="AP52" s="325">
        <f t="shared" si="4"/>
        <v>0</v>
      </c>
      <c r="AQ52" s="326" t="str">
        <f t="shared" si="8"/>
        <v xml:space="preserve">    ---- </v>
      </c>
      <c r="AR52" s="158">
        <f t="shared" si="5"/>
        <v>0</v>
      </c>
      <c r="AS52" s="158">
        <f t="shared" si="5"/>
        <v>0</v>
      </c>
      <c r="AT52" s="326" t="str">
        <f t="shared" si="9"/>
        <v xml:space="preserve">    ---- </v>
      </c>
      <c r="AU52" s="306"/>
      <c r="AV52" s="306"/>
      <c r="AW52" s="302"/>
      <c r="AX52" s="302"/>
    </row>
    <row r="53" spans="1:50" s="328" customFormat="1" ht="18.75" customHeight="1">
      <c r="A53" s="425" t="s">
        <v>309</v>
      </c>
      <c r="B53" s="158"/>
      <c r="C53" s="325"/>
      <c r="D53" s="325"/>
      <c r="E53" s="325"/>
      <c r="F53" s="325"/>
      <c r="G53" s="326" t="str">
        <f>IF(E53=0, "    ---- ", IF(ABS(ROUND(100/E53*F53-100,1))&lt;999,ROUND(100/E53*F53-100,1),IF(ROUND(100/E53*F53-100,1)&gt;999,999,-999)))</f>
        <v xml:space="preserve">    ---- </v>
      </c>
      <c r="H53" s="325"/>
      <c r="I53" s="325"/>
      <c r="J53" s="326" t="str">
        <f>IF(H53=0, "    ---- ", IF(ABS(ROUND(100/H53*I53-100,1))&lt;999,ROUND(100/H53*I53-100,1),IF(ROUND(100/H53*I53-100,1)&gt;999,999,-999)))</f>
        <v xml:space="preserve">    ---- </v>
      </c>
      <c r="K53" s="325"/>
      <c r="L53" s="325"/>
      <c r="M53" s="325" t="str">
        <f>IF(K53=0, "    ---- ", IF(ABS(ROUND(100/K53*L53-100,1))&lt;999,ROUND(100/K53*L53-100,1),IF(ROUND(100/K53*L53-100,1)&gt;999,999,-999)))</f>
        <v xml:space="preserve">    ---- </v>
      </c>
      <c r="N53" s="325"/>
      <c r="O53" s="325"/>
      <c r="P53" s="326"/>
      <c r="Q53" s="325"/>
      <c r="R53" s="325"/>
      <c r="S53" s="326"/>
      <c r="T53" s="325"/>
      <c r="U53" s="325"/>
      <c r="V53" s="326"/>
      <c r="W53" s="325"/>
      <c r="X53" s="325"/>
      <c r="Y53" s="326" t="str">
        <f>IF(W53=0, "    ---- ", IF(ABS(ROUND(100/W53*X53-100,1))&lt;999,ROUND(100/W53*X53-100,1),IF(ROUND(100/W53*X53-100,1)&gt;999,999,-999)))</f>
        <v xml:space="preserve">    ---- </v>
      </c>
      <c r="Z53" s="325"/>
      <c r="AA53" s="325"/>
      <c r="AB53" s="326"/>
      <c r="AC53" s="325"/>
      <c r="AD53" s="325"/>
      <c r="AE53" s="326"/>
      <c r="AF53" s="325"/>
      <c r="AG53" s="325"/>
      <c r="AH53" s="326"/>
      <c r="AI53" s="325"/>
      <c r="AJ53" s="325"/>
      <c r="AK53" s="326" t="str">
        <f>IF(AI53=0, "    ---- ", IF(ABS(ROUND(100/AI53*AJ53-100,1))&lt;999,ROUND(100/AI53*AJ53-100,1),IF(ROUND(100/AI53*AJ53-100,1)&gt;999,999,-999)))</f>
        <v xml:space="preserve">    ---- </v>
      </c>
      <c r="AL53" s="325"/>
      <c r="AM53" s="325"/>
      <c r="AN53" s="326" t="str">
        <f>IF(AL53=0, "    ---- ", IF(ABS(ROUND(100/AL53*AM53-100,1))&lt;999,ROUND(100/AL53*AM53-100,1),IF(ROUND(100/AL53*AM53-100,1)&gt;999,999,-999)))</f>
        <v xml:space="preserve">    ---- </v>
      </c>
      <c r="AO53" s="325">
        <f t="shared" si="4"/>
        <v>0</v>
      </c>
      <c r="AP53" s="325">
        <f t="shared" si="4"/>
        <v>0</v>
      </c>
      <c r="AQ53" s="326" t="str">
        <f t="shared" si="8"/>
        <v xml:space="preserve">    ---- </v>
      </c>
      <c r="AR53" s="158">
        <f t="shared" si="5"/>
        <v>0</v>
      </c>
      <c r="AS53" s="158">
        <f t="shared" si="5"/>
        <v>0</v>
      </c>
      <c r="AT53" s="326" t="str">
        <f t="shared" si="9"/>
        <v xml:space="preserve">    ---- </v>
      </c>
      <c r="AU53" s="306"/>
      <c r="AV53" s="306"/>
      <c r="AW53" s="302"/>
      <c r="AX53" s="302"/>
    </row>
    <row r="54" spans="1:50" s="328" customFormat="1" ht="18.75" customHeight="1">
      <c r="A54" s="425" t="s">
        <v>178</v>
      </c>
      <c r="B54" s="158"/>
      <c r="C54" s="325"/>
      <c r="D54" s="325"/>
      <c r="E54" s="325"/>
      <c r="F54" s="325"/>
      <c r="G54" s="326"/>
      <c r="H54" s="325"/>
      <c r="I54" s="325"/>
      <c r="J54" s="326"/>
      <c r="K54" s="325"/>
      <c r="L54" s="325"/>
      <c r="M54" s="325"/>
      <c r="N54" s="325"/>
      <c r="O54" s="325"/>
      <c r="P54" s="326"/>
      <c r="Q54" s="325"/>
      <c r="R54" s="325"/>
      <c r="S54" s="326"/>
      <c r="T54" s="325"/>
      <c r="U54" s="325"/>
      <c r="V54" s="326"/>
      <c r="W54" s="325"/>
      <c r="X54" s="325"/>
      <c r="Y54" s="326"/>
      <c r="Z54" s="325"/>
      <c r="AA54" s="325"/>
      <c r="AB54" s="326"/>
      <c r="AC54" s="325"/>
      <c r="AD54" s="325"/>
      <c r="AE54" s="326"/>
      <c r="AF54" s="325"/>
      <c r="AG54" s="325"/>
      <c r="AH54" s="326"/>
      <c r="AI54" s="325"/>
      <c r="AJ54" s="325"/>
      <c r="AK54" s="326"/>
      <c r="AL54" s="325"/>
      <c r="AM54" s="325"/>
      <c r="AN54" s="326"/>
      <c r="AO54" s="325">
        <f t="shared" si="4"/>
        <v>0</v>
      </c>
      <c r="AP54" s="325">
        <f t="shared" si="4"/>
        <v>0</v>
      </c>
      <c r="AQ54" s="326" t="str">
        <f t="shared" si="8"/>
        <v xml:space="preserve">    ---- </v>
      </c>
      <c r="AR54" s="158">
        <f t="shared" si="5"/>
        <v>0</v>
      </c>
      <c r="AS54" s="158">
        <f t="shared" si="5"/>
        <v>0</v>
      </c>
      <c r="AT54" s="326" t="str">
        <f t="shared" si="9"/>
        <v xml:space="preserve">    ---- </v>
      </c>
      <c r="AU54" s="306"/>
      <c r="AV54" s="306"/>
      <c r="AW54" s="302"/>
      <c r="AX54" s="302"/>
    </row>
    <row r="55" spans="1:50" s="328" customFormat="1" ht="18.75" customHeight="1">
      <c r="A55" s="425" t="s">
        <v>310</v>
      </c>
      <c r="B55" s="158"/>
      <c r="C55" s="325"/>
      <c r="D55" s="325"/>
      <c r="E55" s="325"/>
      <c r="F55" s="325"/>
      <c r="G55" s="326"/>
      <c r="H55" s="325"/>
      <c r="I55" s="325"/>
      <c r="J55" s="326" t="str">
        <f>IF(H55=0, "    ---- ", IF(ABS(ROUND(100/H55*I55-100,1))&lt;999,ROUND(100/H55*I55-100,1),IF(ROUND(100/H55*I55-100,1)&gt;999,999,-999)))</f>
        <v xml:space="preserve">    ---- </v>
      </c>
      <c r="K55" s="325"/>
      <c r="L55" s="325"/>
      <c r="M55" s="325"/>
      <c r="N55" s="325"/>
      <c r="O55" s="325"/>
      <c r="P55" s="326"/>
      <c r="Q55" s="325"/>
      <c r="R55" s="325"/>
      <c r="S55" s="326"/>
      <c r="T55" s="325"/>
      <c r="U55" s="325"/>
      <c r="V55" s="326"/>
      <c r="W55" s="325"/>
      <c r="X55" s="325"/>
      <c r="Y55" s="326" t="str">
        <f>IF(W55=0, "    ---- ", IF(ABS(ROUND(100/W55*X55-100,1))&lt;999,ROUND(100/W55*X55-100,1),IF(ROUND(100/W55*X55-100,1)&gt;999,999,-999)))</f>
        <v xml:space="preserve">    ---- </v>
      </c>
      <c r="Z55" s="325"/>
      <c r="AA55" s="325"/>
      <c r="AB55" s="326"/>
      <c r="AC55" s="325"/>
      <c r="AD55" s="325"/>
      <c r="AE55" s="326"/>
      <c r="AF55" s="325"/>
      <c r="AG55" s="325"/>
      <c r="AH55" s="326"/>
      <c r="AI55" s="325"/>
      <c r="AJ55" s="325"/>
      <c r="AK55" s="326"/>
      <c r="AL55" s="325"/>
      <c r="AM55" s="325"/>
      <c r="AN55" s="326"/>
      <c r="AO55" s="325">
        <f t="shared" si="4"/>
        <v>0</v>
      </c>
      <c r="AP55" s="325">
        <f t="shared" si="4"/>
        <v>0</v>
      </c>
      <c r="AQ55" s="326" t="str">
        <f t="shared" si="8"/>
        <v xml:space="preserve">    ---- </v>
      </c>
      <c r="AR55" s="158">
        <f t="shared" si="5"/>
        <v>0</v>
      </c>
      <c r="AS55" s="158">
        <f t="shared" si="5"/>
        <v>0</v>
      </c>
      <c r="AT55" s="326" t="str">
        <f t="shared" si="9"/>
        <v xml:space="preserve">    ---- </v>
      </c>
      <c r="AU55" s="306"/>
      <c r="AV55" s="306"/>
      <c r="AW55" s="302"/>
      <c r="AX55" s="302"/>
    </row>
    <row r="56" spans="1:50" s="323" customFormat="1" ht="18.75" customHeight="1">
      <c r="A56" s="424" t="s">
        <v>41</v>
      </c>
      <c r="B56" s="319">
        <f>SUM(B48:B53)+B55</f>
        <v>0</v>
      </c>
      <c r="C56" s="319">
        <f>SUM(C48:C53)+C55</f>
        <v>0</v>
      </c>
      <c r="D56" s="319" t="str">
        <f>IF(B56=0, "    ---- ", IF(ABS(ROUND(100/B56*C56-100,1))&lt;999,ROUND(100/B56*C56-100,1),IF(ROUND(100/B56*C56-100,1)&gt;999,999,-999)))</f>
        <v xml:space="preserve">    ---- </v>
      </c>
      <c r="E56" s="319">
        <f>SUM(E48:E53)+E55</f>
        <v>0</v>
      </c>
      <c r="F56" s="319">
        <f>SUM(F48:F53)+F55</f>
        <v>0</v>
      </c>
      <c r="G56" s="320" t="str">
        <f>IF(E56=0, "    ---- ", IF(ABS(ROUND(100/E56*F56-100,1))&lt;999,ROUND(100/E56*F56-100,1),IF(ROUND(100/E56*F56-100,1)&gt;999,999,-999)))</f>
        <v xml:space="preserve">    ---- </v>
      </c>
      <c r="H56" s="319">
        <f>SUM(H48:H53)+H55</f>
        <v>0</v>
      </c>
      <c r="I56" s="319">
        <f>SUM(I48:I53)+I55</f>
        <v>0</v>
      </c>
      <c r="J56" s="320" t="str">
        <f>IF(H56=0, "    ---- ", IF(ABS(ROUND(100/H56*I56-100,1))&lt;999,ROUND(100/H56*I56-100,1),IF(ROUND(100/H56*I56-100,1)&gt;999,999,-999)))</f>
        <v xml:space="preserve">    ---- </v>
      </c>
      <c r="K56" s="319">
        <f>SUM(K48:K53)+K55</f>
        <v>0</v>
      </c>
      <c r="L56" s="319">
        <f>SUM(L48:L53)+L55</f>
        <v>0</v>
      </c>
      <c r="M56" s="319" t="str">
        <f>IF(K56=0, "    ---- ", IF(ABS(ROUND(100/K56*L56-100,1))&lt;999,ROUND(100/K56*L56-100,1),IF(ROUND(100/K56*L56-100,1)&gt;999,999,-999)))</f>
        <v xml:space="preserve">    ---- </v>
      </c>
      <c r="N56" s="319">
        <f>SUM(N48:N53)+N55</f>
        <v>0</v>
      </c>
      <c r="O56" s="319">
        <f>SUM(O48:O53)+O55</f>
        <v>0</v>
      </c>
      <c r="P56" s="320"/>
      <c r="Q56" s="319">
        <f>SUM(Q48:Q53)+Q55</f>
        <v>0</v>
      </c>
      <c r="R56" s="319">
        <f>SUM(R48:R53)+R55</f>
        <v>0</v>
      </c>
      <c r="S56" s="320"/>
      <c r="T56" s="319">
        <f>SUM(T48:T53)+T55</f>
        <v>0</v>
      </c>
      <c r="U56" s="319">
        <f>SUM(U48:U53)+U55</f>
        <v>0</v>
      </c>
      <c r="V56" s="320" t="str">
        <f>IF(T56=0, "    ---- ", IF(ABS(ROUND(100/T56*U56-100,1))&lt;999,ROUND(100/T56*U56-100,1),IF(ROUND(100/T56*U56-100,1)&gt;999,999,-999)))</f>
        <v xml:space="preserve">    ---- </v>
      </c>
      <c r="W56" s="319">
        <f>SUM(W48:W53)+W55</f>
        <v>0</v>
      </c>
      <c r="X56" s="319">
        <f>SUM(X48:X53)+X55</f>
        <v>0</v>
      </c>
      <c r="Y56" s="320" t="str">
        <f>IF(W56=0, "    ---- ", IF(ABS(ROUND(100/W56*X56-100,1))&lt;999,ROUND(100/W56*X56-100,1),IF(ROUND(100/W56*X56-100,1)&gt;999,999,-999)))</f>
        <v xml:space="preserve">    ---- </v>
      </c>
      <c r="Z56" s="319">
        <f>SUM(Z48:Z53)+Z55</f>
        <v>0</v>
      </c>
      <c r="AA56" s="319">
        <f>SUM(AA48:AA53)+AA55</f>
        <v>0</v>
      </c>
      <c r="AB56" s="320"/>
      <c r="AC56" s="319">
        <f>SUM(AC48:AC53)+AC55</f>
        <v>0</v>
      </c>
      <c r="AD56" s="319">
        <f>SUM(AD48:AD53)+AD55</f>
        <v>0</v>
      </c>
      <c r="AE56" s="320"/>
      <c r="AF56" s="319">
        <f>SUM(AF48:AF53)+AF55</f>
        <v>0</v>
      </c>
      <c r="AG56" s="319">
        <f>SUM(AG48:AG53)+AG55</f>
        <v>0</v>
      </c>
      <c r="AH56" s="320"/>
      <c r="AI56" s="319">
        <f>SUM(AI48:AI53)+AI55</f>
        <v>0</v>
      </c>
      <c r="AJ56" s="319">
        <f>SUM(AJ48:AJ53)+AJ55</f>
        <v>0</v>
      </c>
      <c r="AK56" s="320" t="str">
        <f>IF(AI56=0, "    ---- ", IF(ABS(ROUND(100/AI56*AJ56-100,1))&lt;999,ROUND(100/AI56*AJ56-100,1),IF(ROUND(100/AI56*AJ56-100,1)&gt;999,999,-999)))</f>
        <v xml:space="preserve">    ---- </v>
      </c>
      <c r="AL56" s="319">
        <f>SUM(AL48:AL53)+AL55</f>
        <v>0</v>
      </c>
      <c r="AM56" s="319">
        <f>SUM(AM48:AM53)+AM55</f>
        <v>0</v>
      </c>
      <c r="AN56" s="320" t="str">
        <f>IF(AL56=0, "    ---- ", IF(ABS(ROUND(100/AL56*AM56-100,1))&lt;999,ROUND(100/AL56*AM56-100,1),IF(ROUND(100/AL56*AM56-100,1)&gt;999,999,-999)))</f>
        <v xml:space="preserve">    ---- </v>
      </c>
      <c r="AO56" s="319">
        <f t="shared" si="4"/>
        <v>0</v>
      </c>
      <c r="AP56" s="319">
        <f t="shared" si="4"/>
        <v>0</v>
      </c>
      <c r="AQ56" s="320" t="str">
        <f t="shared" si="8"/>
        <v xml:space="preserve">    ---- </v>
      </c>
      <c r="AR56" s="319">
        <f t="shared" si="5"/>
        <v>0</v>
      </c>
      <c r="AS56" s="319">
        <f t="shared" si="5"/>
        <v>0</v>
      </c>
      <c r="AT56" s="320" t="str">
        <f t="shared" si="9"/>
        <v xml:space="preserve">    ---- </v>
      </c>
      <c r="AU56" s="321"/>
      <c r="AV56" s="321"/>
      <c r="AW56" s="322"/>
      <c r="AX56" s="322"/>
    </row>
    <row r="57" spans="1:50" s="328" customFormat="1" ht="18.75" customHeight="1">
      <c r="A57" s="425" t="s">
        <v>311</v>
      </c>
      <c r="B57" s="158"/>
      <c r="C57" s="325"/>
      <c r="D57" s="325"/>
      <c r="E57" s="325"/>
      <c r="F57" s="325"/>
      <c r="G57" s="326"/>
      <c r="H57" s="325"/>
      <c r="I57" s="325"/>
      <c r="J57" s="326"/>
      <c r="K57" s="325"/>
      <c r="L57" s="325"/>
      <c r="M57" s="325" t="str">
        <f>IF(K57=0, "    ---- ", IF(ABS(ROUND(100/K57*L57-100,1))&lt;999,ROUND(100/K57*L57-100,1),IF(ROUND(100/K57*L57-100,1)&gt;999,999,-999)))</f>
        <v xml:space="preserve">    ---- </v>
      </c>
      <c r="N57" s="325"/>
      <c r="O57" s="325"/>
      <c r="P57" s="326"/>
      <c r="Q57" s="325"/>
      <c r="R57" s="325"/>
      <c r="S57" s="326"/>
      <c r="T57" s="325"/>
      <c r="U57" s="325"/>
      <c r="V57" s="326"/>
      <c r="W57" s="325"/>
      <c r="X57" s="325"/>
      <c r="Y57" s="326"/>
      <c r="Z57" s="325"/>
      <c r="AA57" s="325"/>
      <c r="AB57" s="326"/>
      <c r="AC57" s="325"/>
      <c r="AD57" s="325"/>
      <c r="AE57" s="326"/>
      <c r="AF57" s="325"/>
      <c r="AG57" s="325"/>
      <c r="AH57" s="326"/>
      <c r="AI57" s="325"/>
      <c r="AJ57" s="325"/>
      <c r="AK57" s="326"/>
      <c r="AL57" s="325"/>
      <c r="AM57" s="325"/>
      <c r="AN57" s="326"/>
      <c r="AO57" s="325">
        <f t="shared" si="4"/>
        <v>0</v>
      </c>
      <c r="AP57" s="325">
        <f t="shared" si="4"/>
        <v>0</v>
      </c>
      <c r="AQ57" s="326" t="str">
        <f t="shared" si="8"/>
        <v xml:space="preserve">    ---- </v>
      </c>
      <c r="AR57" s="158">
        <f t="shared" si="5"/>
        <v>0</v>
      </c>
      <c r="AS57" s="158">
        <f t="shared" si="5"/>
        <v>0</v>
      </c>
      <c r="AT57" s="326" t="str">
        <f t="shared" si="9"/>
        <v xml:space="preserve">    ---- </v>
      </c>
      <c r="AU57" s="306"/>
      <c r="AV57" s="306"/>
      <c r="AW57" s="302"/>
      <c r="AX57" s="302"/>
    </row>
    <row r="58" spans="1:50" s="328" customFormat="1" ht="18.75" customHeight="1">
      <c r="A58" s="425" t="s">
        <v>312</v>
      </c>
      <c r="B58" s="158"/>
      <c r="C58" s="325"/>
      <c r="D58" s="325" t="str">
        <f>IF(B58=0, "    ---- ", IF(ABS(ROUND(100/B58*C58-100,1))&lt;999,ROUND(100/B58*C58-100,1),IF(ROUND(100/B58*C58-100,1)&gt;999,999,-999)))</f>
        <v xml:space="preserve">    ---- </v>
      </c>
      <c r="E58" s="325"/>
      <c r="F58" s="325"/>
      <c r="G58" s="326" t="str">
        <f>IF(E58=0, "    ---- ", IF(ABS(ROUND(100/E58*F58-100,1))&lt;999,ROUND(100/E58*F58-100,1),IF(ROUND(100/E58*F58-100,1)&gt;999,999,-999)))</f>
        <v xml:space="preserve">    ---- </v>
      </c>
      <c r="H58" s="325"/>
      <c r="I58" s="325"/>
      <c r="J58" s="326" t="str">
        <f>IF(H58=0, "    ---- ", IF(ABS(ROUND(100/H58*I58-100,1))&lt;999,ROUND(100/H58*I58-100,1),IF(ROUND(100/H58*I58-100,1)&gt;999,999,-999)))</f>
        <v xml:space="preserve">    ---- </v>
      </c>
      <c r="K58" s="325"/>
      <c r="L58" s="325"/>
      <c r="M58" s="325" t="str">
        <f>IF(K58=0, "    ---- ", IF(ABS(ROUND(100/K58*L58-100,1))&lt;999,ROUND(100/K58*L58-100,1),IF(ROUND(100/K58*L58-100,1)&gt;999,999,-999)))</f>
        <v xml:space="preserve">    ---- </v>
      </c>
      <c r="N58" s="325"/>
      <c r="O58" s="325"/>
      <c r="P58" s="326"/>
      <c r="Q58" s="325"/>
      <c r="R58" s="325"/>
      <c r="S58" s="326"/>
      <c r="T58" s="325"/>
      <c r="U58" s="325"/>
      <c r="V58" s="326" t="str">
        <f>IF(T58=0, "    ---- ", IF(ABS(ROUND(100/T58*U58-100,1))&lt;999,ROUND(100/T58*U58-100,1),IF(ROUND(100/T58*U58-100,1)&gt;999,999,-999)))</f>
        <v xml:space="preserve">    ---- </v>
      </c>
      <c r="W58" s="325"/>
      <c r="X58" s="325"/>
      <c r="Y58" s="326" t="str">
        <f>IF(W58=0, "    ---- ", IF(ABS(ROUND(100/W58*X58-100,1))&lt;999,ROUND(100/W58*X58-100,1),IF(ROUND(100/W58*X58-100,1)&gt;999,999,-999)))</f>
        <v xml:space="preserve">    ---- </v>
      </c>
      <c r="Z58" s="325"/>
      <c r="AA58" s="325"/>
      <c r="AB58" s="326"/>
      <c r="AC58" s="325"/>
      <c r="AD58" s="325"/>
      <c r="AE58" s="326"/>
      <c r="AF58" s="325"/>
      <c r="AG58" s="325"/>
      <c r="AH58" s="326"/>
      <c r="AI58" s="325"/>
      <c r="AJ58" s="325"/>
      <c r="AK58" s="326" t="str">
        <f>IF(AI58=0, "    ---- ", IF(ABS(ROUND(100/AI58*AJ58-100,1))&lt;999,ROUND(100/AI58*AJ58-100,1),IF(ROUND(100/AI58*AJ58-100,1)&gt;999,999,-999)))</f>
        <v xml:space="preserve">    ---- </v>
      </c>
      <c r="AL58" s="325"/>
      <c r="AM58" s="325"/>
      <c r="AN58" s="326" t="str">
        <f>IF(AL58=0, "    ---- ", IF(ABS(ROUND(100/AL58*AM58-100,1))&lt;999,ROUND(100/AL58*AM58-100,1),IF(ROUND(100/AL58*AM58-100,1)&gt;999,999,-999)))</f>
        <v xml:space="preserve">    ---- </v>
      </c>
      <c r="AO58" s="325">
        <f t="shared" si="4"/>
        <v>0</v>
      </c>
      <c r="AP58" s="325">
        <f t="shared" si="4"/>
        <v>0</v>
      </c>
      <c r="AQ58" s="326" t="str">
        <f t="shared" si="8"/>
        <v xml:space="preserve">    ---- </v>
      </c>
      <c r="AR58" s="158">
        <f t="shared" si="5"/>
        <v>0</v>
      </c>
      <c r="AS58" s="158">
        <f t="shared" si="5"/>
        <v>0</v>
      </c>
      <c r="AT58" s="326" t="str">
        <f t="shared" si="9"/>
        <v xml:space="preserve">    ---- </v>
      </c>
      <c r="AU58" s="306"/>
      <c r="AV58" s="306"/>
      <c r="AW58" s="302"/>
      <c r="AX58" s="302"/>
    </row>
    <row r="59" spans="1:50" s="328" customFormat="1" ht="18.75" customHeight="1">
      <c r="A59" s="592" t="s">
        <v>463</v>
      </c>
      <c r="B59" s="158"/>
      <c r="C59" s="325"/>
      <c r="D59" s="325"/>
      <c r="E59" s="325"/>
      <c r="F59" s="325"/>
      <c r="G59" s="326"/>
      <c r="H59" s="325"/>
      <c r="I59" s="325"/>
      <c r="J59" s="326"/>
      <c r="K59" s="325"/>
      <c r="L59" s="325"/>
      <c r="M59" s="325"/>
      <c r="N59" s="325"/>
      <c r="O59" s="325"/>
      <c r="P59" s="326"/>
      <c r="Q59" s="325"/>
      <c r="R59" s="325"/>
      <c r="S59" s="326"/>
      <c r="T59" s="325"/>
      <c r="U59" s="325"/>
      <c r="V59" s="326"/>
      <c r="W59" s="325"/>
      <c r="X59" s="325"/>
      <c r="Y59" s="326"/>
      <c r="Z59" s="325"/>
      <c r="AA59" s="325"/>
      <c r="AB59" s="326"/>
      <c r="AC59" s="325"/>
      <c r="AD59" s="325"/>
      <c r="AE59" s="326"/>
      <c r="AF59" s="325"/>
      <c r="AG59" s="325"/>
      <c r="AH59" s="326"/>
      <c r="AI59" s="325"/>
      <c r="AJ59" s="325"/>
      <c r="AK59" s="326"/>
      <c r="AL59" s="325"/>
      <c r="AM59" s="325"/>
      <c r="AN59" s="326"/>
      <c r="AO59" s="325"/>
      <c r="AP59" s="325"/>
      <c r="AQ59" s="326"/>
      <c r="AR59" s="158">
        <f t="shared" ref="AR59:AR70" si="10">+B59+E59+H59+K59+N59+Q59+T59+W59+Z59+AC59+AF59+AI59+AL59</f>
        <v>0</v>
      </c>
      <c r="AS59" s="158">
        <f t="shared" ref="AS59:AS70" si="11">+C59+F59+I59+L59+O59+R59+U59+X59+AA59+AD59+AG59+AJ59+AM59</f>
        <v>0</v>
      </c>
      <c r="AT59" s="326" t="str">
        <f t="shared" si="9"/>
        <v xml:space="preserve">    ---- </v>
      </c>
      <c r="AU59" s="306"/>
      <c r="AV59" s="306"/>
      <c r="AW59" s="302"/>
      <c r="AX59" s="302"/>
    </row>
    <row r="60" spans="1:50" s="328" customFormat="1" ht="18.75" customHeight="1">
      <c r="A60" s="593" t="s">
        <v>467</v>
      </c>
      <c r="B60" s="158"/>
      <c r="C60" s="325"/>
      <c r="D60" s="325" t="str">
        <f t="shared" ref="D60:D70" si="12">IF(B60=0, "    ---- ", IF(ABS(ROUND(100/B60*C60-100,1))&lt;999,ROUND(100/B60*C60-100,1),IF(ROUND(100/B60*C60-100,1)&gt;999,999,-999)))</f>
        <v xml:space="preserve">    ---- </v>
      </c>
      <c r="E60" s="325"/>
      <c r="F60" s="325"/>
      <c r="G60" s="326" t="str">
        <f t="shared" ref="G60:G70" si="13">IF(E60=0, "    ---- ", IF(ABS(ROUND(100/E60*F60-100,1))&lt;999,ROUND(100/E60*F60-100,1),IF(ROUND(100/E60*F60-100,1)&gt;999,999,-999)))</f>
        <v xml:space="preserve">    ---- </v>
      </c>
      <c r="H60" s="325"/>
      <c r="I60" s="325"/>
      <c r="J60" s="326" t="str">
        <f t="shared" ref="J60:J70" si="14">IF(H60=0, "    ---- ", IF(ABS(ROUND(100/H60*I60-100,1))&lt;999,ROUND(100/H60*I60-100,1),IF(ROUND(100/H60*I60-100,1)&gt;999,999,-999)))</f>
        <v xml:space="preserve">    ---- </v>
      </c>
      <c r="K60" s="325"/>
      <c r="L60" s="325"/>
      <c r="M60" s="325" t="str">
        <f t="shared" ref="M60:M70" si="15">IF(K60=0, "    ---- ", IF(ABS(ROUND(100/K60*L60-100,1))&lt;999,ROUND(100/K60*L60-100,1),IF(ROUND(100/K60*L60-100,1)&gt;999,999,-999)))</f>
        <v xml:space="preserve">    ---- </v>
      </c>
      <c r="N60" s="325"/>
      <c r="O60" s="325"/>
      <c r="P60" s="326" t="str">
        <f t="shared" ref="P60:P70" si="16">IF(N60=0, "    ---- ", IF(ABS(ROUND(100/N60*O60-100,1))&lt;999,ROUND(100/N60*O60-100,1),IF(ROUND(100/N60*O60-100,1)&gt;999,999,-999)))</f>
        <v xml:space="preserve">    ---- </v>
      </c>
      <c r="Q60" s="325"/>
      <c r="R60" s="325"/>
      <c r="S60" s="326" t="str">
        <f t="shared" ref="S60:S70" si="17">IF(Q60=0, "    ---- ", IF(ABS(ROUND(100/Q60*R60-100,1))&lt;999,ROUND(100/Q60*R60-100,1),IF(ROUND(100/Q60*R60-100,1)&gt;999,999,-999)))</f>
        <v xml:space="preserve">    ---- </v>
      </c>
      <c r="T60" s="325"/>
      <c r="U60" s="325"/>
      <c r="V60" s="326" t="str">
        <f t="shared" ref="V60:V70" si="18">IF(T60=0, "    ---- ", IF(ABS(ROUND(100/T60*U60-100,1))&lt;999,ROUND(100/T60*U60-100,1),IF(ROUND(100/T60*U60-100,1)&gt;999,999,-999)))</f>
        <v xml:space="preserve">    ---- </v>
      </c>
      <c r="W60" s="325"/>
      <c r="X60" s="325"/>
      <c r="Y60" s="326" t="str">
        <f t="shared" ref="Y60:Y70" si="19">IF(W60=0, "    ---- ", IF(ABS(ROUND(100/W60*X60-100,1))&lt;999,ROUND(100/W60*X60-100,1),IF(ROUND(100/W60*X60-100,1)&gt;999,999,-999)))</f>
        <v xml:space="preserve">    ---- </v>
      </c>
      <c r="Z60" s="325"/>
      <c r="AA60" s="325"/>
      <c r="AB60" s="326" t="str">
        <f t="shared" ref="AB60:AB70" si="20">IF(Z60=0, "    ---- ", IF(ABS(ROUND(100/Z60*AA60-100,1))&lt;999,ROUND(100/Z60*AA60-100,1),IF(ROUND(100/Z60*AA60-100,1)&gt;999,999,-999)))</f>
        <v xml:space="preserve">    ---- </v>
      </c>
      <c r="AC60" s="325"/>
      <c r="AD60" s="325"/>
      <c r="AE60" s="326" t="str">
        <f t="shared" ref="AE60:AE70" si="21">IF(AC60=0, "    ---- ", IF(ABS(ROUND(100/AC60*AD60-100,1))&lt;999,ROUND(100/AC60*AD60-100,1),IF(ROUND(100/AC60*AD60-100,1)&gt;999,999,-999)))</f>
        <v xml:space="preserve">    ---- </v>
      </c>
      <c r="AF60" s="325"/>
      <c r="AG60" s="325"/>
      <c r="AH60" s="326" t="str">
        <f t="shared" ref="AH60:AH70" si="22">IF(AF60=0, "    ---- ", IF(ABS(ROUND(100/AF60*AG60-100,1))&lt;999,ROUND(100/AF60*AG60-100,1),IF(ROUND(100/AF60*AG60-100,1)&gt;999,999,-999)))</f>
        <v xml:space="preserve">    ---- </v>
      </c>
      <c r="AI60" s="325"/>
      <c r="AJ60" s="325"/>
      <c r="AK60" s="326" t="str">
        <f t="shared" ref="AK60:AK70" si="23">IF(AI60=0, "    ---- ", IF(ABS(ROUND(100/AI60*AJ60-100,1))&lt;999,ROUND(100/AI60*AJ60-100,1),IF(ROUND(100/AI60*AJ60-100,1)&gt;999,999,-999)))</f>
        <v xml:space="preserve">    ---- </v>
      </c>
      <c r="AL60" s="325"/>
      <c r="AM60" s="325"/>
      <c r="AN60" s="326" t="str">
        <f t="shared" ref="AN60:AN70" si="24">IF(AL60=0, "    ---- ", IF(ABS(ROUND(100/AL60*AM60-100,1))&lt;999,ROUND(100/AL60*AM60-100,1),IF(ROUND(100/AL60*AM60-100,1)&gt;999,999,-999)))</f>
        <v xml:space="preserve">    ---- </v>
      </c>
      <c r="AO60" s="325"/>
      <c r="AP60" s="325"/>
      <c r="AQ60" s="326"/>
      <c r="AR60" s="158">
        <f t="shared" si="10"/>
        <v>0</v>
      </c>
      <c r="AS60" s="158">
        <f t="shared" si="11"/>
        <v>0</v>
      </c>
      <c r="AT60" s="326" t="str">
        <f t="shared" si="9"/>
        <v xml:space="preserve">    ---- </v>
      </c>
      <c r="AU60" s="306"/>
      <c r="AV60" s="306"/>
      <c r="AW60" s="302"/>
      <c r="AX60" s="302"/>
    </row>
    <row r="61" spans="1:50" s="328" customFormat="1" ht="18.75" customHeight="1">
      <c r="A61" s="593" t="s">
        <v>308</v>
      </c>
      <c r="B61" s="158"/>
      <c r="C61" s="325"/>
      <c r="D61" s="325" t="str">
        <f t="shared" si="12"/>
        <v xml:space="preserve">    ---- </v>
      </c>
      <c r="E61" s="325"/>
      <c r="F61" s="325"/>
      <c r="G61" s="326" t="str">
        <f t="shared" si="13"/>
        <v xml:space="preserve">    ---- </v>
      </c>
      <c r="H61" s="325"/>
      <c r="I61" s="325"/>
      <c r="J61" s="326" t="str">
        <f t="shared" si="14"/>
        <v xml:space="preserve">    ---- </v>
      </c>
      <c r="K61" s="325"/>
      <c r="L61" s="325"/>
      <c r="M61" s="325" t="str">
        <f t="shared" si="15"/>
        <v xml:space="preserve">    ---- </v>
      </c>
      <c r="N61" s="325"/>
      <c r="O61" s="325"/>
      <c r="P61" s="326" t="str">
        <f t="shared" si="16"/>
        <v xml:space="preserve">    ---- </v>
      </c>
      <c r="Q61" s="325"/>
      <c r="R61" s="325"/>
      <c r="S61" s="326" t="str">
        <f t="shared" si="17"/>
        <v xml:space="preserve">    ---- </v>
      </c>
      <c r="T61" s="325"/>
      <c r="U61" s="325"/>
      <c r="V61" s="326" t="str">
        <f t="shared" si="18"/>
        <v xml:space="preserve">    ---- </v>
      </c>
      <c r="W61" s="325"/>
      <c r="X61" s="325"/>
      <c r="Y61" s="326" t="str">
        <f t="shared" si="19"/>
        <v xml:space="preserve">    ---- </v>
      </c>
      <c r="Z61" s="325"/>
      <c r="AA61" s="325"/>
      <c r="AB61" s="326" t="str">
        <f t="shared" si="20"/>
        <v xml:space="preserve">    ---- </v>
      </c>
      <c r="AC61" s="325"/>
      <c r="AD61" s="325"/>
      <c r="AE61" s="326" t="str">
        <f t="shared" si="21"/>
        <v xml:space="preserve">    ---- </v>
      </c>
      <c r="AF61" s="325"/>
      <c r="AG61" s="325"/>
      <c r="AH61" s="326" t="str">
        <f t="shared" si="22"/>
        <v xml:space="preserve">    ---- </v>
      </c>
      <c r="AI61" s="325"/>
      <c r="AJ61" s="325"/>
      <c r="AK61" s="326" t="str">
        <f t="shared" si="23"/>
        <v xml:space="preserve">    ---- </v>
      </c>
      <c r="AL61" s="325"/>
      <c r="AM61" s="325"/>
      <c r="AN61" s="326" t="str">
        <f t="shared" si="24"/>
        <v xml:space="preserve">    ---- </v>
      </c>
      <c r="AO61" s="325"/>
      <c r="AP61" s="325"/>
      <c r="AQ61" s="326"/>
      <c r="AR61" s="158">
        <f t="shared" si="10"/>
        <v>0</v>
      </c>
      <c r="AS61" s="158">
        <f t="shared" si="11"/>
        <v>0</v>
      </c>
      <c r="AT61" s="326" t="str">
        <f t="shared" si="9"/>
        <v xml:space="preserve">    ---- </v>
      </c>
      <c r="AU61" s="306"/>
      <c r="AV61" s="306"/>
      <c r="AW61" s="302"/>
      <c r="AX61" s="302"/>
    </row>
    <row r="62" spans="1:50" s="328" customFormat="1" ht="18.75" customHeight="1">
      <c r="A62" s="593" t="s">
        <v>182</v>
      </c>
      <c r="B62" s="158"/>
      <c r="C62" s="325"/>
      <c r="D62" s="325" t="str">
        <f t="shared" si="12"/>
        <v xml:space="preserve">    ---- </v>
      </c>
      <c r="E62" s="325"/>
      <c r="F62" s="325"/>
      <c r="G62" s="326" t="str">
        <f t="shared" si="13"/>
        <v xml:space="preserve">    ---- </v>
      </c>
      <c r="H62" s="325"/>
      <c r="I62" s="325"/>
      <c r="J62" s="326" t="str">
        <f t="shared" si="14"/>
        <v xml:space="preserve">    ---- </v>
      </c>
      <c r="K62" s="325"/>
      <c r="L62" s="325"/>
      <c r="M62" s="325" t="str">
        <f t="shared" si="15"/>
        <v xml:space="preserve">    ---- </v>
      </c>
      <c r="N62" s="325"/>
      <c r="O62" s="325"/>
      <c r="P62" s="326" t="str">
        <f t="shared" si="16"/>
        <v xml:space="preserve">    ---- </v>
      </c>
      <c r="Q62" s="325"/>
      <c r="R62" s="325"/>
      <c r="S62" s="326" t="str">
        <f t="shared" si="17"/>
        <v xml:space="preserve">    ---- </v>
      </c>
      <c r="T62" s="325"/>
      <c r="U62" s="325"/>
      <c r="V62" s="326" t="str">
        <f t="shared" si="18"/>
        <v xml:space="preserve">    ---- </v>
      </c>
      <c r="W62" s="325"/>
      <c r="X62" s="325"/>
      <c r="Y62" s="326" t="str">
        <f t="shared" si="19"/>
        <v xml:space="preserve">    ---- </v>
      </c>
      <c r="Z62" s="325"/>
      <c r="AA62" s="325"/>
      <c r="AB62" s="326" t="str">
        <f t="shared" si="20"/>
        <v xml:space="preserve">    ---- </v>
      </c>
      <c r="AC62" s="325"/>
      <c r="AD62" s="325"/>
      <c r="AE62" s="326" t="str">
        <f t="shared" si="21"/>
        <v xml:space="preserve">    ---- </v>
      </c>
      <c r="AF62" s="325"/>
      <c r="AG62" s="325"/>
      <c r="AH62" s="326" t="str">
        <f t="shared" si="22"/>
        <v xml:space="preserve">    ---- </v>
      </c>
      <c r="AI62" s="325"/>
      <c r="AJ62" s="325"/>
      <c r="AK62" s="326" t="str">
        <f t="shared" si="23"/>
        <v xml:space="preserve">    ---- </v>
      </c>
      <c r="AL62" s="325"/>
      <c r="AM62" s="325"/>
      <c r="AN62" s="326" t="str">
        <f t="shared" si="24"/>
        <v xml:space="preserve">    ---- </v>
      </c>
      <c r="AO62" s="325"/>
      <c r="AP62" s="325"/>
      <c r="AQ62" s="326"/>
      <c r="AR62" s="158">
        <f t="shared" si="10"/>
        <v>0</v>
      </c>
      <c r="AS62" s="158">
        <f t="shared" si="11"/>
        <v>0</v>
      </c>
      <c r="AT62" s="326" t="str">
        <f t="shared" si="9"/>
        <v xml:space="preserve">    ---- </v>
      </c>
      <c r="AU62" s="306"/>
      <c r="AV62" s="306"/>
      <c r="AW62" s="302"/>
      <c r="AX62" s="302"/>
    </row>
    <row r="63" spans="1:50" s="328" customFormat="1" ht="18.75" customHeight="1">
      <c r="A63" s="593" t="s">
        <v>176</v>
      </c>
      <c r="B63" s="158"/>
      <c r="C63" s="325"/>
      <c r="D63" s="325" t="str">
        <f t="shared" si="12"/>
        <v xml:space="preserve">    ---- </v>
      </c>
      <c r="E63" s="325"/>
      <c r="F63" s="325"/>
      <c r="G63" s="326" t="str">
        <f t="shared" si="13"/>
        <v xml:space="preserve">    ---- </v>
      </c>
      <c r="H63" s="325"/>
      <c r="I63" s="325"/>
      <c r="J63" s="326" t="str">
        <f t="shared" si="14"/>
        <v xml:space="preserve">    ---- </v>
      </c>
      <c r="K63" s="325"/>
      <c r="L63" s="325"/>
      <c r="M63" s="325" t="str">
        <f t="shared" si="15"/>
        <v xml:space="preserve">    ---- </v>
      </c>
      <c r="N63" s="325"/>
      <c r="O63" s="325"/>
      <c r="P63" s="326" t="str">
        <f t="shared" si="16"/>
        <v xml:space="preserve">    ---- </v>
      </c>
      <c r="Q63" s="325"/>
      <c r="R63" s="325"/>
      <c r="S63" s="326" t="str">
        <f t="shared" si="17"/>
        <v xml:space="preserve">    ---- </v>
      </c>
      <c r="T63" s="325"/>
      <c r="U63" s="325"/>
      <c r="V63" s="326" t="str">
        <f t="shared" si="18"/>
        <v xml:space="preserve">    ---- </v>
      </c>
      <c r="W63" s="325"/>
      <c r="X63" s="325"/>
      <c r="Y63" s="326" t="str">
        <f t="shared" si="19"/>
        <v xml:space="preserve">    ---- </v>
      </c>
      <c r="Z63" s="325"/>
      <c r="AA63" s="325"/>
      <c r="AB63" s="326" t="str">
        <f t="shared" si="20"/>
        <v xml:space="preserve">    ---- </v>
      </c>
      <c r="AC63" s="325"/>
      <c r="AD63" s="325"/>
      <c r="AE63" s="326" t="str">
        <f t="shared" si="21"/>
        <v xml:space="preserve">    ---- </v>
      </c>
      <c r="AF63" s="325"/>
      <c r="AG63" s="325"/>
      <c r="AH63" s="326" t="str">
        <f t="shared" si="22"/>
        <v xml:space="preserve">    ---- </v>
      </c>
      <c r="AI63" s="325"/>
      <c r="AJ63" s="325"/>
      <c r="AK63" s="326" t="str">
        <f t="shared" si="23"/>
        <v xml:space="preserve">    ---- </v>
      </c>
      <c r="AL63" s="325"/>
      <c r="AM63" s="325"/>
      <c r="AN63" s="326" t="str">
        <f t="shared" si="24"/>
        <v xml:space="preserve">    ---- </v>
      </c>
      <c r="AO63" s="325"/>
      <c r="AP63" s="325"/>
      <c r="AQ63" s="326"/>
      <c r="AR63" s="158">
        <f t="shared" si="10"/>
        <v>0</v>
      </c>
      <c r="AS63" s="158">
        <f t="shared" si="11"/>
        <v>0</v>
      </c>
      <c r="AT63" s="326" t="str">
        <f t="shared" si="9"/>
        <v xml:space="preserve">    ---- </v>
      </c>
      <c r="AU63" s="306"/>
      <c r="AV63" s="306"/>
      <c r="AW63" s="302"/>
      <c r="AX63" s="302"/>
    </row>
    <row r="64" spans="1:50" s="328" customFormat="1" ht="18.75" customHeight="1">
      <c r="A64" s="593" t="s">
        <v>179</v>
      </c>
      <c r="B64" s="158"/>
      <c r="C64" s="325"/>
      <c r="D64" s="325" t="str">
        <f t="shared" si="12"/>
        <v xml:space="preserve">    ---- </v>
      </c>
      <c r="E64" s="325"/>
      <c r="F64" s="325"/>
      <c r="G64" s="326" t="str">
        <f t="shared" si="13"/>
        <v xml:space="preserve">    ---- </v>
      </c>
      <c r="H64" s="325"/>
      <c r="I64" s="325"/>
      <c r="J64" s="326" t="str">
        <f t="shared" si="14"/>
        <v xml:space="preserve">    ---- </v>
      </c>
      <c r="K64" s="325"/>
      <c r="L64" s="325"/>
      <c r="M64" s="325" t="str">
        <f t="shared" si="15"/>
        <v xml:space="preserve">    ---- </v>
      </c>
      <c r="N64" s="325"/>
      <c r="O64" s="325"/>
      <c r="P64" s="326" t="str">
        <f t="shared" si="16"/>
        <v xml:space="preserve">    ---- </v>
      </c>
      <c r="Q64" s="325"/>
      <c r="R64" s="325"/>
      <c r="S64" s="326" t="str">
        <f t="shared" si="17"/>
        <v xml:space="preserve">    ---- </v>
      </c>
      <c r="T64" s="325"/>
      <c r="U64" s="325"/>
      <c r="V64" s="326" t="str">
        <f t="shared" si="18"/>
        <v xml:space="preserve">    ---- </v>
      </c>
      <c r="W64" s="325"/>
      <c r="X64" s="325"/>
      <c r="Y64" s="326" t="str">
        <f t="shared" si="19"/>
        <v xml:space="preserve">    ---- </v>
      </c>
      <c r="Z64" s="325"/>
      <c r="AA64" s="325"/>
      <c r="AB64" s="326" t="str">
        <f t="shared" si="20"/>
        <v xml:space="preserve">    ---- </v>
      </c>
      <c r="AC64" s="325"/>
      <c r="AD64" s="325"/>
      <c r="AE64" s="326" t="str">
        <f t="shared" si="21"/>
        <v xml:space="preserve">    ---- </v>
      </c>
      <c r="AF64" s="325"/>
      <c r="AG64" s="325"/>
      <c r="AH64" s="326" t="str">
        <f t="shared" si="22"/>
        <v xml:space="preserve">    ---- </v>
      </c>
      <c r="AI64" s="325"/>
      <c r="AJ64" s="325"/>
      <c r="AK64" s="326" t="str">
        <f t="shared" si="23"/>
        <v xml:space="preserve">    ---- </v>
      </c>
      <c r="AL64" s="325"/>
      <c r="AM64" s="325"/>
      <c r="AN64" s="326" t="str">
        <f t="shared" si="24"/>
        <v xml:space="preserve">    ---- </v>
      </c>
      <c r="AO64" s="325"/>
      <c r="AP64" s="325"/>
      <c r="AQ64" s="326"/>
      <c r="AR64" s="158">
        <f t="shared" si="10"/>
        <v>0</v>
      </c>
      <c r="AS64" s="158">
        <f t="shared" si="11"/>
        <v>0</v>
      </c>
      <c r="AT64" s="326" t="str">
        <f t="shared" si="9"/>
        <v xml:space="preserve">    ---- </v>
      </c>
      <c r="AU64" s="306"/>
      <c r="AV64" s="306"/>
      <c r="AW64" s="302"/>
      <c r="AX64" s="302"/>
    </row>
    <row r="65" spans="1:50" s="328" customFormat="1" ht="18.75" customHeight="1">
      <c r="A65" s="593" t="s">
        <v>309</v>
      </c>
      <c r="B65" s="158"/>
      <c r="C65" s="325"/>
      <c r="D65" s="325" t="str">
        <f t="shared" si="12"/>
        <v xml:space="preserve">    ---- </v>
      </c>
      <c r="E65" s="325"/>
      <c r="F65" s="325"/>
      <c r="G65" s="326" t="str">
        <f t="shared" si="13"/>
        <v xml:space="preserve">    ---- </v>
      </c>
      <c r="H65" s="325"/>
      <c r="I65" s="325"/>
      <c r="J65" s="326" t="str">
        <f t="shared" si="14"/>
        <v xml:space="preserve">    ---- </v>
      </c>
      <c r="K65" s="325"/>
      <c r="L65" s="325"/>
      <c r="M65" s="325" t="str">
        <f t="shared" si="15"/>
        <v xml:space="preserve">    ---- </v>
      </c>
      <c r="N65" s="325"/>
      <c r="O65" s="325"/>
      <c r="P65" s="326" t="str">
        <f t="shared" si="16"/>
        <v xml:space="preserve">    ---- </v>
      </c>
      <c r="Q65" s="325"/>
      <c r="R65" s="325"/>
      <c r="S65" s="326" t="str">
        <f t="shared" si="17"/>
        <v xml:space="preserve">    ---- </v>
      </c>
      <c r="T65" s="325"/>
      <c r="U65" s="325"/>
      <c r="V65" s="326" t="str">
        <f t="shared" si="18"/>
        <v xml:space="preserve">    ---- </v>
      </c>
      <c r="W65" s="325"/>
      <c r="X65" s="325"/>
      <c r="Y65" s="326" t="str">
        <f t="shared" si="19"/>
        <v xml:space="preserve">    ---- </v>
      </c>
      <c r="Z65" s="325"/>
      <c r="AA65" s="325"/>
      <c r="AB65" s="326" t="str">
        <f t="shared" si="20"/>
        <v xml:space="preserve">    ---- </v>
      </c>
      <c r="AC65" s="325"/>
      <c r="AD65" s="325"/>
      <c r="AE65" s="326" t="str">
        <f t="shared" si="21"/>
        <v xml:space="preserve">    ---- </v>
      </c>
      <c r="AF65" s="325"/>
      <c r="AG65" s="325"/>
      <c r="AH65" s="326" t="str">
        <f t="shared" si="22"/>
        <v xml:space="preserve">    ---- </v>
      </c>
      <c r="AI65" s="325"/>
      <c r="AJ65" s="325"/>
      <c r="AK65" s="326" t="str">
        <f t="shared" si="23"/>
        <v xml:space="preserve">    ---- </v>
      </c>
      <c r="AL65" s="325"/>
      <c r="AM65" s="325"/>
      <c r="AN65" s="326" t="str">
        <f t="shared" si="24"/>
        <v xml:space="preserve">    ---- </v>
      </c>
      <c r="AO65" s="325"/>
      <c r="AP65" s="325"/>
      <c r="AQ65" s="326"/>
      <c r="AR65" s="158">
        <f t="shared" si="10"/>
        <v>0</v>
      </c>
      <c r="AS65" s="158">
        <f t="shared" si="11"/>
        <v>0</v>
      </c>
      <c r="AT65" s="326" t="str">
        <f t="shared" si="9"/>
        <v xml:space="preserve">    ---- </v>
      </c>
      <c r="AU65" s="306"/>
      <c r="AV65" s="306"/>
      <c r="AW65" s="302"/>
      <c r="AX65" s="302"/>
    </row>
    <row r="66" spans="1:50" s="328" customFormat="1" ht="18.75" customHeight="1">
      <c r="A66" s="593" t="s">
        <v>178</v>
      </c>
      <c r="B66" s="158"/>
      <c r="C66" s="325"/>
      <c r="D66" s="325" t="str">
        <f t="shared" si="12"/>
        <v xml:space="preserve">    ---- </v>
      </c>
      <c r="E66" s="325"/>
      <c r="F66" s="325"/>
      <c r="G66" s="326" t="str">
        <f t="shared" si="13"/>
        <v xml:space="preserve">    ---- </v>
      </c>
      <c r="H66" s="325"/>
      <c r="I66" s="325"/>
      <c r="J66" s="326" t="str">
        <f t="shared" si="14"/>
        <v xml:space="preserve">    ---- </v>
      </c>
      <c r="K66" s="325"/>
      <c r="L66" s="325"/>
      <c r="M66" s="325" t="str">
        <f t="shared" si="15"/>
        <v xml:space="preserve">    ---- </v>
      </c>
      <c r="N66" s="325"/>
      <c r="O66" s="325"/>
      <c r="P66" s="326" t="str">
        <f t="shared" si="16"/>
        <v xml:space="preserve">    ---- </v>
      </c>
      <c r="Q66" s="325"/>
      <c r="R66" s="325"/>
      <c r="S66" s="326" t="str">
        <f t="shared" si="17"/>
        <v xml:space="preserve">    ---- </v>
      </c>
      <c r="T66" s="325"/>
      <c r="U66" s="325"/>
      <c r="V66" s="326" t="str">
        <f t="shared" si="18"/>
        <v xml:space="preserve">    ---- </v>
      </c>
      <c r="W66" s="325"/>
      <c r="X66" s="325"/>
      <c r="Y66" s="326" t="str">
        <f t="shared" si="19"/>
        <v xml:space="preserve">    ---- </v>
      </c>
      <c r="Z66" s="325"/>
      <c r="AA66" s="325"/>
      <c r="AB66" s="326" t="str">
        <f t="shared" si="20"/>
        <v xml:space="preserve">    ---- </v>
      </c>
      <c r="AC66" s="325"/>
      <c r="AD66" s="325"/>
      <c r="AE66" s="326" t="str">
        <f t="shared" si="21"/>
        <v xml:space="preserve">    ---- </v>
      </c>
      <c r="AF66" s="325"/>
      <c r="AG66" s="325"/>
      <c r="AH66" s="326" t="str">
        <f t="shared" si="22"/>
        <v xml:space="preserve">    ---- </v>
      </c>
      <c r="AI66" s="325"/>
      <c r="AJ66" s="325"/>
      <c r="AK66" s="326" t="str">
        <f t="shared" si="23"/>
        <v xml:space="preserve">    ---- </v>
      </c>
      <c r="AL66" s="325"/>
      <c r="AM66" s="325"/>
      <c r="AN66" s="326" t="str">
        <f t="shared" si="24"/>
        <v xml:space="preserve">    ---- </v>
      </c>
      <c r="AO66" s="325"/>
      <c r="AP66" s="325"/>
      <c r="AQ66" s="326"/>
      <c r="AR66" s="158">
        <f t="shared" si="10"/>
        <v>0</v>
      </c>
      <c r="AS66" s="158">
        <f t="shared" si="11"/>
        <v>0</v>
      </c>
      <c r="AT66" s="326" t="str">
        <f t="shared" si="9"/>
        <v xml:space="preserve">    ---- </v>
      </c>
      <c r="AU66" s="306"/>
      <c r="AV66" s="306"/>
      <c r="AW66" s="302"/>
      <c r="AX66" s="302"/>
    </row>
    <row r="67" spans="1:50" s="328" customFormat="1" ht="18.75" customHeight="1">
      <c r="A67" s="593" t="s">
        <v>310</v>
      </c>
      <c r="B67" s="158"/>
      <c r="C67" s="325"/>
      <c r="D67" s="325" t="str">
        <f t="shared" si="12"/>
        <v xml:space="preserve">    ---- </v>
      </c>
      <c r="E67" s="325"/>
      <c r="F67" s="325"/>
      <c r="G67" s="326" t="str">
        <f t="shared" si="13"/>
        <v xml:space="preserve">    ---- </v>
      </c>
      <c r="H67" s="325"/>
      <c r="I67" s="325"/>
      <c r="J67" s="326" t="str">
        <f t="shared" si="14"/>
        <v xml:space="preserve">    ---- </v>
      </c>
      <c r="K67" s="325"/>
      <c r="L67" s="325"/>
      <c r="M67" s="325" t="str">
        <f t="shared" si="15"/>
        <v xml:space="preserve">    ---- </v>
      </c>
      <c r="N67" s="325"/>
      <c r="O67" s="325"/>
      <c r="P67" s="326" t="str">
        <f t="shared" si="16"/>
        <v xml:space="preserve">    ---- </v>
      </c>
      <c r="Q67" s="325"/>
      <c r="R67" s="325"/>
      <c r="S67" s="326" t="str">
        <f t="shared" si="17"/>
        <v xml:space="preserve">    ---- </v>
      </c>
      <c r="T67" s="325"/>
      <c r="U67" s="325"/>
      <c r="V67" s="326" t="str">
        <f t="shared" si="18"/>
        <v xml:space="preserve">    ---- </v>
      </c>
      <c r="W67" s="325"/>
      <c r="X67" s="325"/>
      <c r="Y67" s="326" t="str">
        <f t="shared" si="19"/>
        <v xml:space="preserve">    ---- </v>
      </c>
      <c r="Z67" s="325"/>
      <c r="AA67" s="325"/>
      <c r="AB67" s="326" t="str">
        <f t="shared" si="20"/>
        <v xml:space="preserve">    ---- </v>
      </c>
      <c r="AC67" s="325"/>
      <c r="AD67" s="325"/>
      <c r="AE67" s="326" t="str">
        <f t="shared" si="21"/>
        <v xml:space="preserve">    ---- </v>
      </c>
      <c r="AF67" s="325"/>
      <c r="AG67" s="325"/>
      <c r="AH67" s="326" t="str">
        <f t="shared" si="22"/>
        <v xml:space="preserve">    ---- </v>
      </c>
      <c r="AI67" s="325"/>
      <c r="AJ67" s="325"/>
      <c r="AK67" s="326" t="str">
        <f t="shared" si="23"/>
        <v xml:space="preserve">    ---- </v>
      </c>
      <c r="AL67" s="325"/>
      <c r="AM67" s="325"/>
      <c r="AN67" s="326" t="str">
        <f t="shared" si="24"/>
        <v xml:space="preserve">    ---- </v>
      </c>
      <c r="AO67" s="325"/>
      <c r="AP67" s="325"/>
      <c r="AQ67" s="326"/>
      <c r="AR67" s="158">
        <f t="shared" si="10"/>
        <v>0</v>
      </c>
      <c r="AS67" s="158">
        <f t="shared" si="11"/>
        <v>0</v>
      </c>
      <c r="AT67" s="326" t="str">
        <f t="shared" si="9"/>
        <v xml:space="preserve">    ---- </v>
      </c>
      <c r="AU67" s="306"/>
      <c r="AV67" s="306"/>
      <c r="AW67" s="302"/>
      <c r="AX67" s="302"/>
    </row>
    <row r="68" spans="1:50" s="323" customFormat="1" ht="18.75" customHeight="1">
      <c r="A68" s="592" t="s">
        <v>41</v>
      </c>
      <c r="B68" s="134">
        <f>SUM(B60:B65)+B67</f>
        <v>0</v>
      </c>
      <c r="C68" s="319">
        <f>SUM(C60:C65)+C67</f>
        <v>0</v>
      </c>
      <c r="D68" s="319" t="str">
        <f t="shared" si="12"/>
        <v xml:space="preserve">    ---- </v>
      </c>
      <c r="E68" s="319">
        <f>SUM(E60:E65)+E67</f>
        <v>0</v>
      </c>
      <c r="F68" s="319">
        <f>SUM(F60:F65)+F67</f>
        <v>0</v>
      </c>
      <c r="G68" s="320" t="str">
        <f t="shared" si="13"/>
        <v xml:space="preserve">    ---- </v>
      </c>
      <c r="H68" s="319">
        <f>SUM(H60:H65)+H67</f>
        <v>0</v>
      </c>
      <c r="I68" s="319">
        <f>SUM(I60:I65)+I67</f>
        <v>0</v>
      </c>
      <c r="J68" s="320" t="str">
        <f t="shared" si="14"/>
        <v xml:space="preserve">    ---- </v>
      </c>
      <c r="K68" s="319">
        <f>SUM(K60:K65)+K67</f>
        <v>0</v>
      </c>
      <c r="L68" s="319">
        <f>SUM(L60:L65)+L67</f>
        <v>0</v>
      </c>
      <c r="M68" s="319" t="str">
        <f t="shared" si="15"/>
        <v xml:space="preserve">    ---- </v>
      </c>
      <c r="N68" s="319">
        <f>SUM(N60:N65)+N67</f>
        <v>0</v>
      </c>
      <c r="O68" s="319">
        <f>SUM(O60:O65)+O67</f>
        <v>0</v>
      </c>
      <c r="P68" s="320" t="str">
        <f t="shared" si="16"/>
        <v xml:space="preserve">    ---- </v>
      </c>
      <c r="Q68" s="319">
        <f>SUM(Q60:Q65)+Q67</f>
        <v>0</v>
      </c>
      <c r="R68" s="319">
        <f>SUM(R60:R65)+R67</f>
        <v>0</v>
      </c>
      <c r="S68" s="320" t="str">
        <f t="shared" si="17"/>
        <v xml:space="preserve">    ---- </v>
      </c>
      <c r="T68" s="319">
        <f>SUM(T60:T65)+T67</f>
        <v>0</v>
      </c>
      <c r="U68" s="319">
        <f>SUM(U60:U65)+U67</f>
        <v>0</v>
      </c>
      <c r="V68" s="320" t="str">
        <f t="shared" si="18"/>
        <v xml:space="preserve">    ---- </v>
      </c>
      <c r="W68" s="319">
        <f>SUM(W60:W65)+W67</f>
        <v>0</v>
      </c>
      <c r="X68" s="319">
        <f>SUM(X60:X65)+X67</f>
        <v>0</v>
      </c>
      <c r="Y68" s="320" t="str">
        <f t="shared" si="19"/>
        <v xml:space="preserve">    ---- </v>
      </c>
      <c r="Z68" s="319">
        <f>SUM(Z60:Z65)+Z67</f>
        <v>0</v>
      </c>
      <c r="AA68" s="319">
        <f>SUM(AA60:AA65)+AA67</f>
        <v>0</v>
      </c>
      <c r="AB68" s="320" t="str">
        <f t="shared" si="20"/>
        <v xml:space="preserve">    ---- </v>
      </c>
      <c r="AC68" s="319">
        <f>SUM(AC60:AC65)+AC67</f>
        <v>0</v>
      </c>
      <c r="AD68" s="319">
        <f>SUM(AD60:AD65)+AD67</f>
        <v>0</v>
      </c>
      <c r="AE68" s="320" t="str">
        <f t="shared" si="21"/>
        <v xml:space="preserve">    ---- </v>
      </c>
      <c r="AF68" s="319">
        <f>SUM(AF60:AF65)+AF67</f>
        <v>0</v>
      </c>
      <c r="AG68" s="319">
        <f>SUM(AG60:AG65)+AG67</f>
        <v>0</v>
      </c>
      <c r="AH68" s="320" t="str">
        <f t="shared" si="22"/>
        <v xml:space="preserve">    ---- </v>
      </c>
      <c r="AI68" s="319">
        <f>SUM(AI60:AI65)+AI67</f>
        <v>0</v>
      </c>
      <c r="AJ68" s="319">
        <f>SUM(AJ60:AJ65)+AJ67</f>
        <v>0</v>
      </c>
      <c r="AK68" s="320" t="str">
        <f t="shared" si="23"/>
        <v xml:space="preserve">    ---- </v>
      </c>
      <c r="AL68" s="319">
        <f>SUM(AL60:AL65)+AL67</f>
        <v>0</v>
      </c>
      <c r="AM68" s="319">
        <f>SUM(AM60:AM65)+AM67</f>
        <v>0</v>
      </c>
      <c r="AN68" s="320" t="str">
        <f t="shared" si="24"/>
        <v xml:space="preserve">    ---- </v>
      </c>
      <c r="AO68" s="319">
        <f>B68+E68+H68+K68+Q68+T68+W68+Z68+AF68+AI68+AL68</f>
        <v>0</v>
      </c>
      <c r="AP68" s="319">
        <f>C68+F68+I68+L68+R68+U68+X68+AA68+AG68+AJ68+AM68</f>
        <v>0</v>
      </c>
      <c r="AQ68" s="320" t="str">
        <f>IF(AO68=0, "    ---- ", IF(ABS(ROUND(100/AO68*AP68-100,1))&lt;999,ROUND(100/AO68*AP68-100,1),IF(ROUND(100/AO68*AP68-100,1)&gt;999,999,-999)))</f>
        <v xml:space="preserve">    ---- </v>
      </c>
      <c r="AR68" s="134">
        <f t="shared" si="10"/>
        <v>0</v>
      </c>
      <c r="AS68" s="134">
        <f t="shared" si="11"/>
        <v>0</v>
      </c>
      <c r="AT68" s="320" t="str">
        <f t="shared" si="9"/>
        <v xml:space="preserve">    ---- </v>
      </c>
      <c r="AU68" s="321"/>
      <c r="AV68" s="321"/>
      <c r="AW68" s="322"/>
      <c r="AX68" s="322"/>
    </row>
    <row r="69" spans="1:50" s="328" customFormat="1" ht="18.75" customHeight="1">
      <c r="A69" s="593" t="s">
        <v>311</v>
      </c>
      <c r="B69" s="158"/>
      <c r="C69" s="325"/>
      <c r="D69" s="325" t="str">
        <f t="shared" si="12"/>
        <v xml:space="preserve">    ---- </v>
      </c>
      <c r="E69" s="325"/>
      <c r="F69" s="325"/>
      <c r="G69" s="326" t="str">
        <f t="shared" si="13"/>
        <v xml:space="preserve">    ---- </v>
      </c>
      <c r="H69" s="325"/>
      <c r="I69" s="325"/>
      <c r="J69" s="326" t="str">
        <f t="shared" si="14"/>
        <v xml:space="preserve">    ---- </v>
      </c>
      <c r="K69" s="325"/>
      <c r="L69" s="325"/>
      <c r="M69" s="325" t="str">
        <f t="shared" si="15"/>
        <v xml:space="preserve">    ---- </v>
      </c>
      <c r="N69" s="325"/>
      <c r="O69" s="325"/>
      <c r="P69" s="326" t="str">
        <f t="shared" si="16"/>
        <v xml:space="preserve">    ---- </v>
      </c>
      <c r="Q69" s="325"/>
      <c r="R69" s="325"/>
      <c r="S69" s="326" t="str">
        <f t="shared" si="17"/>
        <v xml:space="preserve">    ---- </v>
      </c>
      <c r="T69" s="325"/>
      <c r="U69" s="325"/>
      <c r="V69" s="326" t="str">
        <f t="shared" si="18"/>
        <v xml:space="preserve">    ---- </v>
      </c>
      <c r="W69" s="325"/>
      <c r="X69" s="325"/>
      <c r="Y69" s="326" t="str">
        <f t="shared" si="19"/>
        <v xml:space="preserve">    ---- </v>
      </c>
      <c r="Z69" s="325"/>
      <c r="AA69" s="325"/>
      <c r="AB69" s="326" t="str">
        <f t="shared" si="20"/>
        <v xml:space="preserve">    ---- </v>
      </c>
      <c r="AC69" s="325"/>
      <c r="AD69" s="325"/>
      <c r="AE69" s="326" t="str">
        <f t="shared" si="21"/>
        <v xml:space="preserve">    ---- </v>
      </c>
      <c r="AF69" s="325"/>
      <c r="AG69" s="325"/>
      <c r="AH69" s="326" t="str">
        <f t="shared" si="22"/>
        <v xml:space="preserve">    ---- </v>
      </c>
      <c r="AI69" s="325"/>
      <c r="AJ69" s="325"/>
      <c r="AK69" s="326" t="str">
        <f t="shared" si="23"/>
        <v xml:space="preserve">    ---- </v>
      </c>
      <c r="AL69" s="325"/>
      <c r="AM69" s="325"/>
      <c r="AN69" s="326" t="str">
        <f t="shared" si="24"/>
        <v xml:space="preserve">    ---- </v>
      </c>
      <c r="AO69" s="325"/>
      <c r="AP69" s="325"/>
      <c r="AQ69" s="326"/>
      <c r="AR69" s="158">
        <f t="shared" si="10"/>
        <v>0</v>
      </c>
      <c r="AS69" s="158">
        <f t="shared" si="11"/>
        <v>0</v>
      </c>
      <c r="AT69" s="326" t="str">
        <f t="shared" si="9"/>
        <v xml:space="preserve">    ---- </v>
      </c>
      <c r="AU69" s="306"/>
      <c r="AV69" s="306"/>
      <c r="AW69" s="302"/>
      <c r="AX69" s="302"/>
    </row>
    <row r="70" spans="1:50" s="328" customFormat="1" ht="18.75" customHeight="1">
      <c r="A70" s="593" t="s">
        <v>312</v>
      </c>
      <c r="B70" s="158"/>
      <c r="C70" s="325"/>
      <c r="D70" s="325" t="str">
        <f t="shared" si="12"/>
        <v xml:space="preserve">    ---- </v>
      </c>
      <c r="E70" s="325"/>
      <c r="F70" s="325"/>
      <c r="G70" s="326" t="str">
        <f t="shared" si="13"/>
        <v xml:space="preserve">    ---- </v>
      </c>
      <c r="H70" s="325"/>
      <c r="I70" s="325"/>
      <c r="J70" s="326" t="str">
        <f t="shared" si="14"/>
        <v xml:space="preserve">    ---- </v>
      </c>
      <c r="K70" s="325"/>
      <c r="L70" s="325"/>
      <c r="M70" s="325" t="str">
        <f t="shared" si="15"/>
        <v xml:space="preserve">    ---- </v>
      </c>
      <c r="N70" s="325"/>
      <c r="O70" s="325"/>
      <c r="P70" s="326" t="str">
        <f t="shared" si="16"/>
        <v xml:space="preserve">    ---- </v>
      </c>
      <c r="Q70" s="325"/>
      <c r="R70" s="325"/>
      <c r="S70" s="326" t="str">
        <f t="shared" si="17"/>
        <v xml:space="preserve">    ---- </v>
      </c>
      <c r="T70" s="325"/>
      <c r="U70" s="325"/>
      <c r="V70" s="326" t="str">
        <f t="shared" si="18"/>
        <v xml:space="preserve">    ---- </v>
      </c>
      <c r="W70" s="325"/>
      <c r="X70" s="325"/>
      <c r="Y70" s="326" t="str">
        <f t="shared" si="19"/>
        <v xml:space="preserve">    ---- </v>
      </c>
      <c r="Z70" s="325"/>
      <c r="AA70" s="325"/>
      <c r="AB70" s="326" t="str">
        <f t="shared" si="20"/>
        <v xml:space="preserve">    ---- </v>
      </c>
      <c r="AC70" s="325"/>
      <c r="AD70" s="325"/>
      <c r="AE70" s="326" t="str">
        <f t="shared" si="21"/>
        <v xml:space="preserve">    ---- </v>
      </c>
      <c r="AF70" s="325"/>
      <c r="AG70" s="325"/>
      <c r="AH70" s="326" t="str">
        <f t="shared" si="22"/>
        <v xml:space="preserve">    ---- </v>
      </c>
      <c r="AI70" s="325"/>
      <c r="AJ70" s="325"/>
      <c r="AK70" s="326" t="str">
        <f t="shared" si="23"/>
        <v xml:space="preserve">    ---- </v>
      </c>
      <c r="AL70" s="325"/>
      <c r="AM70" s="325"/>
      <c r="AN70" s="326" t="str">
        <f t="shared" si="24"/>
        <v xml:space="preserve">    ---- </v>
      </c>
      <c r="AO70" s="325"/>
      <c r="AP70" s="325"/>
      <c r="AQ70" s="326"/>
      <c r="AR70" s="158">
        <f t="shared" si="10"/>
        <v>0</v>
      </c>
      <c r="AS70" s="158">
        <f t="shared" si="11"/>
        <v>0</v>
      </c>
      <c r="AT70" s="326" t="str">
        <f t="shared" si="9"/>
        <v xml:space="preserve">    ---- </v>
      </c>
      <c r="AU70" s="306"/>
      <c r="AV70" s="306"/>
      <c r="AW70" s="302"/>
      <c r="AX70" s="302"/>
    </row>
    <row r="71" spans="1:50" s="328" customFormat="1" ht="18.75" customHeight="1">
      <c r="A71" s="592" t="s">
        <v>462</v>
      </c>
      <c r="B71" s="158"/>
      <c r="C71" s="325"/>
      <c r="D71" s="325"/>
      <c r="E71" s="325"/>
      <c r="F71" s="325"/>
      <c r="G71" s="326"/>
      <c r="H71" s="325"/>
      <c r="I71" s="325"/>
      <c r="J71" s="326"/>
      <c r="K71" s="325"/>
      <c r="L71" s="325"/>
      <c r="M71" s="325"/>
      <c r="N71" s="325"/>
      <c r="O71" s="325"/>
      <c r="P71" s="326"/>
      <c r="Q71" s="325"/>
      <c r="R71" s="325"/>
      <c r="S71" s="326"/>
      <c r="T71" s="325"/>
      <c r="U71" s="325"/>
      <c r="V71" s="326"/>
      <c r="W71" s="325"/>
      <c r="X71" s="325"/>
      <c r="Y71" s="326"/>
      <c r="Z71" s="325"/>
      <c r="AA71" s="325"/>
      <c r="AB71" s="326"/>
      <c r="AC71" s="325"/>
      <c r="AD71" s="325"/>
      <c r="AE71" s="326"/>
      <c r="AF71" s="325"/>
      <c r="AG71" s="325"/>
      <c r="AH71" s="326"/>
      <c r="AI71" s="325"/>
      <c r="AJ71" s="325"/>
      <c r="AK71" s="326"/>
      <c r="AL71" s="325"/>
      <c r="AM71" s="325"/>
      <c r="AN71" s="326"/>
      <c r="AO71" s="325"/>
      <c r="AP71" s="325"/>
      <c r="AQ71" s="326"/>
      <c r="AR71" s="158"/>
      <c r="AS71" s="158"/>
      <c r="AT71" s="326"/>
      <c r="AU71" s="306"/>
      <c r="AV71" s="306"/>
      <c r="AW71" s="302"/>
      <c r="AX71" s="302"/>
    </row>
    <row r="72" spans="1:50" s="328" customFormat="1" ht="18.75" customHeight="1">
      <c r="A72" s="593" t="s">
        <v>467</v>
      </c>
      <c r="B72" s="158"/>
      <c r="C72" s="325"/>
      <c r="D72" s="325" t="str">
        <f t="shared" ref="D72:D82" si="25">IF(B72=0, "    ---- ", IF(ABS(ROUND(100/B72*C72-100,1))&lt;999,ROUND(100/B72*C72-100,1),IF(ROUND(100/B72*C72-100,1)&gt;999,999,-999)))</f>
        <v xml:space="preserve">    ---- </v>
      </c>
      <c r="E72" s="325"/>
      <c r="F72" s="325"/>
      <c r="G72" s="326" t="str">
        <f t="shared" ref="G72:G82" si="26">IF(E72=0, "    ---- ", IF(ABS(ROUND(100/E72*F72-100,1))&lt;999,ROUND(100/E72*F72-100,1),IF(ROUND(100/E72*F72-100,1)&gt;999,999,-999)))</f>
        <v xml:space="preserve">    ---- </v>
      </c>
      <c r="H72" s="325"/>
      <c r="I72" s="325"/>
      <c r="J72" s="326" t="str">
        <f t="shared" ref="J72:J82" si="27">IF(H72=0, "    ---- ", IF(ABS(ROUND(100/H72*I72-100,1))&lt;999,ROUND(100/H72*I72-100,1),IF(ROUND(100/H72*I72-100,1)&gt;999,999,-999)))</f>
        <v xml:space="preserve">    ---- </v>
      </c>
      <c r="K72" s="325"/>
      <c r="L72" s="325"/>
      <c r="M72" s="325" t="str">
        <f t="shared" ref="M72:M82" si="28">IF(K72=0, "    ---- ", IF(ABS(ROUND(100/K72*L72-100,1))&lt;999,ROUND(100/K72*L72-100,1),IF(ROUND(100/K72*L72-100,1)&gt;999,999,-999)))</f>
        <v xml:space="preserve">    ---- </v>
      </c>
      <c r="N72" s="325"/>
      <c r="O72" s="325"/>
      <c r="P72" s="326" t="str">
        <f t="shared" ref="P72:P82" si="29">IF(N72=0, "    ---- ", IF(ABS(ROUND(100/N72*O72-100,1))&lt;999,ROUND(100/N72*O72-100,1),IF(ROUND(100/N72*O72-100,1)&gt;999,999,-999)))</f>
        <v xml:space="preserve">    ---- </v>
      </c>
      <c r="Q72" s="325"/>
      <c r="R72" s="325"/>
      <c r="S72" s="326" t="str">
        <f t="shared" ref="S72:S82" si="30">IF(Q72=0, "    ---- ", IF(ABS(ROUND(100/Q72*R72-100,1))&lt;999,ROUND(100/Q72*R72-100,1),IF(ROUND(100/Q72*R72-100,1)&gt;999,999,-999)))</f>
        <v xml:space="preserve">    ---- </v>
      </c>
      <c r="T72" s="325"/>
      <c r="U72" s="325"/>
      <c r="V72" s="326" t="str">
        <f t="shared" ref="V72:V82" si="31">IF(T72=0, "    ---- ", IF(ABS(ROUND(100/T72*U72-100,1))&lt;999,ROUND(100/T72*U72-100,1),IF(ROUND(100/T72*U72-100,1)&gt;999,999,-999)))</f>
        <v xml:space="preserve">    ---- </v>
      </c>
      <c r="W72" s="325"/>
      <c r="X72" s="325"/>
      <c r="Y72" s="326" t="str">
        <f t="shared" ref="Y72:Y82" si="32">IF(W72=0, "    ---- ", IF(ABS(ROUND(100/W72*X72-100,1))&lt;999,ROUND(100/W72*X72-100,1),IF(ROUND(100/W72*X72-100,1)&gt;999,999,-999)))</f>
        <v xml:space="preserve">    ---- </v>
      </c>
      <c r="Z72" s="325"/>
      <c r="AA72" s="325"/>
      <c r="AB72" s="326" t="str">
        <f t="shared" ref="AB72:AB82" si="33">IF(Z72=0, "    ---- ", IF(ABS(ROUND(100/Z72*AA72-100,1))&lt;999,ROUND(100/Z72*AA72-100,1),IF(ROUND(100/Z72*AA72-100,1)&gt;999,999,-999)))</f>
        <v xml:space="preserve">    ---- </v>
      </c>
      <c r="AC72" s="325"/>
      <c r="AD72" s="325"/>
      <c r="AE72" s="326" t="str">
        <f t="shared" ref="AE72:AE82" si="34">IF(AC72=0, "    ---- ", IF(ABS(ROUND(100/AC72*AD72-100,1))&lt;999,ROUND(100/AC72*AD72-100,1),IF(ROUND(100/AC72*AD72-100,1)&gt;999,999,-999)))</f>
        <v xml:space="preserve">    ---- </v>
      </c>
      <c r="AF72" s="325"/>
      <c r="AG72" s="325"/>
      <c r="AH72" s="326" t="str">
        <f t="shared" ref="AH72:AH82" si="35">IF(AF72=0, "    ---- ", IF(ABS(ROUND(100/AF72*AG72-100,1))&lt;999,ROUND(100/AF72*AG72-100,1),IF(ROUND(100/AF72*AG72-100,1)&gt;999,999,-999)))</f>
        <v xml:space="preserve">    ---- </v>
      </c>
      <c r="AI72" s="325"/>
      <c r="AJ72" s="325"/>
      <c r="AK72" s="326" t="str">
        <f t="shared" ref="AK72:AK82" si="36">IF(AI72=0, "    ---- ", IF(ABS(ROUND(100/AI72*AJ72-100,1))&lt;999,ROUND(100/AI72*AJ72-100,1),IF(ROUND(100/AI72*AJ72-100,1)&gt;999,999,-999)))</f>
        <v xml:space="preserve">    ---- </v>
      </c>
      <c r="AL72" s="325"/>
      <c r="AM72" s="325"/>
      <c r="AN72" s="326" t="str">
        <f t="shared" ref="AN72:AN82" si="37">IF(AL72=0, "    ---- ", IF(ABS(ROUND(100/AL72*AM72-100,1))&lt;999,ROUND(100/AL72*AM72-100,1),IF(ROUND(100/AL72*AM72-100,1)&gt;999,999,-999)))</f>
        <v xml:space="preserve">    ---- </v>
      </c>
      <c r="AO72" s="325"/>
      <c r="AP72" s="325"/>
      <c r="AQ72" s="326"/>
      <c r="AR72" s="158">
        <f t="shared" ref="AR72:AR82" si="38">+B72+E72+H72+K72+N72+Q72+T72+W72+Z72+AC72+AF72+AI72+AL72</f>
        <v>0</v>
      </c>
      <c r="AS72" s="158">
        <f t="shared" ref="AS72:AS82" si="39">+C72+F72+I72+L72+O72+R72+U72+X72+AA72+AD72+AG72+AJ72+AM72</f>
        <v>0</v>
      </c>
      <c r="AT72" s="326" t="str">
        <f t="shared" si="9"/>
        <v xml:space="preserve">    ---- </v>
      </c>
      <c r="AU72" s="306"/>
      <c r="AV72" s="306"/>
      <c r="AW72" s="302"/>
      <c r="AX72" s="302"/>
    </row>
    <row r="73" spans="1:50" s="328" customFormat="1" ht="18.75" customHeight="1">
      <c r="A73" s="593" t="s">
        <v>308</v>
      </c>
      <c r="B73" s="158"/>
      <c r="C73" s="325"/>
      <c r="D73" s="325" t="str">
        <f t="shared" si="25"/>
        <v xml:space="preserve">    ---- </v>
      </c>
      <c r="E73" s="325"/>
      <c r="F73" s="325"/>
      <c r="G73" s="326" t="str">
        <f t="shared" si="26"/>
        <v xml:space="preserve">    ---- </v>
      </c>
      <c r="H73" s="325"/>
      <c r="I73" s="325"/>
      <c r="J73" s="326" t="str">
        <f t="shared" si="27"/>
        <v xml:space="preserve">    ---- </v>
      </c>
      <c r="K73" s="325"/>
      <c r="L73" s="325"/>
      <c r="M73" s="325" t="str">
        <f t="shared" si="28"/>
        <v xml:space="preserve">    ---- </v>
      </c>
      <c r="N73" s="325"/>
      <c r="O73" s="325"/>
      <c r="P73" s="326" t="str">
        <f t="shared" si="29"/>
        <v xml:space="preserve">    ---- </v>
      </c>
      <c r="Q73" s="325"/>
      <c r="R73" s="325"/>
      <c r="S73" s="326" t="str">
        <f t="shared" si="30"/>
        <v xml:space="preserve">    ---- </v>
      </c>
      <c r="T73" s="325"/>
      <c r="U73" s="325"/>
      <c r="V73" s="326" t="str">
        <f t="shared" si="31"/>
        <v xml:space="preserve">    ---- </v>
      </c>
      <c r="W73" s="325"/>
      <c r="X73" s="325"/>
      <c r="Y73" s="326" t="str">
        <f t="shared" si="32"/>
        <v xml:space="preserve">    ---- </v>
      </c>
      <c r="Z73" s="325"/>
      <c r="AA73" s="325"/>
      <c r="AB73" s="326" t="str">
        <f t="shared" si="33"/>
        <v xml:space="preserve">    ---- </v>
      </c>
      <c r="AC73" s="325"/>
      <c r="AD73" s="325"/>
      <c r="AE73" s="326" t="str">
        <f t="shared" si="34"/>
        <v xml:space="preserve">    ---- </v>
      </c>
      <c r="AF73" s="325"/>
      <c r="AG73" s="325"/>
      <c r="AH73" s="326" t="str">
        <f t="shared" si="35"/>
        <v xml:space="preserve">    ---- </v>
      </c>
      <c r="AI73" s="325"/>
      <c r="AJ73" s="325"/>
      <c r="AK73" s="326" t="str">
        <f t="shared" si="36"/>
        <v xml:space="preserve">    ---- </v>
      </c>
      <c r="AL73" s="325"/>
      <c r="AM73" s="325"/>
      <c r="AN73" s="326" t="str">
        <f t="shared" si="37"/>
        <v xml:space="preserve">    ---- </v>
      </c>
      <c r="AO73" s="325"/>
      <c r="AP73" s="325"/>
      <c r="AQ73" s="326"/>
      <c r="AR73" s="158">
        <f t="shared" si="38"/>
        <v>0</v>
      </c>
      <c r="AS73" s="158">
        <f t="shared" si="39"/>
        <v>0</v>
      </c>
      <c r="AT73" s="326" t="str">
        <f t="shared" si="9"/>
        <v xml:space="preserve">    ---- </v>
      </c>
      <c r="AU73" s="306"/>
      <c r="AV73" s="306"/>
      <c r="AW73" s="302"/>
      <c r="AX73" s="302"/>
    </row>
    <row r="74" spans="1:50" s="328" customFormat="1" ht="18.75" customHeight="1">
      <c r="A74" s="593" t="s">
        <v>182</v>
      </c>
      <c r="B74" s="158"/>
      <c r="C74" s="325"/>
      <c r="D74" s="325" t="str">
        <f t="shared" si="25"/>
        <v xml:space="preserve">    ---- </v>
      </c>
      <c r="E74" s="325"/>
      <c r="F74" s="325"/>
      <c r="G74" s="326" t="str">
        <f t="shared" si="26"/>
        <v xml:space="preserve">    ---- </v>
      </c>
      <c r="H74" s="325"/>
      <c r="I74" s="325"/>
      <c r="J74" s="326" t="str">
        <f t="shared" si="27"/>
        <v xml:space="preserve">    ---- </v>
      </c>
      <c r="K74" s="325"/>
      <c r="L74" s="325"/>
      <c r="M74" s="325" t="str">
        <f t="shared" si="28"/>
        <v xml:space="preserve">    ---- </v>
      </c>
      <c r="N74" s="325"/>
      <c r="O74" s="325"/>
      <c r="P74" s="326" t="str">
        <f t="shared" si="29"/>
        <v xml:space="preserve">    ---- </v>
      </c>
      <c r="Q74" s="325"/>
      <c r="R74" s="325"/>
      <c r="S74" s="326" t="str">
        <f t="shared" si="30"/>
        <v xml:space="preserve">    ---- </v>
      </c>
      <c r="T74" s="325"/>
      <c r="U74" s="325"/>
      <c r="V74" s="326" t="str">
        <f t="shared" si="31"/>
        <v xml:space="preserve">    ---- </v>
      </c>
      <c r="W74" s="325"/>
      <c r="X74" s="325"/>
      <c r="Y74" s="326" t="str">
        <f t="shared" si="32"/>
        <v xml:space="preserve">    ---- </v>
      </c>
      <c r="Z74" s="325"/>
      <c r="AA74" s="325"/>
      <c r="AB74" s="326" t="str">
        <f t="shared" si="33"/>
        <v xml:space="preserve">    ---- </v>
      </c>
      <c r="AC74" s="325"/>
      <c r="AD74" s="325"/>
      <c r="AE74" s="326" t="str">
        <f t="shared" si="34"/>
        <v xml:space="preserve">    ---- </v>
      </c>
      <c r="AF74" s="325"/>
      <c r="AG74" s="325"/>
      <c r="AH74" s="326" t="str">
        <f t="shared" si="35"/>
        <v xml:space="preserve">    ---- </v>
      </c>
      <c r="AI74" s="325"/>
      <c r="AJ74" s="325"/>
      <c r="AK74" s="326" t="str">
        <f t="shared" si="36"/>
        <v xml:space="preserve">    ---- </v>
      </c>
      <c r="AL74" s="325"/>
      <c r="AM74" s="325"/>
      <c r="AN74" s="326" t="str">
        <f t="shared" si="37"/>
        <v xml:space="preserve">    ---- </v>
      </c>
      <c r="AO74" s="325"/>
      <c r="AP74" s="325"/>
      <c r="AQ74" s="326"/>
      <c r="AR74" s="158">
        <f t="shared" si="38"/>
        <v>0</v>
      </c>
      <c r="AS74" s="158">
        <f t="shared" si="39"/>
        <v>0</v>
      </c>
      <c r="AT74" s="326" t="str">
        <f t="shared" si="9"/>
        <v xml:space="preserve">    ---- </v>
      </c>
      <c r="AU74" s="306"/>
      <c r="AV74" s="306"/>
      <c r="AW74" s="302"/>
      <c r="AX74" s="302"/>
    </row>
    <row r="75" spans="1:50" s="328" customFormat="1" ht="18.75" customHeight="1">
      <c r="A75" s="593" t="s">
        <v>176</v>
      </c>
      <c r="B75" s="158"/>
      <c r="C75" s="325"/>
      <c r="D75" s="325" t="str">
        <f t="shared" si="25"/>
        <v xml:space="preserve">    ---- </v>
      </c>
      <c r="E75" s="325"/>
      <c r="F75" s="325"/>
      <c r="G75" s="326" t="str">
        <f t="shared" si="26"/>
        <v xml:space="preserve">    ---- </v>
      </c>
      <c r="H75" s="325"/>
      <c r="I75" s="325"/>
      <c r="J75" s="326" t="str">
        <f t="shared" si="27"/>
        <v xml:space="preserve">    ---- </v>
      </c>
      <c r="K75" s="325"/>
      <c r="L75" s="325"/>
      <c r="M75" s="325" t="str">
        <f t="shared" si="28"/>
        <v xml:space="preserve">    ---- </v>
      </c>
      <c r="N75" s="325"/>
      <c r="O75" s="325"/>
      <c r="P75" s="326" t="str">
        <f t="shared" si="29"/>
        <v xml:space="preserve">    ---- </v>
      </c>
      <c r="Q75" s="325"/>
      <c r="R75" s="325"/>
      <c r="S75" s="326" t="str">
        <f t="shared" si="30"/>
        <v xml:space="preserve">    ---- </v>
      </c>
      <c r="T75" s="325"/>
      <c r="U75" s="325"/>
      <c r="V75" s="326" t="str">
        <f t="shared" si="31"/>
        <v xml:space="preserve">    ---- </v>
      </c>
      <c r="W75" s="325"/>
      <c r="X75" s="325"/>
      <c r="Y75" s="326" t="str">
        <f t="shared" si="32"/>
        <v xml:space="preserve">    ---- </v>
      </c>
      <c r="Z75" s="325"/>
      <c r="AA75" s="325"/>
      <c r="AB75" s="326" t="str">
        <f t="shared" si="33"/>
        <v xml:space="preserve">    ---- </v>
      </c>
      <c r="AC75" s="325"/>
      <c r="AD75" s="325"/>
      <c r="AE75" s="326" t="str">
        <f t="shared" si="34"/>
        <v xml:space="preserve">    ---- </v>
      </c>
      <c r="AF75" s="325"/>
      <c r="AG75" s="325"/>
      <c r="AH75" s="326" t="str">
        <f t="shared" si="35"/>
        <v xml:space="preserve">    ---- </v>
      </c>
      <c r="AI75" s="325"/>
      <c r="AJ75" s="325"/>
      <c r="AK75" s="326" t="str">
        <f t="shared" si="36"/>
        <v xml:space="preserve">    ---- </v>
      </c>
      <c r="AL75" s="325"/>
      <c r="AM75" s="325"/>
      <c r="AN75" s="326" t="str">
        <f t="shared" si="37"/>
        <v xml:space="preserve">    ---- </v>
      </c>
      <c r="AO75" s="325"/>
      <c r="AP75" s="325"/>
      <c r="AQ75" s="326"/>
      <c r="AR75" s="158">
        <f t="shared" si="38"/>
        <v>0</v>
      </c>
      <c r="AS75" s="158">
        <f t="shared" si="39"/>
        <v>0</v>
      </c>
      <c r="AT75" s="326" t="str">
        <f t="shared" si="9"/>
        <v xml:space="preserve">    ---- </v>
      </c>
      <c r="AU75" s="306"/>
      <c r="AV75" s="306"/>
      <c r="AW75" s="302"/>
      <c r="AX75" s="302"/>
    </row>
    <row r="76" spans="1:50" s="328" customFormat="1" ht="18.75" customHeight="1">
      <c r="A76" s="593" t="s">
        <v>179</v>
      </c>
      <c r="B76" s="158"/>
      <c r="C76" s="325"/>
      <c r="D76" s="325" t="str">
        <f t="shared" si="25"/>
        <v xml:space="preserve">    ---- </v>
      </c>
      <c r="E76" s="325"/>
      <c r="F76" s="325"/>
      <c r="G76" s="326" t="str">
        <f t="shared" si="26"/>
        <v xml:space="preserve">    ---- </v>
      </c>
      <c r="H76" s="325"/>
      <c r="I76" s="325"/>
      <c r="J76" s="326" t="str">
        <f t="shared" si="27"/>
        <v xml:space="preserve">    ---- </v>
      </c>
      <c r="K76" s="325"/>
      <c r="L76" s="325"/>
      <c r="M76" s="325" t="str">
        <f t="shared" si="28"/>
        <v xml:space="preserve">    ---- </v>
      </c>
      <c r="N76" s="325"/>
      <c r="O76" s="325"/>
      <c r="P76" s="326" t="str">
        <f t="shared" si="29"/>
        <v xml:space="preserve">    ---- </v>
      </c>
      <c r="Q76" s="325"/>
      <c r="R76" s="325"/>
      <c r="S76" s="326" t="str">
        <f t="shared" si="30"/>
        <v xml:space="preserve">    ---- </v>
      </c>
      <c r="T76" s="325"/>
      <c r="U76" s="325"/>
      <c r="V76" s="326" t="str">
        <f t="shared" si="31"/>
        <v xml:space="preserve">    ---- </v>
      </c>
      <c r="W76" s="325"/>
      <c r="X76" s="325"/>
      <c r="Y76" s="326" t="str">
        <f t="shared" si="32"/>
        <v xml:space="preserve">    ---- </v>
      </c>
      <c r="Z76" s="325"/>
      <c r="AA76" s="325"/>
      <c r="AB76" s="326" t="str">
        <f t="shared" si="33"/>
        <v xml:space="preserve">    ---- </v>
      </c>
      <c r="AC76" s="325"/>
      <c r="AD76" s="325"/>
      <c r="AE76" s="326" t="str">
        <f t="shared" si="34"/>
        <v xml:space="preserve">    ---- </v>
      </c>
      <c r="AF76" s="325"/>
      <c r="AG76" s="325"/>
      <c r="AH76" s="326" t="str">
        <f t="shared" si="35"/>
        <v xml:space="preserve">    ---- </v>
      </c>
      <c r="AI76" s="325"/>
      <c r="AJ76" s="325"/>
      <c r="AK76" s="326" t="str">
        <f t="shared" si="36"/>
        <v xml:space="preserve">    ---- </v>
      </c>
      <c r="AL76" s="325"/>
      <c r="AM76" s="325"/>
      <c r="AN76" s="326" t="str">
        <f t="shared" si="37"/>
        <v xml:space="preserve">    ---- </v>
      </c>
      <c r="AO76" s="325"/>
      <c r="AP76" s="325"/>
      <c r="AQ76" s="326"/>
      <c r="AR76" s="158">
        <f t="shared" si="38"/>
        <v>0</v>
      </c>
      <c r="AS76" s="158">
        <f t="shared" si="39"/>
        <v>0</v>
      </c>
      <c r="AT76" s="326" t="str">
        <f t="shared" si="9"/>
        <v xml:space="preserve">    ---- </v>
      </c>
      <c r="AU76" s="306"/>
      <c r="AV76" s="306"/>
      <c r="AW76" s="302"/>
      <c r="AX76" s="302"/>
    </row>
    <row r="77" spans="1:50" s="328" customFormat="1" ht="18.75" customHeight="1">
      <c r="A77" s="593" t="s">
        <v>309</v>
      </c>
      <c r="B77" s="158"/>
      <c r="C77" s="325"/>
      <c r="D77" s="325" t="str">
        <f t="shared" si="25"/>
        <v xml:space="preserve">    ---- </v>
      </c>
      <c r="E77" s="325"/>
      <c r="F77" s="325"/>
      <c r="G77" s="326" t="str">
        <f t="shared" si="26"/>
        <v xml:space="preserve">    ---- </v>
      </c>
      <c r="H77" s="325"/>
      <c r="I77" s="325"/>
      <c r="J77" s="326" t="str">
        <f t="shared" si="27"/>
        <v xml:space="preserve">    ---- </v>
      </c>
      <c r="K77" s="325"/>
      <c r="L77" s="325"/>
      <c r="M77" s="325" t="str">
        <f t="shared" si="28"/>
        <v xml:space="preserve">    ---- </v>
      </c>
      <c r="N77" s="325"/>
      <c r="O77" s="325"/>
      <c r="P77" s="326" t="str">
        <f t="shared" si="29"/>
        <v xml:space="preserve">    ---- </v>
      </c>
      <c r="Q77" s="325"/>
      <c r="R77" s="325"/>
      <c r="S77" s="326" t="str">
        <f t="shared" si="30"/>
        <v xml:space="preserve">    ---- </v>
      </c>
      <c r="T77" s="325"/>
      <c r="U77" s="325"/>
      <c r="V77" s="326" t="str">
        <f t="shared" si="31"/>
        <v xml:space="preserve">    ---- </v>
      </c>
      <c r="W77" s="325"/>
      <c r="X77" s="325"/>
      <c r="Y77" s="326" t="str">
        <f t="shared" si="32"/>
        <v xml:space="preserve">    ---- </v>
      </c>
      <c r="Z77" s="325"/>
      <c r="AA77" s="325"/>
      <c r="AB77" s="326" t="str">
        <f t="shared" si="33"/>
        <v xml:space="preserve">    ---- </v>
      </c>
      <c r="AC77" s="325"/>
      <c r="AD77" s="325"/>
      <c r="AE77" s="326" t="str">
        <f t="shared" si="34"/>
        <v xml:space="preserve">    ---- </v>
      </c>
      <c r="AF77" s="325"/>
      <c r="AG77" s="325"/>
      <c r="AH77" s="326" t="str">
        <f t="shared" si="35"/>
        <v xml:space="preserve">    ---- </v>
      </c>
      <c r="AI77" s="325"/>
      <c r="AJ77" s="325"/>
      <c r="AK77" s="326" t="str">
        <f t="shared" si="36"/>
        <v xml:space="preserve">    ---- </v>
      </c>
      <c r="AL77" s="325"/>
      <c r="AM77" s="325"/>
      <c r="AN77" s="326" t="str">
        <f t="shared" si="37"/>
        <v xml:space="preserve">    ---- </v>
      </c>
      <c r="AO77" s="325"/>
      <c r="AP77" s="325"/>
      <c r="AQ77" s="326"/>
      <c r="AR77" s="158">
        <f t="shared" si="38"/>
        <v>0</v>
      </c>
      <c r="AS77" s="158">
        <f t="shared" si="39"/>
        <v>0</v>
      </c>
      <c r="AT77" s="326" t="str">
        <f t="shared" si="9"/>
        <v xml:space="preserve">    ---- </v>
      </c>
      <c r="AU77" s="306"/>
      <c r="AV77" s="306"/>
      <c r="AW77" s="302"/>
      <c r="AX77" s="302"/>
    </row>
    <row r="78" spans="1:50" s="328" customFormat="1" ht="18.75" customHeight="1">
      <c r="A78" s="593" t="s">
        <v>178</v>
      </c>
      <c r="B78" s="158"/>
      <c r="C78" s="325"/>
      <c r="D78" s="325" t="str">
        <f t="shared" si="25"/>
        <v xml:space="preserve">    ---- </v>
      </c>
      <c r="E78" s="325"/>
      <c r="F78" s="325"/>
      <c r="G78" s="326" t="str">
        <f t="shared" si="26"/>
        <v xml:space="preserve">    ---- </v>
      </c>
      <c r="H78" s="325"/>
      <c r="I78" s="325"/>
      <c r="J78" s="326" t="str">
        <f t="shared" si="27"/>
        <v xml:space="preserve">    ---- </v>
      </c>
      <c r="K78" s="325"/>
      <c r="L78" s="325"/>
      <c r="M78" s="325" t="str">
        <f t="shared" si="28"/>
        <v xml:space="preserve">    ---- </v>
      </c>
      <c r="N78" s="325"/>
      <c r="O78" s="325"/>
      <c r="P78" s="326" t="str">
        <f t="shared" si="29"/>
        <v xml:space="preserve">    ---- </v>
      </c>
      <c r="Q78" s="325"/>
      <c r="R78" s="325"/>
      <c r="S78" s="326" t="str">
        <f t="shared" si="30"/>
        <v xml:space="preserve">    ---- </v>
      </c>
      <c r="T78" s="325"/>
      <c r="U78" s="325"/>
      <c r="V78" s="326" t="str">
        <f t="shared" si="31"/>
        <v xml:space="preserve">    ---- </v>
      </c>
      <c r="W78" s="325"/>
      <c r="X78" s="325"/>
      <c r="Y78" s="326" t="str">
        <f t="shared" si="32"/>
        <v xml:space="preserve">    ---- </v>
      </c>
      <c r="Z78" s="325"/>
      <c r="AA78" s="325"/>
      <c r="AB78" s="326" t="str">
        <f t="shared" si="33"/>
        <v xml:space="preserve">    ---- </v>
      </c>
      <c r="AC78" s="325"/>
      <c r="AD78" s="325"/>
      <c r="AE78" s="326" t="str">
        <f t="shared" si="34"/>
        <v xml:space="preserve">    ---- </v>
      </c>
      <c r="AF78" s="325"/>
      <c r="AG78" s="325"/>
      <c r="AH78" s="326" t="str">
        <f t="shared" si="35"/>
        <v xml:space="preserve">    ---- </v>
      </c>
      <c r="AI78" s="325"/>
      <c r="AJ78" s="325"/>
      <c r="AK78" s="326" t="str">
        <f t="shared" si="36"/>
        <v xml:space="preserve">    ---- </v>
      </c>
      <c r="AL78" s="325"/>
      <c r="AM78" s="325"/>
      <c r="AN78" s="326" t="str">
        <f t="shared" si="37"/>
        <v xml:space="preserve">    ---- </v>
      </c>
      <c r="AO78" s="325"/>
      <c r="AP78" s="325"/>
      <c r="AQ78" s="326"/>
      <c r="AR78" s="158">
        <f t="shared" si="38"/>
        <v>0</v>
      </c>
      <c r="AS78" s="158">
        <f t="shared" si="39"/>
        <v>0</v>
      </c>
      <c r="AT78" s="326" t="str">
        <f t="shared" si="9"/>
        <v xml:space="preserve">    ---- </v>
      </c>
      <c r="AU78" s="306"/>
      <c r="AV78" s="306"/>
      <c r="AW78" s="302"/>
      <c r="AX78" s="302"/>
    </row>
    <row r="79" spans="1:50" s="328" customFormat="1" ht="18.75" customHeight="1">
      <c r="A79" s="593" t="s">
        <v>310</v>
      </c>
      <c r="B79" s="158"/>
      <c r="C79" s="325"/>
      <c r="D79" s="325" t="str">
        <f t="shared" si="25"/>
        <v xml:space="preserve">    ---- </v>
      </c>
      <c r="E79" s="325"/>
      <c r="F79" s="325"/>
      <c r="G79" s="326" t="str">
        <f t="shared" si="26"/>
        <v xml:space="preserve">    ---- </v>
      </c>
      <c r="H79" s="325"/>
      <c r="I79" s="325"/>
      <c r="J79" s="326" t="str">
        <f t="shared" si="27"/>
        <v xml:space="preserve">    ---- </v>
      </c>
      <c r="K79" s="325"/>
      <c r="L79" s="325"/>
      <c r="M79" s="325" t="str">
        <f t="shared" si="28"/>
        <v xml:space="preserve">    ---- </v>
      </c>
      <c r="N79" s="325"/>
      <c r="O79" s="325"/>
      <c r="P79" s="326" t="str">
        <f t="shared" si="29"/>
        <v xml:space="preserve">    ---- </v>
      </c>
      <c r="Q79" s="325"/>
      <c r="R79" s="325"/>
      <c r="S79" s="326" t="str">
        <f t="shared" si="30"/>
        <v xml:space="preserve">    ---- </v>
      </c>
      <c r="T79" s="325"/>
      <c r="U79" s="325"/>
      <c r="V79" s="326" t="str">
        <f t="shared" si="31"/>
        <v xml:space="preserve">    ---- </v>
      </c>
      <c r="W79" s="325"/>
      <c r="X79" s="325"/>
      <c r="Y79" s="326" t="str">
        <f t="shared" si="32"/>
        <v xml:space="preserve">    ---- </v>
      </c>
      <c r="Z79" s="325"/>
      <c r="AA79" s="325"/>
      <c r="AB79" s="326" t="str">
        <f t="shared" si="33"/>
        <v xml:space="preserve">    ---- </v>
      </c>
      <c r="AC79" s="325"/>
      <c r="AD79" s="325"/>
      <c r="AE79" s="326" t="str">
        <f t="shared" si="34"/>
        <v xml:space="preserve">    ---- </v>
      </c>
      <c r="AF79" s="325"/>
      <c r="AG79" s="325"/>
      <c r="AH79" s="326" t="str">
        <f t="shared" si="35"/>
        <v xml:space="preserve">    ---- </v>
      </c>
      <c r="AI79" s="325"/>
      <c r="AJ79" s="325"/>
      <c r="AK79" s="326" t="str">
        <f t="shared" si="36"/>
        <v xml:space="preserve">    ---- </v>
      </c>
      <c r="AL79" s="325"/>
      <c r="AM79" s="325"/>
      <c r="AN79" s="326" t="str">
        <f t="shared" si="37"/>
        <v xml:space="preserve">    ---- </v>
      </c>
      <c r="AO79" s="325"/>
      <c r="AP79" s="325"/>
      <c r="AQ79" s="326"/>
      <c r="AR79" s="158">
        <f t="shared" si="38"/>
        <v>0</v>
      </c>
      <c r="AS79" s="158">
        <f t="shared" si="39"/>
        <v>0</v>
      </c>
      <c r="AT79" s="326" t="str">
        <f t="shared" si="9"/>
        <v xml:space="preserve">    ---- </v>
      </c>
      <c r="AU79" s="306"/>
      <c r="AV79" s="306"/>
      <c r="AW79" s="302"/>
      <c r="AX79" s="302"/>
    </row>
    <row r="80" spans="1:50" s="328" customFormat="1" ht="18.75" customHeight="1">
      <c r="A80" s="592" t="s">
        <v>41</v>
      </c>
      <c r="B80" s="134">
        <f>SUM(B72:B77)+B79</f>
        <v>0</v>
      </c>
      <c r="C80" s="319">
        <f>SUM(C72:C77)+C79</f>
        <v>0</v>
      </c>
      <c r="D80" s="319" t="str">
        <f t="shared" si="25"/>
        <v xml:space="preserve">    ---- </v>
      </c>
      <c r="E80" s="319">
        <f>SUM(E72:E77)+E79</f>
        <v>0</v>
      </c>
      <c r="F80" s="319">
        <f>SUM(F72:F77)+F79</f>
        <v>0</v>
      </c>
      <c r="G80" s="320" t="str">
        <f t="shared" si="26"/>
        <v xml:space="preserve">    ---- </v>
      </c>
      <c r="H80" s="319">
        <f>SUM(H72:H77)+H79</f>
        <v>0</v>
      </c>
      <c r="I80" s="319">
        <f>SUM(I72:I77)+I79</f>
        <v>0</v>
      </c>
      <c r="J80" s="320" t="str">
        <f t="shared" si="27"/>
        <v xml:space="preserve">    ---- </v>
      </c>
      <c r="K80" s="319">
        <f>SUM(K72:K77)+K79</f>
        <v>0</v>
      </c>
      <c r="L80" s="319">
        <f>SUM(L72:L77)+L79</f>
        <v>0</v>
      </c>
      <c r="M80" s="319" t="str">
        <f t="shared" si="28"/>
        <v xml:space="preserve">    ---- </v>
      </c>
      <c r="N80" s="319">
        <f>SUM(N72:N77)+N79</f>
        <v>0</v>
      </c>
      <c r="O80" s="319">
        <f>SUM(O72:O77)+O79</f>
        <v>0</v>
      </c>
      <c r="P80" s="320" t="str">
        <f t="shared" si="29"/>
        <v xml:space="preserve">    ---- </v>
      </c>
      <c r="Q80" s="319">
        <f>SUM(Q72:Q77)+Q79</f>
        <v>0</v>
      </c>
      <c r="R80" s="319">
        <f>SUM(R72:R77)+R79</f>
        <v>0</v>
      </c>
      <c r="S80" s="320" t="str">
        <f t="shared" si="30"/>
        <v xml:space="preserve">    ---- </v>
      </c>
      <c r="T80" s="319">
        <f>SUM(T72:T77)+T79</f>
        <v>0</v>
      </c>
      <c r="U80" s="319">
        <f>SUM(U72:U77)+U79</f>
        <v>0</v>
      </c>
      <c r="V80" s="320" t="str">
        <f t="shared" si="31"/>
        <v xml:space="preserve">    ---- </v>
      </c>
      <c r="W80" s="319">
        <f>SUM(W72:W77)+W79</f>
        <v>0</v>
      </c>
      <c r="X80" s="319">
        <f>SUM(X72:X77)+X79</f>
        <v>0</v>
      </c>
      <c r="Y80" s="320" t="str">
        <f t="shared" si="32"/>
        <v xml:space="preserve">    ---- </v>
      </c>
      <c r="Z80" s="319">
        <f>SUM(Z72:Z77)+Z79</f>
        <v>0</v>
      </c>
      <c r="AA80" s="319">
        <f>SUM(AA72:AA77)+AA79</f>
        <v>0</v>
      </c>
      <c r="AB80" s="320" t="str">
        <f t="shared" si="33"/>
        <v xml:space="preserve">    ---- </v>
      </c>
      <c r="AC80" s="319">
        <f>SUM(AC72:AC77)+AC79</f>
        <v>0</v>
      </c>
      <c r="AD80" s="319">
        <f>SUM(AD72:AD77)+AD79</f>
        <v>0</v>
      </c>
      <c r="AE80" s="320" t="str">
        <f t="shared" si="34"/>
        <v xml:space="preserve">    ---- </v>
      </c>
      <c r="AF80" s="319">
        <f>SUM(AF72:AF77)+AF79</f>
        <v>0</v>
      </c>
      <c r="AG80" s="319">
        <f>SUM(AG72:AG77)+AG79</f>
        <v>0</v>
      </c>
      <c r="AH80" s="320" t="str">
        <f t="shared" si="35"/>
        <v xml:space="preserve">    ---- </v>
      </c>
      <c r="AI80" s="319">
        <f>SUM(AI72:AI77)+AI79</f>
        <v>0</v>
      </c>
      <c r="AJ80" s="319">
        <f>SUM(AJ72:AJ77)+AJ79</f>
        <v>0</v>
      </c>
      <c r="AK80" s="320" t="str">
        <f t="shared" si="36"/>
        <v xml:space="preserve">    ---- </v>
      </c>
      <c r="AL80" s="319">
        <f>SUM(AL72:AL77)+AL79</f>
        <v>0</v>
      </c>
      <c r="AM80" s="319">
        <f>SUM(AM72:AM77)+AM79</f>
        <v>0</v>
      </c>
      <c r="AN80" s="320" t="str">
        <f t="shared" si="37"/>
        <v xml:space="preserve">    ---- </v>
      </c>
      <c r="AO80" s="319">
        <f>B80+E80+H80+K80+Q80+T80+W80+Z80+AF80+AI80+AL80</f>
        <v>0</v>
      </c>
      <c r="AP80" s="319">
        <f>C80+F80+I80+L80+R80+U80+X80+AA80+AG80+AJ80+AM80</f>
        <v>0</v>
      </c>
      <c r="AQ80" s="320" t="str">
        <f>IF(AO80=0, "    ---- ", IF(ABS(ROUND(100/AO80*AP80-100,1))&lt;999,ROUND(100/AO80*AP80-100,1),IF(ROUND(100/AO80*AP80-100,1)&gt;999,999,-999)))</f>
        <v xml:space="preserve">    ---- </v>
      </c>
      <c r="AR80" s="134">
        <f t="shared" si="38"/>
        <v>0</v>
      </c>
      <c r="AS80" s="134">
        <f t="shared" si="39"/>
        <v>0</v>
      </c>
      <c r="AT80" s="320" t="str">
        <f t="shared" si="9"/>
        <v xml:space="preserve">    ---- </v>
      </c>
      <c r="AU80" s="306"/>
      <c r="AV80" s="306"/>
      <c r="AW80" s="302"/>
      <c r="AX80" s="302"/>
    </row>
    <row r="81" spans="1:50" s="328" customFormat="1" ht="18.75" customHeight="1">
      <c r="A81" s="593" t="s">
        <v>311</v>
      </c>
      <c r="B81" s="158"/>
      <c r="C81" s="325"/>
      <c r="D81" s="325" t="str">
        <f t="shared" si="25"/>
        <v xml:space="preserve">    ---- </v>
      </c>
      <c r="E81" s="325"/>
      <c r="F81" s="325"/>
      <c r="G81" s="326" t="str">
        <f t="shared" si="26"/>
        <v xml:space="preserve">    ---- </v>
      </c>
      <c r="H81" s="325"/>
      <c r="I81" s="325"/>
      <c r="J81" s="326" t="str">
        <f t="shared" si="27"/>
        <v xml:space="preserve">    ---- </v>
      </c>
      <c r="K81" s="325"/>
      <c r="L81" s="325"/>
      <c r="M81" s="325" t="str">
        <f t="shared" si="28"/>
        <v xml:space="preserve">    ---- </v>
      </c>
      <c r="N81" s="325"/>
      <c r="O81" s="325"/>
      <c r="P81" s="326" t="str">
        <f t="shared" si="29"/>
        <v xml:space="preserve">    ---- </v>
      </c>
      <c r="Q81" s="325"/>
      <c r="R81" s="325"/>
      <c r="S81" s="326" t="str">
        <f t="shared" si="30"/>
        <v xml:space="preserve">    ---- </v>
      </c>
      <c r="T81" s="325"/>
      <c r="U81" s="325"/>
      <c r="V81" s="326" t="str">
        <f t="shared" si="31"/>
        <v xml:space="preserve">    ---- </v>
      </c>
      <c r="W81" s="325"/>
      <c r="X81" s="325"/>
      <c r="Y81" s="326" t="str">
        <f t="shared" si="32"/>
        <v xml:space="preserve">    ---- </v>
      </c>
      <c r="Z81" s="325"/>
      <c r="AA81" s="325"/>
      <c r="AB81" s="326" t="str">
        <f t="shared" si="33"/>
        <v xml:space="preserve">    ---- </v>
      </c>
      <c r="AC81" s="325"/>
      <c r="AD81" s="325"/>
      <c r="AE81" s="326" t="str">
        <f t="shared" si="34"/>
        <v xml:space="preserve">    ---- </v>
      </c>
      <c r="AF81" s="325"/>
      <c r="AG81" s="325"/>
      <c r="AH81" s="326" t="str">
        <f t="shared" si="35"/>
        <v xml:space="preserve">    ---- </v>
      </c>
      <c r="AI81" s="325"/>
      <c r="AJ81" s="325"/>
      <c r="AK81" s="326" t="str">
        <f t="shared" si="36"/>
        <v xml:space="preserve">    ---- </v>
      </c>
      <c r="AL81" s="325"/>
      <c r="AM81" s="325"/>
      <c r="AN81" s="326" t="str">
        <f t="shared" si="37"/>
        <v xml:space="preserve">    ---- </v>
      </c>
      <c r="AO81" s="325"/>
      <c r="AP81" s="325"/>
      <c r="AQ81" s="326"/>
      <c r="AR81" s="158">
        <f t="shared" si="38"/>
        <v>0</v>
      </c>
      <c r="AS81" s="158">
        <f t="shared" si="39"/>
        <v>0</v>
      </c>
      <c r="AT81" s="326" t="str">
        <f t="shared" si="9"/>
        <v xml:space="preserve">    ---- </v>
      </c>
      <c r="AU81" s="306"/>
      <c r="AV81" s="306"/>
      <c r="AW81" s="302"/>
      <c r="AX81" s="302"/>
    </row>
    <row r="82" spans="1:50" s="328" customFormat="1" ht="18.75" customHeight="1">
      <c r="A82" s="593" t="s">
        <v>312</v>
      </c>
      <c r="B82" s="158"/>
      <c r="C82" s="325"/>
      <c r="D82" s="325" t="str">
        <f t="shared" si="25"/>
        <v xml:space="preserve">    ---- </v>
      </c>
      <c r="E82" s="325"/>
      <c r="F82" s="325"/>
      <c r="G82" s="326" t="str">
        <f t="shared" si="26"/>
        <v xml:space="preserve">    ---- </v>
      </c>
      <c r="H82" s="325"/>
      <c r="I82" s="325"/>
      <c r="J82" s="326" t="str">
        <f t="shared" si="27"/>
        <v xml:space="preserve">    ---- </v>
      </c>
      <c r="K82" s="325"/>
      <c r="L82" s="325"/>
      <c r="M82" s="325" t="str">
        <f t="shared" si="28"/>
        <v xml:space="preserve">    ---- </v>
      </c>
      <c r="N82" s="325"/>
      <c r="O82" s="325"/>
      <c r="P82" s="326" t="str">
        <f t="shared" si="29"/>
        <v xml:space="preserve">    ---- </v>
      </c>
      <c r="Q82" s="325"/>
      <c r="R82" s="325"/>
      <c r="S82" s="326" t="str">
        <f t="shared" si="30"/>
        <v xml:space="preserve">    ---- </v>
      </c>
      <c r="T82" s="325"/>
      <c r="U82" s="325"/>
      <c r="V82" s="326" t="str">
        <f t="shared" si="31"/>
        <v xml:space="preserve">    ---- </v>
      </c>
      <c r="W82" s="325"/>
      <c r="X82" s="325"/>
      <c r="Y82" s="326" t="str">
        <f t="shared" si="32"/>
        <v xml:space="preserve">    ---- </v>
      </c>
      <c r="Z82" s="325"/>
      <c r="AA82" s="325"/>
      <c r="AB82" s="326" t="str">
        <f t="shared" si="33"/>
        <v xml:space="preserve">    ---- </v>
      </c>
      <c r="AC82" s="325"/>
      <c r="AD82" s="325"/>
      <c r="AE82" s="326" t="str">
        <f t="shared" si="34"/>
        <v xml:space="preserve">    ---- </v>
      </c>
      <c r="AF82" s="325"/>
      <c r="AG82" s="325"/>
      <c r="AH82" s="326" t="str">
        <f t="shared" si="35"/>
        <v xml:space="preserve">    ---- </v>
      </c>
      <c r="AI82" s="325"/>
      <c r="AJ82" s="325"/>
      <c r="AK82" s="326" t="str">
        <f t="shared" si="36"/>
        <v xml:space="preserve">    ---- </v>
      </c>
      <c r="AL82" s="325"/>
      <c r="AM82" s="325"/>
      <c r="AN82" s="326" t="str">
        <f t="shared" si="37"/>
        <v xml:space="preserve">    ---- </v>
      </c>
      <c r="AO82" s="325"/>
      <c r="AP82" s="325"/>
      <c r="AQ82" s="326"/>
      <c r="AR82" s="158">
        <f t="shared" si="38"/>
        <v>0</v>
      </c>
      <c r="AS82" s="158">
        <f t="shared" si="39"/>
        <v>0</v>
      </c>
      <c r="AT82" s="326" t="str">
        <f t="shared" si="9"/>
        <v xml:space="preserve">    ---- </v>
      </c>
      <c r="AU82" s="306"/>
      <c r="AV82" s="306"/>
      <c r="AW82" s="302"/>
      <c r="AX82" s="302"/>
    </row>
    <row r="83" spans="1:50" s="328" customFormat="1" ht="18.75" customHeight="1">
      <c r="A83" s="424" t="s">
        <v>366</v>
      </c>
      <c r="B83" s="325"/>
      <c r="C83" s="325"/>
      <c r="D83" s="325"/>
      <c r="E83" s="325"/>
      <c r="F83" s="325"/>
      <c r="G83" s="326"/>
      <c r="H83" s="325"/>
      <c r="I83" s="325"/>
      <c r="J83" s="326"/>
      <c r="K83" s="325"/>
      <c r="L83" s="325"/>
      <c r="M83" s="325"/>
      <c r="N83" s="325"/>
      <c r="O83" s="325"/>
      <c r="P83" s="326"/>
      <c r="Q83" s="325"/>
      <c r="R83" s="325"/>
      <c r="S83" s="326"/>
      <c r="T83" s="325"/>
      <c r="U83" s="325"/>
      <c r="V83" s="326"/>
      <c r="W83" s="325"/>
      <c r="X83" s="325"/>
      <c r="Y83" s="326"/>
      <c r="Z83" s="325"/>
      <c r="AA83" s="325"/>
      <c r="AB83" s="326"/>
      <c r="AC83" s="325"/>
      <c r="AD83" s="325"/>
      <c r="AE83" s="326"/>
      <c r="AF83" s="325"/>
      <c r="AG83" s="325"/>
      <c r="AH83" s="326"/>
      <c r="AI83" s="325"/>
      <c r="AJ83" s="325"/>
      <c r="AK83" s="326"/>
      <c r="AL83" s="325"/>
      <c r="AM83" s="325"/>
      <c r="AN83" s="326"/>
      <c r="AO83" s="325"/>
      <c r="AP83" s="325"/>
      <c r="AQ83" s="326"/>
      <c r="AR83" s="158"/>
      <c r="AS83" s="158"/>
      <c r="AT83" s="326"/>
      <c r="AU83" s="306"/>
      <c r="AV83" s="306"/>
      <c r="AW83" s="302"/>
      <c r="AX83" s="302"/>
    </row>
    <row r="84" spans="1:50" s="328" customFormat="1" ht="18.75" customHeight="1">
      <c r="A84" s="425" t="s">
        <v>307</v>
      </c>
      <c r="B84" s="158"/>
      <c r="C84" s="325"/>
      <c r="D84" s="325"/>
      <c r="E84" s="325"/>
      <c r="F84" s="325"/>
      <c r="G84" s="326" t="str">
        <f>IF(E84=0, "    ---- ", IF(ABS(ROUND(100/E84*F84-100,1))&lt;999,ROUND(100/E84*F84-100,1),IF(ROUND(100/E84*F84-100,1)&gt;999,999,-999)))</f>
        <v xml:space="preserve">    ---- </v>
      </c>
      <c r="H84" s="325"/>
      <c r="I84" s="325"/>
      <c r="J84" s="326"/>
      <c r="K84" s="325"/>
      <c r="L84" s="325"/>
      <c r="M84" s="325" t="str">
        <f>IF(K84=0, "    ---- ", IF(ABS(ROUND(100/K84*L84-100,1))&lt;999,ROUND(100/K84*L84-100,1),IF(ROUND(100/K84*L84-100,1)&gt;999,999,-999)))</f>
        <v xml:space="preserve">    ---- </v>
      </c>
      <c r="N84" s="325"/>
      <c r="O84" s="325"/>
      <c r="P84" s="326"/>
      <c r="Q84" s="325"/>
      <c r="R84" s="325"/>
      <c r="S84" s="326"/>
      <c r="T84" s="325"/>
      <c r="U84" s="325"/>
      <c r="V84" s="326"/>
      <c r="W84" s="325"/>
      <c r="X84" s="325"/>
      <c r="Y84" s="326" t="str">
        <f>IF(W84=0, "    ---- ", IF(ABS(ROUND(100/W84*X84-100,1))&lt;999,ROUND(100/W84*X84-100,1),IF(ROUND(100/W84*X84-100,1)&gt;999,999,-999)))</f>
        <v xml:space="preserve">    ---- </v>
      </c>
      <c r="Z84" s="325"/>
      <c r="AA84" s="325"/>
      <c r="AB84" s="326"/>
      <c r="AC84" s="325"/>
      <c r="AD84" s="325"/>
      <c r="AE84" s="326"/>
      <c r="AF84" s="325"/>
      <c r="AG84" s="325"/>
      <c r="AH84" s="326" t="str">
        <f>IF(AF84=0, "    ---- ", IF(ABS(ROUND(100/AF84*AG84-100,1))&lt;999,ROUND(100/AF84*AG84-100,1),IF(ROUND(100/AF84*AG84-100,1)&gt;999,999,-999)))</f>
        <v xml:space="preserve">    ---- </v>
      </c>
      <c r="AI84" s="325"/>
      <c r="AJ84" s="325"/>
      <c r="AK84" s="326" t="str">
        <f>IF(AI84=0, "    ---- ", IF(ABS(ROUND(100/AI84*AJ84-100,1))&lt;999,ROUND(100/AI84*AJ84-100,1),IF(ROUND(100/AI84*AJ84-100,1)&gt;999,999,-999)))</f>
        <v xml:space="preserve">    ---- </v>
      </c>
      <c r="AL84" s="325"/>
      <c r="AM84" s="325"/>
      <c r="AN84" s="326" t="str">
        <f>IF(AL84=0, "    ---- ", IF(ABS(ROUND(100/AL84*AM84-100,1))&lt;999,ROUND(100/AL84*AM84-100,1),IF(ROUND(100/AL84*AM84-100,1)&gt;999,999,-999)))</f>
        <v xml:space="preserve">    ---- </v>
      </c>
      <c r="AO84" s="325">
        <f t="shared" si="4"/>
        <v>0</v>
      </c>
      <c r="AP84" s="325">
        <f t="shared" si="4"/>
        <v>0</v>
      </c>
      <c r="AQ84" s="326" t="str">
        <f t="shared" si="8"/>
        <v xml:space="preserve">    ---- </v>
      </c>
      <c r="AR84" s="325">
        <f t="shared" si="5"/>
        <v>0</v>
      </c>
      <c r="AS84" s="325">
        <f t="shared" si="5"/>
        <v>0</v>
      </c>
      <c r="AT84" s="326" t="str">
        <f t="shared" si="9"/>
        <v xml:space="preserve">    ---- </v>
      </c>
      <c r="AU84" s="306"/>
      <c r="AV84" s="306"/>
      <c r="AW84" s="302"/>
      <c r="AX84" s="302"/>
    </row>
    <row r="85" spans="1:50" s="328" customFormat="1" ht="18.75" customHeight="1">
      <c r="A85" s="425" t="s">
        <v>308</v>
      </c>
      <c r="B85" s="158"/>
      <c r="C85" s="325"/>
      <c r="D85" s="325"/>
      <c r="E85" s="325"/>
      <c r="F85" s="325"/>
      <c r="G85" s="326"/>
      <c r="H85" s="325"/>
      <c r="I85" s="325"/>
      <c r="J85" s="326"/>
      <c r="K85" s="325"/>
      <c r="L85" s="325"/>
      <c r="M85" s="325"/>
      <c r="N85" s="325"/>
      <c r="O85" s="325"/>
      <c r="P85" s="326"/>
      <c r="Q85" s="325"/>
      <c r="R85" s="325"/>
      <c r="S85" s="326"/>
      <c r="T85" s="325"/>
      <c r="U85" s="325"/>
      <c r="V85" s="326"/>
      <c r="W85" s="325"/>
      <c r="X85" s="325"/>
      <c r="Y85" s="326" t="str">
        <f>IF(W85=0, "    ---- ", IF(ABS(ROUND(100/W85*X85-100,1))&lt;999,ROUND(100/W85*X85-100,1),IF(ROUND(100/W85*X85-100,1)&gt;999,999,-999)))</f>
        <v xml:space="preserve">    ---- </v>
      </c>
      <c r="Z85" s="325"/>
      <c r="AA85" s="325"/>
      <c r="AB85" s="326"/>
      <c r="AC85" s="325"/>
      <c r="AD85" s="325"/>
      <c r="AE85" s="326"/>
      <c r="AF85" s="325"/>
      <c r="AG85" s="325"/>
      <c r="AH85" s="326"/>
      <c r="AI85" s="325"/>
      <c r="AJ85" s="325"/>
      <c r="AK85" s="326"/>
      <c r="AL85" s="325"/>
      <c r="AM85" s="325"/>
      <c r="AN85" s="326" t="str">
        <f>IF(AL85=0, "    ---- ", IF(ABS(ROUND(100/AL85*AM85-100,1))&lt;999,ROUND(100/AL85*AM85-100,1),IF(ROUND(100/AL85*AM85-100,1)&gt;999,999,-999)))</f>
        <v xml:space="preserve">    ---- </v>
      </c>
      <c r="AO85" s="325">
        <f t="shared" si="4"/>
        <v>0</v>
      </c>
      <c r="AP85" s="325">
        <f t="shared" si="4"/>
        <v>0</v>
      </c>
      <c r="AQ85" s="326" t="str">
        <f t="shared" si="8"/>
        <v xml:space="preserve">    ---- </v>
      </c>
      <c r="AR85" s="325">
        <f t="shared" si="5"/>
        <v>0</v>
      </c>
      <c r="AS85" s="325">
        <f t="shared" si="5"/>
        <v>0</v>
      </c>
      <c r="AT85" s="326" t="str">
        <f t="shared" si="9"/>
        <v xml:space="preserve">    ---- </v>
      </c>
      <c r="AU85" s="306"/>
      <c r="AV85" s="306"/>
      <c r="AW85" s="302"/>
      <c r="AX85" s="302"/>
    </row>
    <row r="86" spans="1:50" s="328" customFormat="1" ht="18.75" customHeight="1">
      <c r="A86" s="425" t="s">
        <v>182</v>
      </c>
      <c r="B86" s="158"/>
      <c r="C86" s="325"/>
      <c r="D86" s="325"/>
      <c r="E86" s="325"/>
      <c r="F86" s="325"/>
      <c r="G86" s="326" t="str">
        <f>IF(E86=0, "    ---- ", IF(ABS(ROUND(100/E86*F86-100,1))&lt;999,ROUND(100/E86*F86-100,1),IF(ROUND(100/E86*F86-100,1)&gt;999,999,-999)))</f>
        <v xml:space="preserve">    ---- </v>
      </c>
      <c r="H86" s="325"/>
      <c r="I86" s="325"/>
      <c r="J86" s="326"/>
      <c r="K86" s="325"/>
      <c r="L86" s="325"/>
      <c r="M86" s="325" t="str">
        <f>IF(K86=0, "    ---- ", IF(ABS(ROUND(100/K86*L86-100,1))&lt;999,ROUND(100/K86*L86-100,1),IF(ROUND(100/K86*L86-100,1)&gt;999,999,-999)))</f>
        <v xml:space="preserve">    ---- </v>
      </c>
      <c r="N86" s="325"/>
      <c r="O86" s="325"/>
      <c r="P86" s="326"/>
      <c r="Q86" s="325"/>
      <c r="R86" s="325"/>
      <c r="S86" s="326"/>
      <c r="T86" s="325"/>
      <c r="U86" s="325"/>
      <c r="V86" s="326"/>
      <c r="W86" s="325"/>
      <c r="X86" s="325"/>
      <c r="Y86" s="326" t="str">
        <f>IF(W86=0, "    ---- ", IF(ABS(ROUND(100/W86*X86-100,1))&lt;999,ROUND(100/W86*X86-100,1),IF(ROUND(100/W86*X86-100,1)&gt;999,999,-999)))</f>
        <v xml:space="preserve">    ---- </v>
      </c>
      <c r="Z86" s="325"/>
      <c r="AA86" s="325"/>
      <c r="AB86" s="326"/>
      <c r="AC86" s="325"/>
      <c r="AD86" s="325"/>
      <c r="AE86" s="326"/>
      <c r="AF86" s="325"/>
      <c r="AG86" s="325"/>
      <c r="AH86" s="326" t="str">
        <f>IF(AF86=0, "    ---- ", IF(ABS(ROUND(100/AF86*AG86-100,1))&lt;999,ROUND(100/AF86*AG86-100,1),IF(ROUND(100/AF86*AG86-100,1)&gt;999,999,-999)))</f>
        <v xml:space="preserve">    ---- </v>
      </c>
      <c r="AI86" s="325"/>
      <c r="AJ86" s="325"/>
      <c r="AK86" s="326" t="str">
        <f>IF(AI86=0, "    ---- ", IF(ABS(ROUND(100/AI86*AJ86-100,1))&lt;999,ROUND(100/AI86*AJ86-100,1),IF(ROUND(100/AI86*AJ86-100,1)&gt;999,999,-999)))</f>
        <v xml:space="preserve">    ---- </v>
      </c>
      <c r="AL86" s="325"/>
      <c r="AM86" s="325"/>
      <c r="AN86" s="326" t="str">
        <f>IF(AL86=0, "    ---- ", IF(ABS(ROUND(100/AL86*AM86-100,1))&lt;999,ROUND(100/AL86*AM86-100,1),IF(ROUND(100/AL86*AM86-100,1)&gt;999,999,-999)))</f>
        <v xml:space="preserve">    ---- </v>
      </c>
      <c r="AO86" s="325">
        <f t="shared" si="4"/>
        <v>0</v>
      </c>
      <c r="AP86" s="325">
        <f t="shared" si="4"/>
        <v>0</v>
      </c>
      <c r="AQ86" s="326" t="str">
        <f t="shared" si="8"/>
        <v xml:space="preserve">    ---- </v>
      </c>
      <c r="AR86" s="325">
        <f t="shared" si="5"/>
        <v>0</v>
      </c>
      <c r="AS86" s="325">
        <f t="shared" si="5"/>
        <v>0</v>
      </c>
      <c r="AT86" s="326" t="str">
        <f t="shared" si="9"/>
        <v xml:space="preserve">    ---- </v>
      </c>
      <c r="AU86" s="306"/>
      <c r="AV86" s="306"/>
      <c r="AW86" s="302"/>
      <c r="AX86" s="302"/>
    </row>
    <row r="87" spans="1:50" s="328" customFormat="1" ht="18.75" customHeight="1">
      <c r="A87" s="425" t="s">
        <v>176</v>
      </c>
      <c r="B87" s="158"/>
      <c r="C87" s="325"/>
      <c r="D87" s="325"/>
      <c r="E87" s="325"/>
      <c r="F87" s="325"/>
      <c r="G87" s="326"/>
      <c r="H87" s="325"/>
      <c r="I87" s="325"/>
      <c r="J87" s="326"/>
      <c r="K87" s="325"/>
      <c r="L87" s="325"/>
      <c r="M87" s="325"/>
      <c r="N87" s="325"/>
      <c r="O87" s="325"/>
      <c r="P87" s="326"/>
      <c r="Q87" s="325"/>
      <c r="R87" s="325"/>
      <c r="S87" s="326"/>
      <c r="T87" s="325"/>
      <c r="U87" s="325"/>
      <c r="V87" s="326"/>
      <c r="W87" s="325"/>
      <c r="X87" s="325"/>
      <c r="Y87" s="326"/>
      <c r="Z87" s="325"/>
      <c r="AA87" s="325"/>
      <c r="AB87" s="326"/>
      <c r="AC87" s="325"/>
      <c r="AD87" s="325"/>
      <c r="AE87" s="326"/>
      <c r="AF87" s="325"/>
      <c r="AG87" s="325"/>
      <c r="AH87" s="326"/>
      <c r="AI87" s="325"/>
      <c r="AJ87" s="325"/>
      <c r="AK87" s="326"/>
      <c r="AL87" s="325"/>
      <c r="AM87" s="325"/>
      <c r="AN87" s="326"/>
      <c r="AO87" s="325">
        <f t="shared" si="4"/>
        <v>0</v>
      </c>
      <c r="AP87" s="325">
        <f t="shared" si="4"/>
        <v>0</v>
      </c>
      <c r="AQ87" s="326" t="str">
        <f t="shared" si="8"/>
        <v xml:space="preserve">    ---- </v>
      </c>
      <c r="AR87" s="325">
        <f t="shared" si="5"/>
        <v>0</v>
      </c>
      <c r="AS87" s="325">
        <f t="shared" si="5"/>
        <v>0</v>
      </c>
      <c r="AT87" s="326" t="str">
        <f t="shared" si="9"/>
        <v xml:space="preserve">    ---- </v>
      </c>
      <c r="AU87" s="306"/>
      <c r="AV87" s="306"/>
      <c r="AW87" s="302"/>
      <c r="AX87" s="302"/>
    </row>
    <row r="88" spans="1:50" s="328" customFormat="1" ht="18.75" customHeight="1">
      <c r="A88" s="425" t="s">
        <v>179</v>
      </c>
      <c r="B88" s="158"/>
      <c r="C88" s="325"/>
      <c r="D88" s="325"/>
      <c r="E88" s="325"/>
      <c r="F88" s="325"/>
      <c r="G88" s="326"/>
      <c r="H88" s="325"/>
      <c r="I88" s="325"/>
      <c r="J88" s="326"/>
      <c r="K88" s="325"/>
      <c r="L88" s="325"/>
      <c r="M88" s="325"/>
      <c r="N88" s="325"/>
      <c r="O88" s="325"/>
      <c r="P88" s="326"/>
      <c r="Q88" s="325"/>
      <c r="R88" s="325"/>
      <c r="S88" s="326"/>
      <c r="T88" s="325"/>
      <c r="U88" s="325"/>
      <c r="V88" s="326"/>
      <c r="W88" s="325"/>
      <c r="X88" s="325"/>
      <c r="Y88" s="326"/>
      <c r="Z88" s="325"/>
      <c r="AA88" s="325"/>
      <c r="AB88" s="326"/>
      <c r="AC88" s="325"/>
      <c r="AD88" s="325"/>
      <c r="AE88" s="326"/>
      <c r="AF88" s="325"/>
      <c r="AG88" s="325"/>
      <c r="AH88" s="326"/>
      <c r="AI88" s="325"/>
      <c r="AJ88" s="325"/>
      <c r="AK88" s="326"/>
      <c r="AL88" s="325"/>
      <c r="AM88" s="325"/>
      <c r="AN88" s="326"/>
      <c r="AO88" s="325">
        <f t="shared" si="4"/>
        <v>0</v>
      </c>
      <c r="AP88" s="325">
        <f t="shared" si="4"/>
        <v>0</v>
      </c>
      <c r="AQ88" s="326" t="str">
        <f t="shared" si="8"/>
        <v xml:space="preserve">    ---- </v>
      </c>
      <c r="AR88" s="325">
        <f t="shared" si="5"/>
        <v>0</v>
      </c>
      <c r="AS88" s="325">
        <f t="shared" si="5"/>
        <v>0</v>
      </c>
      <c r="AT88" s="326" t="str">
        <f t="shared" si="9"/>
        <v xml:space="preserve">    ---- </v>
      </c>
      <c r="AU88" s="306"/>
      <c r="AV88" s="306"/>
      <c r="AW88" s="302"/>
      <c r="AX88" s="302"/>
    </row>
    <row r="89" spans="1:50" s="328" customFormat="1" ht="18.75" customHeight="1">
      <c r="A89" s="425" t="s">
        <v>309</v>
      </c>
      <c r="B89" s="158"/>
      <c r="C89" s="325"/>
      <c r="D89" s="325"/>
      <c r="E89" s="325"/>
      <c r="F89" s="325"/>
      <c r="G89" s="326" t="str">
        <f t="shared" ref="G89:G94" si="40">IF(E89=0, "    ---- ", IF(ABS(ROUND(100/E89*F89-100,1))&lt;999,ROUND(100/E89*F89-100,1),IF(ROUND(100/E89*F89-100,1)&gt;999,999,-999)))</f>
        <v xml:space="preserve">    ---- </v>
      </c>
      <c r="H89" s="325"/>
      <c r="I89" s="325"/>
      <c r="J89" s="326"/>
      <c r="K89" s="325"/>
      <c r="L89" s="325"/>
      <c r="M89" s="325" t="str">
        <f>IF(K89=0, "    ---- ", IF(ABS(ROUND(100/K89*L89-100,1))&lt;999,ROUND(100/K89*L89-100,1),IF(ROUND(100/K89*L89-100,1)&gt;999,999,-999)))</f>
        <v xml:space="preserve">    ---- </v>
      </c>
      <c r="N89" s="325"/>
      <c r="O89" s="325"/>
      <c r="P89" s="326"/>
      <c r="Q89" s="325"/>
      <c r="R89" s="325"/>
      <c r="S89" s="326"/>
      <c r="T89" s="325"/>
      <c r="U89" s="325"/>
      <c r="V89" s="326"/>
      <c r="W89" s="325"/>
      <c r="X89" s="325"/>
      <c r="Y89" s="326" t="str">
        <f>IF(W89=0, "    ---- ", IF(ABS(ROUND(100/W89*X89-100,1))&lt;999,ROUND(100/W89*X89-100,1),IF(ROUND(100/W89*X89-100,1)&gt;999,999,-999)))</f>
        <v xml:space="preserve">    ---- </v>
      </c>
      <c r="Z89" s="325"/>
      <c r="AA89" s="325"/>
      <c r="AB89" s="326"/>
      <c r="AC89" s="325"/>
      <c r="AD89" s="325"/>
      <c r="AE89" s="326"/>
      <c r="AF89" s="325"/>
      <c r="AG89" s="325"/>
      <c r="AH89" s="326" t="str">
        <f>IF(AF89=0, "    ---- ", IF(ABS(ROUND(100/AF89*AG89-100,1))&lt;999,ROUND(100/AF89*AG89-100,1),IF(ROUND(100/AF89*AG89-100,1)&gt;999,999,-999)))</f>
        <v xml:space="preserve">    ---- </v>
      </c>
      <c r="AI89" s="325"/>
      <c r="AJ89" s="325"/>
      <c r="AK89" s="326" t="str">
        <f>IF(AI89=0, "    ---- ", IF(ABS(ROUND(100/AI89*AJ89-100,1))&lt;999,ROUND(100/AI89*AJ89-100,1),IF(ROUND(100/AI89*AJ89-100,1)&gt;999,999,-999)))</f>
        <v xml:space="preserve">    ---- </v>
      </c>
      <c r="AL89" s="325"/>
      <c r="AM89" s="325"/>
      <c r="AN89" s="326" t="str">
        <f>IF(AL89=0, "    ---- ", IF(ABS(ROUND(100/AL89*AM89-100,1))&lt;999,ROUND(100/AL89*AM89-100,1),IF(ROUND(100/AL89*AM89-100,1)&gt;999,999,-999)))</f>
        <v xml:space="preserve">    ---- </v>
      </c>
      <c r="AO89" s="325">
        <f t="shared" si="4"/>
        <v>0</v>
      </c>
      <c r="AP89" s="325">
        <f t="shared" si="4"/>
        <v>0</v>
      </c>
      <c r="AQ89" s="326" t="str">
        <f t="shared" si="8"/>
        <v xml:space="preserve">    ---- </v>
      </c>
      <c r="AR89" s="325">
        <f t="shared" si="5"/>
        <v>0</v>
      </c>
      <c r="AS89" s="325">
        <f t="shared" si="5"/>
        <v>0</v>
      </c>
      <c r="AT89" s="326" t="str">
        <f t="shared" si="9"/>
        <v xml:space="preserve">    ---- </v>
      </c>
      <c r="AU89" s="306"/>
      <c r="AV89" s="306"/>
      <c r="AW89" s="302"/>
      <c r="AX89" s="302"/>
    </row>
    <row r="90" spans="1:50" s="328" customFormat="1" ht="18.75" customHeight="1">
      <c r="A90" s="425" t="s">
        <v>178</v>
      </c>
      <c r="B90" s="158"/>
      <c r="C90" s="325"/>
      <c r="D90" s="325"/>
      <c r="E90" s="325"/>
      <c r="F90" s="325"/>
      <c r="G90" s="326" t="str">
        <f t="shared" si="40"/>
        <v xml:space="preserve">    ---- </v>
      </c>
      <c r="H90" s="325"/>
      <c r="I90" s="325"/>
      <c r="J90" s="326"/>
      <c r="K90" s="325"/>
      <c r="L90" s="325"/>
      <c r="M90" s="325"/>
      <c r="N90" s="325"/>
      <c r="O90" s="325"/>
      <c r="P90" s="326"/>
      <c r="Q90" s="325"/>
      <c r="R90" s="325"/>
      <c r="S90" s="326"/>
      <c r="T90" s="325"/>
      <c r="U90" s="325"/>
      <c r="V90" s="326"/>
      <c r="W90" s="325"/>
      <c r="X90" s="325"/>
      <c r="Y90" s="326" t="str">
        <f>IF(W90=0, "    ---- ", IF(ABS(ROUND(100/W90*X90-100,1))&lt;999,ROUND(100/W90*X90-100,1),IF(ROUND(100/W90*X90-100,1)&gt;999,999,-999)))</f>
        <v xml:space="preserve">    ---- </v>
      </c>
      <c r="Z90" s="325"/>
      <c r="AA90" s="325"/>
      <c r="AB90" s="326"/>
      <c r="AC90" s="325"/>
      <c r="AD90" s="325"/>
      <c r="AE90" s="326"/>
      <c r="AF90" s="325"/>
      <c r="AG90" s="325"/>
      <c r="AH90" s="326"/>
      <c r="AI90" s="325"/>
      <c r="AJ90" s="325"/>
      <c r="AK90" s="326"/>
      <c r="AL90" s="325"/>
      <c r="AM90" s="325"/>
      <c r="AN90" s="326" t="str">
        <f>IF(AL90=0, "    ---- ", IF(ABS(ROUND(100/AL90*AM90-100,1))&lt;999,ROUND(100/AL90*AM90-100,1),IF(ROUND(100/AL90*AM90-100,1)&gt;999,999,-999)))</f>
        <v xml:space="preserve">    ---- </v>
      </c>
      <c r="AO90" s="325">
        <f t="shared" si="4"/>
        <v>0</v>
      </c>
      <c r="AP90" s="325">
        <f t="shared" si="4"/>
        <v>0</v>
      </c>
      <c r="AQ90" s="326" t="str">
        <f t="shared" si="8"/>
        <v xml:space="preserve">    ---- </v>
      </c>
      <c r="AR90" s="325">
        <f t="shared" si="5"/>
        <v>0</v>
      </c>
      <c r="AS90" s="325">
        <f t="shared" si="5"/>
        <v>0</v>
      </c>
      <c r="AT90" s="326" t="str">
        <f t="shared" si="9"/>
        <v xml:space="preserve">    ---- </v>
      </c>
      <c r="AU90" s="306"/>
      <c r="AV90" s="306"/>
      <c r="AW90" s="302"/>
      <c r="AX90" s="302"/>
    </row>
    <row r="91" spans="1:50" s="328" customFormat="1" ht="18.75" customHeight="1">
      <c r="A91" s="425" t="s">
        <v>310</v>
      </c>
      <c r="B91" s="158"/>
      <c r="C91" s="325"/>
      <c r="D91" s="325"/>
      <c r="E91" s="325"/>
      <c r="F91" s="325"/>
      <c r="G91" s="326" t="str">
        <f t="shared" si="40"/>
        <v xml:space="preserve">    ---- </v>
      </c>
      <c r="H91" s="325"/>
      <c r="I91" s="325"/>
      <c r="J91" s="326"/>
      <c r="K91" s="325"/>
      <c r="L91" s="325"/>
      <c r="M91" s="325"/>
      <c r="N91" s="325"/>
      <c r="O91" s="325"/>
      <c r="P91" s="326"/>
      <c r="Q91" s="325"/>
      <c r="R91" s="325"/>
      <c r="S91" s="326"/>
      <c r="T91" s="325"/>
      <c r="U91" s="325"/>
      <c r="V91" s="326"/>
      <c r="W91" s="325"/>
      <c r="X91" s="325"/>
      <c r="Y91" s="326" t="str">
        <f>IF(W91=0, "    ---- ", IF(ABS(ROUND(100/W91*X91-100,1))&lt;999,ROUND(100/W91*X91-100,1),IF(ROUND(100/W91*X91-100,1)&gt;999,999,-999)))</f>
        <v xml:space="preserve">    ---- </v>
      </c>
      <c r="Z91" s="325"/>
      <c r="AA91" s="325"/>
      <c r="AB91" s="326"/>
      <c r="AC91" s="325"/>
      <c r="AD91" s="325"/>
      <c r="AE91" s="326"/>
      <c r="AF91" s="325"/>
      <c r="AG91" s="325"/>
      <c r="AH91" s="326"/>
      <c r="AI91" s="325"/>
      <c r="AJ91" s="325"/>
      <c r="AK91" s="326" t="str">
        <f>IF(AI91=0, "    ---- ", IF(ABS(ROUND(100/AI91*AJ91-100,1))&lt;999,ROUND(100/AI91*AJ91-100,1),IF(ROUND(100/AI91*AJ91-100,1)&gt;999,999,-999)))</f>
        <v xml:space="preserve">    ---- </v>
      </c>
      <c r="AL91" s="325"/>
      <c r="AM91" s="325"/>
      <c r="AN91" s="326" t="str">
        <f>IF(AL91=0, "    ---- ", IF(ABS(ROUND(100/AL91*AM91-100,1))&lt;999,ROUND(100/AL91*AM91-100,1),IF(ROUND(100/AL91*AM91-100,1)&gt;999,999,-999)))</f>
        <v xml:space="preserve">    ---- </v>
      </c>
      <c r="AO91" s="325">
        <f t="shared" si="4"/>
        <v>0</v>
      </c>
      <c r="AP91" s="325">
        <f t="shared" si="4"/>
        <v>0</v>
      </c>
      <c r="AQ91" s="326" t="str">
        <f t="shared" si="8"/>
        <v xml:space="preserve">    ---- </v>
      </c>
      <c r="AR91" s="325">
        <f t="shared" si="5"/>
        <v>0</v>
      </c>
      <c r="AS91" s="325">
        <f t="shared" si="5"/>
        <v>0</v>
      </c>
      <c r="AT91" s="326" t="str">
        <f t="shared" si="9"/>
        <v xml:space="preserve">    ---- </v>
      </c>
      <c r="AU91" s="306"/>
      <c r="AV91" s="306"/>
      <c r="AW91" s="302"/>
      <c r="AX91" s="302"/>
    </row>
    <row r="92" spans="1:50" s="323" customFormat="1" ht="18.75" customHeight="1">
      <c r="A92" s="424" t="s">
        <v>41</v>
      </c>
      <c r="B92" s="319">
        <f>SUM(B84:B89)+B91</f>
        <v>0</v>
      </c>
      <c r="C92" s="319">
        <f>SUM(C84:C89)+C91</f>
        <v>0</v>
      </c>
      <c r="D92" s="319"/>
      <c r="E92" s="319">
        <f>SUM(E84:E89)+E91</f>
        <v>0</v>
      </c>
      <c r="F92" s="319">
        <f>SUM(F84:F89)+F91</f>
        <v>0</v>
      </c>
      <c r="G92" s="320" t="str">
        <f t="shared" si="40"/>
        <v xml:space="preserve">    ---- </v>
      </c>
      <c r="H92" s="319">
        <f>SUM(H84:H89)+H91</f>
        <v>0</v>
      </c>
      <c r="I92" s="319">
        <f>SUM(I84:I89)+I91</f>
        <v>0</v>
      </c>
      <c r="J92" s="320"/>
      <c r="K92" s="319">
        <f>SUM(K84:K89)+K91</f>
        <v>0</v>
      </c>
      <c r="L92" s="319">
        <f>SUM(L84:L89)+L91</f>
        <v>0</v>
      </c>
      <c r="M92" s="319" t="str">
        <f>IF(K92=0, "    ---- ", IF(ABS(ROUND(100/K92*L92-100,1))&lt;999,ROUND(100/K92*L92-100,1),IF(ROUND(100/K92*L92-100,1)&gt;999,999,-999)))</f>
        <v xml:space="preserve">    ---- </v>
      </c>
      <c r="N92" s="319">
        <f>SUM(N84:N89)+N91</f>
        <v>0</v>
      </c>
      <c r="O92" s="319">
        <f>SUM(O84:O89)+O91</f>
        <v>0</v>
      </c>
      <c r="P92" s="320"/>
      <c r="Q92" s="319">
        <f>SUM(Q84:Q89)+Q91</f>
        <v>0</v>
      </c>
      <c r="R92" s="319">
        <f>SUM(R84:R89)+R91</f>
        <v>0</v>
      </c>
      <c r="S92" s="320"/>
      <c r="T92" s="319">
        <f>SUM(T84:T89)+T91</f>
        <v>0</v>
      </c>
      <c r="U92" s="319">
        <f>SUM(U84:U89)+U91</f>
        <v>0</v>
      </c>
      <c r="V92" s="320"/>
      <c r="W92" s="319">
        <f>SUM(W84:W89)+W91</f>
        <v>0</v>
      </c>
      <c r="X92" s="319">
        <f>SUM(X84:X89)+X91</f>
        <v>0</v>
      </c>
      <c r="Y92" s="320" t="str">
        <f>IF(W92=0, "    ---- ", IF(ABS(ROUND(100/W92*X92-100,1))&lt;999,ROUND(100/W92*X92-100,1),IF(ROUND(100/W92*X92-100,1)&gt;999,999,-999)))</f>
        <v xml:space="preserve">    ---- </v>
      </c>
      <c r="Z92" s="319">
        <f>SUM(Z84:Z89)+Z91</f>
        <v>0</v>
      </c>
      <c r="AA92" s="319">
        <f>SUM(AA84:AA89)+AA91</f>
        <v>0</v>
      </c>
      <c r="AB92" s="320"/>
      <c r="AC92" s="319">
        <f>SUM(AC84:AC89)+AC91</f>
        <v>0</v>
      </c>
      <c r="AD92" s="319">
        <f>SUM(AD84:AD89)+AD91</f>
        <v>0</v>
      </c>
      <c r="AE92" s="320"/>
      <c r="AF92" s="319">
        <f>SUM(AF84:AF89)+AF91</f>
        <v>0</v>
      </c>
      <c r="AG92" s="319">
        <f>SUM(AG84:AG89)+AG91</f>
        <v>0</v>
      </c>
      <c r="AH92" s="320" t="str">
        <f>IF(AF92=0, "    ---- ", IF(ABS(ROUND(100/AF92*AG92-100,1))&lt;999,ROUND(100/AF92*AG92-100,1),IF(ROUND(100/AF92*AG92-100,1)&gt;999,999,-999)))</f>
        <v xml:space="preserve">    ---- </v>
      </c>
      <c r="AI92" s="319">
        <f>SUM(AI84:AI89)+AI91</f>
        <v>0</v>
      </c>
      <c r="AJ92" s="319">
        <f>SUM(AJ84:AJ89)+AJ91</f>
        <v>0</v>
      </c>
      <c r="AK92" s="320" t="str">
        <f>IF(AI92=0, "    ---- ", IF(ABS(ROUND(100/AI92*AJ92-100,1))&lt;999,ROUND(100/AI92*AJ92-100,1),IF(ROUND(100/AI92*AJ92-100,1)&gt;999,999,-999)))</f>
        <v xml:space="preserve">    ---- </v>
      </c>
      <c r="AL92" s="319">
        <f>SUM(AL84:AL89)+AL91</f>
        <v>0</v>
      </c>
      <c r="AM92" s="319">
        <f>SUM(AM84:AM89)+AM91</f>
        <v>0</v>
      </c>
      <c r="AN92" s="320" t="str">
        <f>IF(AL92=0, "    ---- ", IF(ABS(ROUND(100/AL92*AM92-100,1))&lt;999,ROUND(100/AL92*AM92-100,1),IF(ROUND(100/AL92*AM92-100,1)&gt;999,999,-999)))</f>
        <v xml:space="preserve">    ---- </v>
      </c>
      <c r="AO92" s="319">
        <f t="shared" si="4"/>
        <v>0</v>
      </c>
      <c r="AP92" s="319">
        <f t="shared" si="4"/>
        <v>0</v>
      </c>
      <c r="AQ92" s="320" t="str">
        <f t="shared" si="8"/>
        <v xml:space="preserve">    ---- </v>
      </c>
      <c r="AR92" s="319">
        <f t="shared" si="5"/>
        <v>0</v>
      </c>
      <c r="AS92" s="319">
        <f t="shared" si="5"/>
        <v>0</v>
      </c>
      <c r="AT92" s="320" t="str">
        <f t="shared" si="9"/>
        <v xml:space="preserve">    ---- </v>
      </c>
      <c r="AU92" s="321"/>
      <c r="AV92" s="321"/>
      <c r="AW92" s="322"/>
      <c r="AX92" s="322"/>
    </row>
    <row r="93" spans="1:50" s="328" customFormat="1" ht="18.75" customHeight="1">
      <c r="A93" s="425" t="s">
        <v>311</v>
      </c>
      <c r="B93" s="158"/>
      <c r="C93" s="325"/>
      <c r="D93" s="325"/>
      <c r="E93" s="325"/>
      <c r="F93" s="325"/>
      <c r="G93" s="326" t="str">
        <f t="shared" si="40"/>
        <v xml:space="preserve">    ---- </v>
      </c>
      <c r="H93" s="325"/>
      <c r="I93" s="325"/>
      <c r="J93" s="326"/>
      <c r="K93" s="325"/>
      <c r="L93" s="325"/>
      <c r="M93" s="325" t="str">
        <f>IF(K93=0, "    ---- ", IF(ABS(ROUND(100/K93*L93-100,1))&lt;999,ROUND(100/K93*L93-100,1),IF(ROUND(100/K93*L93-100,1)&gt;999,999,-999)))</f>
        <v xml:space="preserve">    ---- </v>
      </c>
      <c r="N93" s="325"/>
      <c r="O93" s="325"/>
      <c r="P93" s="326"/>
      <c r="Q93" s="325"/>
      <c r="R93" s="325"/>
      <c r="S93" s="326"/>
      <c r="T93" s="325"/>
      <c r="U93" s="325"/>
      <c r="V93" s="326"/>
      <c r="W93" s="325"/>
      <c r="X93" s="325"/>
      <c r="Y93" s="326"/>
      <c r="Z93" s="325"/>
      <c r="AA93" s="325"/>
      <c r="AB93" s="326"/>
      <c r="AC93" s="325"/>
      <c r="AD93" s="325"/>
      <c r="AE93" s="326"/>
      <c r="AF93" s="325"/>
      <c r="AG93" s="325"/>
      <c r="AH93" s="326" t="str">
        <f>IF(AF93=0, "    ---- ", IF(ABS(ROUND(100/AF93*AG93-100,1))&lt;999,ROUND(100/AF93*AG93-100,1),IF(ROUND(100/AF93*AG93-100,1)&gt;999,999,-999)))</f>
        <v xml:space="preserve">    ---- </v>
      </c>
      <c r="AI93" s="325"/>
      <c r="AJ93" s="325"/>
      <c r="AK93" s="326" t="str">
        <f>IF(AI93=0, "    ---- ", IF(ABS(ROUND(100/AI93*AJ93-100,1))&lt;999,ROUND(100/AI93*AJ93-100,1),IF(ROUND(100/AI93*AJ93-100,1)&gt;999,999,-999)))</f>
        <v xml:space="preserve">    ---- </v>
      </c>
      <c r="AL93" s="325"/>
      <c r="AM93" s="325"/>
      <c r="AN93" s="326"/>
      <c r="AO93" s="325">
        <f t="shared" si="4"/>
        <v>0</v>
      </c>
      <c r="AP93" s="325">
        <f t="shared" si="4"/>
        <v>0</v>
      </c>
      <c r="AQ93" s="326" t="str">
        <f t="shared" si="8"/>
        <v xml:space="preserve">    ---- </v>
      </c>
      <c r="AR93" s="325">
        <f t="shared" si="5"/>
        <v>0</v>
      </c>
      <c r="AS93" s="325">
        <f t="shared" si="5"/>
        <v>0</v>
      </c>
      <c r="AT93" s="326" t="str">
        <f t="shared" si="9"/>
        <v xml:space="preserve">    ---- </v>
      </c>
      <c r="AU93" s="306"/>
      <c r="AV93" s="306"/>
      <c r="AW93" s="302"/>
      <c r="AX93" s="302"/>
    </row>
    <row r="94" spans="1:50" s="328" customFormat="1" ht="18.75" customHeight="1">
      <c r="A94" s="425" t="s">
        <v>312</v>
      </c>
      <c r="B94" s="158"/>
      <c r="C94" s="325"/>
      <c r="D94" s="325"/>
      <c r="E94" s="325"/>
      <c r="F94" s="325"/>
      <c r="G94" s="326" t="str">
        <f t="shared" si="40"/>
        <v xml:space="preserve">    ---- </v>
      </c>
      <c r="H94" s="325"/>
      <c r="I94" s="325"/>
      <c r="J94" s="326"/>
      <c r="K94" s="325"/>
      <c r="L94" s="325"/>
      <c r="M94" s="325" t="str">
        <f>IF(K94=0, "    ---- ", IF(ABS(ROUND(100/K94*L94-100,1))&lt;999,ROUND(100/K94*L94-100,1),IF(ROUND(100/K94*L94-100,1)&gt;999,999,-999)))</f>
        <v xml:space="preserve">    ---- </v>
      </c>
      <c r="N94" s="325"/>
      <c r="O94" s="325"/>
      <c r="P94" s="326"/>
      <c r="Q94" s="325"/>
      <c r="R94" s="325"/>
      <c r="S94" s="326"/>
      <c r="T94" s="325"/>
      <c r="U94" s="325"/>
      <c r="V94" s="326"/>
      <c r="W94" s="325"/>
      <c r="X94" s="325"/>
      <c r="Y94" s="326" t="str">
        <f>IF(W94=0, "    ---- ", IF(ABS(ROUND(100/W94*X94-100,1))&lt;999,ROUND(100/W94*X94-100,1),IF(ROUND(100/W94*X94-100,1)&gt;999,999,-999)))</f>
        <v xml:space="preserve">    ---- </v>
      </c>
      <c r="Z94" s="325"/>
      <c r="AA94" s="325"/>
      <c r="AB94" s="326"/>
      <c r="AC94" s="325"/>
      <c r="AD94" s="325"/>
      <c r="AE94" s="326"/>
      <c r="AF94" s="325"/>
      <c r="AG94" s="325"/>
      <c r="AH94" s="326" t="str">
        <f>IF(AF94=0, "    ---- ", IF(ABS(ROUND(100/AF94*AG94-100,1))&lt;999,ROUND(100/AF94*AG94-100,1),IF(ROUND(100/AF94*AG94-100,1)&gt;999,999,-999)))</f>
        <v xml:space="preserve">    ---- </v>
      </c>
      <c r="AI94" s="325"/>
      <c r="AJ94" s="325"/>
      <c r="AK94" s="326" t="str">
        <f>IF(AI94=0, "    ---- ", IF(ABS(ROUND(100/AI94*AJ94-100,1))&lt;999,ROUND(100/AI94*AJ94-100,1),IF(ROUND(100/AI94*AJ94-100,1)&gt;999,999,-999)))</f>
        <v xml:space="preserve">    ---- </v>
      </c>
      <c r="AL94" s="325"/>
      <c r="AM94" s="325"/>
      <c r="AN94" s="326" t="str">
        <f>IF(AL94=0, "    ---- ", IF(ABS(ROUND(100/AL94*AM94-100,1))&lt;999,ROUND(100/AL94*AM94-100,1),IF(ROUND(100/AL94*AM94-100,1)&gt;999,999,-999)))</f>
        <v xml:space="preserve">    ---- </v>
      </c>
      <c r="AO94" s="325">
        <f t="shared" si="4"/>
        <v>0</v>
      </c>
      <c r="AP94" s="325">
        <f t="shared" si="4"/>
        <v>0</v>
      </c>
      <c r="AQ94" s="326" t="str">
        <f t="shared" si="8"/>
        <v xml:space="preserve">    ---- </v>
      </c>
      <c r="AR94" s="158">
        <f t="shared" si="5"/>
        <v>0</v>
      </c>
      <c r="AS94" s="158">
        <f t="shared" si="5"/>
        <v>0</v>
      </c>
      <c r="AT94" s="326" t="str">
        <f t="shared" si="9"/>
        <v xml:space="preserve">    ---- </v>
      </c>
      <c r="AU94" s="306"/>
      <c r="AV94" s="306"/>
      <c r="AW94" s="302"/>
      <c r="AX94" s="302"/>
    </row>
    <row r="95" spans="1:50" s="328" customFormat="1" ht="18.75" customHeight="1">
      <c r="A95" s="424" t="s">
        <v>190</v>
      </c>
      <c r="B95" s="325"/>
      <c r="C95" s="325"/>
      <c r="D95" s="325"/>
      <c r="E95" s="325"/>
      <c r="F95" s="325"/>
      <c r="G95" s="326"/>
      <c r="H95" s="325"/>
      <c r="I95" s="325"/>
      <c r="J95" s="326"/>
      <c r="K95" s="325"/>
      <c r="L95" s="325"/>
      <c r="M95" s="325"/>
      <c r="N95" s="325"/>
      <c r="O95" s="325"/>
      <c r="P95" s="326"/>
      <c r="Q95" s="325"/>
      <c r="R95" s="325"/>
      <c r="S95" s="326"/>
      <c r="T95" s="325"/>
      <c r="U95" s="325"/>
      <c r="V95" s="326"/>
      <c r="W95" s="325"/>
      <c r="X95" s="325"/>
      <c r="Y95" s="326"/>
      <c r="Z95" s="325"/>
      <c r="AA95" s="325"/>
      <c r="AB95" s="326"/>
      <c r="AC95" s="325"/>
      <c r="AD95" s="325"/>
      <c r="AE95" s="326"/>
      <c r="AF95" s="325"/>
      <c r="AG95" s="325"/>
      <c r="AH95" s="326"/>
      <c r="AI95" s="325"/>
      <c r="AJ95" s="325"/>
      <c r="AK95" s="326"/>
      <c r="AL95" s="325"/>
      <c r="AM95" s="325"/>
      <c r="AN95" s="326"/>
      <c r="AO95" s="325"/>
      <c r="AP95" s="325"/>
      <c r="AQ95" s="326"/>
      <c r="AR95" s="158"/>
      <c r="AS95" s="158"/>
      <c r="AT95" s="326"/>
      <c r="AU95" s="306"/>
      <c r="AV95" s="306"/>
      <c r="AW95" s="302"/>
      <c r="AX95" s="302"/>
    </row>
    <row r="96" spans="1:50" s="328" customFormat="1" ht="18.75" customHeight="1">
      <c r="A96" s="425" t="s">
        <v>307</v>
      </c>
      <c r="B96" s="158"/>
      <c r="C96" s="325"/>
      <c r="D96" s="325"/>
      <c r="E96" s="325"/>
      <c r="F96" s="325"/>
      <c r="G96" s="326" t="str">
        <f>IF(E96=0, "    ---- ", IF(ABS(ROUND(100/E96*F96-100,1))&lt;999,ROUND(100/E96*F96-100,1),IF(ROUND(100/E96*F96-100,1)&gt;999,999,-999)))</f>
        <v xml:space="preserve">    ---- </v>
      </c>
      <c r="H96" s="325"/>
      <c r="I96" s="325"/>
      <c r="J96" s="326"/>
      <c r="K96" s="325"/>
      <c r="L96" s="325"/>
      <c r="M96" s="325"/>
      <c r="N96" s="325"/>
      <c r="O96" s="325"/>
      <c r="P96" s="326"/>
      <c r="Q96" s="325"/>
      <c r="R96" s="325"/>
      <c r="S96" s="326"/>
      <c r="T96" s="325"/>
      <c r="U96" s="325"/>
      <c r="V96" s="326"/>
      <c r="W96" s="325"/>
      <c r="X96" s="325"/>
      <c r="Y96" s="326" t="str">
        <f>IF(W96=0, "    ---- ", IF(ABS(ROUND(100/W96*X96-100,1))&lt;999,ROUND(100/W96*X96-100,1),IF(ROUND(100/W96*X96-100,1)&gt;999,999,-999)))</f>
        <v xml:space="preserve">    ---- </v>
      </c>
      <c r="Z96" s="325"/>
      <c r="AA96" s="325"/>
      <c r="AB96" s="326"/>
      <c r="AC96" s="325"/>
      <c r="AD96" s="325"/>
      <c r="AE96" s="326"/>
      <c r="AF96" s="325"/>
      <c r="AG96" s="325"/>
      <c r="AH96" s="326"/>
      <c r="AI96" s="325"/>
      <c r="AJ96" s="325"/>
      <c r="AK96" s="326" t="str">
        <f>IF(AI96=0, "    ---- ", IF(ABS(ROUND(100/AI96*AJ96-100,1))&lt;999,ROUND(100/AI96*AJ96-100,1),IF(ROUND(100/AI96*AJ96-100,1)&gt;999,999,-999)))</f>
        <v xml:space="preserve">    ---- </v>
      </c>
      <c r="AL96" s="325"/>
      <c r="AM96" s="325"/>
      <c r="AN96" s="326" t="str">
        <f>IF(AL96=0, "    ---- ", IF(ABS(ROUND(100/AL96*AM96-100,1))&lt;999,ROUND(100/AL96*AM96-100,1),IF(ROUND(100/AL96*AM96-100,1)&gt;999,999,-999)))</f>
        <v xml:space="preserve">    ---- </v>
      </c>
      <c r="AO96" s="325">
        <f t="shared" si="4"/>
        <v>0</v>
      </c>
      <c r="AP96" s="325">
        <f t="shared" si="4"/>
        <v>0</v>
      </c>
      <c r="AQ96" s="326" t="str">
        <f t="shared" si="8"/>
        <v xml:space="preserve">    ---- </v>
      </c>
      <c r="AR96" s="158">
        <f t="shared" si="5"/>
        <v>0</v>
      </c>
      <c r="AS96" s="158">
        <f t="shared" si="5"/>
        <v>0</v>
      </c>
      <c r="AT96" s="326" t="str">
        <f t="shared" si="9"/>
        <v xml:space="preserve">    ---- </v>
      </c>
      <c r="AU96" s="306"/>
      <c r="AV96" s="306"/>
      <c r="AW96" s="302"/>
      <c r="AX96" s="302"/>
    </row>
    <row r="97" spans="1:50" s="328" customFormat="1" ht="18.75" customHeight="1">
      <c r="A97" s="425" t="s">
        <v>308</v>
      </c>
      <c r="B97" s="158"/>
      <c r="C97" s="325"/>
      <c r="D97" s="325"/>
      <c r="E97" s="325"/>
      <c r="F97" s="325"/>
      <c r="G97" s="326"/>
      <c r="H97" s="325"/>
      <c r="I97" s="325"/>
      <c r="J97" s="326"/>
      <c r="K97" s="325"/>
      <c r="L97" s="325"/>
      <c r="M97" s="325"/>
      <c r="N97" s="325"/>
      <c r="O97" s="325"/>
      <c r="P97" s="326"/>
      <c r="Q97" s="325"/>
      <c r="R97" s="325"/>
      <c r="S97" s="326"/>
      <c r="T97" s="325"/>
      <c r="U97" s="325"/>
      <c r="V97" s="326"/>
      <c r="W97" s="325"/>
      <c r="X97" s="325"/>
      <c r="Y97" s="326"/>
      <c r="Z97" s="325"/>
      <c r="AA97" s="325"/>
      <c r="AB97" s="326"/>
      <c r="AC97" s="325"/>
      <c r="AD97" s="325"/>
      <c r="AE97" s="326"/>
      <c r="AF97" s="325"/>
      <c r="AG97" s="325"/>
      <c r="AH97" s="326"/>
      <c r="AI97" s="325"/>
      <c r="AJ97" s="325"/>
      <c r="AK97" s="326"/>
      <c r="AL97" s="325"/>
      <c r="AM97" s="325"/>
      <c r="AN97" s="326"/>
      <c r="AO97" s="325">
        <f t="shared" si="4"/>
        <v>0</v>
      </c>
      <c r="AP97" s="325">
        <f t="shared" si="4"/>
        <v>0</v>
      </c>
      <c r="AQ97" s="326" t="str">
        <f t="shared" si="8"/>
        <v xml:space="preserve">    ---- </v>
      </c>
      <c r="AR97" s="158">
        <f t="shared" si="5"/>
        <v>0</v>
      </c>
      <c r="AS97" s="158">
        <f t="shared" si="5"/>
        <v>0</v>
      </c>
      <c r="AT97" s="326" t="str">
        <f t="shared" si="9"/>
        <v xml:space="preserve">    ---- </v>
      </c>
      <c r="AU97" s="306"/>
      <c r="AV97" s="306"/>
      <c r="AW97" s="302"/>
      <c r="AX97" s="302"/>
    </row>
    <row r="98" spans="1:50" s="328" customFormat="1" ht="18.75" customHeight="1">
      <c r="A98" s="425" t="s">
        <v>182</v>
      </c>
      <c r="B98" s="158"/>
      <c r="C98" s="325"/>
      <c r="D98" s="325"/>
      <c r="E98" s="325"/>
      <c r="F98" s="325"/>
      <c r="G98" s="326" t="str">
        <f>IF(E98=0, "    ---- ", IF(ABS(ROUND(100/E98*F98-100,1))&lt;999,ROUND(100/E98*F98-100,1),IF(ROUND(100/E98*F98-100,1)&gt;999,999,-999)))</f>
        <v xml:space="preserve">    ---- </v>
      </c>
      <c r="H98" s="325"/>
      <c r="I98" s="325"/>
      <c r="J98" s="326"/>
      <c r="K98" s="325"/>
      <c r="L98" s="325"/>
      <c r="M98" s="325"/>
      <c r="N98" s="325"/>
      <c r="O98" s="325"/>
      <c r="P98" s="326"/>
      <c r="Q98" s="325"/>
      <c r="R98" s="325"/>
      <c r="S98" s="326"/>
      <c r="T98" s="325"/>
      <c r="U98" s="325"/>
      <c r="V98" s="326"/>
      <c r="W98" s="325"/>
      <c r="X98" s="325"/>
      <c r="Y98" s="326" t="str">
        <f>IF(W98=0, "    ---- ", IF(ABS(ROUND(100/W98*X98-100,1))&lt;999,ROUND(100/W98*X98-100,1),IF(ROUND(100/W98*X98-100,1)&gt;999,999,-999)))</f>
        <v xml:space="preserve">    ---- </v>
      </c>
      <c r="Z98" s="325"/>
      <c r="AA98" s="325"/>
      <c r="AB98" s="326"/>
      <c r="AC98" s="325"/>
      <c r="AD98" s="325"/>
      <c r="AE98" s="326"/>
      <c r="AF98" s="325"/>
      <c r="AG98" s="325"/>
      <c r="AH98" s="326"/>
      <c r="AI98" s="325"/>
      <c r="AJ98" s="325"/>
      <c r="AK98" s="326" t="str">
        <f>IF(AI98=0, "    ---- ", IF(ABS(ROUND(100/AI98*AJ98-100,1))&lt;999,ROUND(100/AI98*AJ98-100,1),IF(ROUND(100/AI98*AJ98-100,1)&gt;999,999,-999)))</f>
        <v xml:space="preserve">    ---- </v>
      </c>
      <c r="AL98" s="325"/>
      <c r="AM98" s="325"/>
      <c r="AN98" s="326" t="str">
        <f>IF(AL98=0, "    ---- ", IF(ABS(ROUND(100/AL98*AM98-100,1))&lt;999,ROUND(100/AL98*AM98-100,1),IF(ROUND(100/AL98*AM98-100,1)&gt;999,999,-999)))</f>
        <v xml:space="preserve">    ---- </v>
      </c>
      <c r="AO98" s="325">
        <f t="shared" si="4"/>
        <v>0</v>
      </c>
      <c r="AP98" s="325">
        <f t="shared" si="4"/>
        <v>0</v>
      </c>
      <c r="AQ98" s="326" t="str">
        <f t="shared" si="8"/>
        <v xml:space="preserve">    ---- </v>
      </c>
      <c r="AR98" s="158">
        <f t="shared" si="5"/>
        <v>0</v>
      </c>
      <c r="AS98" s="158">
        <f t="shared" si="5"/>
        <v>0</v>
      </c>
      <c r="AT98" s="326" t="str">
        <f t="shared" si="9"/>
        <v xml:space="preserve">    ---- </v>
      </c>
      <c r="AU98" s="306"/>
      <c r="AV98" s="306"/>
      <c r="AW98" s="302"/>
      <c r="AX98" s="302"/>
    </row>
    <row r="99" spans="1:50" s="328" customFormat="1" ht="18.75" customHeight="1">
      <c r="A99" s="425" t="s">
        <v>176</v>
      </c>
      <c r="B99" s="158"/>
      <c r="C99" s="325"/>
      <c r="D99" s="325"/>
      <c r="E99" s="325"/>
      <c r="F99" s="325"/>
      <c r="G99" s="326" t="str">
        <f>IF(E99=0, "    ---- ", IF(ABS(ROUND(100/E99*F99-100,1))&lt;999,ROUND(100/E99*F99-100,1),IF(ROUND(100/E99*F99-100,1)&gt;999,999,-999)))</f>
        <v xml:space="preserve">    ---- </v>
      </c>
      <c r="H99" s="325"/>
      <c r="I99" s="325"/>
      <c r="J99" s="326"/>
      <c r="K99" s="325"/>
      <c r="L99" s="325"/>
      <c r="M99" s="325"/>
      <c r="N99" s="325"/>
      <c r="O99" s="325"/>
      <c r="P99" s="326"/>
      <c r="Q99" s="325"/>
      <c r="R99" s="325"/>
      <c r="S99" s="326"/>
      <c r="T99" s="325"/>
      <c r="U99" s="325"/>
      <c r="V99" s="326"/>
      <c r="W99" s="325"/>
      <c r="X99" s="325"/>
      <c r="Y99" s="326"/>
      <c r="Z99" s="325"/>
      <c r="AA99" s="325"/>
      <c r="AB99" s="326"/>
      <c r="AC99" s="325"/>
      <c r="AD99" s="325"/>
      <c r="AE99" s="326"/>
      <c r="AF99" s="325"/>
      <c r="AG99" s="325"/>
      <c r="AH99" s="326"/>
      <c r="AI99" s="325"/>
      <c r="AJ99" s="325"/>
      <c r="AK99" s="326"/>
      <c r="AL99" s="325"/>
      <c r="AM99" s="325"/>
      <c r="AN99" s="326" t="str">
        <f>IF(AL99=0, "    ---- ", IF(ABS(ROUND(100/AL99*AM99-100,1))&lt;999,ROUND(100/AL99*AM99-100,1),IF(ROUND(100/AL99*AM99-100,1)&gt;999,999,-999)))</f>
        <v xml:space="preserve">    ---- </v>
      </c>
      <c r="AO99" s="325">
        <f t="shared" si="4"/>
        <v>0</v>
      </c>
      <c r="AP99" s="325">
        <f t="shared" si="4"/>
        <v>0</v>
      </c>
      <c r="AQ99" s="326" t="str">
        <f t="shared" si="8"/>
        <v xml:space="preserve">    ---- </v>
      </c>
      <c r="AR99" s="158">
        <f t="shared" si="5"/>
        <v>0</v>
      </c>
      <c r="AS99" s="158">
        <f t="shared" si="5"/>
        <v>0</v>
      </c>
      <c r="AT99" s="326" t="str">
        <f t="shared" si="9"/>
        <v xml:space="preserve">    ---- </v>
      </c>
      <c r="AU99" s="306"/>
      <c r="AV99" s="306"/>
      <c r="AW99" s="302"/>
      <c r="AX99" s="302"/>
    </row>
    <row r="100" spans="1:50" s="328" customFormat="1" ht="18.75" customHeight="1">
      <c r="A100" s="425" t="s">
        <v>179</v>
      </c>
      <c r="B100" s="158"/>
      <c r="C100" s="325"/>
      <c r="D100" s="325"/>
      <c r="E100" s="325"/>
      <c r="F100" s="325"/>
      <c r="G100" s="326" t="str">
        <f t="shared" ref="G100:G106" si="41">IF(E100=0, "    ---- ", IF(ABS(ROUND(100/E100*F100-100,1))&lt;999,ROUND(100/E100*F100-100,1),IF(ROUND(100/E100*F100-100,1)&gt;999,999,-999)))</f>
        <v xml:space="preserve">    ---- </v>
      </c>
      <c r="H100" s="325"/>
      <c r="I100" s="325"/>
      <c r="J100" s="326"/>
      <c r="K100" s="325"/>
      <c r="L100" s="325"/>
      <c r="M100" s="325"/>
      <c r="N100" s="325"/>
      <c r="O100" s="325"/>
      <c r="P100" s="326"/>
      <c r="Q100" s="325"/>
      <c r="R100" s="325"/>
      <c r="S100" s="326"/>
      <c r="T100" s="325"/>
      <c r="U100" s="325"/>
      <c r="V100" s="326"/>
      <c r="W100" s="325"/>
      <c r="X100" s="325"/>
      <c r="Y100" s="326"/>
      <c r="Z100" s="325"/>
      <c r="AA100" s="325"/>
      <c r="AB100" s="326"/>
      <c r="AC100" s="325"/>
      <c r="AD100" s="325"/>
      <c r="AE100" s="326"/>
      <c r="AF100" s="325"/>
      <c r="AG100" s="325"/>
      <c r="AH100" s="326"/>
      <c r="AI100" s="325"/>
      <c r="AJ100" s="325"/>
      <c r="AK100" s="326"/>
      <c r="AL100" s="325"/>
      <c r="AM100" s="325"/>
      <c r="AN100" s="326" t="str">
        <f t="shared" ref="AN100:AN106" si="42">IF(AL100=0, "    ---- ", IF(ABS(ROUND(100/AL100*AM100-100,1))&lt;999,ROUND(100/AL100*AM100-100,1),IF(ROUND(100/AL100*AM100-100,1)&gt;999,999,-999)))</f>
        <v xml:space="preserve">    ---- </v>
      </c>
      <c r="AO100" s="325">
        <f t="shared" si="4"/>
        <v>0</v>
      </c>
      <c r="AP100" s="325">
        <f t="shared" si="4"/>
        <v>0</v>
      </c>
      <c r="AQ100" s="326" t="str">
        <f t="shared" si="8"/>
        <v xml:space="preserve">    ---- </v>
      </c>
      <c r="AR100" s="325">
        <f t="shared" si="5"/>
        <v>0</v>
      </c>
      <c r="AS100" s="325">
        <f t="shared" si="5"/>
        <v>0</v>
      </c>
      <c r="AT100" s="326" t="str">
        <f t="shared" si="9"/>
        <v xml:space="preserve">    ---- </v>
      </c>
      <c r="AU100" s="306"/>
      <c r="AV100" s="306"/>
      <c r="AW100" s="302"/>
      <c r="AX100" s="302"/>
    </row>
    <row r="101" spans="1:50" s="328" customFormat="1" ht="18.75" customHeight="1">
      <c r="A101" s="425" t="s">
        <v>309</v>
      </c>
      <c r="B101" s="158"/>
      <c r="C101" s="158"/>
      <c r="D101" s="325"/>
      <c r="E101" s="158"/>
      <c r="F101" s="158"/>
      <c r="G101" s="326" t="str">
        <f t="shared" si="41"/>
        <v xml:space="preserve">    ---- </v>
      </c>
      <c r="H101" s="158"/>
      <c r="I101" s="158"/>
      <c r="J101" s="326"/>
      <c r="K101" s="158"/>
      <c r="L101" s="158"/>
      <c r="M101" s="325"/>
      <c r="N101" s="158"/>
      <c r="O101" s="158"/>
      <c r="P101" s="326"/>
      <c r="Q101" s="158"/>
      <c r="R101" s="158"/>
      <c r="S101" s="326"/>
      <c r="T101" s="158"/>
      <c r="U101" s="158"/>
      <c r="V101" s="326"/>
      <c r="W101" s="158"/>
      <c r="X101" s="158"/>
      <c r="Y101" s="326" t="str">
        <f t="shared" ref="Y101:Y106" si="43">IF(W101=0, "    ---- ", IF(ABS(ROUND(100/W101*X101-100,1))&lt;999,ROUND(100/W101*X101-100,1),IF(ROUND(100/W101*X101-100,1)&gt;999,999,-999)))</f>
        <v xml:space="preserve">    ---- </v>
      </c>
      <c r="Z101" s="158"/>
      <c r="AA101" s="158"/>
      <c r="AB101" s="326"/>
      <c r="AC101" s="158"/>
      <c r="AD101" s="158"/>
      <c r="AE101" s="326"/>
      <c r="AF101" s="158"/>
      <c r="AG101" s="158"/>
      <c r="AH101" s="326"/>
      <c r="AI101" s="158"/>
      <c r="AJ101" s="158"/>
      <c r="AK101" s="326" t="str">
        <f t="shared" ref="AK101:AK106" si="44">IF(AI101=0, "    ---- ", IF(ABS(ROUND(100/AI101*AJ101-100,1))&lt;999,ROUND(100/AI101*AJ101-100,1),IF(ROUND(100/AI101*AJ101-100,1)&gt;999,999,-999)))</f>
        <v xml:space="preserve">    ---- </v>
      </c>
      <c r="AL101" s="158"/>
      <c r="AM101" s="158"/>
      <c r="AN101" s="326" t="str">
        <f t="shared" si="42"/>
        <v xml:space="preserve">    ---- </v>
      </c>
      <c r="AO101" s="325">
        <f t="shared" ref="AO101:AP144" si="45">B101+E101+H101+K101+Q101+T101+W101+Z101+AF101+AI101+AL101</f>
        <v>0</v>
      </c>
      <c r="AP101" s="325">
        <f t="shared" si="45"/>
        <v>0</v>
      </c>
      <c r="AQ101" s="326" t="str">
        <f t="shared" si="8"/>
        <v xml:space="preserve">    ---- </v>
      </c>
      <c r="AR101" s="325">
        <f t="shared" ref="AR101:AS144" si="46">+B101+E101+H101+K101+N101+Q101+T101+W101+Z101+AC101+AF101+AI101+AL101</f>
        <v>0</v>
      </c>
      <c r="AS101" s="325">
        <f t="shared" si="46"/>
        <v>0</v>
      </c>
      <c r="AT101" s="326" t="str">
        <f t="shared" si="9"/>
        <v xml:space="preserve">    ---- </v>
      </c>
      <c r="AU101" s="306"/>
      <c r="AV101" s="306"/>
      <c r="AW101" s="302"/>
      <c r="AX101" s="302"/>
    </row>
    <row r="102" spans="1:50" s="328" customFormat="1" ht="18.75" customHeight="1">
      <c r="A102" s="425" t="s">
        <v>178</v>
      </c>
      <c r="B102" s="158"/>
      <c r="C102" s="325"/>
      <c r="D102" s="325"/>
      <c r="E102" s="325"/>
      <c r="F102" s="325"/>
      <c r="G102" s="326"/>
      <c r="H102" s="325"/>
      <c r="I102" s="325"/>
      <c r="J102" s="326"/>
      <c r="K102" s="325"/>
      <c r="L102" s="325"/>
      <c r="M102" s="325"/>
      <c r="N102" s="325"/>
      <c r="O102" s="325"/>
      <c r="P102" s="326"/>
      <c r="Q102" s="325"/>
      <c r="R102" s="325"/>
      <c r="S102" s="326"/>
      <c r="T102" s="325"/>
      <c r="U102" s="325"/>
      <c r="V102" s="326"/>
      <c r="W102" s="325"/>
      <c r="X102" s="325"/>
      <c r="Y102" s="326"/>
      <c r="Z102" s="325"/>
      <c r="AA102" s="325"/>
      <c r="AB102" s="326"/>
      <c r="AC102" s="325"/>
      <c r="AD102" s="325"/>
      <c r="AE102" s="326"/>
      <c r="AF102" s="325"/>
      <c r="AG102" s="325"/>
      <c r="AH102" s="326"/>
      <c r="AI102" s="325"/>
      <c r="AJ102" s="325"/>
      <c r="AK102" s="326"/>
      <c r="AL102" s="325"/>
      <c r="AM102" s="325"/>
      <c r="AN102" s="326"/>
      <c r="AO102" s="325">
        <f t="shared" si="45"/>
        <v>0</v>
      </c>
      <c r="AP102" s="325">
        <f t="shared" si="45"/>
        <v>0</v>
      </c>
      <c r="AQ102" s="326" t="str">
        <f t="shared" si="8"/>
        <v xml:space="preserve">    ---- </v>
      </c>
      <c r="AR102" s="158">
        <f t="shared" si="46"/>
        <v>0</v>
      </c>
      <c r="AS102" s="158">
        <f t="shared" si="46"/>
        <v>0</v>
      </c>
      <c r="AT102" s="326" t="str">
        <f t="shared" si="9"/>
        <v xml:space="preserve">    ---- </v>
      </c>
      <c r="AU102" s="306"/>
      <c r="AV102" s="306"/>
      <c r="AW102" s="302"/>
      <c r="AX102" s="302"/>
    </row>
    <row r="103" spans="1:50" s="328" customFormat="1" ht="18.75" customHeight="1">
      <c r="A103" s="425" t="s">
        <v>310</v>
      </c>
      <c r="B103" s="158"/>
      <c r="C103" s="325"/>
      <c r="D103" s="325"/>
      <c r="E103" s="325"/>
      <c r="F103" s="325"/>
      <c r="G103" s="326"/>
      <c r="H103" s="325"/>
      <c r="I103" s="325"/>
      <c r="J103" s="326"/>
      <c r="K103" s="325"/>
      <c r="L103" s="325"/>
      <c r="M103" s="325"/>
      <c r="N103" s="325"/>
      <c r="O103" s="325"/>
      <c r="P103" s="326"/>
      <c r="Q103" s="325"/>
      <c r="R103" s="325"/>
      <c r="S103" s="326"/>
      <c r="T103" s="325"/>
      <c r="U103" s="325"/>
      <c r="V103" s="326"/>
      <c r="W103" s="325"/>
      <c r="X103" s="325"/>
      <c r="Y103" s="326"/>
      <c r="Z103" s="325"/>
      <c r="AA103" s="325"/>
      <c r="AB103" s="326"/>
      <c r="AC103" s="325"/>
      <c r="AD103" s="325"/>
      <c r="AE103" s="326"/>
      <c r="AF103" s="325"/>
      <c r="AG103" s="325"/>
      <c r="AH103" s="326"/>
      <c r="AI103" s="325"/>
      <c r="AJ103" s="325"/>
      <c r="AK103" s="326"/>
      <c r="AL103" s="325"/>
      <c r="AM103" s="325"/>
      <c r="AN103" s="326"/>
      <c r="AO103" s="325">
        <f t="shared" si="45"/>
        <v>0</v>
      </c>
      <c r="AP103" s="325">
        <f t="shared" si="45"/>
        <v>0</v>
      </c>
      <c r="AQ103" s="326" t="str">
        <f t="shared" si="8"/>
        <v xml:space="preserve">    ---- </v>
      </c>
      <c r="AR103" s="158">
        <f t="shared" si="46"/>
        <v>0</v>
      </c>
      <c r="AS103" s="158">
        <f t="shared" si="46"/>
        <v>0</v>
      </c>
      <c r="AT103" s="326" t="str">
        <f t="shared" si="9"/>
        <v xml:space="preserve">    ---- </v>
      </c>
      <c r="AU103" s="306"/>
      <c r="AV103" s="306"/>
      <c r="AW103" s="302"/>
      <c r="AX103" s="302"/>
    </row>
    <row r="104" spans="1:50" s="323" customFormat="1" ht="18.75" customHeight="1">
      <c r="A104" s="424" t="s">
        <v>41</v>
      </c>
      <c r="B104" s="319">
        <f>SUM(B96:B101)+B103</f>
        <v>0</v>
      </c>
      <c r="C104" s="319">
        <f>SUM(C96:C101)+C103</f>
        <v>0</v>
      </c>
      <c r="D104" s="319"/>
      <c r="E104" s="319">
        <f>SUM(E96:E101)+E103</f>
        <v>0</v>
      </c>
      <c r="F104" s="319">
        <f>SUM(F96:F101)+F103</f>
        <v>0</v>
      </c>
      <c r="G104" s="320" t="str">
        <f t="shared" si="41"/>
        <v xml:space="preserve">    ---- </v>
      </c>
      <c r="H104" s="319">
        <f>SUM(H96:H101)+H103</f>
        <v>0</v>
      </c>
      <c r="I104" s="319">
        <f>SUM(I96:I101)+I103</f>
        <v>0</v>
      </c>
      <c r="J104" s="320"/>
      <c r="K104" s="319">
        <f>SUM(K96:K101)+K103</f>
        <v>0</v>
      </c>
      <c r="L104" s="319">
        <f>SUM(L96:L101)+L103</f>
        <v>0</v>
      </c>
      <c r="M104" s="319"/>
      <c r="N104" s="319">
        <f>SUM(N96:N101)+N103</f>
        <v>0</v>
      </c>
      <c r="O104" s="319">
        <f>SUM(O96:O101)+O103</f>
        <v>0</v>
      </c>
      <c r="P104" s="320"/>
      <c r="Q104" s="319">
        <f>SUM(Q96:Q101)+Q103</f>
        <v>0</v>
      </c>
      <c r="R104" s="319">
        <f>SUM(R96:R101)+R103</f>
        <v>0</v>
      </c>
      <c r="S104" s="320"/>
      <c r="T104" s="319">
        <f>SUM(T96:T101)+T103</f>
        <v>0</v>
      </c>
      <c r="U104" s="319">
        <f>SUM(U96:U101)+U103</f>
        <v>0</v>
      </c>
      <c r="V104" s="320"/>
      <c r="W104" s="319">
        <f>SUM(W96:W101)+W103</f>
        <v>0</v>
      </c>
      <c r="X104" s="319">
        <f>SUM(X96:X101)+X103</f>
        <v>0</v>
      </c>
      <c r="Y104" s="320" t="str">
        <f t="shared" si="43"/>
        <v xml:space="preserve">    ---- </v>
      </c>
      <c r="Z104" s="319">
        <f>SUM(Z96:Z101)+Z103</f>
        <v>0</v>
      </c>
      <c r="AA104" s="319">
        <f>SUM(AA96:AA101)+AA103</f>
        <v>0</v>
      </c>
      <c r="AB104" s="320"/>
      <c r="AC104" s="319">
        <f>SUM(AC96:AC101)+AC103</f>
        <v>0</v>
      </c>
      <c r="AD104" s="319">
        <f>SUM(AD96:AD101)+AD103</f>
        <v>0</v>
      </c>
      <c r="AE104" s="320"/>
      <c r="AF104" s="319">
        <f>SUM(AF96:AF101)+AF103</f>
        <v>0</v>
      </c>
      <c r="AG104" s="319">
        <f>SUM(AG96:AG101)+AG103</f>
        <v>0</v>
      </c>
      <c r="AH104" s="320"/>
      <c r="AI104" s="319">
        <f>SUM(AI96:AI101)+AI103</f>
        <v>0</v>
      </c>
      <c r="AJ104" s="319">
        <f>SUM(AJ96:AJ101)+AJ103</f>
        <v>0</v>
      </c>
      <c r="AK104" s="320" t="str">
        <f t="shared" si="44"/>
        <v xml:space="preserve">    ---- </v>
      </c>
      <c r="AL104" s="319">
        <f>SUM(AL96:AL101)+AL103</f>
        <v>0</v>
      </c>
      <c r="AM104" s="319">
        <f>SUM(AM96:AM101)+AM103</f>
        <v>0</v>
      </c>
      <c r="AN104" s="320" t="str">
        <f t="shared" si="42"/>
        <v xml:space="preserve">    ---- </v>
      </c>
      <c r="AO104" s="319">
        <f t="shared" si="45"/>
        <v>0</v>
      </c>
      <c r="AP104" s="319">
        <f t="shared" si="45"/>
        <v>0</v>
      </c>
      <c r="AQ104" s="320" t="str">
        <f t="shared" si="8"/>
        <v xml:space="preserve">    ---- </v>
      </c>
      <c r="AR104" s="134">
        <f t="shared" si="46"/>
        <v>0</v>
      </c>
      <c r="AS104" s="134">
        <f t="shared" si="46"/>
        <v>0</v>
      </c>
      <c r="AT104" s="320" t="str">
        <f t="shared" si="9"/>
        <v xml:space="preserve">    ---- </v>
      </c>
      <c r="AU104" s="321"/>
      <c r="AV104" s="321"/>
      <c r="AW104" s="322"/>
      <c r="AX104" s="322"/>
    </row>
    <row r="105" spans="1:50" s="328" customFormat="1" ht="18.75" customHeight="1">
      <c r="A105" s="425" t="s">
        <v>311</v>
      </c>
      <c r="B105" s="158"/>
      <c r="C105" s="325"/>
      <c r="D105" s="325"/>
      <c r="E105" s="325"/>
      <c r="F105" s="325"/>
      <c r="G105" s="326" t="str">
        <f t="shared" si="41"/>
        <v xml:space="preserve">    ---- </v>
      </c>
      <c r="H105" s="325"/>
      <c r="I105" s="325"/>
      <c r="J105" s="326"/>
      <c r="K105" s="325"/>
      <c r="L105" s="325"/>
      <c r="M105" s="325"/>
      <c r="N105" s="325"/>
      <c r="O105" s="325"/>
      <c r="P105" s="326"/>
      <c r="Q105" s="325"/>
      <c r="R105" s="325"/>
      <c r="S105" s="326"/>
      <c r="T105" s="325"/>
      <c r="U105" s="325"/>
      <c r="V105" s="326"/>
      <c r="W105" s="325"/>
      <c r="X105" s="325"/>
      <c r="Y105" s="326"/>
      <c r="Z105" s="325"/>
      <c r="AA105" s="325"/>
      <c r="AB105" s="326"/>
      <c r="AC105" s="325"/>
      <c r="AD105" s="325"/>
      <c r="AE105" s="326"/>
      <c r="AF105" s="325"/>
      <c r="AG105" s="325"/>
      <c r="AH105" s="326"/>
      <c r="AI105" s="325"/>
      <c r="AJ105" s="325"/>
      <c r="AK105" s="326" t="str">
        <f t="shared" si="44"/>
        <v xml:space="preserve">    ---- </v>
      </c>
      <c r="AL105" s="325"/>
      <c r="AM105" s="325"/>
      <c r="AN105" s="326"/>
      <c r="AO105" s="325">
        <f t="shared" si="45"/>
        <v>0</v>
      </c>
      <c r="AP105" s="325">
        <f t="shared" si="45"/>
        <v>0</v>
      </c>
      <c r="AQ105" s="326" t="str">
        <f t="shared" si="8"/>
        <v xml:space="preserve">    ---- </v>
      </c>
      <c r="AR105" s="158">
        <f t="shared" si="46"/>
        <v>0</v>
      </c>
      <c r="AS105" s="158">
        <f t="shared" si="46"/>
        <v>0</v>
      </c>
      <c r="AT105" s="326" t="str">
        <f t="shared" si="9"/>
        <v xml:space="preserve">    ---- </v>
      </c>
      <c r="AU105" s="306"/>
      <c r="AV105" s="306"/>
      <c r="AW105" s="302"/>
      <c r="AX105" s="302"/>
    </row>
    <row r="106" spans="1:50" s="328" customFormat="1" ht="18.75" customHeight="1">
      <c r="A106" s="425" t="s">
        <v>312</v>
      </c>
      <c r="B106" s="158"/>
      <c r="C106" s="325"/>
      <c r="D106" s="325"/>
      <c r="E106" s="325"/>
      <c r="F106" s="325"/>
      <c r="G106" s="326" t="str">
        <f t="shared" si="41"/>
        <v xml:space="preserve">    ---- </v>
      </c>
      <c r="H106" s="325"/>
      <c r="I106" s="325"/>
      <c r="J106" s="326"/>
      <c r="K106" s="325"/>
      <c r="L106" s="325"/>
      <c r="M106" s="325"/>
      <c r="N106" s="325"/>
      <c r="O106" s="325"/>
      <c r="P106" s="326"/>
      <c r="Q106" s="325"/>
      <c r="R106" s="325"/>
      <c r="S106" s="326"/>
      <c r="T106" s="325"/>
      <c r="U106" s="325"/>
      <c r="V106" s="326"/>
      <c r="W106" s="325"/>
      <c r="X106" s="325"/>
      <c r="Y106" s="326" t="str">
        <f t="shared" si="43"/>
        <v xml:space="preserve">    ---- </v>
      </c>
      <c r="Z106" s="325"/>
      <c r="AA106" s="325"/>
      <c r="AB106" s="326"/>
      <c r="AC106" s="325"/>
      <c r="AD106" s="325"/>
      <c r="AE106" s="326"/>
      <c r="AF106" s="325"/>
      <c r="AG106" s="325"/>
      <c r="AH106" s="326"/>
      <c r="AI106" s="325"/>
      <c r="AJ106" s="325"/>
      <c r="AK106" s="326" t="str">
        <f t="shared" si="44"/>
        <v xml:space="preserve">    ---- </v>
      </c>
      <c r="AL106" s="325"/>
      <c r="AM106" s="325"/>
      <c r="AN106" s="326" t="str">
        <f t="shared" si="42"/>
        <v xml:space="preserve">    ---- </v>
      </c>
      <c r="AO106" s="325">
        <f t="shared" si="45"/>
        <v>0</v>
      </c>
      <c r="AP106" s="325">
        <f t="shared" si="45"/>
        <v>0</v>
      </c>
      <c r="AQ106" s="326" t="str">
        <f t="shared" si="8"/>
        <v xml:space="preserve">    ---- </v>
      </c>
      <c r="AR106" s="158">
        <f t="shared" si="46"/>
        <v>0</v>
      </c>
      <c r="AS106" s="158">
        <f t="shared" si="46"/>
        <v>0</v>
      </c>
      <c r="AT106" s="326" t="str">
        <f t="shared" si="9"/>
        <v xml:space="preserve">    ---- </v>
      </c>
      <c r="AU106" s="306"/>
      <c r="AV106" s="306"/>
      <c r="AW106" s="302"/>
      <c r="AX106" s="302"/>
    </row>
    <row r="107" spans="1:50" s="585" customFormat="1" ht="18.75" customHeight="1">
      <c r="A107" s="592" t="s">
        <v>461</v>
      </c>
      <c r="B107" s="325"/>
      <c r="C107" s="325"/>
      <c r="D107" s="325"/>
      <c r="E107" s="325"/>
      <c r="F107" s="325"/>
      <c r="G107" s="326"/>
      <c r="H107" s="325"/>
      <c r="I107" s="325"/>
      <c r="J107" s="326"/>
      <c r="K107" s="325"/>
      <c r="L107" s="325"/>
      <c r="M107" s="325"/>
      <c r="N107" s="325"/>
      <c r="O107" s="325"/>
      <c r="P107" s="326"/>
      <c r="Q107" s="325"/>
      <c r="R107" s="325"/>
      <c r="S107" s="326"/>
      <c r="T107" s="325"/>
      <c r="U107" s="325"/>
      <c r="V107" s="326"/>
      <c r="W107" s="325"/>
      <c r="X107" s="325"/>
      <c r="Y107" s="326"/>
      <c r="Z107" s="325"/>
      <c r="AA107" s="325"/>
      <c r="AB107" s="326"/>
      <c r="AC107" s="325"/>
      <c r="AD107" s="325"/>
      <c r="AE107" s="326"/>
      <c r="AF107" s="325"/>
      <c r="AG107" s="325"/>
      <c r="AH107" s="326"/>
      <c r="AI107" s="325"/>
      <c r="AJ107" s="325"/>
      <c r="AK107" s="326"/>
      <c r="AL107" s="325"/>
      <c r="AM107" s="325"/>
      <c r="AN107" s="326"/>
      <c r="AO107" s="325"/>
      <c r="AP107" s="325"/>
      <c r="AQ107" s="326"/>
      <c r="AR107" s="158"/>
      <c r="AS107" s="158"/>
      <c r="AT107" s="326"/>
      <c r="AU107" s="583"/>
      <c r="AV107" s="583"/>
      <c r="AW107" s="584"/>
      <c r="AX107" s="584"/>
    </row>
    <row r="108" spans="1:50" s="585" customFormat="1" ht="18.75" customHeight="1">
      <c r="A108" s="593" t="s">
        <v>307</v>
      </c>
      <c r="B108" s="158"/>
      <c r="C108" s="325"/>
      <c r="D108" s="325" t="str">
        <f t="shared" ref="D108:D118" si="47">IF(B108=0, "    ---- ", IF(ABS(ROUND(100/B108*C108-100,1))&lt;999,ROUND(100/B108*C108-100,1),IF(ROUND(100/B108*C108-100,1)&gt;999,999,-999)))</f>
        <v xml:space="preserve">    ---- </v>
      </c>
      <c r="E108" s="325"/>
      <c r="F108" s="325"/>
      <c r="G108" s="326" t="str">
        <f t="shared" ref="G108:G118" si="48">IF(E108=0, "    ---- ", IF(ABS(ROUND(100/E108*F108-100,1))&lt;999,ROUND(100/E108*F108-100,1),IF(ROUND(100/E108*F108-100,1)&gt;999,999,-999)))</f>
        <v xml:space="preserve">    ---- </v>
      </c>
      <c r="H108" s="325"/>
      <c r="I108" s="325"/>
      <c r="J108" s="326" t="str">
        <f t="shared" ref="J108:J118" si="49">IF(H108=0, "    ---- ", IF(ABS(ROUND(100/H108*I108-100,1))&lt;999,ROUND(100/H108*I108-100,1),IF(ROUND(100/H108*I108-100,1)&gt;999,999,-999)))</f>
        <v xml:space="preserve">    ---- </v>
      </c>
      <c r="K108" s="325"/>
      <c r="L108" s="325"/>
      <c r="M108" s="325" t="str">
        <f t="shared" ref="M108:M118" si="50">IF(K108=0, "    ---- ", IF(ABS(ROUND(100/K108*L108-100,1))&lt;999,ROUND(100/K108*L108-100,1),IF(ROUND(100/K108*L108-100,1)&gt;999,999,-999)))</f>
        <v xml:space="preserve">    ---- </v>
      </c>
      <c r="N108" s="325"/>
      <c r="O108" s="325"/>
      <c r="P108" s="326" t="str">
        <f t="shared" ref="P108:P118" si="51">IF(N108=0, "    ---- ", IF(ABS(ROUND(100/N108*O108-100,1))&lt;999,ROUND(100/N108*O108-100,1),IF(ROUND(100/N108*O108-100,1)&gt;999,999,-999)))</f>
        <v xml:space="preserve">    ---- </v>
      </c>
      <c r="Q108" s="325"/>
      <c r="R108" s="325"/>
      <c r="S108" s="326" t="str">
        <f t="shared" ref="S108:S118" si="52">IF(Q108=0, "    ---- ", IF(ABS(ROUND(100/Q108*R108-100,1))&lt;999,ROUND(100/Q108*R108-100,1),IF(ROUND(100/Q108*R108-100,1)&gt;999,999,-999)))</f>
        <v xml:space="preserve">    ---- </v>
      </c>
      <c r="T108" s="325"/>
      <c r="U108" s="325"/>
      <c r="V108" s="326" t="str">
        <f t="shared" ref="V108:V118" si="53">IF(T108=0, "    ---- ", IF(ABS(ROUND(100/T108*U108-100,1))&lt;999,ROUND(100/T108*U108-100,1),IF(ROUND(100/T108*U108-100,1)&gt;999,999,-999)))</f>
        <v xml:space="preserve">    ---- </v>
      </c>
      <c r="W108" s="325"/>
      <c r="X108" s="325"/>
      <c r="Y108" s="326" t="str">
        <f t="shared" ref="Y108:Y118" si="54">IF(W108=0, "    ---- ", IF(ABS(ROUND(100/W108*X108-100,1))&lt;999,ROUND(100/W108*X108-100,1),IF(ROUND(100/W108*X108-100,1)&gt;999,999,-999)))</f>
        <v xml:space="preserve">    ---- </v>
      </c>
      <c r="Z108" s="325"/>
      <c r="AA108" s="325"/>
      <c r="AB108" s="326" t="str">
        <f t="shared" ref="AB108:AB118" si="55">IF(Z108=0, "    ---- ", IF(ABS(ROUND(100/Z108*AA108-100,1))&lt;999,ROUND(100/Z108*AA108-100,1),IF(ROUND(100/Z108*AA108-100,1)&gt;999,999,-999)))</f>
        <v xml:space="preserve">    ---- </v>
      </c>
      <c r="AC108" s="325"/>
      <c r="AD108" s="325"/>
      <c r="AE108" s="326" t="str">
        <f t="shared" ref="AE108:AE118" si="56">IF(AC108=0, "    ---- ", IF(ABS(ROUND(100/AC108*AD108-100,1))&lt;999,ROUND(100/AC108*AD108-100,1),IF(ROUND(100/AC108*AD108-100,1)&gt;999,999,-999)))</f>
        <v xml:space="preserve">    ---- </v>
      </c>
      <c r="AF108" s="325"/>
      <c r="AG108" s="325"/>
      <c r="AH108" s="326" t="str">
        <f t="shared" ref="AH108:AH118" si="57">IF(AF108=0, "    ---- ", IF(ABS(ROUND(100/AF108*AG108-100,1))&lt;999,ROUND(100/AF108*AG108-100,1),IF(ROUND(100/AF108*AG108-100,1)&gt;999,999,-999)))</f>
        <v xml:space="preserve">    ---- </v>
      </c>
      <c r="AI108" s="325"/>
      <c r="AJ108" s="325"/>
      <c r="AK108" s="326" t="str">
        <f t="shared" ref="AK108:AK118" si="58">IF(AI108=0, "    ---- ", IF(ABS(ROUND(100/AI108*AJ108-100,1))&lt;999,ROUND(100/AI108*AJ108-100,1),IF(ROUND(100/AI108*AJ108-100,1)&gt;999,999,-999)))</f>
        <v xml:space="preserve">    ---- </v>
      </c>
      <c r="AL108" s="325"/>
      <c r="AM108" s="325"/>
      <c r="AN108" s="326" t="str">
        <f t="shared" ref="AN108:AN118" si="59">IF(AL108=0, "    ---- ", IF(ABS(ROUND(100/AL108*AM108-100,1))&lt;999,ROUND(100/AL108*AM108-100,1),IF(ROUND(100/AL108*AM108-100,1)&gt;999,999,-999)))</f>
        <v xml:space="preserve">    ---- </v>
      </c>
      <c r="AO108" s="325">
        <f t="shared" ref="AO108:AO118" si="60">B108+E108+H108+K108+Q108+T108+W108+Z108+AF108+AI108+AL108</f>
        <v>0</v>
      </c>
      <c r="AP108" s="325">
        <f t="shared" ref="AP108:AP118" si="61">C108+F108+I108+L108+R108+U108+X108+AA108+AG108+AJ108+AM108</f>
        <v>0</v>
      </c>
      <c r="AQ108" s="326" t="str">
        <f t="shared" ref="AQ108:AQ118" si="62">IF(AO108=0, "    ---- ", IF(ABS(ROUND(100/AO108*AP108-100,1))&lt;999,ROUND(100/AO108*AP108-100,1),IF(ROUND(100/AO108*AP108-100,1)&gt;999,999,-999)))</f>
        <v xml:space="preserve">    ---- </v>
      </c>
      <c r="AR108" s="325">
        <f t="shared" ref="AR108:AR118" si="63">+B108+E108+H108+K108+N108+Q108+T108+W108+Z108+AC108+AF108+AI108+AL108</f>
        <v>0</v>
      </c>
      <c r="AS108" s="325">
        <f t="shared" ref="AS108:AS118" si="64">+C108+F108+I108+L108+O108+R108+U108+X108+AA108+AD108+AG108+AJ108+AM108</f>
        <v>0</v>
      </c>
      <c r="AT108" s="326" t="str">
        <f t="shared" ref="AT108:AT118" si="65">IF(AR108=0, "    ---- ", IF(ABS(ROUND(100/AR108*AS108-100,1))&lt;999,ROUND(100/AR108*AS108-100,1),IF(ROUND(100/AR108*AS108-100,1)&gt;999,999,-999)))</f>
        <v xml:space="preserve">    ---- </v>
      </c>
      <c r="AU108" s="583"/>
      <c r="AV108" s="583"/>
      <c r="AW108" s="584"/>
      <c r="AX108" s="584"/>
    </row>
    <row r="109" spans="1:50" s="585" customFormat="1" ht="18.75" customHeight="1">
      <c r="A109" s="593" t="s">
        <v>308</v>
      </c>
      <c r="B109" s="158"/>
      <c r="C109" s="325"/>
      <c r="D109" s="325" t="str">
        <f t="shared" si="47"/>
        <v xml:space="preserve">    ---- </v>
      </c>
      <c r="E109" s="325"/>
      <c r="F109" s="325"/>
      <c r="G109" s="326" t="str">
        <f t="shared" si="48"/>
        <v xml:space="preserve">    ---- </v>
      </c>
      <c r="H109" s="325"/>
      <c r="I109" s="325"/>
      <c r="J109" s="326" t="str">
        <f t="shared" si="49"/>
        <v xml:space="preserve">    ---- </v>
      </c>
      <c r="K109" s="325"/>
      <c r="L109" s="325"/>
      <c r="M109" s="325" t="str">
        <f t="shared" si="50"/>
        <v xml:space="preserve">    ---- </v>
      </c>
      <c r="N109" s="325"/>
      <c r="O109" s="325"/>
      <c r="P109" s="326" t="str">
        <f t="shared" si="51"/>
        <v xml:space="preserve">    ---- </v>
      </c>
      <c r="Q109" s="325"/>
      <c r="R109" s="325"/>
      <c r="S109" s="326" t="str">
        <f t="shared" si="52"/>
        <v xml:space="preserve">    ---- </v>
      </c>
      <c r="T109" s="325"/>
      <c r="U109" s="325"/>
      <c r="V109" s="326" t="str">
        <f t="shared" si="53"/>
        <v xml:space="preserve">    ---- </v>
      </c>
      <c r="W109" s="325"/>
      <c r="X109" s="325"/>
      <c r="Y109" s="326" t="str">
        <f t="shared" si="54"/>
        <v xml:space="preserve">    ---- </v>
      </c>
      <c r="Z109" s="325"/>
      <c r="AA109" s="325"/>
      <c r="AB109" s="326" t="str">
        <f t="shared" si="55"/>
        <v xml:space="preserve">    ---- </v>
      </c>
      <c r="AC109" s="325"/>
      <c r="AD109" s="325"/>
      <c r="AE109" s="326" t="str">
        <f t="shared" si="56"/>
        <v xml:space="preserve">    ---- </v>
      </c>
      <c r="AF109" s="325"/>
      <c r="AG109" s="325"/>
      <c r="AH109" s="326" t="str">
        <f t="shared" si="57"/>
        <v xml:space="preserve">    ---- </v>
      </c>
      <c r="AI109" s="325"/>
      <c r="AJ109" s="325"/>
      <c r="AK109" s="326" t="str">
        <f t="shared" si="58"/>
        <v xml:space="preserve">    ---- </v>
      </c>
      <c r="AL109" s="325"/>
      <c r="AM109" s="325"/>
      <c r="AN109" s="326" t="str">
        <f t="shared" si="59"/>
        <v xml:space="preserve">    ---- </v>
      </c>
      <c r="AO109" s="325">
        <f t="shared" si="60"/>
        <v>0</v>
      </c>
      <c r="AP109" s="325">
        <f t="shared" si="61"/>
        <v>0</v>
      </c>
      <c r="AQ109" s="326" t="str">
        <f t="shared" si="62"/>
        <v xml:space="preserve">    ---- </v>
      </c>
      <c r="AR109" s="325">
        <f t="shared" si="63"/>
        <v>0</v>
      </c>
      <c r="AS109" s="325">
        <f t="shared" si="64"/>
        <v>0</v>
      </c>
      <c r="AT109" s="326" t="str">
        <f t="shared" si="65"/>
        <v xml:space="preserve">    ---- </v>
      </c>
      <c r="AU109" s="583"/>
      <c r="AV109" s="583"/>
      <c r="AW109" s="584"/>
      <c r="AX109" s="584"/>
    </row>
    <row r="110" spans="1:50" s="585" customFormat="1" ht="18.75" customHeight="1">
      <c r="A110" s="593" t="s">
        <v>182</v>
      </c>
      <c r="B110" s="158"/>
      <c r="C110" s="325"/>
      <c r="D110" s="325" t="str">
        <f t="shared" si="47"/>
        <v xml:space="preserve">    ---- </v>
      </c>
      <c r="E110" s="325"/>
      <c r="F110" s="325"/>
      <c r="G110" s="326" t="str">
        <f t="shared" si="48"/>
        <v xml:space="preserve">    ---- </v>
      </c>
      <c r="H110" s="325"/>
      <c r="I110" s="325"/>
      <c r="J110" s="326" t="str">
        <f t="shared" si="49"/>
        <v xml:space="preserve">    ---- </v>
      </c>
      <c r="K110" s="325"/>
      <c r="L110" s="325"/>
      <c r="M110" s="325" t="str">
        <f t="shared" si="50"/>
        <v xml:space="preserve">    ---- </v>
      </c>
      <c r="N110" s="325"/>
      <c r="O110" s="325"/>
      <c r="P110" s="326" t="str">
        <f t="shared" si="51"/>
        <v xml:space="preserve">    ---- </v>
      </c>
      <c r="Q110" s="325"/>
      <c r="R110" s="325"/>
      <c r="S110" s="326" t="str">
        <f t="shared" si="52"/>
        <v xml:space="preserve">    ---- </v>
      </c>
      <c r="T110" s="325"/>
      <c r="U110" s="325"/>
      <c r="V110" s="326" t="str">
        <f t="shared" si="53"/>
        <v xml:space="preserve">    ---- </v>
      </c>
      <c r="W110" s="325"/>
      <c r="X110" s="325"/>
      <c r="Y110" s="326" t="str">
        <f t="shared" si="54"/>
        <v xml:space="preserve">    ---- </v>
      </c>
      <c r="Z110" s="325"/>
      <c r="AA110" s="325"/>
      <c r="AB110" s="326" t="str">
        <f t="shared" si="55"/>
        <v xml:space="preserve">    ---- </v>
      </c>
      <c r="AC110" s="325"/>
      <c r="AD110" s="325"/>
      <c r="AE110" s="326" t="str">
        <f t="shared" si="56"/>
        <v xml:space="preserve">    ---- </v>
      </c>
      <c r="AF110" s="325"/>
      <c r="AG110" s="325"/>
      <c r="AH110" s="326" t="str">
        <f t="shared" si="57"/>
        <v xml:space="preserve">    ---- </v>
      </c>
      <c r="AI110" s="325"/>
      <c r="AJ110" s="325"/>
      <c r="AK110" s="326" t="str">
        <f t="shared" si="58"/>
        <v xml:space="preserve">    ---- </v>
      </c>
      <c r="AL110" s="325"/>
      <c r="AM110" s="325"/>
      <c r="AN110" s="326" t="str">
        <f t="shared" si="59"/>
        <v xml:space="preserve">    ---- </v>
      </c>
      <c r="AO110" s="325">
        <f t="shared" si="60"/>
        <v>0</v>
      </c>
      <c r="AP110" s="325">
        <f t="shared" si="61"/>
        <v>0</v>
      </c>
      <c r="AQ110" s="326" t="str">
        <f t="shared" si="62"/>
        <v xml:space="preserve">    ---- </v>
      </c>
      <c r="AR110" s="325">
        <f t="shared" si="63"/>
        <v>0</v>
      </c>
      <c r="AS110" s="325">
        <f t="shared" si="64"/>
        <v>0</v>
      </c>
      <c r="AT110" s="326" t="str">
        <f t="shared" si="65"/>
        <v xml:space="preserve">    ---- </v>
      </c>
      <c r="AU110" s="583"/>
      <c r="AV110" s="583"/>
      <c r="AW110" s="584"/>
      <c r="AX110" s="584"/>
    </row>
    <row r="111" spans="1:50" s="585" customFormat="1" ht="18.75" customHeight="1">
      <c r="A111" s="593" t="s">
        <v>176</v>
      </c>
      <c r="B111" s="158"/>
      <c r="C111" s="325"/>
      <c r="D111" s="325" t="str">
        <f t="shared" si="47"/>
        <v xml:space="preserve">    ---- </v>
      </c>
      <c r="E111" s="325"/>
      <c r="F111" s="325"/>
      <c r="G111" s="326" t="str">
        <f t="shared" si="48"/>
        <v xml:space="preserve">    ---- </v>
      </c>
      <c r="H111" s="325"/>
      <c r="I111" s="325"/>
      <c r="J111" s="326" t="str">
        <f t="shared" si="49"/>
        <v xml:space="preserve">    ---- </v>
      </c>
      <c r="K111" s="325"/>
      <c r="L111" s="325"/>
      <c r="M111" s="325" t="str">
        <f t="shared" si="50"/>
        <v xml:space="preserve">    ---- </v>
      </c>
      <c r="N111" s="325"/>
      <c r="O111" s="325"/>
      <c r="P111" s="326" t="str">
        <f t="shared" si="51"/>
        <v xml:space="preserve">    ---- </v>
      </c>
      <c r="Q111" s="325"/>
      <c r="R111" s="325"/>
      <c r="S111" s="326" t="str">
        <f t="shared" si="52"/>
        <v xml:space="preserve">    ---- </v>
      </c>
      <c r="T111" s="325"/>
      <c r="U111" s="325"/>
      <c r="V111" s="326" t="str">
        <f t="shared" si="53"/>
        <v xml:space="preserve">    ---- </v>
      </c>
      <c r="W111" s="325"/>
      <c r="X111" s="325"/>
      <c r="Y111" s="326" t="str">
        <f t="shared" si="54"/>
        <v xml:space="preserve">    ---- </v>
      </c>
      <c r="Z111" s="325"/>
      <c r="AA111" s="325"/>
      <c r="AB111" s="326" t="str">
        <f t="shared" si="55"/>
        <v xml:space="preserve">    ---- </v>
      </c>
      <c r="AC111" s="325"/>
      <c r="AD111" s="325"/>
      <c r="AE111" s="326" t="str">
        <f t="shared" si="56"/>
        <v xml:space="preserve">    ---- </v>
      </c>
      <c r="AF111" s="325"/>
      <c r="AG111" s="325"/>
      <c r="AH111" s="326" t="str">
        <f t="shared" si="57"/>
        <v xml:space="preserve">    ---- </v>
      </c>
      <c r="AI111" s="325"/>
      <c r="AJ111" s="325"/>
      <c r="AK111" s="326" t="str">
        <f t="shared" si="58"/>
        <v xml:space="preserve">    ---- </v>
      </c>
      <c r="AL111" s="325"/>
      <c r="AM111" s="325"/>
      <c r="AN111" s="326" t="str">
        <f t="shared" si="59"/>
        <v xml:space="preserve">    ---- </v>
      </c>
      <c r="AO111" s="325">
        <f t="shared" si="60"/>
        <v>0</v>
      </c>
      <c r="AP111" s="325">
        <f t="shared" si="61"/>
        <v>0</v>
      </c>
      <c r="AQ111" s="326" t="str">
        <f t="shared" si="62"/>
        <v xml:space="preserve">    ---- </v>
      </c>
      <c r="AR111" s="325">
        <f t="shared" si="63"/>
        <v>0</v>
      </c>
      <c r="AS111" s="325">
        <f t="shared" si="64"/>
        <v>0</v>
      </c>
      <c r="AT111" s="326" t="str">
        <f t="shared" si="65"/>
        <v xml:space="preserve">    ---- </v>
      </c>
      <c r="AU111" s="583"/>
      <c r="AV111" s="583"/>
      <c r="AW111" s="584"/>
      <c r="AX111" s="584"/>
    </row>
    <row r="112" spans="1:50" s="585" customFormat="1" ht="18.75" customHeight="1">
      <c r="A112" s="593" t="s">
        <v>179</v>
      </c>
      <c r="B112" s="158"/>
      <c r="C112" s="325"/>
      <c r="D112" s="325" t="str">
        <f t="shared" si="47"/>
        <v xml:space="preserve">    ---- </v>
      </c>
      <c r="E112" s="325"/>
      <c r="F112" s="325"/>
      <c r="G112" s="326" t="str">
        <f t="shared" si="48"/>
        <v xml:space="preserve">    ---- </v>
      </c>
      <c r="H112" s="325"/>
      <c r="I112" s="325"/>
      <c r="J112" s="326" t="str">
        <f t="shared" si="49"/>
        <v xml:space="preserve">    ---- </v>
      </c>
      <c r="K112" s="325"/>
      <c r="L112" s="325"/>
      <c r="M112" s="325" t="str">
        <f t="shared" si="50"/>
        <v xml:space="preserve">    ---- </v>
      </c>
      <c r="N112" s="325"/>
      <c r="O112" s="325"/>
      <c r="P112" s="326" t="str">
        <f t="shared" si="51"/>
        <v xml:space="preserve">    ---- </v>
      </c>
      <c r="Q112" s="325"/>
      <c r="R112" s="325"/>
      <c r="S112" s="326" t="str">
        <f t="shared" si="52"/>
        <v xml:space="preserve">    ---- </v>
      </c>
      <c r="T112" s="325"/>
      <c r="U112" s="325"/>
      <c r="V112" s="326" t="str">
        <f t="shared" si="53"/>
        <v xml:space="preserve">    ---- </v>
      </c>
      <c r="W112" s="325"/>
      <c r="X112" s="325"/>
      <c r="Y112" s="326" t="str">
        <f t="shared" si="54"/>
        <v xml:space="preserve">    ---- </v>
      </c>
      <c r="Z112" s="325"/>
      <c r="AA112" s="325"/>
      <c r="AB112" s="326" t="str">
        <f t="shared" si="55"/>
        <v xml:space="preserve">    ---- </v>
      </c>
      <c r="AC112" s="325"/>
      <c r="AD112" s="325"/>
      <c r="AE112" s="326" t="str">
        <f t="shared" si="56"/>
        <v xml:space="preserve">    ---- </v>
      </c>
      <c r="AF112" s="325"/>
      <c r="AG112" s="325"/>
      <c r="AH112" s="326" t="str">
        <f t="shared" si="57"/>
        <v xml:space="preserve">    ---- </v>
      </c>
      <c r="AI112" s="325"/>
      <c r="AJ112" s="325"/>
      <c r="AK112" s="326" t="str">
        <f t="shared" si="58"/>
        <v xml:space="preserve">    ---- </v>
      </c>
      <c r="AL112" s="325"/>
      <c r="AM112" s="325"/>
      <c r="AN112" s="326" t="str">
        <f t="shared" si="59"/>
        <v xml:space="preserve">    ---- </v>
      </c>
      <c r="AO112" s="325">
        <f t="shared" si="60"/>
        <v>0</v>
      </c>
      <c r="AP112" s="325">
        <f t="shared" si="61"/>
        <v>0</v>
      </c>
      <c r="AQ112" s="326" t="str">
        <f t="shared" si="62"/>
        <v xml:space="preserve">    ---- </v>
      </c>
      <c r="AR112" s="325">
        <f t="shared" si="63"/>
        <v>0</v>
      </c>
      <c r="AS112" s="325">
        <f t="shared" si="64"/>
        <v>0</v>
      </c>
      <c r="AT112" s="326" t="str">
        <f t="shared" si="65"/>
        <v xml:space="preserve">    ---- </v>
      </c>
      <c r="AU112" s="583"/>
      <c r="AV112" s="583"/>
      <c r="AW112" s="584"/>
      <c r="AX112" s="584"/>
    </row>
    <row r="113" spans="1:50" s="585" customFormat="1" ht="18.75" customHeight="1">
      <c r="A113" s="593" t="s">
        <v>309</v>
      </c>
      <c r="B113" s="158"/>
      <c r="C113" s="325"/>
      <c r="D113" s="325" t="str">
        <f t="shared" si="47"/>
        <v xml:space="preserve">    ---- </v>
      </c>
      <c r="E113" s="325"/>
      <c r="F113" s="325"/>
      <c r="G113" s="326" t="str">
        <f t="shared" si="48"/>
        <v xml:space="preserve">    ---- </v>
      </c>
      <c r="H113" s="325"/>
      <c r="I113" s="325"/>
      <c r="J113" s="326" t="str">
        <f t="shared" si="49"/>
        <v xml:space="preserve">    ---- </v>
      </c>
      <c r="K113" s="325"/>
      <c r="L113" s="325"/>
      <c r="M113" s="325" t="str">
        <f t="shared" si="50"/>
        <v xml:space="preserve">    ---- </v>
      </c>
      <c r="N113" s="325"/>
      <c r="O113" s="325"/>
      <c r="P113" s="326" t="str">
        <f t="shared" si="51"/>
        <v xml:space="preserve">    ---- </v>
      </c>
      <c r="Q113" s="325"/>
      <c r="R113" s="325"/>
      <c r="S113" s="326" t="str">
        <f t="shared" si="52"/>
        <v xml:space="preserve">    ---- </v>
      </c>
      <c r="T113" s="325"/>
      <c r="U113" s="325"/>
      <c r="V113" s="326" t="str">
        <f t="shared" si="53"/>
        <v xml:space="preserve">    ---- </v>
      </c>
      <c r="W113" s="325"/>
      <c r="X113" s="325"/>
      <c r="Y113" s="326" t="str">
        <f t="shared" si="54"/>
        <v xml:space="preserve">    ---- </v>
      </c>
      <c r="Z113" s="325"/>
      <c r="AA113" s="325"/>
      <c r="AB113" s="326" t="str">
        <f t="shared" si="55"/>
        <v xml:space="preserve">    ---- </v>
      </c>
      <c r="AC113" s="325"/>
      <c r="AD113" s="325"/>
      <c r="AE113" s="326" t="str">
        <f t="shared" si="56"/>
        <v xml:space="preserve">    ---- </v>
      </c>
      <c r="AF113" s="325"/>
      <c r="AG113" s="325"/>
      <c r="AH113" s="326" t="str">
        <f t="shared" si="57"/>
        <v xml:space="preserve">    ---- </v>
      </c>
      <c r="AI113" s="325"/>
      <c r="AJ113" s="325"/>
      <c r="AK113" s="326" t="str">
        <f t="shared" si="58"/>
        <v xml:space="preserve">    ---- </v>
      </c>
      <c r="AL113" s="325"/>
      <c r="AM113" s="325"/>
      <c r="AN113" s="326" t="str">
        <f t="shared" si="59"/>
        <v xml:space="preserve">    ---- </v>
      </c>
      <c r="AO113" s="325">
        <f t="shared" si="60"/>
        <v>0</v>
      </c>
      <c r="AP113" s="325">
        <f t="shared" si="61"/>
        <v>0</v>
      </c>
      <c r="AQ113" s="326" t="str">
        <f t="shared" si="62"/>
        <v xml:space="preserve">    ---- </v>
      </c>
      <c r="AR113" s="325">
        <f t="shared" si="63"/>
        <v>0</v>
      </c>
      <c r="AS113" s="325">
        <f t="shared" si="64"/>
        <v>0</v>
      </c>
      <c r="AT113" s="326" t="str">
        <f t="shared" si="65"/>
        <v xml:space="preserve">    ---- </v>
      </c>
      <c r="AU113" s="583"/>
      <c r="AV113" s="583"/>
      <c r="AW113" s="584"/>
      <c r="AX113" s="584"/>
    </row>
    <row r="114" spans="1:50" s="585" customFormat="1" ht="18.75" customHeight="1">
      <c r="A114" s="593" t="s">
        <v>178</v>
      </c>
      <c r="B114" s="158"/>
      <c r="C114" s="325"/>
      <c r="D114" s="325" t="str">
        <f t="shared" si="47"/>
        <v xml:space="preserve">    ---- </v>
      </c>
      <c r="E114" s="325"/>
      <c r="F114" s="325"/>
      <c r="G114" s="326" t="str">
        <f t="shared" si="48"/>
        <v xml:space="preserve">    ---- </v>
      </c>
      <c r="H114" s="325"/>
      <c r="I114" s="325"/>
      <c r="J114" s="326" t="str">
        <f t="shared" si="49"/>
        <v xml:space="preserve">    ---- </v>
      </c>
      <c r="K114" s="325"/>
      <c r="L114" s="325"/>
      <c r="M114" s="325" t="str">
        <f t="shared" si="50"/>
        <v xml:space="preserve">    ---- </v>
      </c>
      <c r="N114" s="325"/>
      <c r="O114" s="325"/>
      <c r="P114" s="326" t="str">
        <f t="shared" si="51"/>
        <v xml:space="preserve">    ---- </v>
      </c>
      <c r="Q114" s="325"/>
      <c r="R114" s="325"/>
      <c r="S114" s="326" t="str">
        <f t="shared" si="52"/>
        <v xml:space="preserve">    ---- </v>
      </c>
      <c r="T114" s="325"/>
      <c r="U114" s="325"/>
      <c r="V114" s="326" t="str">
        <f t="shared" si="53"/>
        <v xml:space="preserve">    ---- </v>
      </c>
      <c r="W114" s="325"/>
      <c r="X114" s="325"/>
      <c r="Y114" s="326" t="str">
        <f t="shared" si="54"/>
        <v xml:space="preserve">    ---- </v>
      </c>
      <c r="Z114" s="325"/>
      <c r="AA114" s="325"/>
      <c r="AB114" s="326" t="str">
        <f t="shared" si="55"/>
        <v xml:space="preserve">    ---- </v>
      </c>
      <c r="AC114" s="325"/>
      <c r="AD114" s="325"/>
      <c r="AE114" s="326" t="str">
        <f t="shared" si="56"/>
        <v xml:space="preserve">    ---- </v>
      </c>
      <c r="AF114" s="325"/>
      <c r="AG114" s="325"/>
      <c r="AH114" s="326" t="str">
        <f t="shared" si="57"/>
        <v xml:space="preserve">    ---- </v>
      </c>
      <c r="AI114" s="325"/>
      <c r="AJ114" s="325"/>
      <c r="AK114" s="326" t="str">
        <f t="shared" si="58"/>
        <v xml:space="preserve">    ---- </v>
      </c>
      <c r="AL114" s="325"/>
      <c r="AM114" s="325"/>
      <c r="AN114" s="326" t="str">
        <f t="shared" si="59"/>
        <v xml:space="preserve">    ---- </v>
      </c>
      <c r="AO114" s="325">
        <f t="shared" si="60"/>
        <v>0</v>
      </c>
      <c r="AP114" s="325">
        <f t="shared" si="61"/>
        <v>0</v>
      </c>
      <c r="AQ114" s="326" t="str">
        <f t="shared" si="62"/>
        <v xml:space="preserve">    ---- </v>
      </c>
      <c r="AR114" s="325">
        <f t="shared" si="63"/>
        <v>0</v>
      </c>
      <c r="AS114" s="325">
        <f t="shared" si="64"/>
        <v>0</v>
      </c>
      <c r="AT114" s="326" t="str">
        <f t="shared" si="65"/>
        <v xml:space="preserve">    ---- </v>
      </c>
      <c r="AU114" s="583"/>
      <c r="AV114" s="583"/>
      <c r="AW114" s="584"/>
      <c r="AX114" s="584"/>
    </row>
    <row r="115" spans="1:50" s="585" customFormat="1" ht="18.75" customHeight="1">
      <c r="A115" s="593" t="s">
        <v>310</v>
      </c>
      <c r="B115" s="158"/>
      <c r="C115" s="325"/>
      <c r="D115" s="325" t="str">
        <f t="shared" si="47"/>
        <v xml:space="preserve">    ---- </v>
      </c>
      <c r="E115" s="325"/>
      <c r="F115" s="325"/>
      <c r="G115" s="326" t="str">
        <f t="shared" si="48"/>
        <v xml:space="preserve">    ---- </v>
      </c>
      <c r="H115" s="325"/>
      <c r="I115" s="325"/>
      <c r="J115" s="326" t="str">
        <f t="shared" si="49"/>
        <v xml:space="preserve">    ---- </v>
      </c>
      <c r="K115" s="325"/>
      <c r="L115" s="325"/>
      <c r="M115" s="325" t="str">
        <f t="shared" si="50"/>
        <v xml:space="preserve">    ---- </v>
      </c>
      <c r="N115" s="325"/>
      <c r="O115" s="325"/>
      <c r="P115" s="326" t="str">
        <f t="shared" si="51"/>
        <v xml:space="preserve">    ---- </v>
      </c>
      <c r="Q115" s="325"/>
      <c r="R115" s="325"/>
      <c r="S115" s="326" t="str">
        <f t="shared" si="52"/>
        <v xml:space="preserve">    ---- </v>
      </c>
      <c r="T115" s="325"/>
      <c r="U115" s="325"/>
      <c r="V115" s="326" t="str">
        <f t="shared" si="53"/>
        <v xml:space="preserve">    ---- </v>
      </c>
      <c r="W115" s="325"/>
      <c r="X115" s="325"/>
      <c r="Y115" s="326" t="str">
        <f t="shared" si="54"/>
        <v xml:space="preserve">    ---- </v>
      </c>
      <c r="Z115" s="325"/>
      <c r="AA115" s="325"/>
      <c r="AB115" s="326" t="str">
        <f t="shared" si="55"/>
        <v xml:space="preserve">    ---- </v>
      </c>
      <c r="AC115" s="325"/>
      <c r="AD115" s="325"/>
      <c r="AE115" s="326" t="str">
        <f t="shared" si="56"/>
        <v xml:space="preserve">    ---- </v>
      </c>
      <c r="AF115" s="325"/>
      <c r="AG115" s="325"/>
      <c r="AH115" s="326" t="str">
        <f t="shared" si="57"/>
        <v xml:space="preserve">    ---- </v>
      </c>
      <c r="AI115" s="325"/>
      <c r="AJ115" s="325"/>
      <c r="AK115" s="326" t="str">
        <f t="shared" si="58"/>
        <v xml:space="preserve">    ---- </v>
      </c>
      <c r="AL115" s="325"/>
      <c r="AM115" s="325"/>
      <c r="AN115" s="326" t="str">
        <f t="shared" si="59"/>
        <v xml:space="preserve">    ---- </v>
      </c>
      <c r="AO115" s="325">
        <f t="shared" si="60"/>
        <v>0</v>
      </c>
      <c r="AP115" s="325">
        <f t="shared" si="61"/>
        <v>0</v>
      </c>
      <c r="AQ115" s="326" t="str">
        <f t="shared" si="62"/>
        <v xml:space="preserve">    ---- </v>
      </c>
      <c r="AR115" s="325">
        <f t="shared" si="63"/>
        <v>0</v>
      </c>
      <c r="AS115" s="325">
        <f t="shared" si="64"/>
        <v>0</v>
      </c>
      <c r="AT115" s="326" t="str">
        <f t="shared" si="65"/>
        <v xml:space="preserve">    ---- </v>
      </c>
      <c r="AU115" s="583"/>
      <c r="AV115" s="583"/>
      <c r="AW115" s="584"/>
      <c r="AX115" s="584"/>
    </row>
    <row r="116" spans="1:50" s="588" customFormat="1" ht="18.75" customHeight="1">
      <c r="A116" s="592" t="s">
        <v>41</v>
      </c>
      <c r="B116" s="319">
        <f>SUM(B108:B113)+B115</f>
        <v>0</v>
      </c>
      <c r="C116" s="319">
        <f>SUM(C108:C113)+C115</f>
        <v>0</v>
      </c>
      <c r="D116" s="319" t="str">
        <f t="shared" si="47"/>
        <v xml:space="preserve">    ---- </v>
      </c>
      <c r="E116" s="319">
        <f>SUM(E108:E113)+E115</f>
        <v>0</v>
      </c>
      <c r="F116" s="319">
        <f>SUM(F108:F113)+F115</f>
        <v>0</v>
      </c>
      <c r="G116" s="320" t="str">
        <f t="shared" si="48"/>
        <v xml:space="preserve">    ---- </v>
      </c>
      <c r="H116" s="319">
        <f>SUM(H108:H113)+H115</f>
        <v>0</v>
      </c>
      <c r="I116" s="319">
        <f>SUM(I108:I113)+I115</f>
        <v>0</v>
      </c>
      <c r="J116" s="320" t="str">
        <f t="shared" si="49"/>
        <v xml:space="preserve">    ---- </v>
      </c>
      <c r="K116" s="319">
        <f>SUM(K108:K113)+K115</f>
        <v>0</v>
      </c>
      <c r="L116" s="319">
        <f>SUM(L108:L113)+L115</f>
        <v>0</v>
      </c>
      <c r="M116" s="319" t="str">
        <f t="shared" si="50"/>
        <v xml:space="preserve">    ---- </v>
      </c>
      <c r="N116" s="319">
        <f>SUM(N108:N113)+N115</f>
        <v>0</v>
      </c>
      <c r="O116" s="319">
        <f>SUM(O108:O113)+O115</f>
        <v>0</v>
      </c>
      <c r="P116" s="320" t="str">
        <f t="shared" si="51"/>
        <v xml:space="preserve">    ---- </v>
      </c>
      <c r="Q116" s="319">
        <f>SUM(Q108:Q113)+Q115</f>
        <v>0</v>
      </c>
      <c r="R116" s="319">
        <f>SUM(R108:R113)+R115</f>
        <v>0</v>
      </c>
      <c r="S116" s="320" t="str">
        <f t="shared" si="52"/>
        <v xml:space="preserve">    ---- </v>
      </c>
      <c r="T116" s="319">
        <f>SUM(T108:T113)+T115</f>
        <v>0</v>
      </c>
      <c r="U116" s="319">
        <f>SUM(U108:U113)+U115</f>
        <v>0</v>
      </c>
      <c r="V116" s="320" t="str">
        <f t="shared" si="53"/>
        <v xml:space="preserve">    ---- </v>
      </c>
      <c r="W116" s="319">
        <f>SUM(W108:W113)+W115</f>
        <v>0</v>
      </c>
      <c r="X116" s="319">
        <f>SUM(X108:X113)+X115</f>
        <v>0</v>
      </c>
      <c r="Y116" s="320" t="str">
        <f t="shared" si="54"/>
        <v xml:space="preserve">    ---- </v>
      </c>
      <c r="Z116" s="319">
        <f>SUM(Z108:Z113)+Z115</f>
        <v>0</v>
      </c>
      <c r="AA116" s="319">
        <f>SUM(AA108:AA113)+AA115</f>
        <v>0</v>
      </c>
      <c r="AB116" s="320" t="str">
        <f t="shared" si="55"/>
        <v xml:space="preserve">    ---- </v>
      </c>
      <c r="AC116" s="319">
        <f>SUM(AC108:AC113)+AC115</f>
        <v>0</v>
      </c>
      <c r="AD116" s="319">
        <f>SUM(AD108:AD113)+AD115</f>
        <v>0</v>
      </c>
      <c r="AE116" s="320" t="str">
        <f t="shared" si="56"/>
        <v xml:space="preserve">    ---- </v>
      </c>
      <c r="AF116" s="319">
        <f>SUM(AF108:AF113)+AF115</f>
        <v>0</v>
      </c>
      <c r="AG116" s="319">
        <f>SUM(AG108:AG113)+AG115</f>
        <v>0</v>
      </c>
      <c r="AH116" s="320" t="str">
        <f t="shared" si="57"/>
        <v xml:space="preserve">    ---- </v>
      </c>
      <c r="AI116" s="319">
        <f>SUM(AI108:AI113)+AI115</f>
        <v>0</v>
      </c>
      <c r="AJ116" s="319">
        <f>SUM(AJ108:AJ113)+AJ115</f>
        <v>0</v>
      </c>
      <c r="AK116" s="320" t="str">
        <f t="shared" si="58"/>
        <v xml:space="preserve">    ---- </v>
      </c>
      <c r="AL116" s="319">
        <f>SUM(AL108:AL113)+AL115</f>
        <v>0</v>
      </c>
      <c r="AM116" s="319">
        <f>SUM(AM108:AM113)+AM115</f>
        <v>0</v>
      </c>
      <c r="AN116" s="320" t="str">
        <f t="shared" si="59"/>
        <v xml:space="preserve">    ---- </v>
      </c>
      <c r="AO116" s="319">
        <f t="shared" si="60"/>
        <v>0</v>
      </c>
      <c r="AP116" s="319">
        <f t="shared" si="61"/>
        <v>0</v>
      </c>
      <c r="AQ116" s="320" t="str">
        <f t="shared" si="62"/>
        <v xml:space="preserve">    ---- </v>
      </c>
      <c r="AR116" s="319">
        <f t="shared" si="63"/>
        <v>0</v>
      </c>
      <c r="AS116" s="319">
        <f t="shared" si="64"/>
        <v>0</v>
      </c>
      <c r="AT116" s="320" t="str">
        <f t="shared" si="65"/>
        <v xml:space="preserve">    ---- </v>
      </c>
      <c r="AU116" s="586"/>
      <c r="AV116" s="586"/>
      <c r="AW116" s="587"/>
      <c r="AX116" s="587"/>
    </row>
    <row r="117" spans="1:50" s="585" customFormat="1" ht="18.75" customHeight="1">
      <c r="A117" s="593" t="s">
        <v>311</v>
      </c>
      <c r="B117" s="158"/>
      <c r="C117" s="325"/>
      <c r="D117" s="325" t="str">
        <f t="shared" si="47"/>
        <v xml:space="preserve">    ---- </v>
      </c>
      <c r="E117" s="325"/>
      <c r="F117" s="325"/>
      <c r="G117" s="326" t="str">
        <f t="shared" si="48"/>
        <v xml:space="preserve">    ---- </v>
      </c>
      <c r="H117" s="325"/>
      <c r="I117" s="325"/>
      <c r="J117" s="326" t="str">
        <f t="shared" si="49"/>
        <v xml:space="preserve">    ---- </v>
      </c>
      <c r="K117" s="325"/>
      <c r="L117" s="325"/>
      <c r="M117" s="325" t="str">
        <f t="shared" si="50"/>
        <v xml:space="preserve">    ---- </v>
      </c>
      <c r="N117" s="325"/>
      <c r="O117" s="325"/>
      <c r="P117" s="326" t="str">
        <f t="shared" si="51"/>
        <v xml:space="preserve">    ---- </v>
      </c>
      <c r="Q117" s="325"/>
      <c r="R117" s="325"/>
      <c r="S117" s="326" t="str">
        <f t="shared" si="52"/>
        <v xml:space="preserve">    ---- </v>
      </c>
      <c r="T117" s="325"/>
      <c r="U117" s="325"/>
      <c r="V117" s="326" t="str">
        <f t="shared" si="53"/>
        <v xml:space="preserve">    ---- </v>
      </c>
      <c r="W117" s="325"/>
      <c r="X117" s="325"/>
      <c r="Y117" s="326" t="str">
        <f t="shared" si="54"/>
        <v xml:space="preserve">    ---- </v>
      </c>
      <c r="Z117" s="325"/>
      <c r="AA117" s="325"/>
      <c r="AB117" s="326" t="str">
        <f t="shared" si="55"/>
        <v xml:space="preserve">    ---- </v>
      </c>
      <c r="AC117" s="325"/>
      <c r="AD117" s="325"/>
      <c r="AE117" s="326" t="str">
        <f t="shared" si="56"/>
        <v xml:space="preserve">    ---- </v>
      </c>
      <c r="AF117" s="325"/>
      <c r="AG117" s="325"/>
      <c r="AH117" s="326" t="str">
        <f t="shared" si="57"/>
        <v xml:space="preserve">    ---- </v>
      </c>
      <c r="AI117" s="325"/>
      <c r="AJ117" s="325"/>
      <c r="AK117" s="326" t="str">
        <f t="shared" si="58"/>
        <v xml:space="preserve">    ---- </v>
      </c>
      <c r="AL117" s="325"/>
      <c r="AM117" s="325"/>
      <c r="AN117" s="326" t="str">
        <f t="shared" si="59"/>
        <v xml:space="preserve">    ---- </v>
      </c>
      <c r="AO117" s="325">
        <f t="shared" si="60"/>
        <v>0</v>
      </c>
      <c r="AP117" s="325">
        <f t="shared" si="61"/>
        <v>0</v>
      </c>
      <c r="AQ117" s="326" t="str">
        <f t="shared" si="62"/>
        <v xml:space="preserve">    ---- </v>
      </c>
      <c r="AR117" s="325">
        <f t="shared" si="63"/>
        <v>0</v>
      </c>
      <c r="AS117" s="325">
        <f t="shared" si="64"/>
        <v>0</v>
      </c>
      <c r="AT117" s="326" t="str">
        <f t="shared" si="65"/>
        <v xml:space="preserve">    ---- </v>
      </c>
      <c r="AU117" s="583"/>
      <c r="AV117" s="583"/>
      <c r="AW117" s="584"/>
      <c r="AX117" s="584"/>
    </row>
    <row r="118" spans="1:50" s="585" customFormat="1" ht="18.75" customHeight="1">
      <c r="A118" s="593" t="s">
        <v>312</v>
      </c>
      <c r="B118" s="158"/>
      <c r="C118" s="325"/>
      <c r="D118" s="325" t="str">
        <f t="shared" si="47"/>
        <v xml:space="preserve">    ---- </v>
      </c>
      <c r="E118" s="325"/>
      <c r="F118" s="325"/>
      <c r="G118" s="326" t="str">
        <f t="shared" si="48"/>
        <v xml:space="preserve">    ---- </v>
      </c>
      <c r="H118" s="325"/>
      <c r="I118" s="325"/>
      <c r="J118" s="326" t="str">
        <f t="shared" si="49"/>
        <v xml:space="preserve">    ---- </v>
      </c>
      <c r="K118" s="325"/>
      <c r="L118" s="325"/>
      <c r="M118" s="325" t="str">
        <f t="shared" si="50"/>
        <v xml:space="preserve">    ---- </v>
      </c>
      <c r="N118" s="325"/>
      <c r="O118" s="325"/>
      <c r="P118" s="326" t="str">
        <f t="shared" si="51"/>
        <v xml:space="preserve">    ---- </v>
      </c>
      <c r="Q118" s="325"/>
      <c r="R118" s="325"/>
      <c r="S118" s="326" t="str">
        <f t="shared" si="52"/>
        <v xml:space="preserve">    ---- </v>
      </c>
      <c r="T118" s="325"/>
      <c r="U118" s="325"/>
      <c r="V118" s="326" t="str">
        <f t="shared" si="53"/>
        <v xml:space="preserve">    ---- </v>
      </c>
      <c r="W118" s="325"/>
      <c r="X118" s="325"/>
      <c r="Y118" s="326" t="str">
        <f t="shared" si="54"/>
        <v xml:space="preserve">    ---- </v>
      </c>
      <c r="Z118" s="325"/>
      <c r="AA118" s="325"/>
      <c r="AB118" s="326" t="str">
        <f t="shared" si="55"/>
        <v xml:space="preserve">    ---- </v>
      </c>
      <c r="AC118" s="325"/>
      <c r="AD118" s="325"/>
      <c r="AE118" s="326" t="str">
        <f t="shared" si="56"/>
        <v xml:space="preserve">    ---- </v>
      </c>
      <c r="AF118" s="325"/>
      <c r="AG118" s="325"/>
      <c r="AH118" s="326" t="str">
        <f t="shared" si="57"/>
        <v xml:space="preserve">    ---- </v>
      </c>
      <c r="AI118" s="325"/>
      <c r="AJ118" s="325"/>
      <c r="AK118" s="326" t="str">
        <f t="shared" si="58"/>
        <v xml:space="preserve">    ---- </v>
      </c>
      <c r="AL118" s="325"/>
      <c r="AM118" s="325"/>
      <c r="AN118" s="326" t="str">
        <f t="shared" si="59"/>
        <v xml:space="preserve">    ---- </v>
      </c>
      <c r="AO118" s="325">
        <f t="shared" si="60"/>
        <v>0</v>
      </c>
      <c r="AP118" s="325">
        <f t="shared" si="61"/>
        <v>0</v>
      </c>
      <c r="AQ118" s="326" t="str">
        <f t="shared" si="62"/>
        <v xml:space="preserve">    ---- </v>
      </c>
      <c r="AR118" s="158">
        <f t="shared" si="63"/>
        <v>0</v>
      </c>
      <c r="AS118" s="158">
        <f t="shared" si="64"/>
        <v>0</v>
      </c>
      <c r="AT118" s="326" t="str">
        <f t="shared" si="65"/>
        <v xml:space="preserve">    ---- </v>
      </c>
      <c r="AU118" s="583"/>
      <c r="AV118" s="583"/>
      <c r="AW118" s="584"/>
      <c r="AX118" s="584"/>
    </row>
    <row r="119" spans="1:50" s="328" customFormat="1" ht="18.75" customHeight="1">
      <c r="A119" s="426"/>
      <c r="B119" s="329"/>
      <c r="C119" s="329"/>
      <c r="D119" s="329"/>
      <c r="E119" s="329"/>
      <c r="F119" s="329"/>
      <c r="G119" s="330"/>
      <c r="H119" s="329"/>
      <c r="I119" s="329"/>
      <c r="J119" s="330"/>
      <c r="K119" s="329"/>
      <c r="L119" s="329"/>
      <c r="M119" s="329"/>
      <c r="N119" s="329"/>
      <c r="O119" s="329"/>
      <c r="P119" s="330"/>
      <c r="Q119" s="329"/>
      <c r="R119" s="329"/>
      <c r="S119" s="330"/>
      <c r="T119" s="329"/>
      <c r="U119" s="329"/>
      <c r="V119" s="330"/>
      <c r="W119" s="329"/>
      <c r="X119" s="329"/>
      <c r="Y119" s="330"/>
      <c r="Z119" s="329"/>
      <c r="AA119" s="329"/>
      <c r="AB119" s="330"/>
      <c r="AC119" s="329"/>
      <c r="AD119" s="329"/>
      <c r="AE119" s="330"/>
      <c r="AF119" s="329"/>
      <c r="AG119" s="329"/>
      <c r="AH119" s="330"/>
      <c r="AI119" s="329"/>
      <c r="AJ119" s="329"/>
      <c r="AK119" s="330"/>
      <c r="AL119" s="329"/>
      <c r="AM119" s="329"/>
      <c r="AN119" s="330"/>
      <c r="AO119" s="329"/>
      <c r="AP119" s="329"/>
      <c r="AQ119" s="330"/>
      <c r="AR119" s="181"/>
      <c r="AS119" s="181"/>
      <c r="AT119" s="330"/>
      <c r="AU119" s="306"/>
      <c r="AV119" s="306"/>
      <c r="AW119" s="302"/>
      <c r="AX119" s="302"/>
    </row>
    <row r="120" spans="1:50" s="328" customFormat="1" ht="18.75" customHeight="1">
      <c r="A120" s="229"/>
      <c r="B120" s="325"/>
      <c r="C120" s="325"/>
      <c r="D120" s="325"/>
      <c r="E120" s="325"/>
      <c r="F120" s="325"/>
      <c r="G120" s="326"/>
      <c r="H120" s="325"/>
      <c r="I120" s="325"/>
      <c r="J120" s="326"/>
      <c r="K120" s="325"/>
      <c r="L120" s="325"/>
      <c r="M120" s="325"/>
      <c r="N120" s="325"/>
      <c r="O120" s="325"/>
      <c r="P120" s="326"/>
      <c r="Q120" s="325"/>
      <c r="R120" s="325"/>
      <c r="S120" s="326"/>
      <c r="T120" s="325"/>
      <c r="U120" s="325"/>
      <c r="V120" s="326"/>
      <c r="W120" s="325"/>
      <c r="X120" s="325"/>
      <c r="Y120" s="326"/>
      <c r="Z120" s="325"/>
      <c r="AA120" s="325"/>
      <c r="AB120" s="326"/>
      <c r="AC120" s="325"/>
      <c r="AD120" s="325"/>
      <c r="AE120" s="326"/>
      <c r="AF120" s="325"/>
      <c r="AG120" s="325"/>
      <c r="AH120" s="326"/>
      <c r="AI120" s="325"/>
      <c r="AJ120" s="325"/>
      <c r="AK120" s="326"/>
      <c r="AL120" s="325"/>
      <c r="AM120" s="325"/>
      <c r="AN120" s="326"/>
      <c r="AO120" s="325"/>
      <c r="AP120" s="325"/>
      <c r="AQ120" s="326"/>
      <c r="AR120" s="158"/>
      <c r="AS120" s="158"/>
      <c r="AT120" s="326"/>
      <c r="AU120" s="306"/>
      <c r="AV120" s="306"/>
      <c r="AW120" s="302"/>
      <c r="AX120" s="302"/>
    </row>
    <row r="121" spans="1:50" s="328" customFormat="1" ht="18.75" customHeight="1">
      <c r="A121" s="424" t="s">
        <v>191</v>
      </c>
      <c r="B121" s="325"/>
      <c r="C121" s="325"/>
      <c r="D121" s="325"/>
      <c r="E121" s="325"/>
      <c r="F121" s="325"/>
      <c r="G121" s="326"/>
      <c r="H121" s="325"/>
      <c r="I121" s="325"/>
      <c r="J121" s="326"/>
      <c r="K121" s="325"/>
      <c r="L121" s="325"/>
      <c r="M121" s="325"/>
      <c r="N121" s="325"/>
      <c r="O121" s="325"/>
      <c r="P121" s="326"/>
      <c r="Q121" s="325"/>
      <c r="R121" s="325"/>
      <c r="S121" s="326"/>
      <c r="T121" s="325"/>
      <c r="U121" s="325"/>
      <c r="V121" s="326"/>
      <c r="W121" s="325"/>
      <c r="X121" s="325"/>
      <c r="Y121" s="326"/>
      <c r="Z121" s="325"/>
      <c r="AA121" s="325"/>
      <c r="AB121" s="326"/>
      <c r="AC121" s="325"/>
      <c r="AD121" s="325"/>
      <c r="AE121" s="326"/>
      <c r="AF121" s="325"/>
      <c r="AG121" s="325"/>
      <c r="AH121" s="326"/>
      <c r="AI121" s="325"/>
      <c r="AJ121" s="325"/>
      <c r="AK121" s="326"/>
      <c r="AL121" s="325"/>
      <c r="AM121" s="325"/>
      <c r="AN121" s="326"/>
      <c r="AO121" s="325"/>
      <c r="AP121" s="325"/>
      <c r="AQ121" s="326"/>
      <c r="AR121" s="158"/>
      <c r="AS121" s="158"/>
      <c r="AT121" s="326"/>
      <c r="AU121" s="306"/>
      <c r="AV121" s="306"/>
      <c r="AW121" s="302"/>
      <c r="AX121" s="302"/>
    </row>
    <row r="122" spans="1:50" s="328" customFormat="1" ht="18.75" customHeight="1">
      <c r="A122" s="425" t="s">
        <v>307</v>
      </c>
      <c r="B122" s="158"/>
      <c r="C122" s="325"/>
      <c r="D122" s="325"/>
      <c r="E122" s="325"/>
      <c r="F122" s="325"/>
      <c r="G122" s="326" t="str">
        <f t="shared" ref="G122:G132" si="66">IF(E122=0, "    ---- ", IF(ABS(ROUND(100/E122*F122-100,1))&lt;999,ROUND(100/E122*F122-100,1),IF(ROUND(100/E122*F122-100,1)&gt;999,999,-999)))</f>
        <v xml:space="preserve">    ---- </v>
      </c>
      <c r="H122" s="325"/>
      <c r="I122" s="325"/>
      <c r="J122" s="326"/>
      <c r="K122" s="325"/>
      <c r="L122" s="325"/>
      <c r="M122" s="325"/>
      <c r="N122" s="325"/>
      <c r="O122" s="325"/>
      <c r="P122" s="326"/>
      <c r="Q122" s="325"/>
      <c r="R122" s="325"/>
      <c r="S122" s="326" t="str">
        <f t="shared" ref="S122:S144" si="67">IF(Q122=0, "    ---- ", IF(ABS(ROUND(100/Q122*R122-100,1))&lt;999,ROUND(100/Q122*R122-100,1),IF(ROUND(100/Q122*R122-100,1)&gt;999,999,-999)))</f>
        <v xml:space="preserve">    ---- </v>
      </c>
      <c r="T122" s="325"/>
      <c r="U122" s="325"/>
      <c r="V122" s="326"/>
      <c r="W122" s="325"/>
      <c r="X122" s="325"/>
      <c r="Y122" s="326"/>
      <c r="Z122" s="325"/>
      <c r="AA122" s="325"/>
      <c r="AB122" s="326"/>
      <c r="AC122" s="325"/>
      <c r="AD122" s="325"/>
      <c r="AE122" s="326"/>
      <c r="AF122" s="325"/>
      <c r="AG122" s="325"/>
      <c r="AH122" s="326"/>
      <c r="AI122" s="325"/>
      <c r="AJ122" s="325"/>
      <c r="AK122" s="326"/>
      <c r="AL122" s="325"/>
      <c r="AM122" s="325"/>
      <c r="AN122" s="326" t="str">
        <f t="shared" ref="AN122:AN144" si="68">IF(AL122=0, "    ---- ", IF(ABS(ROUND(100/AL122*AM122-100,1))&lt;999,ROUND(100/AL122*AM122-100,1),IF(ROUND(100/AL122*AM122-100,1)&gt;999,999,-999)))</f>
        <v xml:space="preserve">    ---- </v>
      </c>
      <c r="AO122" s="325">
        <f t="shared" si="45"/>
        <v>0</v>
      </c>
      <c r="AP122" s="325">
        <f t="shared" si="45"/>
        <v>0</v>
      </c>
      <c r="AQ122" s="326" t="str">
        <f t="shared" si="8"/>
        <v xml:space="preserve">    ---- </v>
      </c>
      <c r="AR122" s="158">
        <f t="shared" si="46"/>
        <v>0</v>
      </c>
      <c r="AS122" s="158">
        <f t="shared" si="46"/>
        <v>0</v>
      </c>
      <c r="AT122" s="326" t="str">
        <f t="shared" si="9"/>
        <v xml:space="preserve">    ---- </v>
      </c>
      <c r="AU122" s="306"/>
      <c r="AV122" s="306"/>
      <c r="AW122" s="302"/>
      <c r="AX122" s="302"/>
    </row>
    <row r="123" spans="1:50" s="328" customFormat="1" ht="18.75" customHeight="1">
      <c r="A123" s="425" t="s">
        <v>308</v>
      </c>
      <c r="B123" s="158"/>
      <c r="C123" s="325"/>
      <c r="D123" s="325"/>
      <c r="E123" s="325"/>
      <c r="F123" s="325"/>
      <c r="G123" s="326"/>
      <c r="H123" s="325"/>
      <c r="I123" s="325"/>
      <c r="J123" s="326"/>
      <c r="K123" s="325"/>
      <c r="L123" s="325"/>
      <c r="M123" s="325"/>
      <c r="N123" s="325"/>
      <c r="O123" s="325"/>
      <c r="P123" s="326"/>
      <c r="Q123" s="325"/>
      <c r="R123" s="325"/>
      <c r="S123" s="326" t="str">
        <f t="shared" si="67"/>
        <v xml:space="preserve">    ---- </v>
      </c>
      <c r="T123" s="325"/>
      <c r="U123" s="325"/>
      <c r="V123" s="326"/>
      <c r="W123" s="325"/>
      <c r="X123" s="325"/>
      <c r="Y123" s="326"/>
      <c r="Z123" s="325"/>
      <c r="AA123" s="325"/>
      <c r="AB123" s="326" t="str">
        <f t="shared" ref="AB123:AB133" si="69">IF(Z123=0, "    ---- ", IF(ABS(ROUND(100/Z123*AA123-100,1))&lt;999,ROUND(100/Z123*AA123-100,1),IF(ROUND(100/Z123*AA123-100,1)&gt;999,999,-999)))</f>
        <v xml:space="preserve">    ---- </v>
      </c>
      <c r="AC123" s="325"/>
      <c r="AD123" s="325"/>
      <c r="AE123" s="326"/>
      <c r="AF123" s="325"/>
      <c r="AG123" s="325"/>
      <c r="AH123" s="326"/>
      <c r="AI123" s="325"/>
      <c r="AJ123" s="325"/>
      <c r="AK123" s="326"/>
      <c r="AL123" s="325"/>
      <c r="AM123" s="325"/>
      <c r="AN123" s="326" t="str">
        <f t="shared" si="68"/>
        <v xml:space="preserve">    ---- </v>
      </c>
      <c r="AO123" s="325">
        <f t="shared" si="45"/>
        <v>0</v>
      </c>
      <c r="AP123" s="325">
        <f t="shared" si="45"/>
        <v>0</v>
      </c>
      <c r="AQ123" s="326" t="str">
        <f t="shared" si="8"/>
        <v xml:space="preserve">    ---- </v>
      </c>
      <c r="AR123" s="158">
        <f t="shared" si="46"/>
        <v>0</v>
      </c>
      <c r="AS123" s="158">
        <f t="shared" si="46"/>
        <v>0</v>
      </c>
      <c r="AT123" s="326" t="str">
        <f t="shared" si="9"/>
        <v xml:space="preserve">    ---- </v>
      </c>
      <c r="AU123" s="306"/>
      <c r="AV123" s="306"/>
      <c r="AW123" s="302"/>
      <c r="AX123" s="302"/>
    </row>
    <row r="124" spans="1:50" s="328" customFormat="1" ht="18.75" customHeight="1">
      <c r="A124" s="425" t="s">
        <v>182</v>
      </c>
      <c r="B124" s="158"/>
      <c r="C124" s="325"/>
      <c r="D124" s="325"/>
      <c r="E124" s="325"/>
      <c r="F124" s="325"/>
      <c r="G124" s="326" t="str">
        <f t="shared" si="66"/>
        <v xml:space="preserve">    ---- </v>
      </c>
      <c r="H124" s="325"/>
      <c r="I124" s="325"/>
      <c r="J124" s="326"/>
      <c r="K124" s="325"/>
      <c r="L124" s="325"/>
      <c r="M124" s="325"/>
      <c r="N124" s="325"/>
      <c r="O124" s="325"/>
      <c r="P124" s="326"/>
      <c r="Q124" s="325"/>
      <c r="R124" s="325"/>
      <c r="S124" s="326" t="str">
        <f t="shared" si="67"/>
        <v xml:space="preserve">    ---- </v>
      </c>
      <c r="T124" s="325"/>
      <c r="U124" s="325"/>
      <c r="V124" s="326"/>
      <c r="W124" s="325"/>
      <c r="X124" s="325"/>
      <c r="Y124" s="326"/>
      <c r="Z124" s="325"/>
      <c r="AA124" s="325"/>
      <c r="AB124" s="326"/>
      <c r="AC124" s="325"/>
      <c r="AD124" s="325"/>
      <c r="AE124" s="326"/>
      <c r="AF124" s="325"/>
      <c r="AG124" s="325"/>
      <c r="AH124" s="326"/>
      <c r="AI124" s="325"/>
      <c r="AJ124" s="325"/>
      <c r="AK124" s="326"/>
      <c r="AL124" s="325"/>
      <c r="AM124" s="325"/>
      <c r="AN124" s="326" t="str">
        <f t="shared" si="68"/>
        <v xml:space="preserve">    ---- </v>
      </c>
      <c r="AO124" s="325">
        <f t="shared" si="45"/>
        <v>0</v>
      </c>
      <c r="AP124" s="325">
        <f t="shared" si="45"/>
        <v>0</v>
      </c>
      <c r="AQ124" s="326" t="str">
        <f t="shared" si="8"/>
        <v xml:space="preserve">    ---- </v>
      </c>
      <c r="AR124" s="158">
        <f t="shared" si="46"/>
        <v>0</v>
      </c>
      <c r="AS124" s="158">
        <f t="shared" si="46"/>
        <v>0</v>
      </c>
      <c r="AT124" s="326" t="str">
        <f t="shared" si="9"/>
        <v xml:space="preserve">    ---- </v>
      </c>
      <c r="AU124" s="306"/>
      <c r="AV124" s="306"/>
      <c r="AW124" s="302"/>
      <c r="AX124" s="302"/>
    </row>
    <row r="125" spans="1:50" s="328" customFormat="1" ht="18.75" customHeight="1">
      <c r="A125" s="425" t="s">
        <v>176</v>
      </c>
      <c r="B125" s="158"/>
      <c r="C125" s="325"/>
      <c r="D125" s="325"/>
      <c r="E125" s="325"/>
      <c r="F125" s="325"/>
      <c r="G125" s="326" t="str">
        <f t="shared" si="66"/>
        <v xml:space="preserve">    ---- </v>
      </c>
      <c r="H125" s="325"/>
      <c r="I125" s="325"/>
      <c r="J125" s="326"/>
      <c r="K125" s="325"/>
      <c r="L125" s="325"/>
      <c r="M125" s="325"/>
      <c r="N125" s="325"/>
      <c r="O125" s="325"/>
      <c r="P125" s="326"/>
      <c r="Q125" s="325"/>
      <c r="R125" s="325"/>
      <c r="S125" s="326"/>
      <c r="T125" s="325"/>
      <c r="U125" s="325"/>
      <c r="V125" s="326"/>
      <c r="W125" s="325"/>
      <c r="X125" s="325"/>
      <c r="Y125" s="326"/>
      <c r="Z125" s="325"/>
      <c r="AA125" s="325"/>
      <c r="AB125" s="326" t="str">
        <f t="shared" si="69"/>
        <v xml:space="preserve">    ---- </v>
      </c>
      <c r="AC125" s="325"/>
      <c r="AD125" s="325"/>
      <c r="AE125" s="326"/>
      <c r="AF125" s="325"/>
      <c r="AG125" s="325"/>
      <c r="AH125" s="326"/>
      <c r="AI125" s="325"/>
      <c r="AJ125" s="325"/>
      <c r="AK125" s="326"/>
      <c r="AL125" s="325"/>
      <c r="AM125" s="325"/>
      <c r="AN125" s="326" t="str">
        <f t="shared" si="68"/>
        <v xml:space="preserve">    ---- </v>
      </c>
      <c r="AO125" s="325">
        <f t="shared" si="45"/>
        <v>0</v>
      </c>
      <c r="AP125" s="325">
        <f t="shared" si="45"/>
        <v>0</v>
      </c>
      <c r="AQ125" s="326" t="str">
        <f t="shared" si="8"/>
        <v xml:space="preserve">    ---- </v>
      </c>
      <c r="AR125" s="158">
        <f t="shared" si="46"/>
        <v>0</v>
      </c>
      <c r="AS125" s="158">
        <f t="shared" si="46"/>
        <v>0</v>
      </c>
      <c r="AT125" s="326" t="str">
        <f t="shared" si="9"/>
        <v xml:space="preserve">    ---- </v>
      </c>
      <c r="AU125" s="306"/>
      <c r="AV125" s="306"/>
      <c r="AW125" s="302"/>
      <c r="AX125" s="302"/>
    </row>
    <row r="126" spans="1:50" s="328" customFormat="1" ht="18.75" customHeight="1">
      <c r="A126" s="425" t="s">
        <v>179</v>
      </c>
      <c r="B126" s="158"/>
      <c r="C126" s="325"/>
      <c r="D126" s="325"/>
      <c r="E126" s="325"/>
      <c r="F126" s="325"/>
      <c r="G126" s="326" t="str">
        <f t="shared" si="66"/>
        <v xml:space="preserve">    ---- </v>
      </c>
      <c r="H126" s="325"/>
      <c r="I126" s="325"/>
      <c r="J126" s="326"/>
      <c r="K126" s="325"/>
      <c r="L126" s="325"/>
      <c r="M126" s="325"/>
      <c r="N126" s="325"/>
      <c r="O126" s="325"/>
      <c r="P126" s="326"/>
      <c r="Q126" s="325"/>
      <c r="R126" s="325"/>
      <c r="S126" s="326" t="str">
        <f t="shared" si="67"/>
        <v xml:space="preserve">    ---- </v>
      </c>
      <c r="T126" s="325"/>
      <c r="U126" s="325"/>
      <c r="V126" s="326"/>
      <c r="W126" s="325"/>
      <c r="X126" s="325"/>
      <c r="Y126" s="326"/>
      <c r="Z126" s="325"/>
      <c r="AA126" s="325"/>
      <c r="AB126" s="326"/>
      <c r="AC126" s="325"/>
      <c r="AD126" s="325"/>
      <c r="AE126" s="326"/>
      <c r="AF126" s="325"/>
      <c r="AG126" s="325"/>
      <c r="AH126" s="326"/>
      <c r="AI126" s="325"/>
      <c r="AJ126" s="325"/>
      <c r="AK126" s="326"/>
      <c r="AL126" s="325"/>
      <c r="AM126" s="325"/>
      <c r="AN126" s="326" t="str">
        <f t="shared" si="68"/>
        <v xml:space="preserve">    ---- </v>
      </c>
      <c r="AO126" s="325">
        <f t="shared" si="45"/>
        <v>0</v>
      </c>
      <c r="AP126" s="325">
        <f t="shared" si="45"/>
        <v>0</v>
      </c>
      <c r="AQ126" s="326" t="str">
        <f t="shared" si="8"/>
        <v xml:space="preserve">    ---- </v>
      </c>
      <c r="AR126" s="158">
        <f t="shared" si="46"/>
        <v>0</v>
      </c>
      <c r="AS126" s="158">
        <f t="shared" si="46"/>
        <v>0</v>
      </c>
      <c r="AT126" s="326" t="str">
        <f t="shared" si="9"/>
        <v xml:space="preserve">    ---- </v>
      </c>
      <c r="AU126" s="306"/>
      <c r="AV126" s="306"/>
      <c r="AW126" s="302"/>
      <c r="AX126" s="302"/>
    </row>
    <row r="127" spans="1:50" s="328" customFormat="1" ht="18.75" customHeight="1">
      <c r="A127" s="425" t="s">
        <v>309</v>
      </c>
      <c r="B127" s="158"/>
      <c r="C127" s="325"/>
      <c r="D127" s="325"/>
      <c r="E127" s="325"/>
      <c r="F127" s="325"/>
      <c r="G127" s="326" t="str">
        <f t="shared" si="66"/>
        <v xml:space="preserve">    ---- </v>
      </c>
      <c r="H127" s="325"/>
      <c r="I127" s="325"/>
      <c r="J127" s="326"/>
      <c r="K127" s="325"/>
      <c r="L127" s="325"/>
      <c r="M127" s="325"/>
      <c r="N127" s="325"/>
      <c r="O127" s="325"/>
      <c r="P127" s="326"/>
      <c r="Q127" s="325"/>
      <c r="R127" s="325"/>
      <c r="S127" s="326" t="str">
        <f t="shared" si="67"/>
        <v xml:space="preserve">    ---- </v>
      </c>
      <c r="T127" s="325"/>
      <c r="U127" s="325"/>
      <c r="V127" s="326"/>
      <c r="W127" s="325"/>
      <c r="X127" s="325"/>
      <c r="Y127" s="326"/>
      <c r="Z127" s="325"/>
      <c r="AA127" s="325"/>
      <c r="AB127" s="326" t="str">
        <f t="shared" si="69"/>
        <v xml:space="preserve">    ---- </v>
      </c>
      <c r="AC127" s="325"/>
      <c r="AD127" s="325"/>
      <c r="AE127" s="326"/>
      <c r="AF127" s="325"/>
      <c r="AG127" s="325"/>
      <c r="AH127" s="326"/>
      <c r="AI127" s="325"/>
      <c r="AJ127" s="325"/>
      <c r="AK127" s="326"/>
      <c r="AL127" s="325"/>
      <c r="AM127" s="325"/>
      <c r="AN127" s="326" t="str">
        <f t="shared" si="68"/>
        <v xml:space="preserve">    ---- </v>
      </c>
      <c r="AO127" s="325">
        <f t="shared" si="45"/>
        <v>0</v>
      </c>
      <c r="AP127" s="325">
        <f t="shared" si="45"/>
        <v>0</v>
      </c>
      <c r="AQ127" s="326" t="str">
        <f t="shared" si="8"/>
        <v xml:space="preserve">    ---- </v>
      </c>
      <c r="AR127" s="158">
        <f t="shared" si="46"/>
        <v>0</v>
      </c>
      <c r="AS127" s="158">
        <f t="shared" si="46"/>
        <v>0</v>
      </c>
      <c r="AT127" s="326" t="str">
        <f t="shared" si="9"/>
        <v xml:space="preserve">    ---- </v>
      </c>
      <c r="AU127" s="306"/>
      <c r="AV127" s="306"/>
      <c r="AW127" s="302"/>
      <c r="AX127" s="302"/>
    </row>
    <row r="128" spans="1:50" s="328" customFormat="1" ht="18.75" customHeight="1">
      <c r="A128" s="425" t="s">
        <v>178</v>
      </c>
      <c r="B128" s="158"/>
      <c r="C128" s="325"/>
      <c r="D128" s="325"/>
      <c r="E128" s="325"/>
      <c r="F128" s="325"/>
      <c r="G128" s="326" t="str">
        <f t="shared" si="66"/>
        <v xml:space="preserve">    ---- </v>
      </c>
      <c r="H128" s="325"/>
      <c r="I128" s="325"/>
      <c r="J128" s="326"/>
      <c r="K128" s="325"/>
      <c r="L128" s="325"/>
      <c r="M128" s="325"/>
      <c r="N128" s="325"/>
      <c r="O128" s="325"/>
      <c r="P128" s="326"/>
      <c r="Q128" s="325"/>
      <c r="R128" s="325"/>
      <c r="S128" s="326" t="str">
        <f t="shared" si="67"/>
        <v xml:space="preserve">    ---- </v>
      </c>
      <c r="T128" s="325"/>
      <c r="U128" s="325"/>
      <c r="V128" s="326"/>
      <c r="W128" s="325"/>
      <c r="X128" s="325"/>
      <c r="Y128" s="326"/>
      <c r="Z128" s="325"/>
      <c r="AA128" s="325"/>
      <c r="AB128" s="326" t="str">
        <f t="shared" si="69"/>
        <v xml:space="preserve">    ---- </v>
      </c>
      <c r="AC128" s="325"/>
      <c r="AD128" s="325"/>
      <c r="AE128" s="326"/>
      <c r="AF128" s="325"/>
      <c r="AG128" s="325"/>
      <c r="AH128" s="326"/>
      <c r="AI128" s="325"/>
      <c r="AJ128" s="325"/>
      <c r="AK128" s="326"/>
      <c r="AL128" s="325"/>
      <c r="AM128" s="325"/>
      <c r="AN128" s="326" t="str">
        <f t="shared" si="68"/>
        <v xml:space="preserve">    ---- </v>
      </c>
      <c r="AO128" s="325">
        <f t="shared" si="45"/>
        <v>0</v>
      </c>
      <c r="AP128" s="325">
        <f t="shared" si="45"/>
        <v>0</v>
      </c>
      <c r="AQ128" s="326" t="str">
        <f t="shared" si="8"/>
        <v xml:space="preserve">    ---- </v>
      </c>
      <c r="AR128" s="158">
        <f t="shared" si="46"/>
        <v>0</v>
      </c>
      <c r="AS128" s="158">
        <f t="shared" si="46"/>
        <v>0</v>
      </c>
      <c r="AT128" s="326" t="str">
        <f t="shared" si="9"/>
        <v xml:space="preserve">    ---- </v>
      </c>
      <c r="AU128" s="306"/>
      <c r="AV128" s="306"/>
      <c r="AW128" s="302"/>
      <c r="AX128" s="302"/>
    </row>
    <row r="129" spans="1:50" s="328" customFormat="1" ht="18.75" customHeight="1">
      <c r="A129" s="425" t="s">
        <v>310</v>
      </c>
      <c r="B129" s="158"/>
      <c r="C129" s="325"/>
      <c r="D129" s="325"/>
      <c r="E129" s="325"/>
      <c r="F129" s="325"/>
      <c r="G129" s="326"/>
      <c r="H129" s="325"/>
      <c r="I129" s="325"/>
      <c r="J129" s="326"/>
      <c r="K129" s="325"/>
      <c r="L129" s="325"/>
      <c r="M129" s="325"/>
      <c r="N129" s="325"/>
      <c r="O129" s="325"/>
      <c r="P129" s="326"/>
      <c r="Q129" s="325"/>
      <c r="R129" s="325"/>
      <c r="S129" s="326"/>
      <c r="T129" s="325"/>
      <c r="U129" s="325"/>
      <c r="V129" s="326"/>
      <c r="W129" s="325"/>
      <c r="X129" s="325"/>
      <c r="Y129" s="326"/>
      <c r="Z129" s="325"/>
      <c r="AA129" s="325"/>
      <c r="AB129" s="326" t="str">
        <f t="shared" si="69"/>
        <v xml:space="preserve">    ---- </v>
      </c>
      <c r="AC129" s="325"/>
      <c r="AD129" s="325"/>
      <c r="AE129" s="326"/>
      <c r="AF129" s="325"/>
      <c r="AG129" s="325"/>
      <c r="AH129" s="326"/>
      <c r="AI129" s="325"/>
      <c r="AJ129" s="325"/>
      <c r="AK129" s="326"/>
      <c r="AL129" s="325"/>
      <c r="AM129" s="325"/>
      <c r="AN129" s="326" t="str">
        <f t="shared" si="68"/>
        <v xml:space="preserve">    ---- </v>
      </c>
      <c r="AO129" s="325">
        <f t="shared" si="45"/>
        <v>0</v>
      </c>
      <c r="AP129" s="325">
        <f t="shared" si="45"/>
        <v>0</v>
      </c>
      <c r="AQ129" s="326" t="str">
        <f t="shared" si="8"/>
        <v xml:space="preserve">    ---- </v>
      </c>
      <c r="AR129" s="158">
        <f t="shared" si="46"/>
        <v>0</v>
      </c>
      <c r="AS129" s="158">
        <f t="shared" si="46"/>
        <v>0</v>
      </c>
      <c r="AT129" s="326" t="str">
        <f t="shared" si="9"/>
        <v xml:space="preserve">    ---- </v>
      </c>
      <c r="AU129" s="306"/>
      <c r="AV129" s="306"/>
      <c r="AW129" s="302"/>
      <c r="AX129" s="302"/>
    </row>
    <row r="130" spans="1:50" s="323" customFormat="1" ht="18.75" customHeight="1">
      <c r="A130" s="424" t="s">
        <v>41</v>
      </c>
      <c r="B130" s="319">
        <f>SUM(B122:B127)+B129</f>
        <v>0</v>
      </c>
      <c r="C130" s="319">
        <f>SUM(C122:C127)+C129</f>
        <v>0</v>
      </c>
      <c r="D130" s="319"/>
      <c r="E130" s="319">
        <f>SUM(E122:E127)+E129</f>
        <v>0</v>
      </c>
      <c r="F130" s="319">
        <f>SUM(F122:F127)+F129</f>
        <v>0</v>
      </c>
      <c r="G130" s="320" t="str">
        <f t="shared" si="66"/>
        <v xml:space="preserve">    ---- </v>
      </c>
      <c r="H130" s="319">
        <f>SUM(H122:H127)+H129</f>
        <v>0</v>
      </c>
      <c r="I130" s="319">
        <f>SUM(I122:I127)+I129</f>
        <v>0</v>
      </c>
      <c r="J130" s="320"/>
      <c r="K130" s="319">
        <f>SUM(K122:K127)+K129</f>
        <v>0</v>
      </c>
      <c r="L130" s="319">
        <f>SUM(L122:L127)+L129</f>
        <v>0</v>
      </c>
      <c r="M130" s="319"/>
      <c r="N130" s="319">
        <f>SUM(N122:N127)+N129</f>
        <v>0</v>
      </c>
      <c r="O130" s="319">
        <f>SUM(O122:O127)+O129</f>
        <v>0</v>
      </c>
      <c r="P130" s="320"/>
      <c r="Q130" s="319">
        <f>SUM(Q122:Q127)+Q129</f>
        <v>0</v>
      </c>
      <c r="R130" s="319">
        <f>SUM(R122:R127)+R129</f>
        <v>0</v>
      </c>
      <c r="S130" s="320" t="str">
        <f t="shared" si="67"/>
        <v xml:space="preserve">    ---- </v>
      </c>
      <c r="T130" s="319">
        <f>SUM(T122:T127)+T129</f>
        <v>0</v>
      </c>
      <c r="U130" s="319">
        <f>SUM(U122:U127)+U129</f>
        <v>0</v>
      </c>
      <c r="V130" s="320"/>
      <c r="W130" s="319">
        <f>SUM(W122:W127)+W129</f>
        <v>0</v>
      </c>
      <c r="X130" s="319">
        <f>SUM(X122:X127)+X129</f>
        <v>0</v>
      </c>
      <c r="Y130" s="320"/>
      <c r="Z130" s="319">
        <f>SUM(Z122:Z127)+Z129</f>
        <v>0</v>
      </c>
      <c r="AA130" s="319">
        <f>SUM(AA122:AA127)+AA129</f>
        <v>0</v>
      </c>
      <c r="AB130" s="320"/>
      <c r="AC130" s="319">
        <f>SUM(AC122:AC127)+AC129</f>
        <v>0</v>
      </c>
      <c r="AD130" s="319">
        <f>SUM(AD122:AD127)+AD129</f>
        <v>0</v>
      </c>
      <c r="AE130" s="320"/>
      <c r="AF130" s="319">
        <f>SUM(AF122:AF127)+AF129</f>
        <v>0</v>
      </c>
      <c r="AG130" s="319">
        <f>SUM(AG122:AG127)+AG129</f>
        <v>0</v>
      </c>
      <c r="AH130" s="320"/>
      <c r="AI130" s="319">
        <f>SUM(AI122:AI127)+AI129</f>
        <v>0</v>
      </c>
      <c r="AJ130" s="319">
        <f>SUM(AJ122:AJ127)+AJ129</f>
        <v>0</v>
      </c>
      <c r="AK130" s="320"/>
      <c r="AL130" s="319">
        <f>SUM(AL122:AL127)+AL129</f>
        <v>0</v>
      </c>
      <c r="AM130" s="319">
        <f>SUM(AM122:AM127)+AM129</f>
        <v>0</v>
      </c>
      <c r="AN130" s="320" t="str">
        <f t="shared" si="68"/>
        <v xml:space="preserve">    ---- </v>
      </c>
      <c r="AO130" s="319">
        <f t="shared" si="45"/>
        <v>0</v>
      </c>
      <c r="AP130" s="319">
        <f t="shared" si="45"/>
        <v>0</v>
      </c>
      <c r="AQ130" s="320" t="str">
        <f t="shared" si="8"/>
        <v xml:space="preserve">    ---- </v>
      </c>
      <c r="AR130" s="134">
        <f t="shared" si="46"/>
        <v>0</v>
      </c>
      <c r="AS130" s="134">
        <f t="shared" si="46"/>
        <v>0</v>
      </c>
      <c r="AT130" s="320" t="str">
        <f t="shared" si="9"/>
        <v xml:space="preserve">    ---- </v>
      </c>
      <c r="AU130" s="321"/>
      <c r="AV130" s="321"/>
      <c r="AW130" s="322"/>
      <c r="AX130" s="322"/>
    </row>
    <row r="131" spans="1:50" s="328" customFormat="1" ht="18.75" customHeight="1">
      <c r="A131" s="425" t="s">
        <v>311</v>
      </c>
      <c r="B131" s="158"/>
      <c r="C131" s="325"/>
      <c r="D131" s="325"/>
      <c r="E131" s="325"/>
      <c r="F131" s="325"/>
      <c r="G131" s="326" t="str">
        <f t="shared" si="66"/>
        <v xml:space="preserve">    ---- </v>
      </c>
      <c r="H131" s="325"/>
      <c r="I131" s="325"/>
      <c r="J131" s="326"/>
      <c r="K131" s="325"/>
      <c r="L131" s="325"/>
      <c r="M131" s="325"/>
      <c r="N131" s="325"/>
      <c r="O131" s="325"/>
      <c r="P131" s="326"/>
      <c r="Q131" s="325"/>
      <c r="R131" s="325"/>
      <c r="S131" s="326" t="str">
        <f t="shared" si="67"/>
        <v xml:space="preserve">    ---- </v>
      </c>
      <c r="T131" s="325"/>
      <c r="U131" s="325"/>
      <c r="V131" s="326"/>
      <c r="W131" s="325"/>
      <c r="X131" s="325"/>
      <c r="Y131" s="326"/>
      <c r="Z131" s="325"/>
      <c r="AA131" s="325"/>
      <c r="AB131" s="326" t="str">
        <f t="shared" si="69"/>
        <v xml:space="preserve">    ---- </v>
      </c>
      <c r="AC131" s="325"/>
      <c r="AD131" s="325"/>
      <c r="AE131" s="326"/>
      <c r="AF131" s="325"/>
      <c r="AG131" s="325"/>
      <c r="AH131" s="326"/>
      <c r="AI131" s="325"/>
      <c r="AJ131" s="325"/>
      <c r="AK131" s="326"/>
      <c r="AL131" s="325"/>
      <c r="AM131" s="325"/>
      <c r="AN131" s="326" t="str">
        <f t="shared" si="68"/>
        <v xml:space="preserve">    ---- </v>
      </c>
      <c r="AO131" s="325">
        <f t="shared" si="45"/>
        <v>0</v>
      </c>
      <c r="AP131" s="325">
        <f t="shared" si="45"/>
        <v>0</v>
      </c>
      <c r="AQ131" s="326" t="str">
        <f t="shared" si="8"/>
        <v xml:space="preserve">    ---- </v>
      </c>
      <c r="AR131" s="158">
        <f t="shared" si="46"/>
        <v>0</v>
      </c>
      <c r="AS131" s="158">
        <f t="shared" si="46"/>
        <v>0</v>
      </c>
      <c r="AT131" s="326" t="str">
        <f t="shared" si="9"/>
        <v xml:space="preserve">    ---- </v>
      </c>
      <c r="AU131" s="306"/>
      <c r="AV131" s="306"/>
      <c r="AW131" s="302"/>
      <c r="AX131" s="302"/>
    </row>
    <row r="132" spans="1:50" s="328" customFormat="1" ht="18.75" customHeight="1">
      <c r="A132" s="425" t="s">
        <v>312</v>
      </c>
      <c r="B132" s="158"/>
      <c r="C132" s="325"/>
      <c r="D132" s="325"/>
      <c r="E132" s="325"/>
      <c r="F132" s="325"/>
      <c r="G132" s="326" t="str">
        <f t="shared" si="66"/>
        <v xml:space="preserve">    ---- </v>
      </c>
      <c r="H132" s="325"/>
      <c r="I132" s="325"/>
      <c r="J132" s="326"/>
      <c r="K132" s="325"/>
      <c r="L132" s="325"/>
      <c r="M132" s="325"/>
      <c r="N132" s="325"/>
      <c r="O132" s="325"/>
      <c r="P132" s="326"/>
      <c r="Q132" s="325"/>
      <c r="R132" s="325"/>
      <c r="S132" s="326" t="str">
        <f t="shared" si="67"/>
        <v xml:space="preserve">    ---- </v>
      </c>
      <c r="T132" s="325"/>
      <c r="U132" s="325"/>
      <c r="V132" s="326"/>
      <c r="W132" s="325"/>
      <c r="X132" s="325"/>
      <c r="Y132" s="326"/>
      <c r="Z132" s="325"/>
      <c r="AA132" s="325"/>
      <c r="AB132" s="326" t="str">
        <f t="shared" si="69"/>
        <v xml:space="preserve">    ---- </v>
      </c>
      <c r="AC132" s="325"/>
      <c r="AD132" s="325"/>
      <c r="AE132" s="326"/>
      <c r="AF132" s="325"/>
      <c r="AG132" s="325"/>
      <c r="AH132" s="326"/>
      <c r="AI132" s="325"/>
      <c r="AJ132" s="325"/>
      <c r="AK132" s="326"/>
      <c r="AL132" s="325"/>
      <c r="AM132" s="325"/>
      <c r="AN132" s="326" t="str">
        <f t="shared" si="68"/>
        <v xml:space="preserve">    ---- </v>
      </c>
      <c r="AO132" s="325">
        <f t="shared" si="45"/>
        <v>0</v>
      </c>
      <c r="AP132" s="325">
        <f t="shared" si="45"/>
        <v>0</v>
      </c>
      <c r="AQ132" s="326" t="str">
        <f t="shared" si="8"/>
        <v xml:space="preserve">    ---- </v>
      </c>
      <c r="AR132" s="325">
        <f t="shared" si="46"/>
        <v>0</v>
      </c>
      <c r="AS132" s="325">
        <f t="shared" si="46"/>
        <v>0</v>
      </c>
      <c r="AT132" s="326" t="str">
        <f t="shared" si="9"/>
        <v xml:space="preserve">    ---- </v>
      </c>
      <c r="AU132" s="306"/>
      <c r="AV132" s="306"/>
      <c r="AW132" s="302"/>
      <c r="AX132" s="302"/>
    </row>
    <row r="133" spans="1:50" s="328" customFormat="1" ht="18.75" customHeight="1">
      <c r="A133" s="424" t="s">
        <v>192</v>
      </c>
      <c r="B133" s="325"/>
      <c r="C133" s="325"/>
      <c r="D133" s="325"/>
      <c r="E133" s="325"/>
      <c r="F133" s="325"/>
      <c r="G133" s="326"/>
      <c r="H133" s="325"/>
      <c r="I133" s="325"/>
      <c r="J133" s="326"/>
      <c r="K133" s="325"/>
      <c r="L133" s="325"/>
      <c r="M133" s="325"/>
      <c r="N133" s="325"/>
      <c r="O133" s="325"/>
      <c r="P133" s="326"/>
      <c r="Q133" s="325"/>
      <c r="R133" s="325"/>
      <c r="S133" s="326"/>
      <c r="T133" s="325"/>
      <c r="U133" s="325"/>
      <c r="V133" s="326"/>
      <c r="W133" s="325"/>
      <c r="X133" s="325"/>
      <c r="Y133" s="326"/>
      <c r="Z133" s="325"/>
      <c r="AA133" s="325"/>
      <c r="AB133" s="326" t="str">
        <f t="shared" si="69"/>
        <v xml:space="preserve">    ---- </v>
      </c>
      <c r="AC133" s="325"/>
      <c r="AD133" s="325"/>
      <c r="AE133" s="326"/>
      <c r="AF133" s="325"/>
      <c r="AG133" s="325"/>
      <c r="AH133" s="326"/>
      <c r="AI133" s="325"/>
      <c r="AJ133" s="325"/>
      <c r="AK133" s="326"/>
      <c r="AL133" s="325"/>
      <c r="AM133" s="325"/>
      <c r="AN133" s="326"/>
      <c r="AO133" s="325"/>
      <c r="AP133" s="325"/>
      <c r="AQ133" s="326"/>
      <c r="AR133" s="325"/>
      <c r="AS133" s="325"/>
      <c r="AT133" s="326"/>
      <c r="AU133" s="306"/>
      <c r="AV133" s="306"/>
      <c r="AW133" s="302"/>
      <c r="AX133" s="302"/>
    </row>
    <row r="134" spans="1:50" s="328" customFormat="1" ht="18.75" customHeight="1">
      <c r="A134" s="425" t="s">
        <v>365</v>
      </c>
      <c r="B134" s="158"/>
      <c r="C134" s="325"/>
      <c r="D134" s="325"/>
      <c r="E134" s="325"/>
      <c r="F134" s="325"/>
      <c r="G134" s="326"/>
      <c r="H134" s="325"/>
      <c r="I134" s="325"/>
      <c r="J134" s="326"/>
      <c r="K134" s="325"/>
      <c r="L134" s="325"/>
      <c r="M134" s="325"/>
      <c r="N134" s="325"/>
      <c r="O134" s="325"/>
      <c r="P134" s="326"/>
      <c r="Q134" s="325"/>
      <c r="R134" s="325"/>
      <c r="S134" s="326" t="str">
        <f t="shared" si="67"/>
        <v xml:space="preserve">    ---- </v>
      </c>
      <c r="T134" s="325"/>
      <c r="U134" s="325"/>
      <c r="V134" s="326"/>
      <c r="W134" s="325"/>
      <c r="X134" s="325"/>
      <c r="Y134" s="326"/>
      <c r="Z134" s="325"/>
      <c r="AA134" s="325"/>
      <c r="AB134" s="326"/>
      <c r="AC134" s="325"/>
      <c r="AD134" s="325"/>
      <c r="AE134" s="326"/>
      <c r="AF134" s="325"/>
      <c r="AG134" s="325"/>
      <c r="AH134" s="326"/>
      <c r="AI134" s="325"/>
      <c r="AJ134" s="325"/>
      <c r="AK134" s="326"/>
      <c r="AL134" s="325"/>
      <c r="AM134" s="325"/>
      <c r="AN134" s="326" t="str">
        <f t="shared" si="68"/>
        <v xml:space="preserve">    ---- </v>
      </c>
      <c r="AO134" s="325">
        <f t="shared" si="45"/>
        <v>0</v>
      </c>
      <c r="AP134" s="325">
        <f t="shared" si="45"/>
        <v>0</v>
      </c>
      <c r="AQ134" s="326" t="str">
        <f t="shared" si="8"/>
        <v xml:space="preserve">    ---- </v>
      </c>
      <c r="AR134" s="325">
        <f t="shared" si="46"/>
        <v>0</v>
      </c>
      <c r="AS134" s="325">
        <f t="shared" si="46"/>
        <v>0</v>
      </c>
      <c r="AT134" s="326" t="str">
        <f t="shared" si="9"/>
        <v xml:space="preserve">    ---- </v>
      </c>
      <c r="AU134" s="306"/>
      <c r="AV134" s="306"/>
      <c r="AW134" s="302"/>
      <c r="AX134" s="302"/>
    </row>
    <row r="135" spans="1:50" s="328" customFormat="1" ht="18.75" customHeight="1">
      <c r="A135" s="425" t="s">
        <v>308</v>
      </c>
      <c r="B135" s="158"/>
      <c r="C135" s="325"/>
      <c r="D135" s="325"/>
      <c r="E135" s="325"/>
      <c r="F135" s="325"/>
      <c r="G135" s="326"/>
      <c r="H135" s="325"/>
      <c r="I135" s="325"/>
      <c r="J135" s="326"/>
      <c r="K135" s="325"/>
      <c r="L135" s="325"/>
      <c r="M135" s="325"/>
      <c r="N135" s="325"/>
      <c r="O135" s="325"/>
      <c r="P135" s="326"/>
      <c r="Q135" s="325"/>
      <c r="R135" s="325"/>
      <c r="S135" s="326"/>
      <c r="T135" s="325"/>
      <c r="U135" s="325"/>
      <c r="V135" s="326"/>
      <c r="W135" s="325"/>
      <c r="X135" s="325"/>
      <c r="Y135" s="326"/>
      <c r="Z135" s="325"/>
      <c r="AA135" s="325"/>
      <c r="AB135" s="326"/>
      <c r="AC135" s="325"/>
      <c r="AD135" s="325"/>
      <c r="AE135" s="326"/>
      <c r="AF135" s="325"/>
      <c r="AG135" s="325"/>
      <c r="AH135" s="326"/>
      <c r="AI135" s="325"/>
      <c r="AJ135" s="325"/>
      <c r="AK135" s="326"/>
      <c r="AL135" s="325"/>
      <c r="AM135" s="325"/>
      <c r="AN135" s="326" t="str">
        <f t="shared" si="68"/>
        <v xml:space="preserve">    ---- </v>
      </c>
      <c r="AO135" s="325">
        <f t="shared" si="45"/>
        <v>0</v>
      </c>
      <c r="AP135" s="325">
        <f t="shared" si="45"/>
        <v>0</v>
      </c>
      <c r="AQ135" s="326" t="str">
        <f t="shared" si="8"/>
        <v xml:space="preserve">    ---- </v>
      </c>
      <c r="AR135" s="325">
        <f t="shared" si="46"/>
        <v>0</v>
      </c>
      <c r="AS135" s="325">
        <f t="shared" si="46"/>
        <v>0</v>
      </c>
      <c r="AT135" s="326" t="str">
        <f t="shared" si="9"/>
        <v xml:space="preserve">    ---- </v>
      </c>
      <c r="AU135" s="306"/>
      <c r="AV135" s="306"/>
      <c r="AW135" s="302"/>
      <c r="AX135" s="302"/>
    </row>
    <row r="136" spans="1:50" s="328" customFormat="1" ht="18.75" customHeight="1">
      <c r="A136" s="425" t="s">
        <v>182</v>
      </c>
      <c r="B136" s="158"/>
      <c r="C136" s="325"/>
      <c r="D136" s="325"/>
      <c r="E136" s="325"/>
      <c r="F136" s="325"/>
      <c r="G136" s="326"/>
      <c r="H136" s="325"/>
      <c r="I136" s="325"/>
      <c r="J136" s="326"/>
      <c r="K136" s="325"/>
      <c r="L136" s="325"/>
      <c r="M136" s="325"/>
      <c r="N136" s="325"/>
      <c r="O136" s="325"/>
      <c r="P136" s="326"/>
      <c r="Q136" s="325"/>
      <c r="R136" s="325"/>
      <c r="S136" s="326" t="str">
        <f t="shared" si="67"/>
        <v xml:space="preserve">    ---- </v>
      </c>
      <c r="T136" s="325"/>
      <c r="U136" s="325"/>
      <c r="V136" s="326"/>
      <c r="W136" s="325"/>
      <c r="X136" s="325"/>
      <c r="Y136" s="326"/>
      <c r="Z136" s="325"/>
      <c r="AA136" s="325"/>
      <c r="AB136" s="326"/>
      <c r="AC136" s="325"/>
      <c r="AD136" s="325"/>
      <c r="AE136" s="326"/>
      <c r="AF136" s="325"/>
      <c r="AG136" s="325"/>
      <c r="AH136" s="326"/>
      <c r="AI136" s="325"/>
      <c r="AJ136" s="325"/>
      <c r="AK136" s="326"/>
      <c r="AL136" s="325"/>
      <c r="AM136" s="325"/>
      <c r="AN136" s="326" t="str">
        <f t="shared" si="68"/>
        <v xml:space="preserve">    ---- </v>
      </c>
      <c r="AO136" s="325">
        <f t="shared" si="45"/>
        <v>0</v>
      </c>
      <c r="AP136" s="325">
        <f t="shared" si="45"/>
        <v>0</v>
      </c>
      <c r="AQ136" s="326" t="str">
        <f t="shared" si="8"/>
        <v xml:space="preserve">    ---- </v>
      </c>
      <c r="AR136" s="325">
        <f t="shared" si="46"/>
        <v>0</v>
      </c>
      <c r="AS136" s="325">
        <f t="shared" si="46"/>
        <v>0</v>
      </c>
      <c r="AT136" s="326" t="str">
        <f t="shared" si="9"/>
        <v xml:space="preserve">    ---- </v>
      </c>
      <c r="AU136" s="306"/>
      <c r="AV136" s="306"/>
      <c r="AW136" s="302"/>
      <c r="AX136" s="302"/>
    </row>
    <row r="137" spans="1:50" s="328" customFormat="1" ht="18.75" customHeight="1">
      <c r="A137" s="425" t="s">
        <v>176</v>
      </c>
      <c r="B137" s="158"/>
      <c r="C137" s="325"/>
      <c r="D137" s="325"/>
      <c r="E137" s="325"/>
      <c r="F137" s="325"/>
      <c r="G137" s="326"/>
      <c r="H137" s="325"/>
      <c r="I137" s="325"/>
      <c r="J137" s="326"/>
      <c r="K137" s="325"/>
      <c r="L137" s="325"/>
      <c r="M137" s="325"/>
      <c r="N137" s="325"/>
      <c r="O137" s="325"/>
      <c r="P137" s="326"/>
      <c r="Q137" s="325"/>
      <c r="R137" s="325"/>
      <c r="S137" s="326"/>
      <c r="T137" s="325"/>
      <c r="U137" s="325"/>
      <c r="V137" s="326"/>
      <c r="W137" s="325"/>
      <c r="X137" s="325"/>
      <c r="Y137" s="326"/>
      <c r="Z137" s="325"/>
      <c r="AA137" s="325"/>
      <c r="AB137" s="326"/>
      <c r="AC137" s="325"/>
      <c r="AD137" s="325"/>
      <c r="AE137" s="326"/>
      <c r="AF137" s="325"/>
      <c r="AG137" s="325"/>
      <c r="AH137" s="326"/>
      <c r="AI137" s="325"/>
      <c r="AJ137" s="325"/>
      <c r="AK137" s="326"/>
      <c r="AL137" s="325"/>
      <c r="AM137" s="325"/>
      <c r="AN137" s="326" t="str">
        <f t="shared" si="68"/>
        <v xml:space="preserve">    ---- </v>
      </c>
      <c r="AO137" s="325">
        <f t="shared" si="45"/>
        <v>0</v>
      </c>
      <c r="AP137" s="325">
        <f t="shared" si="45"/>
        <v>0</v>
      </c>
      <c r="AQ137" s="326" t="str">
        <f t="shared" si="8"/>
        <v xml:space="preserve">    ---- </v>
      </c>
      <c r="AR137" s="325">
        <f t="shared" si="46"/>
        <v>0</v>
      </c>
      <c r="AS137" s="325">
        <f t="shared" si="46"/>
        <v>0</v>
      </c>
      <c r="AT137" s="326" t="str">
        <f t="shared" si="9"/>
        <v xml:space="preserve">    ---- </v>
      </c>
      <c r="AU137" s="306"/>
      <c r="AV137" s="306"/>
      <c r="AW137" s="302"/>
      <c r="AX137" s="302"/>
    </row>
    <row r="138" spans="1:50" s="328" customFormat="1" ht="18.75" customHeight="1">
      <c r="A138" s="425" t="s">
        <v>179</v>
      </c>
      <c r="B138" s="158"/>
      <c r="C138" s="325"/>
      <c r="D138" s="325"/>
      <c r="E138" s="325"/>
      <c r="F138" s="325"/>
      <c r="G138" s="326"/>
      <c r="H138" s="325"/>
      <c r="I138" s="325"/>
      <c r="J138" s="326"/>
      <c r="K138" s="325"/>
      <c r="L138" s="325"/>
      <c r="M138" s="325"/>
      <c r="N138" s="325"/>
      <c r="O138" s="325"/>
      <c r="P138" s="326"/>
      <c r="Q138" s="325"/>
      <c r="R138" s="325"/>
      <c r="S138" s="326" t="str">
        <f t="shared" si="67"/>
        <v xml:space="preserve">    ---- </v>
      </c>
      <c r="T138" s="325"/>
      <c r="U138" s="325"/>
      <c r="V138" s="326"/>
      <c r="W138" s="325"/>
      <c r="X138" s="325"/>
      <c r="Y138" s="326"/>
      <c r="Z138" s="325"/>
      <c r="AA138" s="325"/>
      <c r="AB138" s="326"/>
      <c r="AC138" s="325"/>
      <c r="AD138" s="325"/>
      <c r="AE138" s="326"/>
      <c r="AF138" s="325"/>
      <c r="AG138" s="325"/>
      <c r="AH138" s="326"/>
      <c r="AI138" s="325"/>
      <c r="AJ138" s="325"/>
      <c r="AK138" s="326"/>
      <c r="AL138" s="325"/>
      <c r="AM138" s="325"/>
      <c r="AN138" s="326" t="str">
        <f t="shared" si="68"/>
        <v xml:space="preserve">    ---- </v>
      </c>
      <c r="AO138" s="325">
        <f t="shared" si="45"/>
        <v>0</v>
      </c>
      <c r="AP138" s="325">
        <f t="shared" si="45"/>
        <v>0</v>
      </c>
      <c r="AQ138" s="326" t="str">
        <f t="shared" si="8"/>
        <v xml:space="preserve">    ---- </v>
      </c>
      <c r="AR138" s="325">
        <f t="shared" si="46"/>
        <v>0</v>
      </c>
      <c r="AS138" s="325">
        <f t="shared" si="46"/>
        <v>0</v>
      </c>
      <c r="AT138" s="326" t="str">
        <f t="shared" si="9"/>
        <v xml:space="preserve">    ---- </v>
      </c>
      <c r="AU138" s="306"/>
      <c r="AV138" s="306"/>
      <c r="AW138" s="302"/>
      <c r="AX138" s="302"/>
    </row>
    <row r="139" spans="1:50" s="328" customFormat="1" ht="18.75" customHeight="1">
      <c r="A139" s="425" t="s">
        <v>309</v>
      </c>
      <c r="B139" s="158"/>
      <c r="C139" s="325"/>
      <c r="D139" s="325"/>
      <c r="E139" s="325"/>
      <c r="F139" s="325"/>
      <c r="G139" s="326"/>
      <c r="H139" s="325"/>
      <c r="I139" s="325"/>
      <c r="J139" s="326"/>
      <c r="K139" s="325"/>
      <c r="L139" s="325"/>
      <c r="M139" s="325"/>
      <c r="N139" s="325"/>
      <c r="O139" s="325"/>
      <c r="P139" s="326"/>
      <c r="Q139" s="325"/>
      <c r="R139" s="325"/>
      <c r="S139" s="326" t="str">
        <f t="shared" si="67"/>
        <v xml:space="preserve">    ---- </v>
      </c>
      <c r="T139" s="325"/>
      <c r="U139" s="325"/>
      <c r="V139" s="326"/>
      <c r="W139" s="325"/>
      <c r="X139" s="325"/>
      <c r="Y139" s="326"/>
      <c r="Z139" s="325"/>
      <c r="AA139" s="325"/>
      <c r="AB139" s="326"/>
      <c r="AC139" s="325"/>
      <c r="AD139" s="325"/>
      <c r="AE139" s="326"/>
      <c r="AF139" s="325"/>
      <c r="AG139" s="325"/>
      <c r="AH139" s="326"/>
      <c r="AI139" s="325"/>
      <c r="AJ139" s="325"/>
      <c r="AK139" s="326"/>
      <c r="AL139" s="325"/>
      <c r="AM139" s="325"/>
      <c r="AN139" s="326" t="str">
        <f t="shared" si="68"/>
        <v xml:space="preserve">    ---- </v>
      </c>
      <c r="AO139" s="325">
        <f t="shared" si="45"/>
        <v>0</v>
      </c>
      <c r="AP139" s="325">
        <f t="shared" si="45"/>
        <v>0</v>
      </c>
      <c r="AQ139" s="326" t="str">
        <f t="shared" si="8"/>
        <v xml:space="preserve">    ---- </v>
      </c>
      <c r="AR139" s="325">
        <f t="shared" si="46"/>
        <v>0</v>
      </c>
      <c r="AS139" s="325">
        <f t="shared" si="46"/>
        <v>0</v>
      </c>
      <c r="AT139" s="326" t="str">
        <f t="shared" si="9"/>
        <v xml:space="preserve">    ---- </v>
      </c>
      <c r="AU139" s="306"/>
      <c r="AV139" s="306"/>
      <c r="AW139" s="302"/>
      <c r="AX139" s="302"/>
    </row>
    <row r="140" spans="1:50" s="328" customFormat="1" ht="18.75" customHeight="1">
      <c r="A140" s="425" t="s">
        <v>178</v>
      </c>
      <c r="B140" s="158"/>
      <c r="C140" s="325"/>
      <c r="D140" s="325"/>
      <c r="E140" s="325"/>
      <c r="F140" s="325"/>
      <c r="G140" s="326"/>
      <c r="H140" s="325"/>
      <c r="I140" s="325"/>
      <c r="J140" s="326"/>
      <c r="K140" s="325"/>
      <c r="L140" s="325"/>
      <c r="M140" s="325"/>
      <c r="N140" s="325"/>
      <c r="O140" s="325"/>
      <c r="P140" s="326"/>
      <c r="Q140" s="325"/>
      <c r="R140" s="325"/>
      <c r="S140" s="326"/>
      <c r="T140" s="325"/>
      <c r="U140" s="325"/>
      <c r="V140" s="326"/>
      <c r="W140" s="325"/>
      <c r="X140" s="325"/>
      <c r="Y140" s="326"/>
      <c r="Z140" s="325"/>
      <c r="AA140" s="325"/>
      <c r="AB140" s="326"/>
      <c r="AC140" s="325"/>
      <c r="AD140" s="325"/>
      <c r="AE140" s="326"/>
      <c r="AF140" s="325"/>
      <c r="AG140" s="325"/>
      <c r="AH140" s="326"/>
      <c r="AI140" s="325"/>
      <c r="AJ140" s="325"/>
      <c r="AK140" s="326"/>
      <c r="AL140" s="325"/>
      <c r="AM140" s="325"/>
      <c r="AN140" s="326" t="str">
        <f t="shared" si="68"/>
        <v xml:space="preserve">    ---- </v>
      </c>
      <c r="AO140" s="325">
        <f t="shared" si="45"/>
        <v>0</v>
      </c>
      <c r="AP140" s="325">
        <f t="shared" si="45"/>
        <v>0</v>
      </c>
      <c r="AQ140" s="326" t="str">
        <f t="shared" si="8"/>
        <v xml:space="preserve">    ---- </v>
      </c>
      <c r="AR140" s="325">
        <f t="shared" si="46"/>
        <v>0</v>
      </c>
      <c r="AS140" s="325">
        <f t="shared" si="46"/>
        <v>0</v>
      </c>
      <c r="AT140" s="326" t="str">
        <f t="shared" si="9"/>
        <v xml:space="preserve">    ---- </v>
      </c>
      <c r="AU140" s="306"/>
      <c r="AV140" s="306"/>
      <c r="AW140" s="302"/>
      <c r="AX140" s="302"/>
    </row>
    <row r="141" spans="1:50" s="328" customFormat="1" ht="18.75" customHeight="1">
      <c r="A141" s="425" t="s">
        <v>310</v>
      </c>
      <c r="B141" s="158"/>
      <c r="C141" s="325"/>
      <c r="D141" s="325"/>
      <c r="E141" s="325"/>
      <c r="F141" s="325"/>
      <c r="G141" s="326"/>
      <c r="H141" s="325"/>
      <c r="I141" s="325"/>
      <c r="J141" s="326"/>
      <c r="K141" s="325"/>
      <c r="L141" s="325"/>
      <c r="M141" s="325"/>
      <c r="N141" s="325"/>
      <c r="O141" s="325"/>
      <c r="P141" s="326"/>
      <c r="Q141" s="325"/>
      <c r="R141" s="325"/>
      <c r="S141" s="326"/>
      <c r="T141" s="325"/>
      <c r="U141" s="325"/>
      <c r="V141" s="326"/>
      <c r="W141" s="325"/>
      <c r="X141" s="325"/>
      <c r="Y141" s="326"/>
      <c r="Z141" s="325"/>
      <c r="AA141" s="325"/>
      <c r="AB141" s="326"/>
      <c r="AC141" s="325"/>
      <c r="AD141" s="325"/>
      <c r="AE141" s="326"/>
      <c r="AF141" s="325"/>
      <c r="AG141" s="325"/>
      <c r="AH141" s="326"/>
      <c r="AI141" s="325"/>
      <c r="AJ141" s="325"/>
      <c r="AK141" s="326"/>
      <c r="AL141" s="325"/>
      <c r="AM141" s="325"/>
      <c r="AN141" s="326" t="str">
        <f t="shared" si="68"/>
        <v xml:space="preserve">    ---- </v>
      </c>
      <c r="AO141" s="325">
        <f t="shared" si="45"/>
        <v>0</v>
      </c>
      <c r="AP141" s="325">
        <f t="shared" si="45"/>
        <v>0</v>
      </c>
      <c r="AQ141" s="326" t="str">
        <f t="shared" si="8"/>
        <v xml:space="preserve">    ---- </v>
      </c>
      <c r="AR141" s="325">
        <f t="shared" si="46"/>
        <v>0</v>
      </c>
      <c r="AS141" s="325">
        <f t="shared" si="46"/>
        <v>0</v>
      </c>
      <c r="AT141" s="326" t="str">
        <f t="shared" si="9"/>
        <v xml:space="preserve">    ---- </v>
      </c>
      <c r="AU141" s="306"/>
      <c r="AV141" s="306"/>
      <c r="AW141" s="302"/>
      <c r="AX141" s="302"/>
    </row>
    <row r="142" spans="1:50" s="323" customFormat="1" ht="18.75" customHeight="1">
      <c r="A142" s="424" t="s">
        <v>41</v>
      </c>
      <c r="B142" s="319">
        <f>SUM(B134:B139)+B141</f>
        <v>0</v>
      </c>
      <c r="C142" s="319">
        <f>SUM(C134:C139)+C141</f>
        <v>0</v>
      </c>
      <c r="D142" s="319"/>
      <c r="E142" s="319">
        <f>SUM(E134:E139)+E141</f>
        <v>0</v>
      </c>
      <c r="F142" s="319">
        <f>SUM(F134:F139)+F141</f>
        <v>0</v>
      </c>
      <c r="G142" s="320"/>
      <c r="H142" s="319">
        <f>SUM(H134:H139)+H141</f>
        <v>0</v>
      </c>
      <c r="I142" s="319">
        <f>SUM(I134:I139)+I141</f>
        <v>0</v>
      </c>
      <c r="J142" s="320"/>
      <c r="K142" s="319">
        <f>SUM(K134:K139)+K141</f>
        <v>0</v>
      </c>
      <c r="L142" s="319">
        <f>SUM(L134:L139)+L141</f>
        <v>0</v>
      </c>
      <c r="M142" s="319"/>
      <c r="N142" s="319">
        <f>SUM(N134:N139)+N141</f>
        <v>0</v>
      </c>
      <c r="O142" s="319">
        <f>SUM(O134:O139)+O141</f>
        <v>0</v>
      </c>
      <c r="P142" s="320"/>
      <c r="Q142" s="319">
        <f>SUM(Q134:Q139)+Q141</f>
        <v>0</v>
      </c>
      <c r="R142" s="319">
        <f>SUM(R134:R139)+R141</f>
        <v>0</v>
      </c>
      <c r="S142" s="320" t="str">
        <f t="shared" si="67"/>
        <v xml:space="preserve">    ---- </v>
      </c>
      <c r="T142" s="319">
        <f>SUM(T134:T139)+T141</f>
        <v>0</v>
      </c>
      <c r="U142" s="319">
        <f>SUM(U134:U139)+U141</f>
        <v>0</v>
      </c>
      <c r="V142" s="320"/>
      <c r="W142" s="319">
        <f>SUM(W134:W139)+W141</f>
        <v>0</v>
      </c>
      <c r="X142" s="319">
        <f>SUM(X134:X139)+X141</f>
        <v>0</v>
      </c>
      <c r="Y142" s="320"/>
      <c r="Z142" s="319">
        <f>SUM(Z134:Z139)+Z141</f>
        <v>0</v>
      </c>
      <c r="AA142" s="319">
        <f>SUM(AA134:AA139)+AA141</f>
        <v>0</v>
      </c>
      <c r="AB142" s="320"/>
      <c r="AC142" s="319">
        <f>SUM(AC134:AC139)+AC141</f>
        <v>0</v>
      </c>
      <c r="AD142" s="319">
        <f>SUM(AD134:AD139)+AD141</f>
        <v>0</v>
      </c>
      <c r="AE142" s="320"/>
      <c r="AF142" s="319">
        <f>SUM(AF134:AF139)+AF141</f>
        <v>0</v>
      </c>
      <c r="AG142" s="319">
        <f>SUM(AG134:AG139)+AG141</f>
        <v>0</v>
      </c>
      <c r="AH142" s="320"/>
      <c r="AI142" s="319">
        <f>SUM(AI134:AI139)+AI141</f>
        <v>0</v>
      </c>
      <c r="AJ142" s="319">
        <f>SUM(AJ134:AJ139)+AJ141</f>
        <v>0</v>
      </c>
      <c r="AK142" s="320"/>
      <c r="AL142" s="319">
        <f>SUM(AL134:AL139)+AL141</f>
        <v>0</v>
      </c>
      <c r="AM142" s="319">
        <f>SUM(AM134:AM139)+AM141</f>
        <v>0</v>
      </c>
      <c r="AN142" s="320" t="str">
        <f t="shared" si="68"/>
        <v xml:space="preserve">    ---- </v>
      </c>
      <c r="AO142" s="319">
        <f t="shared" si="45"/>
        <v>0</v>
      </c>
      <c r="AP142" s="319">
        <f t="shared" si="45"/>
        <v>0</v>
      </c>
      <c r="AQ142" s="320" t="str">
        <f t="shared" si="8"/>
        <v xml:space="preserve">    ---- </v>
      </c>
      <c r="AR142" s="319">
        <f t="shared" si="46"/>
        <v>0</v>
      </c>
      <c r="AS142" s="319">
        <f t="shared" si="46"/>
        <v>0</v>
      </c>
      <c r="AT142" s="320" t="str">
        <f t="shared" si="9"/>
        <v xml:space="preserve">    ---- </v>
      </c>
      <c r="AU142" s="321"/>
      <c r="AV142" s="321"/>
      <c r="AW142" s="322"/>
      <c r="AX142" s="322"/>
    </row>
    <row r="143" spans="1:50" s="328" customFormat="1" ht="18.75" customHeight="1">
      <c r="A143" s="425" t="s">
        <v>311</v>
      </c>
      <c r="B143" s="159"/>
      <c r="C143" s="325"/>
      <c r="D143" s="325"/>
      <c r="E143" s="325"/>
      <c r="F143" s="325"/>
      <c r="G143" s="326"/>
      <c r="H143" s="325"/>
      <c r="I143" s="325"/>
      <c r="J143" s="326"/>
      <c r="K143" s="325"/>
      <c r="L143" s="325"/>
      <c r="M143" s="325"/>
      <c r="N143" s="325"/>
      <c r="O143" s="325"/>
      <c r="P143" s="326"/>
      <c r="Q143" s="325"/>
      <c r="R143" s="325"/>
      <c r="S143" s="326" t="str">
        <f t="shared" si="67"/>
        <v xml:space="preserve">    ---- </v>
      </c>
      <c r="T143" s="325"/>
      <c r="U143" s="325"/>
      <c r="V143" s="326"/>
      <c r="W143" s="325"/>
      <c r="X143" s="325"/>
      <c r="Y143" s="326"/>
      <c r="Z143" s="325"/>
      <c r="AA143" s="325"/>
      <c r="AB143" s="326"/>
      <c r="AC143" s="325"/>
      <c r="AD143" s="325"/>
      <c r="AE143" s="326"/>
      <c r="AF143" s="325"/>
      <c r="AG143" s="325"/>
      <c r="AH143" s="326"/>
      <c r="AI143" s="325"/>
      <c r="AJ143" s="325"/>
      <c r="AK143" s="326"/>
      <c r="AL143" s="325"/>
      <c r="AM143" s="325"/>
      <c r="AN143" s="326" t="str">
        <f t="shared" si="68"/>
        <v xml:space="preserve">    ---- </v>
      </c>
      <c r="AO143" s="325">
        <f t="shared" si="45"/>
        <v>0</v>
      </c>
      <c r="AP143" s="325">
        <f t="shared" si="45"/>
        <v>0</v>
      </c>
      <c r="AQ143" s="326" t="str">
        <f t="shared" si="8"/>
        <v xml:space="preserve">    ---- </v>
      </c>
      <c r="AR143" s="325">
        <f t="shared" si="46"/>
        <v>0</v>
      </c>
      <c r="AS143" s="325">
        <f t="shared" si="46"/>
        <v>0</v>
      </c>
      <c r="AT143" s="326" t="str">
        <f t="shared" si="9"/>
        <v xml:space="preserve">    ---- </v>
      </c>
      <c r="AU143" s="306"/>
      <c r="AV143" s="306"/>
      <c r="AW143" s="302"/>
      <c r="AX143" s="302"/>
    </row>
    <row r="144" spans="1:50" s="302" customFormat="1" ht="18.75" customHeight="1">
      <c r="A144" s="426" t="s">
        <v>312</v>
      </c>
      <c r="B144" s="180"/>
      <c r="C144" s="329"/>
      <c r="D144" s="329"/>
      <c r="E144" s="329"/>
      <c r="F144" s="329"/>
      <c r="G144" s="330"/>
      <c r="H144" s="329"/>
      <c r="I144" s="329"/>
      <c r="J144" s="330"/>
      <c r="K144" s="329"/>
      <c r="L144" s="329"/>
      <c r="M144" s="329"/>
      <c r="N144" s="329"/>
      <c r="O144" s="329"/>
      <c r="P144" s="330"/>
      <c r="Q144" s="329"/>
      <c r="R144" s="329"/>
      <c r="S144" s="330" t="str">
        <f t="shared" si="67"/>
        <v xml:space="preserve">    ---- </v>
      </c>
      <c r="T144" s="329"/>
      <c r="U144" s="329"/>
      <c r="V144" s="330"/>
      <c r="W144" s="329"/>
      <c r="X144" s="329"/>
      <c r="Y144" s="330"/>
      <c r="Z144" s="329"/>
      <c r="AA144" s="329"/>
      <c r="AB144" s="330"/>
      <c r="AC144" s="329"/>
      <c r="AD144" s="329"/>
      <c r="AE144" s="330"/>
      <c r="AF144" s="329"/>
      <c r="AG144" s="329"/>
      <c r="AH144" s="330"/>
      <c r="AI144" s="329"/>
      <c r="AJ144" s="329"/>
      <c r="AK144" s="330"/>
      <c r="AL144" s="329"/>
      <c r="AM144" s="329"/>
      <c r="AN144" s="330" t="str">
        <f t="shared" si="68"/>
        <v xml:space="preserve">    ---- </v>
      </c>
      <c r="AO144" s="329">
        <f t="shared" si="45"/>
        <v>0</v>
      </c>
      <c r="AP144" s="329">
        <f t="shared" si="45"/>
        <v>0</v>
      </c>
      <c r="AQ144" s="330" t="str">
        <f t="shared" si="8"/>
        <v xml:space="preserve">    ---- </v>
      </c>
      <c r="AR144" s="329">
        <f t="shared" si="46"/>
        <v>0</v>
      </c>
      <c r="AS144" s="329">
        <f t="shared" si="46"/>
        <v>0</v>
      </c>
      <c r="AT144" s="330" t="str">
        <f t="shared" si="9"/>
        <v xml:space="preserve">    ---- </v>
      </c>
      <c r="AU144" s="306"/>
      <c r="AV144" s="306"/>
    </row>
    <row r="145" spans="1:50" s="331" customFormat="1" ht="18.75" customHeight="1">
      <c r="A145" s="302" t="s">
        <v>39</v>
      </c>
      <c r="B145" s="110"/>
      <c r="C145" s="332"/>
      <c r="D145" s="332"/>
      <c r="E145" s="332"/>
      <c r="F145" s="332"/>
      <c r="G145" s="332"/>
      <c r="H145" s="306"/>
      <c r="I145" s="302"/>
      <c r="J145" s="302"/>
      <c r="K145" s="302"/>
      <c r="L145" s="302"/>
      <c r="M145" s="302"/>
      <c r="N145" s="302"/>
      <c r="O145" s="302"/>
      <c r="P145" s="302"/>
      <c r="Q145" s="302"/>
      <c r="R145" s="302"/>
      <c r="S145" s="302"/>
      <c r="T145" s="302"/>
      <c r="U145" s="302"/>
      <c r="V145" s="302"/>
      <c r="X145" s="302"/>
      <c r="Y145" s="302"/>
      <c r="Z145" s="302"/>
      <c r="AA145" s="302"/>
      <c r="AB145" s="302"/>
      <c r="AD145" s="302"/>
      <c r="AE145" s="302"/>
      <c r="AF145" s="302"/>
      <c r="AG145" s="302"/>
      <c r="AH145" s="302"/>
      <c r="AI145" s="302"/>
      <c r="AJ145" s="302"/>
      <c r="AK145" s="302"/>
      <c r="AM145" s="302"/>
      <c r="AN145" s="302"/>
      <c r="AO145" s="302"/>
      <c r="AP145" s="302"/>
      <c r="AQ145" s="302"/>
      <c r="AR145" s="306"/>
      <c r="AS145" s="306"/>
      <c r="AT145" s="306"/>
      <c r="AU145" s="333"/>
      <c r="AV145" s="334"/>
      <c r="AW145" s="333"/>
      <c r="AX145" s="333"/>
    </row>
    <row r="146" spans="1:50" s="331" customFormat="1" ht="18.75" customHeight="1">
      <c r="A146" s="302"/>
      <c r="D146" s="332"/>
      <c r="G146" s="332"/>
      <c r="J146" s="332"/>
      <c r="M146" s="332"/>
      <c r="P146" s="332"/>
      <c r="S146" s="332"/>
      <c r="V146" s="332"/>
      <c r="Y146" s="332"/>
      <c r="AB146" s="332"/>
      <c r="AE146" s="332"/>
      <c r="AH146" s="332"/>
      <c r="AK146" s="332"/>
      <c r="AN146" s="332"/>
      <c r="AQ146" s="332"/>
      <c r="AT146" s="332"/>
      <c r="AU146" s="333"/>
      <c r="AV146" s="334"/>
      <c r="AW146" s="333"/>
      <c r="AX146" s="333"/>
    </row>
    <row r="147" spans="1:50" s="331" customFormat="1" ht="18.75" customHeight="1">
      <c r="A147" s="302"/>
      <c r="B147" s="333" t="str">
        <f>IF(B20=B12+B13+B14+B15+B16+B17+B19,"","20≠12+13+14+15+16+17+19")</f>
        <v/>
      </c>
      <c r="C147" s="333" t="str">
        <f>IF(C20=C12+C13+C14+C15+C16+C17+C19,"","20≠12+13+14+15+16+17+19")</f>
        <v/>
      </c>
      <c r="D147" s="332"/>
      <c r="E147" s="333" t="str">
        <f>IF(E20=E12+E13+E14+E15+E16+E17+E19,"","20≠12+13+14+15+16+17+19")</f>
        <v/>
      </c>
      <c r="F147" s="333" t="str">
        <f>IF(F20=F12+F13+F14+F15+F16+F17+F19,"","20≠12+13+14+15+16+17+19")</f>
        <v/>
      </c>
      <c r="G147" s="332"/>
      <c r="H147" s="333" t="str">
        <f>IF(H20=H12+H13+H14+H15+H16+H17+H19,"","20≠12+13+14+15+16+17+19")</f>
        <v/>
      </c>
      <c r="I147" s="333" t="str">
        <f>IF(I20=I12+I13+I14+I15+I16+I17+I19,"","20≠12+13+14+15+16+17+19")</f>
        <v/>
      </c>
      <c r="J147" s="332"/>
      <c r="K147" s="333" t="str">
        <f>IF(K20=K12+K13+K14+K15+K16+K17+K19,"","20≠12+13+14+15+16+17+19")</f>
        <v/>
      </c>
      <c r="L147" s="333" t="str">
        <f>IF(L20=L12+L13+L14+L15+L16+L17+L19,"","20≠12+13+14+15+16+17+19")</f>
        <v/>
      </c>
      <c r="M147" s="332"/>
      <c r="N147" s="333" t="str">
        <f>IF(N20=N12+N13+N14+N15+N16+N17+N19,"","20≠12+13+14+15+16+17+19")</f>
        <v/>
      </c>
      <c r="O147" s="333" t="str">
        <f>IF(O20=O12+O13+O14+O15+O16+O17+O19,"","20≠12+13+14+15+16+17+19")</f>
        <v/>
      </c>
      <c r="P147" s="332"/>
      <c r="Q147" s="333" t="str">
        <f>IF(Q20=Q12+Q13+Q14+Q15+Q16+Q17+Q19,"","20≠12+13+14+15+16+17+19")</f>
        <v/>
      </c>
      <c r="R147" s="333" t="str">
        <f>IF(R20=R12+R13+R14+R15+R16+R17+R19,"","20≠12+13+14+15+16+17+19")</f>
        <v/>
      </c>
      <c r="S147" s="332"/>
      <c r="T147" s="333" t="str">
        <f>IF(T20=T12+T13+T14+T15+T16+T17+T19,"","20≠12+13+14+15+16+17+19")</f>
        <v/>
      </c>
      <c r="U147" s="333" t="str">
        <f>IF(U20=U12+U13+U14+U15+U16+U17+U19,"","20≠12+13+14+15+16+17+19")</f>
        <v/>
      </c>
      <c r="V147" s="332"/>
      <c r="W147" s="333" t="str">
        <f>IF(W20=W12+W13+W14+W15+W16+W17+W19,"","20≠12+13+14+15+16+17+19")</f>
        <v/>
      </c>
      <c r="X147" s="333" t="str">
        <f>IF(X20=X12+X13+X14+X15+X16+X17+X19,"","20≠12+13+14+15+16+17+19")</f>
        <v/>
      </c>
      <c r="Y147" s="332"/>
      <c r="Z147" s="333" t="str">
        <f>IF(Z20=Z12+Z13+Z14+Z15+Z16+Z17+Z19,"","20≠12+13+14+15+16+17+19")</f>
        <v/>
      </c>
      <c r="AA147" s="333" t="str">
        <f>IF(AA20=AA12+AA13+AA14+AA15+AA16+AA17+AA19,"","20≠12+13+14+15+16+17+19")</f>
        <v/>
      </c>
      <c r="AB147" s="332"/>
      <c r="AC147" s="333" t="str">
        <f>IF(AC20=AC12+AC13+AC14+AC15+AC16+AC17+AC19,"","20≠12+13+14+15+16+17+19")</f>
        <v/>
      </c>
      <c r="AD147" s="333" t="str">
        <f>IF(AD20=AD12+AD13+AD14+AD15+AD16+AD17+AD19,"","20≠12+13+14+15+16+17+19")</f>
        <v/>
      </c>
      <c r="AE147" s="332"/>
      <c r="AF147" s="333" t="str">
        <f>IF(AF20=AF12+AF13+AF14+AF15+AF16+AF17+AF19,"","20≠12+13+14+15+16+17+19")</f>
        <v/>
      </c>
      <c r="AG147" s="333" t="str">
        <f>IF(AG20=AG12+AG13+AG14+AG15+AG16+AG17+AG19,"","20≠12+13+14+15+16+17+19")</f>
        <v/>
      </c>
      <c r="AH147" s="332"/>
      <c r="AI147" s="333" t="str">
        <f>IF(AI20=AI12+AI13+AI14+AI15+AI16+AI17+AI19,"","20≠12+13+14+15+16+17+19")</f>
        <v/>
      </c>
      <c r="AJ147" s="333" t="str">
        <f>IF(AJ20=AJ12+AJ13+AJ14+AJ15+AJ16+AJ17+AJ19,"","20≠12+13+14+15+16+17+19")</f>
        <v/>
      </c>
      <c r="AK147" s="332"/>
      <c r="AL147" s="333" t="str">
        <f>IF(AL20=AL12+AL13+AL14+AL15+AL16+AL17+AL19,"","20≠12+13+14+15+16+17+19")</f>
        <v/>
      </c>
      <c r="AM147" s="333" t="str">
        <f>IF(AM20=AM12+AM13+AM14+AM15+AM16+AM17+AM19,"","20≠12+13+14+15+16+17+19")</f>
        <v/>
      </c>
      <c r="AN147" s="332"/>
      <c r="AO147" s="333" t="str">
        <f>IF(AO20=AO12+AO13+AO14+AO15+AO16+AO17+AO19,"","20≠12+13+14+15+16+17+19")</f>
        <v/>
      </c>
      <c r="AP147" s="333" t="str">
        <f>IF(AP20=AP12+AP13+AP14+AP15+AP16+AP17+AP19,"","20≠12+13+14+15+16+17+19")</f>
        <v/>
      </c>
      <c r="AQ147" s="332"/>
      <c r="AR147" s="333" t="str">
        <f>IF(AR20=AR12+AR13+AR14+AR15+AR16+AR17+AR19,"","20≠12+13+14+15+16+17+19")</f>
        <v/>
      </c>
      <c r="AS147" s="333" t="str">
        <f>IF(AS20=AS12+AS13+AS14+AS15+AS16+AS17+AS19,"","20≠12+13+14+15+16+17+19")</f>
        <v/>
      </c>
      <c r="AT147" s="332"/>
      <c r="AU147" s="333"/>
      <c r="AV147" s="334"/>
      <c r="AW147" s="333"/>
      <c r="AX147" s="333"/>
    </row>
    <row r="148" spans="1:50" s="331" customFormat="1" ht="18.75">
      <c r="A148" s="333"/>
      <c r="B148" s="109" t="str">
        <f>IF(B20=B21+B22,"","20≠21+22")</f>
        <v/>
      </c>
      <c r="C148" s="109" t="str">
        <f>IF(C20=C21+C22,"","20≠21+22")</f>
        <v/>
      </c>
      <c r="D148" s="332"/>
      <c r="E148" s="109" t="str">
        <f>IF(E20=E21+E22,"","20≠21+22")</f>
        <v/>
      </c>
      <c r="F148" s="109" t="str">
        <f>IF(F20=F21+F22,"","20≠21+22")</f>
        <v/>
      </c>
      <c r="G148" s="332"/>
      <c r="H148" s="109" t="str">
        <f>IF(H20=H21+H22,"","20≠21+22")</f>
        <v/>
      </c>
      <c r="I148" s="109" t="str">
        <f>IF(I20=I21+I22,"","20≠21+22")</f>
        <v/>
      </c>
      <c r="J148" s="332"/>
      <c r="K148" s="109" t="str">
        <f>IF(K20=K21+K22,"","20≠21+22")</f>
        <v/>
      </c>
      <c r="L148" s="109" t="str">
        <f>IF(L20=L21+L22,"","20≠21+22")</f>
        <v/>
      </c>
      <c r="M148" s="332"/>
      <c r="N148" s="109" t="str">
        <f>IF(N20=N21+N22,"","20≠21+22")</f>
        <v/>
      </c>
      <c r="O148" s="109" t="str">
        <f>IF(O20=O21+O22,"","20≠21+22")</f>
        <v/>
      </c>
      <c r="P148" s="332"/>
      <c r="Q148" s="109" t="str">
        <f>IF(Q20=Q21+Q22,"","20≠21+22")</f>
        <v/>
      </c>
      <c r="R148" s="109" t="str">
        <f>IF(R20=R21+R22,"","20≠21+22")</f>
        <v/>
      </c>
      <c r="S148" s="332"/>
      <c r="T148" s="109" t="str">
        <f>IF(T20=T21+T22,"","20≠21+22")</f>
        <v/>
      </c>
      <c r="U148" s="109" t="str">
        <f>IF(U20=U21+U22,"","20≠21+22")</f>
        <v/>
      </c>
      <c r="V148" s="332"/>
      <c r="W148" s="109" t="str">
        <f>IF(W20=W21+W22,"","20≠21+22")</f>
        <v/>
      </c>
      <c r="X148" s="109" t="str">
        <f>IF(X20=X21+X22,"","20≠21+22")</f>
        <v/>
      </c>
      <c r="Y148" s="332"/>
      <c r="Z148" s="109" t="str">
        <f>IF(Z20=Z21+Z22,"","20≠21+22")</f>
        <v/>
      </c>
      <c r="AA148" s="109" t="str">
        <f>IF(AA20=AA21+AA22,"","20≠21+22")</f>
        <v/>
      </c>
      <c r="AB148" s="332"/>
      <c r="AC148" s="109" t="str">
        <f>IF(AC20=AC21+AC22,"","20≠21+22")</f>
        <v/>
      </c>
      <c r="AD148" s="109" t="str">
        <f>IF(AD20=AD21+AD22,"","20≠21+22")</f>
        <v/>
      </c>
      <c r="AE148" s="332"/>
      <c r="AF148" s="109" t="str">
        <f>IF(AF20=AF21+AF22,"","20≠21+22")</f>
        <v/>
      </c>
      <c r="AG148" s="109" t="str">
        <f>IF(AG20=AG21+AG22,"","20≠21+22")</f>
        <v/>
      </c>
      <c r="AH148" s="332"/>
      <c r="AI148" s="109" t="str">
        <f>IF(AI20=AI21+AI22,"","20≠21+22")</f>
        <v/>
      </c>
      <c r="AJ148" s="109" t="str">
        <f>IF(AJ20=AJ21+AJ22,"","20≠21+22")</f>
        <v/>
      </c>
      <c r="AK148" s="332"/>
      <c r="AL148" s="109" t="str">
        <f>IF(AL20=AL21+AL22,"","20≠21+22")</f>
        <v/>
      </c>
      <c r="AM148" s="109" t="str">
        <f>IF(AM20=AM21+AM22,"","20≠21+22")</f>
        <v/>
      </c>
      <c r="AN148" s="332"/>
      <c r="AO148" s="109" t="str">
        <f>IF(AO20=AO21+AO22,"","20≠21+22")</f>
        <v/>
      </c>
      <c r="AP148" s="109" t="str">
        <f>IF(AP20=AP21+AP22,"","20≠21+22")</f>
        <v/>
      </c>
      <c r="AQ148" s="332"/>
      <c r="AR148" s="109" t="str">
        <f>IF(AR20=AR21+AR22,"","20≠21+22")</f>
        <v/>
      </c>
      <c r="AS148" s="109" t="str">
        <f>IF(AS20=AS21+AS22,"","20≠21+22")</f>
        <v/>
      </c>
      <c r="AT148" s="332"/>
      <c r="AU148" s="333"/>
      <c r="AV148" s="334"/>
      <c r="AW148" s="333"/>
      <c r="AX148" s="333"/>
    </row>
    <row r="149" spans="1:50" s="331" customFormat="1" ht="18.75">
      <c r="A149" s="333"/>
      <c r="B149" s="109" t="str">
        <f>IF(B32=B24+B25+B26+B27+B28+B29+B31,"","32≠24+25+26+27+28+29+31")</f>
        <v/>
      </c>
      <c r="C149" s="109" t="str">
        <f>IF(C32=C24+C25+C26+C27+C28+C29+C31,"","32≠24+25+26+27+28+29+31")</f>
        <v/>
      </c>
      <c r="D149" s="332"/>
      <c r="E149" s="109" t="str">
        <f>IF(E32=E24+E25+E26+E27+E28+E29+E31,"","32≠24+25+26+27+28+29+31")</f>
        <v/>
      </c>
      <c r="F149" s="109" t="str">
        <f>IF(F32=F24+F25+F26+F27+F28+F29+F31,"","32≠24+25+26+27+28+29+31")</f>
        <v/>
      </c>
      <c r="G149" s="332"/>
      <c r="H149" s="109" t="str">
        <f>IF(H32=H24+H25+H26+H27+H28+H29+H31,"","32≠24+25+26+27+28+29+31")</f>
        <v/>
      </c>
      <c r="I149" s="109" t="str">
        <f>IF(I32=I24+I25+I26+I27+I28+I29+I31,"","32≠24+25+26+27+28+29+31")</f>
        <v/>
      </c>
      <c r="J149" s="332"/>
      <c r="K149" s="109" t="str">
        <f>IF(K32=K24+K25+K26+K27+K28+K29+K31,"","32≠24+25+26+27+28+29+31")</f>
        <v/>
      </c>
      <c r="L149" s="109" t="str">
        <f>IF(L32=L24+L25+L26+L27+L28+L29+L31,"","32≠24+25+26+27+28+29+31")</f>
        <v/>
      </c>
      <c r="M149" s="332"/>
      <c r="N149" s="109" t="str">
        <f>IF(N32=N24+N25+N26+N27+N28+N29+N31,"","32≠24+25+26+27+28+29+31")</f>
        <v/>
      </c>
      <c r="O149" s="109" t="str">
        <f>IF(O32=O24+O25+O26+O27+O28+O29+O31,"","32≠24+25+26+27+28+29+31")</f>
        <v/>
      </c>
      <c r="P149" s="332"/>
      <c r="Q149" s="109" t="str">
        <f>IF(Q32=Q24+Q25+Q26+Q27+Q28+Q29+Q31,"","32≠24+25+26+27+28+29+31")</f>
        <v/>
      </c>
      <c r="R149" s="109" t="str">
        <f>IF(R32=R24+R25+R26+R27+R28+R29+R31,"","32≠24+25+26+27+28+29+31")</f>
        <v/>
      </c>
      <c r="S149" s="332"/>
      <c r="T149" s="109" t="str">
        <f>IF(T32=T24+T25+T26+T27+T28+T29+T31,"","32≠24+25+26+27+28+29+31")</f>
        <v/>
      </c>
      <c r="U149" s="109" t="str">
        <f>IF(U32=U24+U25+U26+U27+U28+U29+U31,"","32≠24+25+26+27+28+29+31")</f>
        <v/>
      </c>
      <c r="V149" s="332"/>
      <c r="W149" s="109" t="str">
        <f>IF(W32=W24+W25+W26+W27+W28+W29+W31,"","32≠24+25+26+27+28+29+31")</f>
        <v/>
      </c>
      <c r="X149" s="109" t="str">
        <f>IF(X32=X24+X25+X26+X27+X28+X29+X31,"","32≠24+25+26+27+28+29+31")</f>
        <v/>
      </c>
      <c r="Y149" s="332"/>
      <c r="Z149" s="109" t="str">
        <f>IF(Z32=Z24+Z25+Z26+Z27+Z28+Z29+Z31,"","32≠24+25+26+27+28+29+31")</f>
        <v/>
      </c>
      <c r="AA149" s="109" t="str">
        <f>IF(AA32=AA24+AA25+AA26+AA27+AA28+AA29+AA31,"","32≠24+25+26+27+28+29+31")</f>
        <v/>
      </c>
      <c r="AB149" s="332"/>
      <c r="AC149" s="109" t="str">
        <f>IF(AC32=AC24+AC25+AC26+AC27+AC28+AC29+AC31,"","32≠24+25+26+27+28+29+31")</f>
        <v/>
      </c>
      <c r="AD149" s="109" t="str">
        <f>IF(AD32=AD24+AD25+AD26+AD27+AD28+AD29+AD31,"","32≠24+25+26+27+28+29+31")</f>
        <v/>
      </c>
      <c r="AE149" s="332"/>
      <c r="AF149" s="109" t="str">
        <f>IF(AF32=AF24+AF25+AF26+AF27+AF28+AF29+AF31,"","32≠24+25+26+27+28+29+31")</f>
        <v/>
      </c>
      <c r="AG149" s="109" t="str">
        <f>IF(AG32=AG24+AG25+AG26+AG27+AG28+AG29+AG31,"","32≠24+25+26+27+28+29+31")</f>
        <v/>
      </c>
      <c r="AH149" s="332"/>
      <c r="AI149" s="109" t="str">
        <f>IF(AI32=AI24+AI25+AI26+AI27+AI28+AI29+AI31,"","32≠24+25+26+27+28+29+31")</f>
        <v/>
      </c>
      <c r="AJ149" s="109" t="str">
        <f>IF(AJ32=AJ24+AJ25+AJ26+AJ27+AJ28+AJ29+AJ31,"","32≠24+25+26+27+28+29+31")</f>
        <v/>
      </c>
      <c r="AK149" s="332"/>
      <c r="AL149" s="109" t="str">
        <f>IF(AL32=AL24+AL25+AL26+AL27+AL28+AL29+AL31,"","32≠24+25+26+27+28+29+31")</f>
        <v/>
      </c>
      <c r="AM149" s="109" t="str">
        <f>IF(AM32=AM24+AM25+AM26+AM27+AM28+AM29+AM31,"","32≠24+25+26+27+28+29+31")</f>
        <v/>
      </c>
      <c r="AN149" s="332"/>
      <c r="AO149" s="109" t="str">
        <f>IF(AO32=AO24+AO25+AO26+AO27+AO28+AO29+AO31,"","32≠24+25+26+27+28+29+31")</f>
        <v/>
      </c>
      <c r="AP149" s="109" t="str">
        <f>IF(AP32=AP24+AP25+AP26+AP27+AP28+AP29+AP31,"","32≠24+25+26+27+28+29+31")</f>
        <v/>
      </c>
      <c r="AQ149" s="332"/>
      <c r="AR149" s="109" t="str">
        <f>IF(AR32=AR24+AR25+AR26+AR27+AR28+AR29+AR31,"","32≠24+25+26+27+28+29+31")</f>
        <v/>
      </c>
      <c r="AS149" s="109" t="str">
        <f>IF(AS32=AS24+AS25+AS26+AS27+AS28+AS29+AS31,"","32≠24+25+26+27+28+29+31")</f>
        <v/>
      </c>
      <c r="AT149" s="332"/>
      <c r="AU149" s="333"/>
      <c r="AV149" s="334"/>
      <c r="AW149" s="333"/>
      <c r="AX149" s="333"/>
    </row>
    <row r="150" spans="1:50" s="331" customFormat="1" ht="18.75">
      <c r="A150" s="333"/>
      <c r="B150" s="109" t="str">
        <f>IF(B32=B33+B34,"","32≠33+34")</f>
        <v/>
      </c>
      <c r="C150" s="109" t="str">
        <f>IF(C32=C33+C34,"","32≠33+34")</f>
        <v/>
      </c>
      <c r="D150" s="332"/>
      <c r="E150" s="109" t="str">
        <f>IF(E32=E33+E34,"","32≠33+34")</f>
        <v/>
      </c>
      <c r="F150" s="109" t="str">
        <f>IF(F32=F33+F34,"","32≠33+34")</f>
        <v/>
      </c>
      <c r="G150" s="332"/>
      <c r="H150" s="109" t="str">
        <f>IF(H32=H33+H34,"","32≠33+34")</f>
        <v/>
      </c>
      <c r="I150" s="109" t="str">
        <f>IF(I32=I33+I34,"","32≠33+34")</f>
        <v/>
      </c>
      <c r="J150" s="332"/>
      <c r="K150" s="109" t="str">
        <f>IF(K32=K33+K34,"","32≠33+34")</f>
        <v/>
      </c>
      <c r="L150" s="109" t="str">
        <f>IF(L32=L33+L34,"","32≠33+34")</f>
        <v/>
      </c>
      <c r="M150" s="332"/>
      <c r="N150" s="109" t="str">
        <f>IF(N32=N33+N34,"","32≠33+34")</f>
        <v/>
      </c>
      <c r="O150" s="109" t="str">
        <f>IF(O32=O33+O34,"","32≠33+34")</f>
        <v/>
      </c>
      <c r="P150" s="332"/>
      <c r="Q150" s="109" t="str">
        <f>IF(Q32=Q33+Q34,"","32≠33+34")</f>
        <v/>
      </c>
      <c r="R150" s="109" t="str">
        <f>IF(R32=R33+R34,"","32≠33+34")</f>
        <v/>
      </c>
      <c r="S150" s="332"/>
      <c r="T150" s="109" t="str">
        <f>IF(T32=T33+T34,"","32≠33+34")</f>
        <v/>
      </c>
      <c r="U150" s="109" t="str">
        <f>IF(U32=U33+U34,"","32≠33+34")</f>
        <v/>
      </c>
      <c r="V150" s="332"/>
      <c r="W150" s="109" t="str">
        <f>IF(W32=W33+W34,"","32≠33+34")</f>
        <v/>
      </c>
      <c r="X150" s="109" t="str">
        <f>IF(X32=X33+X34,"","32≠33+34")</f>
        <v/>
      </c>
      <c r="Y150" s="332"/>
      <c r="Z150" s="109" t="str">
        <f>IF(Z32=Z33+Z34,"","32≠33+34")</f>
        <v/>
      </c>
      <c r="AA150" s="109" t="str">
        <f>IF(AA32=AA33+AA34,"","32≠33+34")</f>
        <v/>
      </c>
      <c r="AB150" s="332"/>
      <c r="AC150" s="109" t="str">
        <f>IF(AC32=AC33+AC34,"","32≠33+34")</f>
        <v/>
      </c>
      <c r="AD150" s="109" t="str">
        <f>IF(AD32=AD33+AD34,"","32≠33+34")</f>
        <v/>
      </c>
      <c r="AE150" s="332"/>
      <c r="AF150" s="109" t="str">
        <f>IF(AF32=AF33+AF34,"","32≠33+34")</f>
        <v/>
      </c>
      <c r="AG150" s="109" t="str">
        <f>IF(AG32=AG33+AG34,"","32≠33+34")</f>
        <v/>
      </c>
      <c r="AH150" s="332"/>
      <c r="AI150" s="109" t="str">
        <f>IF(AI32=AI33+AI34,"","32≠33+34")</f>
        <v/>
      </c>
      <c r="AJ150" s="109" t="str">
        <f>IF(AJ32=AJ33+AJ34,"","32≠33+34")</f>
        <v/>
      </c>
      <c r="AK150" s="332"/>
      <c r="AL150" s="109" t="str">
        <f>IF(AL32=AL33+AL34,"","32≠33+34")</f>
        <v/>
      </c>
      <c r="AM150" s="109" t="str">
        <f>IF(AM32=AM33+AM34,"","32≠33+34")</f>
        <v/>
      </c>
      <c r="AN150" s="332"/>
      <c r="AO150" s="109" t="str">
        <f>IF(AO32=AO33+AO34,"","32≠33+34")</f>
        <v/>
      </c>
      <c r="AP150" s="109" t="str">
        <f>IF(AP32=AP33+AP34,"","32≠33+34")</f>
        <v/>
      </c>
      <c r="AQ150" s="332"/>
      <c r="AR150" s="109" t="str">
        <f>IF(AR32=AR33+AR34,"","32≠33+34")</f>
        <v/>
      </c>
      <c r="AS150" s="109" t="str">
        <f>IF(AS32=AS33+AS34,"","32≠33+34")</f>
        <v/>
      </c>
      <c r="AT150" s="332"/>
      <c r="AU150" s="333"/>
      <c r="AV150" s="334"/>
      <c r="AW150" s="333"/>
      <c r="AX150" s="333"/>
    </row>
    <row r="151" spans="1:50" s="331" customFormat="1" ht="18.75">
      <c r="A151" s="333"/>
      <c r="B151" s="109" t="str">
        <f>IF(B44=B36+B37+B38+B39+B40+B41+B43,"","44≠36+37+38+39+40+41+43")</f>
        <v/>
      </c>
      <c r="C151" s="109" t="str">
        <f>IF(C44=C36+C37+C38+C39+C40+C41+C43,"","44≠36+37+38+39+40+41+43")</f>
        <v/>
      </c>
      <c r="D151" s="332"/>
      <c r="E151" s="109" t="str">
        <f>IF(E44=E36+E37+E38+E39+E40+E41+E43,"","44≠36+37+38+39+40+41+43")</f>
        <v/>
      </c>
      <c r="F151" s="109" t="str">
        <f>IF(F44=F36+F37+F38+F39+F40+F41+F43,"","44≠36+37+38+39+40+41+43")</f>
        <v/>
      </c>
      <c r="G151" s="332"/>
      <c r="H151" s="109" t="str">
        <f>IF(H44=H36+H37+H38+H39+H40+H41+H43,"","44≠36+37+38+39+40+41+43")</f>
        <v/>
      </c>
      <c r="I151" s="109" t="str">
        <f>IF(I44=I36+I37+I38+I39+I40+I41+I43,"","44≠36+37+38+39+40+41+43")</f>
        <v/>
      </c>
      <c r="J151" s="332"/>
      <c r="K151" s="109" t="str">
        <f>IF(K44=K36+K37+K38+K39+K40+K41+K43,"","44≠36+37+38+39+40+41+43")</f>
        <v/>
      </c>
      <c r="L151" s="109" t="str">
        <f>IF(L44=L36+L37+L38+L39+L40+L41+L43,"","44≠36+37+38+39+40+41+43")</f>
        <v/>
      </c>
      <c r="M151" s="332"/>
      <c r="N151" s="109" t="str">
        <f>IF(N44=N36+N37+N38+N39+N40+N41+N43,"","44≠36+37+38+39+40+41+43")</f>
        <v/>
      </c>
      <c r="O151" s="109" t="str">
        <f>IF(O44=O36+O37+O38+O39+O40+O41+O43,"","44≠36+37+38+39+40+41+43")</f>
        <v/>
      </c>
      <c r="P151" s="332"/>
      <c r="Q151" s="109" t="str">
        <f>IF(Q44=Q36+Q37+Q38+Q39+Q40+Q41+Q43,"","44≠36+37+38+39+40+41+43")</f>
        <v/>
      </c>
      <c r="R151" s="109" t="str">
        <f>IF(R44=R36+R37+R38+R39+R40+R41+R43,"","44≠36+37+38+39+40+41+43")</f>
        <v/>
      </c>
      <c r="S151" s="332"/>
      <c r="T151" s="109" t="str">
        <f>IF(T44=T36+T37+T38+T39+T40+T41+T43,"","44≠36+37+38+39+40+41+43")</f>
        <v/>
      </c>
      <c r="U151" s="109" t="str">
        <f>IF(U44=U36+U37+U38+U39+U40+U41+U43,"","44≠36+37+38+39+40+41+43")</f>
        <v/>
      </c>
      <c r="V151" s="332"/>
      <c r="W151" s="109" t="str">
        <f>IF(W44=W36+W37+W38+W39+W40+W41+W43,"","44≠36+37+38+39+40+41+43")</f>
        <v/>
      </c>
      <c r="X151" s="109" t="str">
        <f>IF(X44=X36+X37+X38+X39+X40+X41+X43,"","44≠36+37+38+39+40+41+43")</f>
        <v/>
      </c>
      <c r="Y151" s="332"/>
      <c r="Z151" s="109" t="str">
        <f>IF(Z44=Z36+Z37+Z38+Z39+Z40+Z41+Z43,"","44≠36+37+38+39+40+41+43")</f>
        <v/>
      </c>
      <c r="AA151" s="109" t="str">
        <f>IF(AA44=AA36+AA37+AA38+AA39+AA40+AA41+AA43,"","44≠36+37+38+39+40+41+43")</f>
        <v/>
      </c>
      <c r="AB151" s="332"/>
      <c r="AC151" s="109" t="str">
        <f>IF(AC44=AC36+AC37+AC38+AC39+AC40+AC41+AC43,"","44≠36+37+38+39+40+41+43")</f>
        <v/>
      </c>
      <c r="AD151" s="109" t="str">
        <f>IF(AD44=AD36+AD37+AD38+AD39+AD40+AD41+AD43,"","44≠36+37+38+39+40+41+43")</f>
        <v/>
      </c>
      <c r="AE151" s="332"/>
      <c r="AF151" s="109" t="str">
        <f>IF(AF44=AF36+AF37+AF38+AF39+AF40+AF41+AF43,"","44≠36+37+38+39+40+41+43")</f>
        <v/>
      </c>
      <c r="AG151" s="109" t="str">
        <f>IF(AG44=AG36+AG37+AG38+AG39+AG40+AG41+AG43,"","44≠36+37+38+39+40+41+43")</f>
        <v/>
      </c>
      <c r="AH151" s="332"/>
      <c r="AI151" s="109" t="str">
        <f>IF(AI44=AI36+AI37+AI38+AI39+AI40+AI41+AI43,"","44≠36+37+38+39+40+41+43")</f>
        <v/>
      </c>
      <c r="AJ151" s="109" t="str">
        <f>IF(AJ44=AJ36+AJ37+AJ38+AJ39+AJ40+AJ41+AJ43,"","44≠36+37+38+39+40+41+43")</f>
        <v/>
      </c>
      <c r="AK151" s="332"/>
      <c r="AL151" s="109" t="str">
        <f>IF(AL44=AL36+AL37+AL38+AL39+AL40+AL41+AL43,"","44≠36+37+38+39+40+41+43")</f>
        <v/>
      </c>
      <c r="AM151" s="109" t="str">
        <f>IF(AM44=AM36+AM37+AM38+AM39+AM40+AM41+AM43,"","44≠36+37+38+39+40+41+43")</f>
        <v/>
      </c>
      <c r="AN151" s="332"/>
      <c r="AO151" s="109" t="str">
        <f>IF(AO44=AO36+AO37+AO38+AO39+AO40+AO41+AO43,"","44≠36+37+38+39+40+41+43")</f>
        <v/>
      </c>
      <c r="AP151" s="109" t="str">
        <f>IF(AP44=AP36+AP37+AP38+AP39+AP40+AP41+AP43,"","44≠36+37+38+39+40+41+43")</f>
        <v/>
      </c>
      <c r="AQ151" s="332"/>
      <c r="AR151" s="109" t="str">
        <f>IF(AR44=AR36+AR37+AR38+AR39+AR40+AR41+AR43,"","44≠36+37+38+39+40+41+43")</f>
        <v/>
      </c>
      <c r="AS151" s="109" t="str">
        <f>IF(AS44=AS36+AS37+AS38+AS39+AS40+AS41+AS43,"","44≠36+37+38+39+40+41+43")</f>
        <v/>
      </c>
      <c r="AT151" s="332"/>
      <c r="AU151" s="333"/>
      <c r="AV151" s="334"/>
      <c r="AW151" s="333"/>
      <c r="AX151" s="333"/>
    </row>
    <row r="152" spans="1:50" s="331" customFormat="1" ht="18.75">
      <c r="A152" s="333"/>
      <c r="B152" s="109" t="str">
        <f>IF(B44=B45+B46,"","44≠45+46")</f>
        <v/>
      </c>
      <c r="C152" s="109" t="str">
        <f>IF(C44=C45+C46,"","44≠45+46")</f>
        <v/>
      </c>
      <c r="D152" s="332"/>
      <c r="E152" s="109" t="str">
        <f>IF(E44=E45+E46,"","44≠45+46")</f>
        <v/>
      </c>
      <c r="F152" s="109" t="str">
        <f>IF(F44=F45+F46,"","44≠45+46")</f>
        <v/>
      </c>
      <c r="G152" s="332"/>
      <c r="H152" s="109" t="str">
        <f>IF(H44=H45+H46,"","44≠45+46")</f>
        <v/>
      </c>
      <c r="I152" s="109" t="str">
        <f>IF(I44=I45+I46,"","44≠45+46")</f>
        <v/>
      </c>
      <c r="J152" s="332"/>
      <c r="K152" s="109" t="str">
        <f>IF(K44=K45+K46,"","44≠45+46")</f>
        <v/>
      </c>
      <c r="L152" s="109" t="str">
        <f>IF(L44=L45+L46,"","44≠45+46")</f>
        <v/>
      </c>
      <c r="M152" s="332"/>
      <c r="N152" s="109" t="str">
        <f>IF(N44=N45+N46,"","44≠45+46")</f>
        <v/>
      </c>
      <c r="O152" s="109" t="str">
        <f>IF(O44=O45+O46,"","44≠45+46")</f>
        <v/>
      </c>
      <c r="P152" s="332"/>
      <c r="Q152" s="109" t="str">
        <f>IF(Q44=Q45+Q46,"","44≠45+46")</f>
        <v/>
      </c>
      <c r="R152" s="109" t="str">
        <f>IF(R44=R45+R46,"","44≠45+46")</f>
        <v/>
      </c>
      <c r="S152" s="332"/>
      <c r="T152" s="109" t="str">
        <f>IF(T44=T45+T46,"","44≠45+46")</f>
        <v/>
      </c>
      <c r="U152" s="109" t="str">
        <f>IF(U44=U45+U46,"","44≠45+46")</f>
        <v/>
      </c>
      <c r="V152" s="332"/>
      <c r="W152" s="109" t="str">
        <f>IF(W44=W45+W46,"","44≠45+46")</f>
        <v/>
      </c>
      <c r="X152" s="109" t="str">
        <f>IF(X44=X45+X46,"","44≠45+46")</f>
        <v/>
      </c>
      <c r="Y152" s="332"/>
      <c r="Z152" s="109" t="str">
        <f>IF(Z44=Z45+Z46,"","44≠45+46")</f>
        <v/>
      </c>
      <c r="AA152" s="109" t="str">
        <f>IF(AA44=AA45+AA46,"","44≠45+46")</f>
        <v/>
      </c>
      <c r="AB152" s="332"/>
      <c r="AC152" s="109" t="str">
        <f>IF(AC44=AC45+AC46,"","44≠45+46")</f>
        <v/>
      </c>
      <c r="AD152" s="109" t="str">
        <f>IF(AD44=AD45+AD46,"","44≠45+46")</f>
        <v/>
      </c>
      <c r="AE152" s="332"/>
      <c r="AF152" s="109" t="str">
        <f>IF(AF44=AF45+AF46,"","44≠45+46")</f>
        <v/>
      </c>
      <c r="AG152" s="109" t="str">
        <f>IF(AG44=AG45+AG46,"","44≠45+46")</f>
        <v/>
      </c>
      <c r="AH152" s="332"/>
      <c r="AI152" s="109" t="str">
        <f>IF(AI44=AI45+AI46,"","44≠45+46")</f>
        <v/>
      </c>
      <c r="AJ152" s="109" t="str">
        <f>IF(AJ44=AJ45+AJ46,"","44≠45+46")</f>
        <v/>
      </c>
      <c r="AK152" s="332"/>
      <c r="AL152" s="109" t="str">
        <f>IF(AL44=AL45+AL46,"","44≠45+46")</f>
        <v/>
      </c>
      <c r="AM152" s="109" t="str">
        <f>IF(AM44=AM45+AM46,"","44≠45+46")</f>
        <v/>
      </c>
      <c r="AN152" s="332"/>
      <c r="AO152" s="109" t="str">
        <f>IF(AO44=AO45+AO46,"","44≠45+46")</f>
        <v/>
      </c>
      <c r="AP152" s="109" t="str">
        <f>IF(AP44=AP45+AP46,"","44≠45+46")</f>
        <v/>
      </c>
      <c r="AQ152" s="332"/>
      <c r="AR152" s="109" t="str">
        <f>IF(AR44=AR45+AR46,"","44≠45+46")</f>
        <v/>
      </c>
      <c r="AS152" s="109" t="str">
        <f>IF(AS44=AS45+AS46,"","44≠45+46")</f>
        <v/>
      </c>
      <c r="AT152" s="332"/>
      <c r="AU152" s="333"/>
      <c r="AV152" s="334"/>
      <c r="AW152" s="333"/>
      <c r="AX152" s="333"/>
    </row>
    <row r="153" spans="1:50" s="331" customFormat="1" ht="18.75">
      <c r="A153" s="333"/>
      <c r="B153" s="109" t="str">
        <f>IF(B56=B48+B49+B50+B51+B52+B53+B55,"","56≠48+49+50+51+52+53+55")</f>
        <v/>
      </c>
      <c r="C153" s="109" t="str">
        <f>IF(C56=C48+C49+C50+C51+C52+C53+C55,"","56≠48+49+50+51+52+53+55")</f>
        <v/>
      </c>
      <c r="D153" s="332"/>
      <c r="E153" s="109" t="str">
        <f>IF(E56=E48+E49+E50+E51+E52+E53+E55,"","56≠48+49+50+51+52+53+55")</f>
        <v/>
      </c>
      <c r="F153" s="109" t="str">
        <f>IF(F56=F48+F49+F50+F51+F52+F53+F55,"","56≠48+49+50+51+52+53+55")</f>
        <v/>
      </c>
      <c r="G153" s="332"/>
      <c r="H153" s="109" t="str">
        <f>IF(H56=H48+H49+H50+H51+H52+H53+H55,"","56≠48+49+50+51+52+53+55")</f>
        <v/>
      </c>
      <c r="I153" s="109" t="str">
        <f>IF(I56=I48+I49+I50+I51+I52+I53+I55,"","56≠48+49+50+51+52+53+55")</f>
        <v/>
      </c>
      <c r="J153" s="332"/>
      <c r="K153" s="109" t="str">
        <f>IF(K56=K48+K49+K50+K51+K52+K53+K55,"","56≠48+49+50+51+52+53+55")</f>
        <v/>
      </c>
      <c r="L153" s="109" t="str">
        <f>IF(L56=L48+L49+L50+L51+L52+L53+L55,"","56≠48+49+50+51+52+53+55")</f>
        <v/>
      </c>
      <c r="M153" s="332"/>
      <c r="N153" s="109" t="str">
        <f>IF(N56=N48+N49+N50+N51+N52+N53+N55,"","56≠48+49+50+51+52+53+55")</f>
        <v/>
      </c>
      <c r="O153" s="109" t="str">
        <f>IF(O56=O48+O49+O50+O51+O52+O53+O55,"","56≠48+49+50+51+52+53+55")</f>
        <v/>
      </c>
      <c r="P153" s="332"/>
      <c r="Q153" s="109" t="str">
        <f>IF(Q56=Q48+Q49+Q50+Q51+Q52+Q53+Q55,"","56≠48+49+50+51+52+53+55")</f>
        <v/>
      </c>
      <c r="R153" s="109" t="str">
        <f>IF(R56=R48+R49+R50+R51+R52+R53+R55,"","56≠48+49+50+51+52+53+55")</f>
        <v/>
      </c>
      <c r="S153" s="332"/>
      <c r="T153" s="109" t="str">
        <f>IF(T56=T48+T49+T50+T51+T52+T53+T55,"","56≠48+49+50+51+52+53+55")</f>
        <v/>
      </c>
      <c r="U153" s="109" t="str">
        <f>IF(U56=U48+U49+U50+U51+U52+U53+U55,"","56≠48+49+50+51+52+53+55")</f>
        <v/>
      </c>
      <c r="V153" s="332"/>
      <c r="W153" s="109" t="str">
        <f>IF(W56=W48+W49+W50+W51+W52+W53+W55,"","56≠48+49+50+51+52+53+55")</f>
        <v/>
      </c>
      <c r="X153" s="109" t="str">
        <f>IF(X56=X48+X49+X50+X51+X52+X53+X55,"","56≠48+49+50+51+52+53+55")</f>
        <v/>
      </c>
      <c r="Y153" s="332"/>
      <c r="Z153" s="109" t="str">
        <f>IF(Z56=Z48+Z49+Z50+Z51+Z52+Z53+Z55,"","56≠48+49+50+51+52+53+55")</f>
        <v/>
      </c>
      <c r="AA153" s="109" t="str">
        <f>IF(AA56=AA48+AA49+AA50+AA51+AA52+AA53+AA55,"","56≠48+49+50+51+52+53+55")</f>
        <v/>
      </c>
      <c r="AB153" s="332"/>
      <c r="AC153" s="109" t="str">
        <f>IF(AC56=AC48+AC49+AC50+AC51+AC52+AC53+AC55,"","56≠48+49+50+51+52+53+55")</f>
        <v/>
      </c>
      <c r="AD153" s="109" t="str">
        <f>IF(AD56=AD48+AD49+AD50+AD51+AD52+AD53+AD55,"","56≠48+49+50+51+52+53+55")</f>
        <v/>
      </c>
      <c r="AE153" s="332"/>
      <c r="AF153" s="109" t="str">
        <f>IF(AF56=AF48+AF49+AF50+AF51+AF52+AF53+AF55,"","56≠48+49+50+51+52+53+55")</f>
        <v/>
      </c>
      <c r="AG153" s="109" t="str">
        <f>IF(AG56=AG48+AG49+AG50+AG51+AG52+AG53+AG55,"","56≠48+49+50+51+52+53+55")</f>
        <v/>
      </c>
      <c r="AH153" s="332"/>
      <c r="AI153" s="109" t="str">
        <f>IF(AI56=AI48+AI49+AI50+AI51+AI52+AI53+AI55,"","56≠48+49+50+51+52+53+55")</f>
        <v/>
      </c>
      <c r="AJ153" s="109" t="str">
        <f>IF(AJ56=AJ48+AJ49+AJ50+AJ51+AJ52+AJ53+AJ55,"","56≠48+49+50+51+52+53+55")</f>
        <v/>
      </c>
      <c r="AK153" s="332"/>
      <c r="AL153" s="109" t="str">
        <f>IF(AL56=AL48+AL49+AL50+AL51+AL52+AL53+AL55,"","56≠48+49+50+51+52+53+55")</f>
        <v/>
      </c>
      <c r="AM153" s="109" t="str">
        <f>IF(AM56=AM48+AM49+AM50+AM51+AM52+AM53+AM55,"","56≠48+49+50+51+52+53+55")</f>
        <v/>
      </c>
      <c r="AN153" s="332"/>
      <c r="AO153" s="109" t="str">
        <f>IF(AO56=AO48+AO49+AO50+AO51+AO52+AO53+AO55,"","56≠48+49+50+51+52+53+55")</f>
        <v/>
      </c>
      <c r="AP153" s="109" t="str">
        <f>IF(AP56=AP48+AP49+AP50+AP51+AP52+AP53+AP55,"","56≠48+49+50+51+52+53+55")</f>
        <v/>
      </c>
      <c r="AQ153" s="332"/>
      <c r="AR153" s="109" t="str">
        <f>IF(AR56=AR48+AR49+AR50+AR51+AR52+AR53+AR55,"","56≠48+49+50+51+52+53+55")</f>
        <v/>
      </c>
      <c r="AS153" s="109" t="str">
        <f>IF(AS56=AS48+AS49+AS50+AS51+AS52+AS53+AS55,"","56≠48+49+50+51+52+53+55")</f>
        <v/>
      </c>
      <c r="AT153" s="332"/>
      <c r="AU153" s="333"/>
      <c r="AV153" s="334"/>
      <c r="AW153" s="333"/>
      <c r="AX153" s="333"/>
    </row>
    <row r="154" spans="1:50" s="331" customFormat="1" ht="18.75">
      <c r="A154" s="333"/>
      <c r="B154" s="109" t="str">
        <f>IF(B56=B57+B58,"","56≠57+58")</f>
        <v/>
      </c>
      <c r="C154" s="109" t="str">
        <f>IF(C56=C57+C58,"","56≠57+58")</f>
        <v/>
      </c>
      <c r="D154" s="332"/>
      <c r="E154" s="109" t="str">
        <f>IF(E56=E57+E58,"","56≠57+58")</f>
        <v/>
      </c>
      <c r="F154" s="109" t="str">
        <f>IF(F56=F57+F58,"","56≠57+58")</f>
        <v/>
      </c>
      <c r="G154" s="332"/>
      <c r="H154" s="109" t="str">
        <f>IF(H56=H57+H58,"","56≠57+58")</f>
        <v/>
      </c>
      <c r="I154" s="109" t="str">
        <f>IF(I56=I57+I58,"","56≠57+58")</f>
        <v/>
      </c>
      <c r="J154" s="332"/>
      <c r="K154" s="109" t="str">
        <f>IF(K56=K57+K58,"","56≠57+58")</f>
        <v/>
      </c>
      <c r="L154" s="109" t="str">
        <f>IF(L56=L57+L58,"","56≠57+58")</f>
        <v/>
      </c>
      <c r="M154" s="332"/>
      <c r="N154" s="109" t="str">
        <f>IF(N56=N57+N58,"","56≠57+58")</f>
        <v/>
      </c>
      <c r="O154" s="109" t="str">
        <f>IF(O56=O57+O58,"","56≠57+58")</f>
        <v/>
      </c>
      <c r="P154" s="332"/>
      <c r="Q154" s="109" t="str">
        <f>IF(Q56=Q57+Q58,"","56≠57+58")</f>
        <v/>
      </c>
      <c r="R154" s="109" t="str">
        <f>IF(R56=R57+R58,"","56≠57+58")</f>
        <v/>
      </c>
      <c r="S154" s="332"/>
      <c r="T154" s="109" t="str">
        <f>IF(T56=T57+T58,"","56≠57+58")</f>
        <v/>
      </c>
      <c r="U154" s="109" t="str">
        <f>IF(U56=U57+U58,"","56≠57+58")</f>
        <v/>
      </c>
      <c r="V154" s="332"/>
      <c r="W154" s="109" t="str">
        <f>IF(W56=W57+W58,"","56≠57+58")</f>
        <v/>
      </c>
      <c r="X154" s="109" t="str">
        <f>IF(X56=X57+X58,"","56≠57+58")</f>
        <v/>
      </c>
      <c r="Y154" s="332"/>
      <c r="Z154" s="109" t="str">
        <f>IF(Z56=Z57+Z58,"","56≠57+58")</f>
        <v/>
      </c>
      <c r="AA154" s="109" t="str">
        <f>IF(AA56=AA57+AA58,"","56≠57+58")</f>
        <v/>
      </c>
      <c r="AB154" s="332"/>
      <c r="AC154" s="109" t="str">
        <f>IF(AC56=AC57+AC58,"","56≠57+58")</f>
        <v/>
      </c>
      <c r="AD154" s="109" t="str">
        <f>IF(AD56=AD57+AD58,"","56≠57+58")</f>
        <v/>
      </c>
      <c r="AE154" s="332"/>
      <c r="AF154" s="109" t="str">
        <f>IF(AF56=AF57+AF58,"","56≠57+58")</f>
        <v/>
      </c>
      <c r="AG154" s="109" t="str">
        <f>IF(AG56=AG57+AG58,"","56≠57+58")</f>
        <v/>
      </c>
      <c r="AH154" s="332"/>
      <c r="AI154" s="109" t="str">
        <f>IF(AI56=AI57+AI58,"","56≠57+58")</f>
        <v/>
      </c>
      <c r="AJ154" s="109" t="str">
        <f>IF(AJ56=AJ57+AJ58,"","56≠57+58")</f>
        <v/>
      </c>
      <c r="AK154" s="332"/>
      <c r="AL154" s="109" t="str">
        <f>IF(AL56=AL57+AL58,"","56≠57+58")</f>
        <v/>
      </c>
      <c r="AM154" s="109" t="str">
        <f>IF(AM56=AM57+AM58,"","56≠57+58")</f>
        <v/>
      </c>
      <c r="AN154" s="332"/>
      <c r="AO154" s="109" t="str">
        <f>IF(AO56=AO57+AO58,"","56≠57+58")</f>
        <v/>
      </c>
      <c r="AP154" s="109" t="str">
        <f>IF(AP56=AP57+AP58,"","56≠57+58")</f>
        <v/>
      </c>
      <c r="AQ154" s="332"/>
      <c r="AR154" s="109" t="str">
        <f>IF(AR56=AR57+AR58,"","56≠57+58")</f>
        <v/>
      </c>
      <c r="AS154" s="109" t="str">
        <f>IF(AS56=AS57+AS58,"","56≠57+58")</f>
        <v/>
      </c>
      <c r="AT154" s="332"/>
      <c r="AU154" s="333"/>
      <c r="AV154" s="334"/>
      <c r="AW154" s="333"/>
      <c r="AX154" s="333"/>
    </row>
    <row r="155" spans="1:50" s="331" customFormat="1" ht="18.75">
      <c r="A155" s="333"/>
      <c r="B155" s="109" t="str">
        <f>IF(B68=B60+B61+B62+B63+B64+B65+B67,"","68≠60+61+62+63+64+65+67")</f>
        <v/>
      </c>
      <c r="C155" s="109" t="str">
        <f>IF(C68=C60+C61+C62+C63+C64+C65+C67,"","68≠60+61+62+63+64+65+67")</f>
        <v/>
      </c>
      <c r="D155" s="332"/>
      <c r="E155" s="109" t="str">
        <f>IF(E68=E60+E61+E62+E63+E64+E65+E67,"","68≠60+61+62+63+64+65+67")</f>
        <v/>
      </c>
      <c r="F155" s="109" t="str">
        <f>IF(F68=F60+F61+F62+F63+F64+F65+F67,"","68≠60+61+62+63+64+65+67")</f>
        <v/>
      </c>
      <c r="G155" s="332"/>
      <c r="H155" s="109" t="str">
        <f>IF(H68=H60+H61+H62+H63+H64+H65+H67,"","68≠60+61+62+63+64+65+67")</f>
        <v/>
      </c>
      <c r="I155" s="109" t="str">
        <f>IF(I68=I60+I61+I62+I63+I64+I65+I67,"","68≠60+61+62+63+64+65+67")</f>
        <v/>
      </c>
      <c r="J155" s="332"/>
      <c r="K155" s="109" t="str">
        <f>IF(K68=K60+K61+K62+K63+K64+K65+K67,"","68≠60+61+62+63+64+65+67")</f>
        <v/>
      </c>
      <c r="L155" s="109" t="str">
        <f>IF(L68=L60+L61+L62+L63+L64+L65+L67,"","68≠60+61+62+63+64+65+67")</f>
        <v/>
      </c>
      <c r="M155" s="332"/>
      <c r="N155" s="109" t="str">
        <f>IF(N68=N60+N61+N62+N63+N64+N65+N67,"","68≠60+61+62+63+64+65+67")</f>
        <v/>
      </c>
      <c r="O155" s="109" t="str">
        <f>IF(O68=O60+O61+O62+O63+O64+O65+O67,"","68≠60+61+62+63+64+65+67")</f>
        <v/>
      </c>
      <c r="P155" s="332"/>
      <c r="Q155" s="109" t="str">
        <f>IF(Q68=Q60+Q61+Q62+Q63+Q64+Q65+Q67,"","68≠60+61+62+63+64+65+67")</f>
        <v/>
      </c>
      <c r="R155" s="109" t="str">
        <f>IF(R68=R60+R61+R62+R63+R64+R65+R67,"","68≠60+61+62+63+64+65+67")</f>
        <v/>
      </c>
      <c r="S155" s="332"/>
      <c r="T155" s="109" t="str">
        <f>IF(T68=T60+T61+T62+T63+T64+T65+T67,"","68≠60+61+62+63+64+65+67")</f>
        <v/>
      </c>
      <c r="U155" s="109" t="str">
        <f>IF(U68=U60+U61+U62+U63+U64+U65+U67,"","68≠60+61+62+63+64+65+67")</f>
        <v/>
      </c>
      <c r="V155" s="332"/>
      <c r="W155" s="109" t="str">
        <f>IF(W68=W60+W61+W62+W63+W64+W65+W67,"","68≠60+61+62+63+64+65+67")</f>
        <v/>
      </c>
      <c r="X155" s="109" t="str">
        <f>IF(X68=X60+X61+X62+X63+X64+X65+X67,"","68≠60+61+62+63+64+65+67")</f>
        <v/>
      </c>
      <c r="Y155" s="332"/>
      <c r="Z155" s="109" t="str">
        <f>IF(Z68=Z60+Z61+Z62+Z63+Z64+Z65+Z67,"","68≠60+61+62+63+64+65+67")</f>
        <v/>
      </c>
      <c r="AA155" s="109" t="str">
        <f>IF(AA68=AA60+AA61+AA62+AA63+AA64+AA65+AA67,"","68≠60+61+62+63+64+65+67")</f>
        <v/>
      </c>
      <c r="AB155" s="332"/>
      <c r="AC155" s="109" t="str">
        <f>IF(AC68=AC60+AC61+AC62+AC63+AC64+AC65+AC67,"","68≠60+61+62+63+64+65+67")</f>
        <v/>
      </c>
      <c r="AD155" s="109" t="str">
        <f>IF(AD68=AD60+AD61+AD62+AD63+AD64+AD65+AD67,"","68≠60+61+62+63+64+65+67")</f>
        <v/>
      </c>
      <c r="AE155" s="332"/>
      <c r="AF155" s="109" t="str">
        <f>IF(AF68=AF60+AF61+AF62+AF63+AF64+AF65+AF67,"","68≠60+61+62+63+64+65+67")</f>
        <v/>
      </c>
      <c r="AG155" s="109" t="str">
        <f>IF(AG68=AG60+AG61+AG62+AG63+AG64+AG65+AG67,"","68≠60+61+62+63+64+65+67")</f>
        <v/>
      </c>
      <c r="AH155" s="332"/>
      <c r="AI155" s="109" t="str">
        <f>IF(AI68=AI60+AI61+AI62+AI63+AI64+AI65+AI67,"","68≠60+61+62+63+64+65+67")</f>
        <v/>
      </c>
      <c r="AJ155" s="109" t="str">
        <f>IF(AJ68=AJ60+AJ61+AJ62+AJ63+AJ64+AJ65+AJ67,"","68≠60+61+62+63+64+65+67")</f>
        <v/>
      </c>
      <c r="AK155" s="332"/>
      <c r="AL155" s="109" t="str">
        <f>IF(AL68=AL60+AL61+AL62+AL63+AL64+AL65+AL67,"","68≠60+61+62+63+64+65+67")</f>
        <v/>
      </c>
      <c r="AM155" s="109" t="str">
        <f>IF(AM68=AM60+AM61+AM62+AM63+AM64+AM65+AM67,"","68≠60+61+62+63+64+65+67")</f>
        <v/>
      </c>
      <c r="AN155" s="332"/>
      <c r="AO155" s="109" t="str">
        <f>IF(AO68=AO60+AO61+AO62+AO63+AO64+AO65+AO67,"","68≠60+61+62+63+64+65+67")</f>
        <v/>
      </c>
      <c r="AP155" s="109" t="str">
        <f>IF(AP68=AP60+AP61+AP62+AP63+AP64+AP65+AP67,"","68≠60+61+62+63+64+65+67")</f>
        <v/>
      </c>
      <c r="AQ155" s="332"/>
      <c r="AR155" s="109" t="str">
        <f>IF(AR68=AR60+AR61+AR62+AR63+AR64+AR65+AR67,"","68≠60+61+62+63+64+65+67")</f>
        <v/>
      </c>
      <c r="AS155" s="109" t="str">
        <f>IF(AS68=AS60+AS61+AS62+AS63+AS64+AS65+AS67,"","68≠60+61+62+63+64+65+67")</f>
        <v/>
      </c>
      <c r="AT155" s="332"/>
      <c r="AU155" s="333"/>
      <c r="AV155" s="334"/>
      <c r="AW155" s="333"/>
      <c r="AX155" s="333"/>
    </row>
    <row r="156" spans="1:50" s="331" customFormat="1" ht="18.75">
      <c r="A156" s="333"/>
      <c r="B156" s="109" t="str">
        <f>IF(B68=B69+B70,"","68≠69+70")</f>
        <v/>
      </c>
      <c r="C156" s="109" t="str">
        <f>IF(C68=C69+C70,"","68≠69+70")</f>
        <v/>
      </c>
      <c r="D156" s="332"/>
      <c r="E156" s="109" t="str">
        <f>IF(E68=E69+E70,"","68≠69+70")</f>
        <v/>
      </c>
      <c r="F156" s="109" t="str">
        <f>IF(F68=F69+F70,"","68≠69+70")</f>
        <v/>
      </c>
      <c r="G156" s="332"/>
      <c r="H156" s="109" t="str">
        <f>IF(H68=H69+H70,"","68≠69+70")</f>
        <v/>
      </c>
      <c r="I156" s="109" t="str">
        <f>IF(I68=I69+I70,"","68≠69+70")</f>
        <v/>
      </c>
      <c r="J156" s="332"/>
      <c r="K156" s="109" t="str">
        <f>IF(K68=K69+K70,"","68≠69+70")</f>
        <v/>
      </c>
      <c r="L156" s="109" t="str">
        <f>IF(L68=L69+L70,"","68≠69+70")</f>
        <v/>
      </c>
      <c r="M156" s="332"/>
      <c r="N156" s="109" t="str">
        <f>IF(N68=N69+N70,"","68≠69+70")</f>
        <v/>
      </c>
      <c r="O156" s="109" t="str">
        <f>IF(O68=O69+O70,"","68≠69+70")</f>
        <v/>
      </c>
      <c r="P156" s="332"/>
      <c r="Q156" s="109" t="str">
        <f>IF(Q68=Q69+Q70,"","68≠69+70")</f>
        <v/>
      </c>
      <c r="R156" s="109" t="str">
        <f>IF(R68=R69+R70,"","68≠69+70")</f>
        <v/>
      </c>
      <c r="S156" s="332"/>
      <c r="T156" s="109" t="str">
        <f>IF(T68=T69+T70,"","68≠69+70")</f>
        <v/>
      </c>
      <c r="U156" s="109" t="str">
        <f>IF(U68=U69+U70,"","68≠69+70")</f>
        <v/>
      </c>
      <c r="V156" s="332"/>
      <c r="W156" s="109" t="str">
        <f>IF(W68=W69+W70,"","68≠69+70")</f>
        <v/>
      </c>
      <c r="X156" s="109" t="str">
        <f>IF(X68=X69+X70,"","68≠69+70")</f>
        <v/>
      </c>
      <c r="Y156" s="332"/>
      <c r="Z156" s="109" t="str">
        <f>IF(Z68=Z69+Z70,"","68≠69+70")</f>
        <v/>
      </c>
      <c r="AA156" s="109" t="str">
        <f>IF(AA68=AA69+AA70,"","68≠69+70")</f>
        <v/>
      </c>
      <c r="AB156" s="332"/>
      <c r="AC156" s="109" t="str">
        <f>IF(AC68=AC69+AC70,"","68≠69+70")</f>
        <v/>
      </c>
      <c r="AD156" s="109" t="str">
        <f>IF(AD68=AD69+AD70,"","68≠69+70")</f>
        <v/>
      </c>
      <c r="AE156" s="332"/>
      <c r="AF156" s="109" t="str">
        <f>IF(AF68=AF69+AF70,"","68≠69+70")</f>
        <v/>
      </c>
      <c r="AG156" s="109" t="str">
        <f>IF(AG68=AG69+AG70,"","68≠69+70")</f>
        <v/>
      </c>
      <c r="AH156" s="332"/>
      <c r="AI156" s="109" t="str">
        <f>IF(AI68=AI69+AI70,"","68≠69+70")</f>
        <v/>
      </c>
      <c r="AJ156" s="109" t="str">
        <f>IF(AJ68=AJ69+AJ70,"","68≠69+70")</f>
        <v/>
      </c>
      <c r="AK156" s="332"/>
      <c r="AL156" s="109" t="str">
        <f>IF(AL68=AL69+AL70,"","68≠69+70")</f>
        <v/>
      </c>
      <c r="AM156" s="109" t="str">
        <f>IF(AM68=AM69+AM70,"","68≠69+70")</f>
        <v/>
      </c>
      <c r="AN156" s="332"/>
      <c r="AO156" s="109" t="str">
        <f>IF(AO68=AO69+AO70,"","68≠69+70")</f>
        <v/>
      </c>
      <c r="AP156" s="109" t="str">
        <f>IF(AP68=AP69+AP70,"","68≠69+70")</f>
        <v/>
      </c>
      <c r="AQ156" s="332"/>
      <c r="AR156" s="109" t="str">
        <f>IF(AR68=AR69+AR70,"","68≠69+70")</f>
        <v/>
      </c>
      <c r="AS156" s="109" t="str">
        <f>IF(AS68=AS69+AS70,"","68≠69+70")</f>
        <v/>
      </c>
      <c r="AT156" s="332"/>
      <c r="AU156" s="333"/>
      <c r="AV156" s="334"/>
      <c r="AW156" s="333"/>
      <c r="AX156" s="333"/>
    </row>
    <row r="157" spans="1:50" s="331" customFormat="1" ht="18.75">
      <c r="A157" s="333"/>
      <c r="B157" s="109" t="str">
        <f>IF(B80=B72+B73+B74+B75+B76+B77+B79,"","80≠72+73+74+75+76+77+79")</f>
        <v/>
      </c>
      <c r="C157" s="109" t="str">
        <f>IF(C80=C72+C73+C74+C75+C76+C77+C79,"","80≠72+73+74+75+76+77+79")</f>
        <v/>
      </c>
      <c r="D157" s="332"/>
      <c r="E157" s="109" t="str">
        <f>IF(E80=E72+E73+E74+E75+E76+E77+E79,"","80≠72+73+74+75+76+77+79")</f>
        <v/>
      </c>
      <c r="F157" s="109" t="str">
        <f>IF(F80=F72+F73+F74+F75+F76+F77+F79,"","80≠72+73+74+75+76+77+79")</f>
        <v/>
      </c>
      <c r="G157" s="332"/>
      <c r="H157" s="109" t="str">
        <f>IF(H80=H72+H73+H74+H75+H76+H77+H79,"","80≠72+73+74+75+76+77+79")</f>
        <v/>
      </c>
      <c r="I157" s="109" t="str">
        <f>IF(I80=I72+I73+I74+I75+I76+I77+I79,"","80≠72+73+74+75+76+77+79")</f>
        <v/>
      </c>
      <c r="J157" s="332"/>
      <c r="K157" s="109" t="str">
        <f>IF(K80=K72+K73+K74+K75+K76+K77+K79,"","80≠72+73+74+75+76+77+79")</f>
        <v/>
      </c>
      <c r="L157" s="109" t="str">
        <f>IF(L80=L72+L73+L74+L75+L76+L77+L79,"","80≠72+73+74+75+76+77+79")</f>
        <v/>
      </c>
      <c r="M157" s="332"/>
      <c r="N157" s="109" t="str">
        <f>IF(N80=N72+N73+N74+N75+N76+N77+N79,"","80≠72+73+74+75+76+77+79")</f>
        <v/>
      </c>
      <c r="O157" s="109" t="str">
        <f>IF(O80=O72+O73+O74+O75+O76+O77+O79,"","80≠72+73+74+75+76+77+79")</f>
        <v/>
      </c>
      <c r="P157" s="332"/>
      <c r="Q157" s="109" t="str">
        <f>IF(Q80=Q72+Q73+Q74+Q75+Q76+Q77+Q79,"","80≠72+73+74+75+76+77+79")</f>
        <v/>
      </c>
      <c r="R157" s="109" t="str">
        <f>IF(R80=R72+R73+R74+R75+R76+R77+R79,"","80≠72+73+74+75+76+77+79")</f>
        <v/>
      </c>
      <c r="S157" s="332"/>
      <c r="T157" s="109" t="str">
        <f>IF(T80=T72+T73+T74+T75+T76+T77+T79,"","80≠72+73+74+75+76+77+79")</f>
        <v/>
      </c>
      <c r="U157" s="109" t="str">
        <f>IF(U80=U72+U73+U74+U75+U76+U77+U79,"","80≠72+73+74+75+76+77+79")</f>
        <v/>
      </c>
      <c r="V157" s="332"/>
      <c r="W157" s="109" t="str">
        <f>IF(W80=W72+W73+W74+W75+W76+W77+W79,"","80≠72+73+74+75+76+77+79")</f>
        <v/>
      </c>
      <c r="X157" s="109" t="str">
        <f>IF(X80=X72+X73+X74+X75+X76+X77+X79,"","80≠72+73+74+75+76+77+79")</f>
        <v/>
      </c>
      <c r="Y157" s="332"/>
      <c r="Z157" s="109" t="str">
        <f>IF(Z80=Z72+Z73+Z74+Z75+Z76+Z77+Z79,"","80≠72+73+74+75+76+77+79")</f>
        <v/>
      </c>
      <c r="AA157" s="109" t="str">
        <f>IF(AA80=AA72+AA73+AA74+AA75+AA76+AA77+AA79,"","80≠72+73+74+75+76+77+79")</f>
        <v/>
      </c>
      <c r="AB157" s="332"/>
      <c r="AC157" s="109" t="str">
        <f>IF(AC80=AC72+AC73+AC74+AC75+AC76+AC77+AC79,"","80≠72+73+74+75+76+77+79")</f>
        <v/>
      </c>
      <c r="AD157" s="109" t="str">
        <f>IF(AD80=AD72+AD73+AD74+AD75+AD76+AD77+AD79,"","80≠72+73+74+75+76+77+79")</f>
        <v/>
      </c>
      <c r="AE157" s="332"/>
      <c r="AF157" s="109" t="str">
        <f>IF(AF80=AF72+AF73+AF74+AF75+AF76+AF77+AF79,"","80≠72+73+74+75+76+77+79")</f>
        <v/>
      </c>
      <c r="AG157" s="109" t="str">
        <f>IF(AG80=AG72+AG73+AG74+AG75+AG76+AG77+AG79,"","80≠72+73+74+75+76+77+79")</f>
        <v/>
      </c>
      <c r="AH157" s="332"/>
      <c r="AI157" s="109" t="str">
        <f>IF(AI80=AI72+AI73+AI74+AI75+AI76+AI77+AI79,"","80≠72+73+74+75+76+77+79")</f>
        <v/>
      </c>
      <c r="AJ157" s="109" t="str">
        <f>IF(AJ80=AJ72+AJ73+AJ74+AJ75+AJ76+AJ77+AJ79,"","80≠72+73+74+75+76+77+79")</f>
        <v/>
      </c>
      <c r="AK157" s="332"/>
      <c r="AL157" s="109" t="str">
        <f>IF(AL80=AL72+AL73+AL74+AL75+AL76+AL77+AL79,"","80≠72+73+74+75+76+77+79")</f>
        <v/>
      </c>
      <c r="AM157" s="109" t="str">
        <f>IF(AM80=AM72+AM73+AM74+AM75+AM76+AM77+AM79,"","80≠72+73+74+75+76+77+79")</f>
        <v/>
      </c>
      <c r="AN157" s="332"/>
      <c r="AO157" s="109" t="str">
        <f>IF(AO80=AO72+AO73+AO74+AO75+AO76+AO77+AO79,"","80≠72+73+74+75+76+77+79")</f>
        <v/>
      </c>
      <c r="AP157" s="109" t="str">
        <f>IF(AP80=AP72+AP73+AP74+AP75+AP76+AP77+AP79,"","80≠72+73+74+75+76+77+79")</f>
        <v/>
      </c>
      <c r="AQ157" s="332"/>
      <c r="AR157" s="109" t="str">
        <f>IF(AR80=AR72+AR73+AR74+AR75+AR76+AR77+AR79,"","80≠72+73+74+75+76+77+79")</f>
        <v/>
      </c>
      <c r="AS157" s="109" t="str">
        <f>IF(AS80=AS72+AS73+AS74+AS75+AS76+AS77+AS79,"","80≠72+73+74+75+76+77+79")</f>
        <v/>
      </c>
      <c r="AT157" s="332"/>
      <c r="AU157" s="333"/>
      <c r="AV157" s="334"/>
      <c r="AW157" s="333"/>
      <c r="AX157" s="333"/>
    </row>
    <row r="158" spans="1:50" s="331" customFormat="1" ht="18.75">
      <c r="A158" s="333"/>
      <c r="B158" s="109" t="str">
        <f>IF(B80=B81+B82,"","80≠81+82")</f>
        <v/>
      </c>
      <c r="C158" s="109" t="str">
        <f>IF(C80=C81+C82,"","80≠81+82")</f>
        <v/>
      </c>
      <c r="D158" s="332"/>
      <c r="E158" s="109" t="str">
        <f>IF(E80=E81+E82,"","80≠81+82")</f>
        <v/>
      </c>
      <c r="F158" s="109" t="str">
        <f>IF(F80=F81+F82,"","80≠81+82")</f>
        <v/>
      </c>
      <c r="G158" s="332"/>
      <c r="H158" s="109" t="str">
        <f>IF(H80=H81+H82,"","80≠81+82")</f>
        <v/>
      </c>
      <c r="I158" s="109" t="str">
        <f>IF(I80=I81+I82,"","80≠81+82")</f>
        <v/>
      </c>
      <c r="J158" s="332"/>
      <c r="K158" s="109" t="str">
        <f>IF(K80=K81+K82,"","80≠81+82")</f>
        <v/>
      </c>
      <c r="L158" s="109" t="str">
        <f>IF(L80=L81+L82,"","80≠81+82")</f>
        <v/>
      </c>
      <c r="M158" s="332"/>
      <c r="N158" s="109" t="str">
        <f>IF(N80=N81+N82,"","80≠81+82")</f>
        <v/>
      </c>
      <c r="O158" s="109" t="str">
        <f>IF(O80=O81+O82,"","80≠81+82")</f>
        <v/>
      </c>
      <c r="P158" s="332"/>
      <c r="Q158" s="109" t="str">
        <f>IF(Q80=Q81+Q82,"","80≠81+82")</f>
        <v/>
      </c>
      <c r="R158" s="109" t="str">
        <f>IF(R80=R81+R82,"","80≠81+82")</f>
        <v/>
      </c>
      <c r="S158" s="332"/>
      <c r="T158" s="109" t="str">
        <f>IF(T80=T81+T82,"","80≠81+82")</f>
        <v/>
      </c>
      <c r="U158" s="109" t="str">
        <f>IF(U80=U81+U82,"","80≠81+82")</f>
        <v/>
      </c>
      <c r="V158" s="332"/>
      <c r="W158" s="109" t="str">
        <f>IF(W80=W81+W82,"","80≠81+82")</f>
        <v/>
      </c>
      <c r="X158" s="109" t="str">
        <f>IF(X80=X81+X82,"","80≠81+82")</f>
        <v/>
      </c>
      <c r="Y158" s="332"/>
      <c r="Z158" s="109" t="str">
        <f>IF(Z80=Z81+Z82,"","80≠81+82")</f>
        <v/>
      </c>
      <c r="AA158" s="109" t="str">
        <f>IF(AA80=AA81+AA82,"","80≠81+82")</f>
        <v/>
      </c>
      <c r="AB158" s="332"/>
      <c r="AC158" s="109" t="str">
        <f>IF(AC80=AC81+AC82,"","80≠81+82")</f>
        <v/>
      </c>
      <c r="AD158" s="109" t="str">
        <f>IF(AD80=AD81+AD82,"","80≠81+82")</f>
        <v/>
      </c>
      <c r="AE158" s="332"/>
      <c r="AF158" s="109" t="str">
        <f>IF(AF80=AF81+AF82,"","80≠81+82")</f>
        <v/>
      </c>
      <c r="AG158" s="109" t="str">
        <f>IF(AG80=AG81+AG82,"","80≠81+82")</f>
        <v/>
      </c>
      <c r="AH158" s="332"/>
      <c r="AI158" s="109" t="str">
        <f>IF(AI80=AI81+AI82,"","80≠81+82")</f>
        <v/>
      </c>
      <c r="AJ158" s="109" t="str">
        <f>IF(AJ80=AJ81+AJ82,"","80≠81+82")</f>
        <v/>
      </c>
      <c r="AK158" s="332"/>
      <c r="AL158" s="109" t="str">
        <f>IF(AL80=AL81+AL82,"","80≠81+82")</f>
        <v/>
      </c>
      <c r="AM158" s="109" t="str">
        <f>IF(AM80=AM81+AM82,"","80≠81+82")</f>
        <v/>
      </c>
      <c r="AN158" s="332"/>
      <c r="AO158" s="109" t="str">
        <f>IF(AO80=AO81+AO82,"","80≠81+82")</f>
        <v/>
      </c>
      <c r="AP158" s="109" t="str">
        <f>IF(AP80=AP81+AP82,"","80≠81+82")</f>
        <v/>
      </c>
      <c r="AQ158" s="332"/>
      <c r="AR158" s="109" t="str">
        <f>IF(AR80=AR81+AR82,"","80≠81+82")</f>
        <v/>
      </c>
      <c r="AS158" s="109" t="str">
        <f>IF(AS80=AS81+AS82,"","80≠81+82")</f>
        <v/>
      </c>
      <c r="AT158" s="332"/>
      <c r="AU158" s="333"/>
      <c r="AV158" s="334"/>
      <c r="AW158" s="333"/>
      <c r="AX158" s="333"/>
    </row>
    <row r="159" spans="1:50" s="331" customFormat="1" ht="18.75">
      <c r="A159" s="333"/>
      <c r="B159" s="109" t="str">
        <f>IF(B92=B84+B85+B86+B87+B88+B89+B91,"","92≠84+85+86+87+88+89+91")</f>
        <v/>
      </c>
      <c r="C159" s="109" t="str">
        <f>IF(C92=C84+C85+C86+C87+C88+C89+C91,"","92≠84+85+86+87+88+89+91")</f>
        <v/>
      </c>
      <c r="D159" s="332"/>
      <c r="E159" s="109" t="str">
        <f>IF(E92=E84+E85+E86+E87+E88+E89+E91,"","92≠84+85+86+87+88+89+91")</f>
        <v/>
      </c>
      <c r="F159" s="109" t="str">
        <f>IF(F92=F84+F85+F86+F87+F88+F89+F91,"","92≠84+85+86+87+88+89+91")</f>
        <v/>
      </c>
      <c r="G159" s="332"/>
      <c r="H159" s="109" t="str">
        <f>IF(H92=H84+H85+H86+H87+H88+H89+H91,"","92≠84+85+86+87+88+89+91")</f>
        <v/>
      </c>
      <c r="I159" s="109" t="str">
        <f>IF(I92=I84+I85+I86+I87+I88+I89+I91,"","92≠84+85+86+87+88+89+91")</f>
        <v/>
      </c>
      <c r="J159" s="332"/>
      <c r="K159" s="109" t="str">
        <f>IF(K92=K84+K85+K86+K87+K88+K89+K91,"","92≠84+85+86+87+88+89+91")</f>
        <v/>
      </c>
      <c r="L159" s="109" t="str">
        <f>IF(L92=L84+L85+L86+L87+L88+L89+L91,"","92≠84+85+86+87+88+89+91")</f>
        <v/>
      </c>
      <c r="M159" s="332"/>
      <c r="N159" s="109" t="str">
        <f>IF(N92=N84+N85+N86+N87+N88+N89+N91,"","92≠84+85+86+87+88+89+91")</f>
        <v/>
      </c>
      <c r="O159" s="109" t="str">
        <f>IF(O92=O84+O85+O86+O87+O88+O89+O91,"","92≠84+85+86+87+88+89+91")</f>
        <v/>
      </c>
      <c r="P159" s="332"/>
      <c r="Q159" s="109" t="str">
        <f>IF(Q92=Q84+Q85+Q86+Q87+Q88+Q89+Q91,"","92≠84+85+86+87+88+89+91")</f>
        <v/>
      </c>
      <c r="R159" s="109" t="str">
        <f>IF(R92=R84+R85+R86+R87+R88+R89+R91,"","92≠84+85+86+87+88+89+91")</f>
        <v/>
      </c>
      <c r="S159" s="332"/>
      <c r="T159" s="109" t="str">
        <f>IF(T92=T84+T85+T86+T87+T88+T89+T91,"","92≠84+85+86+87+88+89+91")</f>
        <v/>
      </c>
      <c r="U159" s="109" t="str">
        <f>IF(U92=U84+U85+U86+U87+U88+U89+U91,"","92≠84+85+86+87+88+89+91")</f>
        <v/>
      </c>
      <c r="V159" s="332"/>
      <c r="W159" s="109" t="str">
        <f>IF(W92=W84+W85+W86+W87+W88+W89+W91,"","92≠84+85+86+87+88+89+91")</f>
        <v/>
      </c>
      <c r="X159" s="109" t="str">
        <f>IF(X92=X84+X85+X86+X87+X88+X89+X91,"","92≠84+85+86+87+88+89+91")</f>
        <v/>
      </c>
      <c r="Y159" s="332"/>
      <c r="Z159" s="109" t="str">
        <f>IF(Z92=Z84+Z85+Z86+Z87+Z88+Z89+Z91,"","92≠84+85+86+87+88+89+91")</f>
        <v/>
      </c>
      <c r="AA159" s="109" t="str">
        <f>IF(AA92=AA84+AA85+AA86+AA87+AA88+AA89+AA91,"","92≠84+85+86+87+88+89+91")</f>
        <v/>
      </c>
      <c r="AB159" s="332"/>
      <c r="AC159" s="109" t="str">
        <f>IF(AC92=AC84+AC85+AC86+AC87+AC88+AC89+AC91,"","92≠84+85+86+87+88+89+91")</f>
        <v/>
      </c>
      <c r="AD159" s="109" t="str">
        <f>IF(AD92=AD84+AD85+AD86+AD87+AD88+AD89+AD91,"","92≠84+85+86+87+88+89+91")</f>
        <v/>
      </c>
      <c r="AE159" s="332"/>
      <c r="AF159" s="109" t="str">
        <f>IF(AF92=AF84+AF85+AF86+AF87+AF88+AF89+AF91,"","92≠84+85+86+87+88+89+91")</f>
        <v/>
      </c>
      <c r="AG159" s="109" t="str">
        <f>IF(AG92=AG84+AG85+AG86+AG87+AG88+AG89+AG91,"","92≠84+85+86+87+88+89+91")</f>
        <v/>
      </c>
      <c r="AH159" s="332"/>
      <c r="AI159" s="109" t="str">
        <f>IF(AI92=AI84+AI85+AI86+AI87+AI88+AI89+AI91,"","92≠84+85+86+87+88+89+91")</f>
        <v/>
      </c>
      <c r="AJ159" s="109" t="str">
        <f>IF(AJ92=AJ84+AJ85+AJ86+AJ87+AJ88+AJ89+AJ91,"","92≠84+85+86+87+88+89+91")</f>
        <v/>
      </c>
      <c r="AK159" s="332"/>
      <c r="AL159" s="109" t="str">
        <f>IF(AL92=AL84+AL85+AL86+AL87+AL88+AL89+AL91,"","92≠84+85+86+87+88+89+91")</f>
        <v/>
      </c>
      <c r="AM159" s="109" t="str">
        <f>IF(AM92=AM84+AM85+AM86+AM87+AM88+AM89+AM91,"","92≠84+85+86+87+88+89+91")</f>
        <v/>
      </c>
      <c r="AN159" s="332"/>
      <c r="AO159" s="109" t="str">
        <f>IF(AO92=AO84+AO85+AO86+AO87+AO88+AO89+AO91,"","92≠84+85+86+87+88+89+91")</f>
        <v/>
      </c>
      <c r="AP159" s="109" t="str">
        <f>IF(AP92=AP84+AP85+AP86+AP87+AP88+AP89+AP91,"","92≠84+85+86+87+88+89+91")</f>
        <v/>
      </c>
      <c r="AQ159" s="332"/>
      <c r="AR159" s="109" t="str">
        <f>IF(AR92=AR84+AR85+AR86+AR87+AR88+AR89+AR91,"","92≠84+85+86+87+88+89+91")</f>
        <v/>
      </c>
      <c r="AS159" s="109" t="str">
        <f>IF(AS92=AS84+AS85+AS86+AS87+AS88+AS89+AS91,"","92≠84+85+86+87+88+89+91")</f>
        <v/>
      </c>
      <c r="AT159" s="332"/>
      <c r="AU159" s="333"/>
      <c r="AV159" s="334"/>
      <c r="AW159" s="333"/>
      <c r="AX159" s="333"/>
    </row>
    <row r="160" spans="1:50" s="331" customFormat="1" ht="18.75">
      <c r="A160" s="333"/>
      <c r="B160" s="109" t="str">
        <f>IF(B92=B93+B94,"","92≠93+94")</f>
        <v/>
      </c>
      <c r="C160" s="109" t="str">
        <f>IF(C92=C93+C94,"","92≠93+94")</f>
        <v/>
      </c>
      <c r="D160" s="332"/>
      <c r="E160" s="109" t="str">
        <f>IF(E92=E93+E94,"","92≠93+94")</f>
        <v/>
      </c>
      <c r="F160" s="109" t="str">
        <f>IF(F92=F93+F94,"","92≠93+94")</f>
        <v/>
      </c>
      <c r="G160" s="332"/>
      <c r="H160" s="109" t="str">
        <f>IF(H92=H93+H94,"","92≠93+94")</f>
        <v/>
      </c>
      <c r="I160" s="109" t="str">
        <f>IF(I92=I93+I94,"","92≠93+94")</f>
        <v/>
      </c>
      <c r="J160" s="332"/>
      <c r="K160" s="109" t="str">
        <f>IF(K92=K93+K94,"","92≠93+94")</f>
        <v/>
      </c>
      <c r="L160" s="109" t="str">
        <f>IF(L92=L93+L94,"","92≠93+94")</f>
        <v/>
      </c>
      <c r="M160" s="332"/>
      <c r="N160" s="109" t="str">
        <f>IF(N92=N93+N94,"","92≠93+94")</f>
        <v/>
      </c>
      <c r="O160" s="109" t="str">
        <f>IF(O92=O93+O94,"","92≠93+94")</f>
        <v/>
      </c>
      <c r="P160" s="332"/>
      <c r="Q160" s="109" t="str">
        <f>IF(Q92=Q93+Q94,"","92≠93+94")</f>
        <v/>
      </c>
      <c r="R160" s="109" t="str">
        <f>IF(R92=R93+R94,"","92≠93+94")</f>
        <v/>
      </c>
      <c r="S160" s="332"/>
      <c r="T160" s="109" t="str">
        <f>IF(T92=T93+T94,"","92≠93+94")</f>
        <v/>
      </c>
      <c r="U160" s="109" t="str">
        <f>IF(U92=U93+U94,"","92≠93+94")</f>
        <v/>
      </c>
      <c r="V160" s="332"/>
      <c r="W160" s="109" t="str">
        <f>IF(W92=W93+W94,"","92≠93+94")</f>
        <v/>
      </c>
      <c r="X160" s="109" t="str">
        <f>IF(X92=X93+X94,"","92≠93+94")</f>
        <v/>
      </c>
      <c r="Y160" s="332"/>
      <c r="Z160" s="109" t="str">
        <f>IF(Z92=Z93+Z94,"","92≠93+94")</f>
        <v/>
      </c>
      <c r="AA160" s="109" t="str">
        <f>IF(AA92=AA93+AA94,"","92≠93+94")</f>
        <v/>
      </c>
      <c r="AB160" s="332"/>
      <c r="AC160" s="109" t="str">
        <f>IF(AC92=AC93+AC94,"","92≠93+94")</f>
        <v/>
      </c>
      <c r="AD160" s="109" t="str">
        <f>IF(AD92=AD93+AD94,"","92≠93+94")</f>
        <v/>
      </c>
      <c r="AE160" s="332"/>
      <c r="AF160" s="109" t="str">
        <f>IF(AF92=AF93+AF94,"","92≠93+94")</f>
        <v/>
      </c>
      <c r="AG160" s="109" t="str">
        <f>IF(AG92=AG93+AG94,"","92≠93+94")</f>
        <v/>
      </c>
      <c r="AH160" s="332"/>
      <c r="AI160" s="109" t="str">
        <f>IF(AI92=AI93+AI94,"","92≠93+94")</f>
        <v/>
      </c>
      <c r="AJ160" s="109" t="str">
        <f>IF(AJ92=AJ93+AJ94,"","92≠93+94")</f>
        <v/>
      </c>
      <c r="AK160" s="332"/>
      <c r="AL160" s="109" t="str">
        <f>IF(AL92=AL93+AL94,"","92≠93+94")</f>
        <v/>
      </c>
      <c r="AM160" s="109" t="str">
        <f>IF(AM92=AM93+AM94,"","92≠93+94")</f>
        <v/>
      </c>
      <c r="AN160" s="332"/>
      <c r="AO160" s="109" t="str">
        <f>IF(AO92=AO93+AO94,"","92≠93+94")</f>
        <v/>
      </c>
      <c r="AP160" s="109" t="str">
        <f>IF(AP92=AP93+AP94,"","92≠93+94")</f>
        <v/>
      </c>
      <c r="AQ160" s="332"/>
      <c r="AR160" s="109" t="str">
        <f>IF(AR92=AR93+AR94,"","92≠93+94")</f>
        <v/>
      </c>
      <c r="AS160" s="109" t="str">
        <f>IF(AS92=AS93+AS94,"","92≠93+94")</f>
        <v/>
      </c>
      <c r="AT160" s="332"/>
      <c r="AU160" s="333"/>
      <c r="AV160" s="334"/>
      <c r="AW160" s="333"/>
      <c r="AX160" s="333"/>
    </row>
    <row r="161" spans="1:50" s="331" customFormat="1" ht="18.75">
      <c r="A161" s="333"/>
      <c r="B161" s="109" t="str">
        <f>IF(B104=B96+B97+B98+B99+B100+B101+B103,"","104≠96+97+98+99+100+101+103")</f>
        <v/>
      </c>
      <c r="C161" s="109" t="str">
        <f>IF(C104=C96+C97+C98+C99+C100+C101+C103,"","104≠96+97+98+99+100+101+103")</f>
        <v/>
      </c>
      <c r="D161" s="332"/>
      <c r="E161" s="109" t="str">
        <f>IF(E104=E96+E97+E98+E99+E100+E101+E103,"","104≠96+97+98+99+100+101+103")</f>
        <v/>
      </c>
      <c r="F161" s="109" t="str">
        <f>IF(F104=F96+F97+F98+F99+F100+F101+F103,"","104≠96+97+98+99+100+101+103")</f>
        <v/>
      </c>
      <c r="G161" s="332"/>
      <c r="H161" s="109" t="str">
        <f>IF(H104=H96+H97+H98+H99+H100+H101+H103,"","104≠96+97+98+99+100+101+103")</f>
        <v/>
      </c>
      <c r="I161" s="109" t="str">
        <f>IF(I104=I96+I97+I98+I99+I100+I101+I103,"","104≠96+97+98+99+100+101+103")</f>
        <v/>
      </c>
      <c r="J161" s="332"/>
      <c r="K161" s="109" t="str">
        <f>IF(K104=K96+K97+K98+K99+K100+K101+K103,"","104≠96+97+98+99+100+101+103")</f>
        <v/>
      </c>
      <c r="L161" s="109" t="str">
        <f>IF(L104=L96+L97+L98+L99+L100+L101+L103,"","104≠96+97+98+99+100+101+103")</f>
        <v/>
      </c>
      <c r="M161" s="332"/>
      <c r="N161" s="109" t="str">
        <f>IF(N104=N96+N97+N98+N99+N100+N101+N103,"","104≠96+97+98+99+100+101+103")</f>
        <v/>
      </c>
      <c r="O161" s="109" t="str">
        <f>IF(O104=O96+O97+O98+O99+O100+O101+O103,"","104≠96+97+98+99+100+101+103")</f>
        <v/>
      </c>
      <c r="P161" s="332"/>
      <c r="Q161" s="109" t="str">
        <f>IF(Q104=Q96+Q97+Q98+Q99+Q100+Q101+Q103,"","104≠96+97+98+99+100+101+103")</f>
        <v/>
      </c>
      <c r="R161" s="109" t="str">
        <f>IF(R104=R96+R97+R98+R99+R100+R101+R103,"","104≠96+97+98+99+100+101+103")</f>
        <v/>
      </c>
      <c r="S161" s="332"/>
      <c r="T161" s="109" t="str">
        <f>IF(T104=T96+T97+T98+T99+T100+T101+T103,"","104≠96+97+98+99+100+101+103")</f>
        <v/>
      </c>
      <c r="U161" s="109" t="str">
        <f>IF(U104=U96+U97+U98+U99+U100+U101+U103,"","104≠96+97+98+99+100+101+103")</f>
        <v/>
      </c>
      <c r="V161" s="332"/>
      <c r="W161" s="109" t="str">
        <f>IF(W104=W96+W97+W98+W99+W100+W101+W103,"","104≠96+97+98+99+100+101+103")</f>
        <v/>
      </c>
      <c r="X161" s="109" t="str">
        <f>IF(X104=X96+X97+X98+X99+X100+X101+X103,"","104≠96+97+98+99+100+101+103")</f>
        <v/>
      </c>
      <c r="Y161" s="332"/>
      <c r="Z161" s="109" t="str">
        <f>IF(Z104=Z96+Z97+Z98+Z99+Z100+Z101+Z103,"","104≠96+97+98+99+100+101+103")</f>
        <v/>
      </c>
      <c r="AA161" s="109" t="str">
        <f>IF(AA104=AA96+AA97+AA98+AA99+AA100+AA101+AA103,"","104≠96+97+98+99+100+101+103")</f>
        <v/>
      </c>
      <c r="AB161" s="332"/>
      <c r="AC161" s="109" t="str">
        <f>IF(AC104=AC96+AC97+AC98+AC99+AC100+AC101+AC103,"","104≠96+97+98+99+100+101+103")</f>
        <v/>
      </c>
      <c r="AD161" s="109" t="str">
        <f>IF(AD104=AD96+AD97+AD98+AD99+AD100+AD101+AD103,"","104≠96+97+98+99+100+101+103")</f>
        <v/>
      </c>
      <c r="AE161" s="332"/>
      <c r="AF161" s="109" t="str">
        <f>IF(AF104=AF96+AF97+AF98+AF99+AF100+AF101+AF103,"","104≠96+97+98+99+100+101+103")</f>
        <v/>
      </c>
      <c r="AG161" s="109" t="str">
        <f>IF(AG104=AG96+AG97+AG98+AG99+AG100+AG101+AG103,"","104≠96+97+98+99+100+101+103")</f>
        <v/>
      </c>
      <c r="AH161" s="332"/>
      <c r="AI161" s="109" t="str">
        <f>IF(AI104=AI96+AI97+AI98+AI99+AI100+AI101+AI103,"","104≠96+97+98+99+100+101+103")</f>
        <v/>
      </c>
      <c r="AJ161" s="109" t="str">
        <f>IF(AJ104=AJ96+AJ97+AJ98+AJ99+AJ100+AJ101+AJ103,"","104≠96+97+98+99+100+101+103")</f>
        <v/>
      </c>
      <c r="AK161" s="332"/>
      <c r="AL161" s="109" t="str">
        <f>IF(AL104=AL96+AL97+AL98+AL99+AL100+AL101+AL103,"","104≠96+97+98+99+100+101+103")</f>
        <v/>
      </c>
      <c r="AM161" s="109" t="str">
        <f>IF(AM104=AM96+AM97+AM98+AM99+AM100+AM101+AM103,"","104≠96+97+98+99+100+101+103")</f>
        <v/>
      </c>
      <c r="AN161" s="332"/>
      <c r="AO161" s="109" t="str">
        <f>IF(AO104=AO96+AO97+AO98+AO99+AO100+AO101+AO103,"","104≠96+97+98+99+100+101+103")</f>
        <v/>
      </c>
      <c r="AP161" s="109" t="str">
        <f>IF(AP104=AP96+AP97+AP98+AP99+AP100+AP101+AP103,"","104≠96+97+98+99+100+101+103")</f>
        <v/>
      </c>
      <c r="AQ161" s="332"/>
      <c r="AR161" s="109" t="str">
        <f>IF(AR104=AR96+AR97+AR98+AR99+AR100+AR101+AR103,"","104≠96+97+98+99+100+101+103")</f>
        <v/>
      </c>
      <c r="AS161" s="109" t="str">
        <f>IF(AS104=AS96+AS97+AS98+AS99+AS100+AS101+AS103,"","104≠96+97+98+99+100+101+103")</f>
        <v/>
      </c>
      <c r="AT161" s="332"/>
      <c r="AU161" s="333"/>
      <c r="AV161" s="334"/>
      <c r="AW161" s="333"/>
      <c r="AX161" s="333"/>
    </row>
    <row r="162" spans="1:50" s="331" customFormat="1" ht="18.75">
      <c r="A162" s="333"/>
      <c r="B162" s="109" t="str">
        <f>IF(B104=B105+B106,"","104≠105+106")</f>
        <v/>
      </c>
      <c r="C162" s="109" t="str">
        <f>IF(C104=C105+C106,"","104≠105+106")</f>
        <v/>
      </c>
      <c r="D162" s="109"/>
      <c r="E162" s="109" t="str">
        <f>IF(E104=E105+E106,"","104≠105+106")</f>
        <v/>
      </c>
      <c r="F162" s="109" t="str">
        <f>IF(F104=F105+F106,"","104≠105+106")</f>
        <v/>
      </c>
      <c r="G162" s="109"/>
      <c r="H162" s="109" t="str">
        <f>IF(H104=H105+H106,"","104≠105+106")</f>
        <v/>
      </c>
      <c r="I162" s="109" t="str">
        <f>IF(I104=I105+I106,"","104≠105+106")</f>
        <v/>
      </c>
      <c r="J162" s="109"/>
      <c r="K162" s="109" t="str">
        <f>IF(K104=K105+K106,"","104≠105+106")</f>
        <v/>
      </c>
      <c r="L162" s="109" t="str">
        <f>IF(L104=L105+L106,"","104≠105+106")</f>
        <v/>
      </c>
      <c r="M162" s="109"/>
      <c r="N162" s="109" t="str">
        <f>IF(N104=N105+N106,"","104≠105+106")</f>
        <v/>
      </c>
      <c r="O162" s="109" t="str">
        <f>IF(O104=O105+O106,"","104≠105+106")</f>
        <v/>
      </c>
      <c r="P162" s="109"/>
      <c r="Q162" s="109" t="str">
        <f>IF(Q104=Q105+Q106,"","104≠105+106")</f>
        <v/>
      </c>
      <c r="R162" s="109" t="str">
        <f>IF(R104=R105+R106,"","104≠105+106")</f>
        <v/>
      </c>
      <c r="S162" s="109"/>
      <c r="T162" s="109" t="str">
        <f>IF(T104=T105+T106,"","104≠105+106")</f>
        <v/>
      </c>
      <c r="U162" s="109" t="str">
        <f>IF(U104=U105+U106,"","104≠105+106")</f>
        <v/>
      </c>
      <c r="V162" s="109"/>
      <c r="W162" s="109" t="str">
        <f>IF(W104=W105+W106,"","104≠105+106")</f>
        <v/>
      </c>
      <c r="X162" s="109" t="str">
        <f>IF(X104=X105+X106,"","104≠105+106")</f>
        <v/>
      </c>
      <c r="Y162" s="109"/>
      <c r="Z162" s="109" t="str">
        <f>IF(Z104=Z105+Z106,"","104≠105+106")</f>
        <v/>
      </c>
      <c r="AA162" s="109" t="str">
        <f>IF(AA104=AA105+AA106,"","104≠105+106")</f>
        <v/>
      </c>
      <c r="AB162" s="109"/>
      <c r="AC162" s="109" t="str">
        <f>IF(AC104=AC105+AC106,"","104≠105+106")</f>
        <v/>
      </c>
      <c r="AD162" s="109" t="str">
        <f>IF(AD104=AD105+AD106,"","104≠105+106")</f>
        <v/>
      </c>
      <c r="AE162" s="109"/>
      <c r="AF162" s="109" t="str">
        <f>IF(AF104=AF105+AF106,"","104≠105+106")</f>
        <v/>
      </c>
      <c r="AG162" s="109" t="str">
        <f>IF(AG104=AG105+AG106,"","104≠105+106")</f>
        <v/>
      </c>
      <c r="AH162" s="109"/>
      <c r="AI162" s="109" t="str">
        <f>IF(AI104=AI105+AI106,"","104≠105+106")</f>
        <v/>
      </c>
      <c r="AJ162" s="109" t="str">
        <f>IF(AJ104=AJ105+AJ106,"","104≠105+106")</f>
        <v/>
      </c>
      <c r="AK162" s="109"/>
      <c r="AL162" s="109" t="str">
        <f>IF(AL104=AL105+AL106,"","104≠105+106")</f>
        <v/>
      </c>
      <c r="AM162" s="109" t="str">
        <f>IF(AM104=AM105+AM106,"","104≠105+106")</f>
        <v/>
      </c>
      <c r="AN162" s="109"/>
      <c r="AO162" s="109" t="str">
        <f>IF(AO104=AO105+AO106,"","104≠105+106")</f>
        <v/>
      </c>
      <c r="AP162" s="109" t="str">
        <f>IF(AP104=AP105+AP106,"","104≠105+106")</f>
        <v/>
      </c>
      <c r="AQ162" s="109"/>
      <c r="AR162" s="109" t="str">
        <f>IF(AR104=AR105+AR106,"","104≠105+106")</f>
        <v/>
      </c>
      <c r="AS162" s="109" t="str">
        <f>IF(AS104=AS105+AS106,"","104≠105+106")</f>
        <v/>
      </c>
      <c r="AT162" s="109"/>
      <c r="AU162" s="333"/>
      <c r="AV162" s="334"/>
      <c r="AW162" s="333"/>
      <c r="AX162" s="333"/>
    </row>
    <row r="163" spans="1:50" s="331" customFormat="1" ht="18.75">
      <c r="A163" s="333"/>
      <c r="B163" s="109" t="str">
        <f>IF(B116=B108+B109+B110+B111+B112+B113+B115,"","116≠108+109+110+111+112+113+115")</f>
        <v/>
      </c>
      <c r="C163" s="109" t="str">
        <f>IF(C116=C108+C109+C110+C111+C112+C113+C115,"","116≠108+109+110+111+112+113+115")</f>
        <v/>
      </c>
      <c r="D163" s="109"/>
      <c r="E163" s="109" t="str">
        <f>IF(E116=E108+E109+E110+E111+E112+E113+E115,"","116≠108+109+110+111+112+113+115")</f>
        <v/>
      </c>
      <c r="F163" s="109" t="str">
        <f>IF(F116=F108+F109+F110+F111+F112+F113+F115,"","116≠108+109+110+111+112+113+115")</f>
        <v/>
      </c>
      <c r="G163" s="109"/>
      <c r="H163" s="109" t="str">
        <f>IF(H116=H108+H109+H110+H111+H112+H113+H115,"","116≠108+109+110+111+112+113+115")</f>
        <v/>
      </c>
      <c r="I163" s="109" t="str">
        <f>IF(I116=I108+I109+I110+I111+I112+I113+I115,"","116≠108+109+110+111+112+113+115")</f>
        <v/>
      </c>
      <c r="J163" s="109"/>
      <c r="K163" s="109" t="str">
        <f>IF(K116=K108+K109+K110+K111+K112+K113+K115,"","116≠108+109+110+111+112+113+115")</f>
        <v/>
      </c>
      <c r="L163" s="109" t="str">
        <f>IF(L116=L108+L109+L110+L111+L112+L113+L115,"","116≠108+109+110+111+112+113+115")</f>
        <v/>
      </c>
      <c r="M163" s="109"/>
      <c r="N163" s="109" t="str">
        <f>IF(N116=N108+N109+N110+N111+N112+N113+N115,"","116≠108+109+110+111+112+113+115")</f>
        <v/>
      </c>
      <c r="O163" s="109" t="str">
        <f>IF(O116=O108+O109+O110+O111+O112+O113+O115,"","116≠108+109+110+111+112+113+115")</f>
        <v/>
      </c>
      <c r="P163" s="109"/>
      <c r="Q163" s="109" t="str">
        <f>IF(Q116=Q108+Q109+Q110+Q111+Q112+Q113+Q115,"","116≠108+109+110+111+112+113+115")</f>
        <v/>
      </c>
      <c r="R163" s="109" t="str">
        <f>IF(R116=R108+R109+R110+R111+R112+R113+R115,"","116≠108+109+110+111+112+113+115")</f>
        <v/>
      </c>
      <c r="S163" s="109"/>
      <c r="T163" s="109" t="str">
        <f>IF(T116=T108+T109+T110+T111+T112+T113+T115,"","116≠108+109+110+111+112+113+115")</f>
        <v/>
      </c>
      <c r="U163" s="109" t="str">
        <f>IF(U116=U108+U109+U110+U111+U112+U113+U115,"","116≠108+109+110+111+112+113+115")</f>
        <v/>
      </c>
      <c r="V163" s="109"/>
      <c r="W163" s="109" t="str">
        <f>IF(W116=W108+W109+W110+W111+W112+W113+W115,"","116≠108+109+110+111+112+113+115")</f>
        <v/>
      </c>
      <c r="X163" s="109" t="str">
        <f>IF(X116=X108+X109+X110+X111+X112+X113+X115,"","116≠108+109+110+111+112+113+115")</f>
        <v/>
      </c>
      <c r="Y163" s="109"/>
      <c r="Z163" s="109" t="str">
        <f>IF(Z116=Z108+Z109+Z110+Z111+Z112+Z113+Z115,"","116≠108+109+110+111+112+113+115")</f>
        <v/>
      </c>
      <c r="AA163" s="109" t="str">
        <f>IF(AA116=AA108+AA109+AA110+AA111+AA112+AA113+AA115,"","116≠108+109+110+111+112+113+115")</f>
        <v/>
      </c>
      <c r="AB163" s="109"/>
      <c r="AC163" s="109" t="str">
        <f>IF(AC116=AC108+AC109+AC110+AC111+AC112+AC113+AC115,"","116≠108+109+110+111+112+113+115")</f>
        <v/>
      </c>
      <c r="AD163" s="109" t="str">
        <f>IF(AD116=AD108+AD109+AD110+AD111+AD112+AD113+AD115,"","116≠108+109+110+111+112+113+115")</f>
        <v/>
      </c>
      <c r="AE163" s="109"/>
      <c r="AF163" s="109" t="str">
        <f>IF(AF116=AF108+AF109+AF110+AF111+AF112+AF113+AF115,"","116≠108+109+110+111+112+113+115")</f>
        <v/>
      </c>
      <c r="AG163" s="109" t="str">
        <f>IF(AG116=AG108+AG109+AG110+AG111+AG112+AG113+AG115,"","116≠108+109+110+111+112+113+115")</f>
        <v/>
      </c>
      <c r="AH163" s="109"/>
      <c r="AI163" s="109" t="str">
        <f>IF(AI116=AI108+AI109+AI110+AI111+AI112+AI113+AI115,"","116≠108+109+110+111+112+113+115")</f>
        <v/>
      </c>
      <c r="AJ163" s="109" t="str">
        <f>IF(AJ116=AJ108+AJ109+AJ110+AJ111+AJ112+AJ113+AJ115,"","116≠108+109+110+111+112+113+115")</f>
        <v/>
      </c>
      <c r="AK163" s="109"/>
      <c r="AL163" s="109" t="str">
        <f>IF(AL116=AL108+AL109+AL110+AL111+AL112+AL113+AL115,"","116≠108+109+110+111+112+113+115")</f>
        <v/>
      </c>
      <c r="AM163" s="109" t="str">
        <f>IF(AM116=AM108+AM109+AM110+AM111+AM112+AM113+AM115,"","116≠108+109+110+111+112+113+115")</f>
        <v/>
      </c>
      <c r="AN163" s="109"/>
      <c r="AO163" s="109" t="str">
        <f>IF(AO116=AO108+AO109+AO110+AO111+AO112+AO113+AO115,"","116≠108+109+110+111+112+113+115")</f>
        <v/>
      </c>
      <c r="AP163" s="109" t="str">
        <f>IF(AP116=AP108+AP109+AP110+AP111+AP112+AP113+AP115,"","116≠108+109+110+111+112+113+115")</f>
        <v/>
      </c>
      <c r="AQ163" s="109"/>
      <c r="AR163" s="109" t="str">
        <f>IF(AR116=AR108+AR109+AR110+AR111+AR112+AR113+AR115,"","116≠108+109+110+111+112+113+115")</f>
        <v/>
      </c>
      <c r="AS163" s="109" t="str">
        <f>IF(AS116=AS108+AS109+AS110+AS111+AS112+AS113+AS115,"","116≠108+109+110+111+112+113+115")</f>
        <v/>
      </c>
      <c r="AT163" s="109"/>
      <c r="AU163" s="333"/>
      <c r="AV163" s="334"/>
      <c r="AW163" s="333"/>
      <c r="AX163" s="333"/>
    </row>
    <row r="164" spans="1:50" s="331" customFormat="1" ht="18.75">
      <c r="A164" s="333"/>
      <c r="B164" s="109" t="str">
        <f>IF(B116=B117+B118,"","116≠117+118")</f>
        <v/>
      </c>
      <c r="C164" s="109" t="str">
        <f>IF(C116=C117+C118,"","116≠117+118")</f>
        <v/>
      </c>
      <c r="D164" s="109"/>
      <c r="E164" s="109" t="str">
        <f>IF(E116=E117+E118,"","116≠117+118")</f>
        <v/>
      </c>
      <c r="F164" s="109" t="str">
        <f>IF(F116=F117+F118,"","116≠117+118")</f>
        <v/>
      </c>
      <c r="G164" s="109"/>
      <c r="H164" s="109" t="str">
        <f>IF(H116=H117+H118,"","116≠117+118")</f>
        <v/>
      </c>
      <c r="I164" s="109" t="str">
        <f>IF(I116=I117+I118,"","116≠117+118")</f>
        <v/>
      </c>
      <c r="J164" s="109"/>
      <c r="K164" s="109" t="str">
        <f>IF(K116=K117+K118,"","116≠117+118")</f>
        <v/>
      </c>
      <c r="L164" s="109" t="str">
        <f>IF(L116=L117+L118,"","116≠117+118")</f>
        <v/>
      </c>
      <c r="M164" s="109"/>
      <c r="N164" s="109" t="str">
        <f>IF(N116=N117+N118,"","116≠117+118")</f>
        <v/>
      </c>
      <c r="O164" s="109" t="str">
        <f>IF(O116=O117+O118,"","116≠117+118")</f>
        <v/>
      </c>
      <c r="P164" s="109"/>
      <c r="Q164" s="109" t="str">
        <f>IF(Q116=Q117+Q118,"","116≠117+118")</f>
        <v/>
      </c>
      <c r="R164" s="109" t="str">
        <f>IF(R116=R117+R118,"","116≠117+118")</f>
        <v/>
      </c>
      <c r="S164" s="109"/>
      <c r="T164" s="109" t="str">
        <f>IF(T116=T117+T118,"","116≠117+118")</f>
        <v/>
      </c>
      <c r="U164" s="109" t="str">
        <f>IF(U116=U117+U118,"","116≠117+118")</f>
        <v/>
      </c>
      <c r="V164" s="109"/>
      <c r="W164" s="109" t="str">
        <f>IF(W116=W117+W118,"","116≠117+118")</f>
        <v/>
      </c>
      <c r="X164" s="109" t="str">
        <f>IF(X116=X117+X118,"","116≠117+118")</f>
        <v/>
      </c>
      <c r="Y164" s="109"/>
      <c r="Z164" s="109" t="str">
        <f>IF(Z116=Z117+Z118,"","116≠117+118")</f>
        <v/>
      </c>
      <c r="AA164" s="109" t="str">
        <f>IF(AA116=AA117+AA118,"","116≠117+118")</f>
        <v/>
      </c>
      <c r="AB164" s="109"/>
      <c r="AC164" s="109" t="str">
        <f>IF(AC116=AC117+AC118,"","116≠117+118")</f>
        <v/>
      </c>
      <c r="AD164" s="109" t="str">
        <f>IF(AD116=AD117+AD118,"","116≠117+118")</f>
        <v/>
      </c>
      <c r="AE164" s="109"/>
      <c r="AF164" s="109" t="str">
        <f>IF(AF116=AF117+AF118,"","116≠117+118")</f>
        <v/>
      </c>
      <c r="AG164" s="109" t="str">
        <f>IF(AG116=AG117+AG118,"","116≠117+118")</f>
        <v/>
      </c>
      <c r="AH164" s="109"/>
      <c r="AI164" s="109" t="str">
        <f>IF(AI116=AI117+AI118,"","116≠117+118")</f>
        <v/>
      </c>
      <c r="AJ164" s="109" t="str">
        <f>IF(AJ116=AJ117+AJ118,"","116≠117+118")</f>
        <v/>
      </c>
      <c r="AK164" s="109"/>
      <c r="AL164" s="109" t="str">
        <f>IF(AL116=AL117+AL118,"","116≠117+118")</f>
        <v/>
      </c>
      <c r="AM164" s="109" t="str">
        <f>IF(AM116=AM117+AM118,"","116≠117+118")</f>
        <v/>
      </c>
      <c r="AN164" s="109"/>
      <c r="AO164" s="109" t="str">
        <f>IF(AO116=AO117+AO118,"","116≠117+118")</f>
        <v/>
      </c>
      <c r="AP164" s="109" t="str">
        <f>IF(AP116=AP117+AP118,"","116≠117+118")</f>
        <v/>
      </c>
      <c r="AQ164" s="109"/>
      <c r="AR164" s="109" t="str">
        <f>IF(AR116=AR117+AR118,"","116≠117+118")</f>
        <v/>
      </c>
      <c r="AS164" s="109" t="str">
        <f>IF(AS116=AS117+AS118,"","116≠117+118")</f>
        <v/>
      </c>
      <c r="AT164" s="109"/>
      <c r="AU164" s="333"/>
      <c r="AV164" s="334"/>
      <c r="AW164" s="333"/>
      <c r="AX164" s="333"/>
    </row>
    <row r="165" spans="1:50" s="331" customFormat="1" ht="18.75">
      <c r="A165" s="333"/>
      <c r="B165" s="109" t="str">
        <f>IF(B130=B122+B123+B124+B125+B126+B127+B129,"","130≠122+123+124+125+126+127+129")</f>
        <v/>
      </c>
      <c r="C165" s="109" t="str">
        <f>IF(C130=C122+C123+C124+C125+C126+C127+C129,"","130≠122+123+124+125+126+127+129")</f>
        <v/>
      </c>
      <c r="D165" s="332"/>
      <c r="E165" s="109" t="str">
        <f>IF(E130=E122+E123+E124+E125+E126+E127+E129,"","130≠122+123+124+125+126+127+129")</f>
        <v/>
      </c>
      <c r="F165" s="109" t="str">
        <f>IF(F130=F122+F123+F124+F125+F126+F127+F129,"","130≠122+123+124+125+126+127+129")</f>
        <v/>
      </c>
      <c r="G165" s="332"/>
      <c r="H165" s="109" t="str">
        <f>IF(H130=H122+H123+H124+H125+H126+H127+H129,"","130≠122+123+124+125+126+127+129")</f>
        <v/>
      </c>
      <c r="I165" s="109" t="str">
        <f>IF(I130=I122+I123+I124+I125+I126+I127+I129,"","130≠122+123+124+125+126+127+129")</f>
        <v/>
      </c>
      <c r="J165" s="332"/>
      <c r="K165" s="109" t="str">
        <f>IF(K130=K122+K123+K124+K125+K126+K127+K129,"","130≠122+123+124+125+126+127+129")</f>
        <v/>
      </c>
      <c r="L165" s="109" t="str">
        <f>IF(L130=L122+L123+L124+L125+L126+L127+L129,"","130≠122+123+124+125+126+127+129")</f>
        <v/>
      </c>
      <c r="M165" s="332"/>
      <c r="N165" s="109" t="str">
        <f>IF(N130=N122+N123+N124+N125+N126+N127+N129,"","130≠122+123+124+125+126+127+129")</f>
        <v/>
      </c>
      <c r="O165" s="109" t="str">
        <f>IF(O130=O122+O123+O124+O125+O126+O127+O129,"","130≠122+123+124+125+126+127+129")</f>
        <v/>
      </c>
      <c r="P165" s="332"/>
      <c r="Q165" s="109" t="str">
        <f>IF(Q130=Q122+Q123+Q124+Q125+Q126+Q127+Q129,"","130≠122+123+124+125+126+127+129")</f>
        <v/>
      </c>
      <c r="R165" s="109" t="str">
        <f>IF(R130=R122+R123+R124+R125+R126+R127+R129,"","130≠122+123+124+125+126+127+129")</f>
        <v/>
      </c>
      <c r="S165" s="332"/>
      <c r="T165" s="109" t="str">
        <f>IF(T130=T122+T123+T124+T125+T126+T127+T129,"","130≠122+123+124+125+126+127+129")</f>
        <v/>
      </c>
      <c r="U165" s="109" t="str">
        <f>IF(U130=U122+U123+U124+U125+U126+U127+U129,"","130≠122+123+124+125+126+127+129")</f>
        <v/>
      </c>
      <c r="V165" s="332"/>
      <c r="W165" s="109" t="str">
        <f>IF(W130=W122+W123+W124+W125+W126+W127+W129,"","130≠122+123+124+125+126+127+129")</f>
        <v/>
      </c>
      <c r="X165" s="109" t="str">
        <f>IF(X130=X122+X123+X124+X125+X126+X127+X129,"","130≠122+123+124+125+126+127+129")</f>
        <v/>
      </c>
      <c r="Y165" s="332"/>
      <c r="Z165" s="109" t="str">
        <f>IF(Z130=Z122+Z123+Z124+Z125+Z126+Z127+Z129,"","130≠122+123+124+125+126+127+129")</f>
        <v/>
      </c>
      <c r="AA165" s="109" t="str">
        <f>IF(AA130=AA122+AA123+AA124+AA125+AA126+AA127+AA129,"","130≠122+123+124+125+126+127+129")</f>
        <v/>
      </c>
      <c r="AB165" s="332"/>
      <c r="AC165" s="109" t="str">
        <f>IF(AC130=AC122+AC123+AC124+AC125+AC126+AC127+AC129,"","130≠122+123+124+125+126+127+129")</f>
        <v/>
      </c>
      <c r="AD165" s="109" t="str">
        <f>IF(AD130=AD122+AD123+AD124+AD125+AD126+AD127+AD129,"","130≠122+123+124+125+126+127+129")</f>
        <v/>
      </c>
      <c r="AE165" s="332"/>
      <c r="AF165" s="109" t="str">
        <f>IF(AF130=AF122+AF123+AF124+AF125+AF126+AF127+AF129,"","130≠122+123+124+125+126+127+129")</f>
        <v/>
      </c>
      <c r="AG165" s="109" t="str">
        <f>IF(AG130=AG122+AG123+AG124+AG125+AG126+AG127+AG129,"","130≠122+123+124+125+126+127+129")</f>
        <v/>
      </c>
      <c r="AH165" s="332"/>
      <c r="AI165" s="109" t="str">
        <f>IF(AI130=AI122+AI123+AI124+AI125+AI126+AI127+AI129,"","130≠122+123+124+125+126+127+129")</f>
        <v/>
      </c>
      <c r="AJ165" s="109" t="str">
        <f>IF(AJ130=AJ122+AJ123+AJ124+AJ125+AJ126+AJ127+AJ129,"","130≠122+123+124+125+126+127+129")</f>
        <v/>
      </c>
      <c r="AK165" s="332"/>
      <c r="AL165" s="109" t="str">
        <f>IF(AL130=AL122+AL123+AL124+AL125+AL126+AL127+AL129,"","130≠122+123+124+125+126+127+129")</f>
        <v/>
      </c>
      <c r="AM165" s="109" t="str">
        <f>IF(AM130=AM122+AM123+AM124+AM125+AM126+AM127+AM129,"","130≠122+123+124+125+126+127+129")</f>
        <v/>
      </c>
      <c r="AN165" s="332"/>
      <c r="AO165" s="109" t="str">
        <f>IF(AO130=AO122+AO123+AO124+AO125+AO126+AO127+AO129,"","130≠122+123+124+125+126+127+129")</f>
        <v/>
      </c>
      <c r="AP165" s="109" t="str">
        <f>IF(AP130=AP122+AP123+AP124+AP125+AP126+AP127+AP129,"","130≠122+123+124+125+126+127+129")</f>
        <v/>
      </c>
      <c r="AQ165" s="332"/>
      <c r="AR165" s="109" t="str">
        <f>IF(AR130=AR122+AR123+AR124+AR125+AR126+AR127+AR129,"","130≠122+123+124+125+126+127+129")</f>
        <v/>
      </c>
      <c r="AS165" s="109" t="str">
        <f>IF(AS130=AS122+AS123+AS124+AS125+AS126+AS127+AS129,"","130≠122+123+124+125+126+127+129")</f>
        <v/>
      </c>
      <c r="AT165" s="332"/>
      <c r="AU165" s="333"/>
      <c r="AV165" s="334"/>
      <c r="AW165" s="333"/>
      <c r="AX165" s="333"/>
    </row>
    <row r="166" spans="1:50" s="331" customFormat="1" ht="18.75">
      <c r="A166" s="333"/>
      <c r="B166" s="109" t="str">
        <f>IF(B130=B131+B132,"","130≠131+132")</f>
        <v/>
      </c>
      <c r="C166" s="109" t="str">
        <f>IF(C130=C131+C132,"","130≠131+132")</f>
        <v/>
      </c>
      <c r="D166" s="332"/>
      <c r="E166" s="109" t="str">
        <f>IF(E130=E131+E132,"","130≠131+132")</f>
        <v/>
      </c>
      <c r="F166" s="109" t="str">
        <f>IF(F130=F131+F132,"","130≠131+132")</f>
        <v/>
      </c>
      <c r="G166" s="332"/>
      <c r="H166" s="109" t="str">
        <f>IF(H130=H131+H132,"","130≠131+132")</f>
        <v/>
      </c>
      <c r="I166" s="109" t="str">
        <f>IF(I130=I131+I132,"","130≠131+132")</f>
        <v/>
      </c>
      <c r="J166" s="332"/>
      <c r="K166" s="109" t="str">
        <f>IF(K130=K131+K132,"","130≠131+132")</f>
        <v/>
      </c>
      <c r="L166" s="109" t="str">
        <f>IF(L130=L131+L132,"","130≠131+132")</f>
        <v/>
      </c>
      <c r="M166" s="332"/>
      <c r="N166" s="109" t="str">
        <f>IF(N130=N131+N132,"","130≠131+132")</f>
        <v/>
      </c>
      <c r="O166" s="109" t="str">
        <f>IF(O130=O131+O132,"","130≠131+132")</f>
        <v/>
      </c>
      <c r="P166" s="332"/>
      <c r="Q166" s="109" t="str">
        <f>IF(Q130=Q131+Q132,"","130≠131+132")</f>
        <v/>
      </c>
      <c r="R166" s="109" t="str">
        <f>IF(R130=R131+R132,"","130≠131+132")</f>
        <v/>
      </c>
      <c r="S166" s="332"/>
      <c r="T166" s="109" t="str">
        <f>IF(T130=T131+T132,"","130≠131+132")</f>
        <v/>
      </c>
      <c r="U166" s="109" t="str">
        <f>IF(U130=U131+U132,"","130≠131+132")</f>
        <v/>
      </c>
      <c r="V166" s="332"/>
      <c r="W166" s="109" t="str">
        <f>IF(W130=W131+W132,"","130≠131+132")</f>
        <v/>
      </c>
      <c r="X166" s="109" t="str">
        <f>IF(X130=X131+X132,"","130≠131+132")</f>
        <v/>
      </c>
      <c r="Y166" s="332"/>
      <c r="Z166" s="109" t="str">
        <f>IF(Z130=Z131+Z132,"","130≠131+132")</f>
        <v/>
      </c>
      <c r="AA166" s="109" t="str">
        <f>IF(AA130=AA131+AA132,"","130≠131+132")</f>
        <v/>
      </c>
      <c r="AB166" s="332"/>
      <c r="AC166" s="109" t="str">
        <f>IF(AC130=AC131+AC132,"","130≠131+132")</f>
        <v/>
      </c>
      <c r="AD166" s="109" t="str">
        <f>IF(AD130=AD131+AD132,"","130≠131+132")</f>
        <v/>
      </c>
      <c r="AE166" s="332"/>
      <c r="AF166" s="109" t="str">
        <f>IF(AF130=AF131+AF132,"","130≠131+132")</f>
        <v/>
      </c>
      <c r="AG166" s="109" t="str">
        <f>IF(AG130=AG131+AG132,"","130≠131+132")</f>
        <v/>
      </c>
      <c r="AH166" s="332"/>
      <c r="AI166" s="109" t="str">
        <f>IF(AI130=AI131+AI132,"","130≠131+132")</f>
        <v/>
      </c>
      <c r="AJ166" s="109" t="str">
        <f>IF(AJ130=AJ131+AJ132,"","130≠131+132")</f>
        <v/>
      </c>
      <c r="AK166" s="332"/>
      <c r="AL166" s="109" t="str">
        <f>IF(AL130=AL131+AL132,"","130≠131+132")</f>
        <v/>
      </c>
      <c r="AM166" s="109" t="str">
        <f>IF(AM130=AM131+AM132,"","130≠131+132")</f>
        <v/>
      </c>
      <c r="AN166" s="332"/>
      <c r="AO166" s="109" t="str">
        <f>IF(AO130=AO131+AO132,"","130≠131+132")</f>
        <v/>
      </c>
      <c r="AP166" s="109" t="str">
        <f>IF(AP130=AP131+AP132,"","130≠131+132")</f>
        <v/>
      </c>
      <c r="AQ166" s="332"/>
      <c r="AR166" s="109" t="str">
        <f>IF(AR130=AR131+AR132,"","130≠131+132")</f>
        <v/>
      </c>
      <c r="AS166" s="109" t="str">
        <f>IF(AS130=AS131+AS132,"","130≠131+132")</f>
        <v/>
      </c>
      <c r="AT166" s="332"/>
      <c r="AU166" s="333"/>
      <c r="AV166" s="334"/>
      <c r="AW166" s="333"/>
      <c r="AX166" s="333"/>
    </row>
    <row r="167" spans="1:50" s="331" customFormat="1" ht="18.75">
      <c r="A167" s="333"/>
      <c r="B167" s="300" t="str">
        <f>IF(B142=B134+B135+B136+B137+B138+B139+B141,"","142≠134+135+136+137+138+139+141")</f>
        <v/>
      </c>
      <c r="C167" s="300" t="str">
        <f>IF(C142=C134+C135+C136+C137+C138+C139+C141,"","142≠134+135+136+137+138+139+141")</f>
        <v/>
      </c>
      <c r="D167" s="332"/>
      <c r="E167" s="300" t="str">
        <f>IF(E142=E134+E135+E136+E137+E138+E139+E141,"","142≠134+135+136+137+138+139+141")</f>
        <v/>
      </c>
      <c r="F167" s="300" t="str">
        <f>IF(F142=F134+F135+F136+F137+F138+F139+F141,"","142≠134+135+136+137+138+139+141")</f>
        <v/>
      </c>
      <c r="G167" s="332"/>
      <c r="H167" s="300" t="str">
        <f>IF(H142=H134+H135+H136+H137+H138+H139+H141,"","142≠134+135+136+137+138+139+141")</f>
        <v/>
      </c>
      <c r="I167" s="300" t="str">
        <f>IF(I142=I134+I135+I136+I137+I138+I139+I141,"","142≠134+135+136+137+138+139+141")</f>
        <v/>
      </c>
      <c r="J167" s="332"/>
      <c r="K167" s="300" t="str">
        <f>IF(K142=K134+K135+K136+K137+K138+K139+K141,"","142≠134+135+136+137+138+139+141")</f>
        <v/>
      </c>
      <c r="L167" s="300" t="str">
        <f>IF(L142=L134+L135+L136+L137+L138+L139+L141,"","142≠134+135+136+137+138+139+141")</f>
        <v/>
      </c>
      <c r="M167" s="332"/>
      <c r="N167" s="300" t="str">
        <f>IF(N142=N134+N135+N136+N137+N138+N139+N141,"","142≠134+135+136+137+138+139+141")</f>
        <v/>
      </c>
      <c r="O167" s="300" t="str">
        <f>IF(O142=O134+O135+O136+O137+O138+O139+O141,"","142≠134+135+136+137+138+139+141")</f>
        <v/>
      </c>
      <c r="P167" s="332"/>
      <c r="Q167" s="300" t="str">
        <f>IF(Q142=Q134+Q135+Q136+Q137+Q138+Q139+Q141,"","142≠134+135+136+137+138+139+141")</f>
        <v/>
      </c>
      <c r="R167" s="300" t="str">
        <f>IF(R142=R134+R135+R136+R137+R138+R139+R141,"","142≠134+135+136+137+138+139+141")</f>
        <v/>
      </c>
      <c r="S167" s="332"/>
      <c r="T167" s="300" t="str">
        <f>IF(T142=T134+T135+T136+T137+T138+T139+T141,"","142≠134+135+136+137+138+139+141")</f>
        <v/>
      </c>
      <c r="U167" s="300" t="str">
        <f>IF(U142=U134+U135+U136+U137+U138+U139+U141,"","142≠134+135+136+137+138+139+141")</f>
        <v/>
      </c>
      <c r="V167" s="332"/>
      <c r="W167" s="300" t="str">
        <f>IF(W142=W134+W135+W136+W137+W138+W139+W141,"","142≠134+135+136+137+138+139+141")</f>
        <v/>
      </c>
      <c r="X167" s="300" t="str">
        <f>IF(X142=X134+X135+X136+X137+X138+X139+X141,"","142≠134+135+136+137+138+139+141")</f>
        <v/>
      </c>
      <c r="Y167" s="332"/>
      <c r="Z167" s="300" t="str">
        <f>IF(Z142=Z134+Z135+Z136+Z137+Z138+Z139+Z141,"","142≠134+135+136+137+138+139+141")</f>
        <v/>
      </c>
      <c r="AA167" s="300" t="str">
        <f>IF(AA142=AA134+AA135+AA136+AA137+AA138+AA139+AA141,"","142≠134+135+136+137+138+139+141")</f>
        <v/>
      </c>
      <c r="AB167" s="332"/>
      <c r="AC167" s="300" t="str">
        <f>IF(AC142=AC134+AC135+AC136+AC137+AC138+AC139+AC141,"","142≠134+135+136+137+138+139+141")</f>
        <v/>
      </c>
      <c r="AD167" s="300" t="str">
        <f>IF(AD142=AD134+AD135+AD136+AD137+AD138+AD139+AD141,"","142≠134+135+136+137+138+139+141")</f>
        <v/>
      </c>
      <c r="AE167" s="332"/>
      <c r="AF167" s="300" t="str">
        <f>IF(AF142=AF134+AF135+AF136+AF137+AF138+AF139+AF141,"","142≠134+135+136+137+138+139+141")</f>
        <v/>
      </c>
      <c r="AG167" s="300" t="str">
        <f>IF(AG142=AG134+AG135+AG136+AG137+AG138+AG139+AG141,"","142≠134+135+136+137+138+139+141")</f>
        <v/>
      </c>
      <c r="AH167" s="332"/>
      <c r="AI167" s="300" t="str">
        <f>IF(AI142=AI134+AI135+AI136+AI137+AI138+AI139+AI141,"","142≠134+135+136+137+138+139+141")</f>
        <v/>
      </c>
      <c r="AJ167" s="300" t="str">
        <f>IF(AJ142=AJ134+AJ135+AJ136+AJ137+AJ138+AJ139+AJ141,"","142≠134+135+136+137+138+139+141")</f>
        <v/>
      </c>
      <c r="AK167" s="332"/>
      <c r="AL167" s="300" t="str">
        <f>IF(AL142=AL134+AL135+AL136+AL137+AL138+AL139+AL141,"","142≠134+135+136+137+138+139+141")</f>
        <v/>
      </c>
      <c r="AM167" s="300" t="str">
        <f>IF(AM142=AM134+AM135+AM136+AM137+AM138+AM139+AM141,"","142≠134+135+136+137+138+139+141")</f>
        <v/>
      </c>
      <c r="AN167" s="332"/>
      <c r="AO167" s="300" t="str">
        <f>IF(AO142=AO134+AO135+AO136+AO137+AO138+AO139+AO141,"","142≠134+135+136+137+138+139+141")</f>
        <v/>
      </c>
      <c r="AP167" s="300" t="str">
        <f>IF(AP142=AP134+AP135+AP136+AP137+AP138+AP139+AP141,"","142≠134+135+136+137+138+139+141")</f>
        <v/>
      </c>
      <c r="AQ167" s="332"/>
      <c r="AR167" s="300" t="str">
        <f>IF(AR142=AR134+AR135+AR136+AR137+AR138+AR139+AR141,"","142≠134+135+136+137+138+139+141")</f>
        <v/>
      </c>
      <c r="AS167" s="300" t="str">
        <f>IF(AS142=AS134+AS135+AS136+AS137+AS138+AS139+AS141,"","142≠134+135+136+137+138+139+141")</f>
        <v/>
      </c>
      <c r="AT167" s="332"/>
      <c r="AU167" s="333"/>
      <c r="AV167" s="334"/>
      <c r="AW167" s="333"/>
      <c r="AX167" s="333"/>
    </row>
    <row r="168" spans="1:50" s="331" customFormat="1" ht="18.75">
      <c r="A168" s="333"/>
      <c r="B168" s="109" t="str">
        <f>IF(B142=B143+B144,"","142≠143+144")</f>
        <v/>
      </c>
      <c r="C168" s="109" t="str">
        <f>IF(C142=C143+C144,"","142≠143+144")</f>
        <v/>
      </c>
      <c r="D168" s="332"/>
      <c r="E168" s="109" t="str">
        <f>IF(E142=E143+E144,"","142≠143+144")</f>
        <v/>
      </c>
      <c r="F168" s="109" t="str">
        <f>IF(F142=F143+F144,"","142≠143+144")</f>
        <v/>
      </c>
      <c r="G168" s="332"/>
      <c r="H168" s="109" t="str">
        <f>IF(H142=H143+H144,"","142≠143+144")</f>
        <v/>
      </c>
      <c r="I168" s="109" t="str">
        <f>IF(I142=I143+I144,"","142≠143+144")</f>
        <v/>
      </c>
      <c r="J168" s="332"/>
      <c r="K168" s="109" t="str">
        <f>IF(K142=K143+K144,"","142≠143+144")</f>
        <v/>
      </c>
      <c r="L168" s="109" t="str">
        <f>IF(L142=L143+L144,"","142≠143+144")</f>
        <v/>
      </c>
      <c r="M168" s="332"/>
      <c r="N168" s="109" t="str">
        <f>IF(N142=N143+N144,"","142≠143+144")</f>
        <v/>
      </c>
      <c r="O168" s="109" t="str">
        <f>IF(O142=O143+O144,"","142≠143+144")</f>
        <v/>
      </c>
      <c r="P168" s="332"/>
      <c r="Q168" s="109" t="str">
        <f>IF(Q142=Q143+Q144,"","142≠143+144")</f>
        <v/>
      </c>
      <c r="R168" s="109" t="str">
        <f>IF(R142=R143+R144,"","142≠143+144")</f>
        <v/>
      </c>
      <c r="S168" s="332"/>
      <c r="T168" s="109" t="str">
        <f>IF(T142=T143+T144,"","142≠143+144")</f>
        <v/>
      </c>
      <c r="U168" s="109" t="str">
        <f>IF(U142=U143+U144,"","142≠143+144")</f>
        <v/>
      </c>
      <c r="V168" s="332"/>
      <c r="W168" s="109" t="str">
        <f>IF(W142=W143+W144,"","142≠143+144")</f>
        <v/>
      </c>
      <c r="X168" s="109" t="str">
        <f>IF(X142=X143+X144,"","142≠143+144")</f>
        <v/>
      </c>
      <c r="Y168" s="332"/>
      <c r="Z168" s="109" t="str">
        <f>IF(Z142=Z143+Z144,"","142≠143+144")</f>
        <v/>
      </c>
      <c r="AA168" s="109" t="str">
        <f>IF(AA142=AA143+AA144,"","142≠143+144")</f>
        <v/>
      </c>
      <c r="AB168" s="332"/>
      <c r="AC168" s="109" t="str">
        <f>IF(AC142=AC143+AC144,"","142≠143+144")</f>
        <v/>
      </c>
      <c r="AD168" s="109" t="str">
        <f>IF(AD142=AD143+AD144,"","142≠143+144")</f>
        <v/>
      </c>
      <c r="AE168" s="332"/>
      <c r="AF168" s="109" t="str">
        <f>IF(AF142=AF143+AF144,"","142≠143+144")</f>
        <v/>
      </c>
      <c r="AG168" s="109" t="str">
        <f>IF(AG142=AG143+AG144,"","142≠143+144")</f>
        <v/>
      </c>
      <c r="AH168" s="332"/>
      <c r="AI168" s="109" t="str">
        <f>IF(AI142=AI143+AI144,"","142≠143+144")</f>
        <v/>
      </c>
      <c r="AJ168" s="109" t="str">
        <f>IF(AJ142=AJ143+AJ144,"","142≠143+144")</f>
        <v/>
      </c>
      <c r="AK168" s="332"/>
      <c r="AL168" s="109" t="str">
        <f>IF(AL142=AL143+AL144,"","142≠143+144")</f>
        <v/>
      </c>
      <c r="AM168" s="109" t="str">
        <f>IF(AM142=AM143+AM144,"","142≠143+144")</f>
        <v/>
      </c>
      <c r="AN168" s="332"/>
      <c r="AO168" s="109" t="str">
        <f>IF(AO142=AO143+AO144,"","142≠143+144")</f>
        <v/>
      </c>
      <c r="AP168" s="109" t="str">
        <f>IF(AP142=AP143+AP144,"","142≠143+144")</f>
        <v/>
      </c>
      <c r="AQ168" s="332"/>
      <c r="AR168" s="109" t="str">
        <f>IF(AR142=AR143+AR144,"","142≠143+144")</f>
        <v/>
      </c>
      <c r="AS168" s="109" t="str">
        <f>IF(AS142=AS143+AS144,"","142≠143+144")</f>
        <v/>
      </c>
      <c r="AT168" s="332"/>
      <c r="AU168" s="333"/>
      <c r="AV168" s="334"/>
      <c r="AW168" s="333"/>
      <c r="AX168" s="333"/>
    </row>
    <row r="169" spans="1:50" s="331" customFormat="1" ht="18.75">
      <c r="A169" s="333"/>
      <c r="B169" s="109"/>
      <c r="C169" s="109"/>
      <c r="D169" s="332"/>
      <c r="E169" s="109"/>
      <c r="F169" s="109"/>
      <c r="G169" s="332"/>
      <c r="H169" s="109"/>
      <c r="I169" s="109"/>
      <c r="J169" s="332"/>
      <c r="K169" s="109"/>
      <c r="L169" s="109"/>
      <c r="M169" s="332"/>
      <c r="N169" s="109"/>
      <c r="O169" s="109"/>
      <c r="P169" s="332"/>
      <c r="Q169" s="109"/>
      <c r="R169" s="109"/>
      <c r="S169" s="332"/>
      <c r="T169" s="109"/>
      <c r="U169" s="109"/>
      <c r="V169" s="332"/>
      <c r="W169" s="109"/>
      <c r="X169" s="109"/>
      <c r="Y169" s="332"/>
      <c r="Z169" s="109"/>
      <c r="AA169" s="109"/>
      <c r="AB169" s="332"/>
      <c r="AC169" s="109"/>
      <c r="AD169" s="109"/>
      <c r="AE169" s="332"/>
      <c r="AF169" s="109"/>
      <c r="AG169" s="109"/>
      <c r="AH169" s="332"/>
      <c r="AI169" s="109"/>
      <c r="AJ169" s="109"/>
      <c r="AK169" s="332"/>
      <c r="AL169" s="109"/>
      <c r="AM169" s="109"/>
      <c r="AN169" s="332"/>
      <c r="AO169" s="109"/>
      <c r="AP169" s="109"/>
      <c r="AQ169" s="332"/>
      <c r="AR169" s="109"/>
      <c r="AS169" s="109"/>
      <c r="AT169" s="332"/>
      <c r="AU169" s="333"/>
      <c r="AV169" s="334"/>
      <c r="AW169" s="333"/>
      <c r="AX169" s="333"/>
    </row>
    <row r="170" spans="1:50" s="331" customFormat="1" ht="18.75">
      <c r="A170" s="333"/>
      <c r="B170" s="109"/>
      <c r="C170" s="109"/>
      <c r="D170" s="332"/>
      <c r="E170" s="109"/>
      <c r="F170" s="109"/>
      <c r="G170" s="332"/>
      <c r="H170" s="109"/>
      <c r="I170" s="109"/>
      <c r="J170" s="332"/>
      <c r="K170" s="109"/>
      <c r="L170" s="109"/>
      <c r="M170" s="332"/>
      <c r="N170" s="109"/>
      <c r="O170" s="109"/>
      <c r="P170" s="332"/>
      <c r="Q170" s="109"/>
      <c r="R170" s="109"/>
      <c r="S170" s="332"/>
      <c r="T170" s="109"/>
      <c r="U170" s="109"/>
      <c r="V170" s="332"/>
      <c r="W170" s="109"/>
      <c r="X170" s="109"/>
      <c r="Y170" s="332"/>
      <c r="Z170" s="109"/>
      <c r="AA170" s="109"/>
      <c r="AB170" s="332"/>
      <c r="AC170" s="109"/>
      <c r="AD170" s="109"/>
      <c r="AE170" s="332"/>
      <c r="AF170" s="109"/>
      <c r="AG170" s="109"/>
      <c r="AH170" s="332"/>
      <c r="AI170" s="109"/>
      <c r="AJ170" s="109"/>
      <c r="AK170" s="332"/>
      <c r="AL170" s="109"/>
      <c r="AM170" s="109"/>
      <c r="AN170" s="332"/>
      <c r="AO170" s="109"/>
      <c r="AP170" s="109"/>
      <c r="AQ170" s="332"/>
      <c r="AR170" s="109"/>
      <c r="AS170" s="109"/>
      <c r="AT170" s="332"/>
      <c r="AU170" s="333"/>
      <c r="AV170" s="334"/>
      <c r="AW170" s="333"/>
      <c r="AX170" s="333"/>
    </row>
    <row r="171" spans="1:50" s="331" customFormat="1" ht="18.75">
      <c r="A171" s="333"/>
      <c r="B171" s="109"/>
      <c r="C171" s="109"/>
      <c r="D171" s="332"/>
      <c r="E171" s="109"/>
      <c r="F171" s="109"/>
      <c r="G171" s="332"/>
      <c r="H171" s="109"/>
      <c r="I171" s="109"/>
      <c r="J171" s="332"/>
      <c r="K171" s="109"/>
      <c r="L171" s="109"/>
      <c r="M171" s="332"/>
      <c r="N171" s="109"/>
      <c r="O171" s="109"/>
      <c r="P171" s="332"/>
      <c r="Q171" s="109"/>
      <c r="R171" s="109"/>
      <c r="S171" s="332"/>
      <c r="T171" s="109"/>
      <c r="U171" s="109"/>
      <c r="V171" s="332"/>
      <c r="W171" s="109"/>
      <c r="X171" s="109"/>
      <c r="Y171" s="332"/>
      <c r="Z171" s="109"/>
      <c r="AA171" s="109"/>
      <c r="AB171" s="332"/>
      <c r="AC171" s="109"/>
      <c r="AD171" s="109"/>
      <c r="AE171" s="332"/>
      <c r="AF171" s="109"/>
      <c r="AG171" s="109"/>
      <c r="AH171" s="332"/>
      <c r="AI171" s="109"/>
      <c r="AJ171" s="109"/>
      <c r="AK171" s="332"/>
      <c r="AL171" s="109"/>
      <c r="AM171" s="109"/>
      <c r="AN171" s="332"/>
      <c r="AO171" s="109"/>
      <c r="AP171" s="109"/>
      <c r="AQ171" s="332"/>
      <c r="AR171" s="109"/>
      <c r="AS171" s="109"/>
      <c r="AT171" s="332"/>
      <c r="AU171" s="333"/>
      <c r="AV171" s="334"/>
      <c r="AW171" s="333"/>
      <c r="AX171" s="333"/>
    </row>
    <row r="172" spans="1:50" s="331" customFormat="1" ht="18.75">
      <c r="A172" s="335"/>
      <c r="B172" s="301"/>
      <c r="C172" s="301"/>
      <c r="D172" s="336"/>
      <c r="E172" s="301"/>
      <c r="F172" s="301"/>
      <c r="G172" s="336"/>
      <c r="H172" s="301"/>
      <c r="I172" s="301"/>
      <c r="J172" s="336"/>
      <c r="K172" s="301"/>
      <c r="L172" s="301"/>
      <c r="M172" s="336"/>
      <c r="N172" s="301"/>
      <c r="O172" s="301"/>
      <c r="P172" s="336"/>
      <c r="Q172" s="301"/>
      <c r="R172" s="301"/>
      <c r="S172" s="336"/>
      <c r="T172" s="301"/>
      <c r="U172" s="301"/>
      <c r="V172" s="336"/>
      <c r="W172" s="301"/>
      <c r="X172" s="301"/>
      <c r="Y172" s="336"/>
      <c r="Z172" s="301"/>
      <c r="AA172" s="301"/>
      <c r="AB172" s="336"/>
      <c r="AC172" s="301"/>
      <c r="AD172" s="301"/>
      <c r="AE172" s="336"/>
      <c r="AF172" s="301"/>
      <c r="AG172" s="301"/>
      <c r="AH172" s="336"/>
      <c r="AI172" s="301"/>
      <c r="AJ172" s="301"/>
      <c r="AK172" s="336"/>
      <c r="AL172" s="301"/>
      <c r="AM172" s="301"/>
      <c r="AN172" s="336"/>
      <c r="AO172" s="301"/>
      <c r="AP172" s="301"/>
      <c r="AQ172" s="336"/>
      <c r="AR172" s="301"/>
      <c r="AS172" s="301"/>
      <c r="AT172" s="336"/>
      <c r="AU172" s="333"/>
      <c r="AV172" s="334"/>
      <c r="AW172" s="333"/>
      <c r="AX172" s="333"/>
    </row>
    <row r="173" spans="1:50" s="331" customFormat="1" ht="18.75">
      <c r="A173" s="333"/>
      <c r="B173" s="332"/>
      <c r="C173" s="332"/>
      <c r="D173" s="332"/>
      <c r="E173" s="332"/>
      <c r="F173" s="332"/>
      <c r="G173" s="332"/>
      <c r="H173" s="334"/>
      <c r="I173" s="333"/>
      <c r="J173" s="333"/>
      <c r="K173" s="333"/>
      <c r="L173" s="333"/>
      <c r="M173" s="333"/>
      <c r="N173" s="333"/>
      <c r="O173" s="333"/>
      <c r="P173" s="333"/>
      <c r="Q173" s="333"/>
      <c r="R173" s="333"/>
      <c r="S173" s="333"/>
      <c r="T173" s="333"/>
      <c r="U173" s="333"/>
      <c r="V173" s="333"/>
      <c r="W173" s="333"/>
      <c r="X173" s="333"/>
      <c r="Y173" s="333"/>
      <c r="Z173" s="333"/>
      <c r="AA173" s="333"/>
      <c r="AB173" s="333"/>
      <c r="AC173" s="333"/>
      <c r="AD173" s="333"/>
      <c r="AE173" s="333"/>
      <c r="AF173" s="333"/>
      <c r="AG173" s="333"/>
      <c r="AH173" s="333"/>
      <c r="AI173" s="333"/>
      <c r="AJ173" s="333"/>
      <c r="AK173" s="333"/>
      <c r="AL173" s="333"/>
      <c r="AM173" s="333"/>
      <c r="AN173" s="333"/>
      <c r="AO173" s="333"/>
      <c r="AP173" s="333"/>
      <c r="AQ173" s="333"/>
      <c r="AR173" s="333"/>
      <c r="AS173" s="333"/>
      <c r="AT173" s="333"/>
      <c r="AU173" s="333"/>
      <c r="AV173" s="334"/>
      <c r="AW173" s="333"/>
      <c r="AX173" s="333"/>
    </row>
    <row r="174" spans="1:50" s="331" customFormat="1" ht="18.75">
      <c r="A174" s="333"/>
      <c r="B174" s="332"/>
      <c r="C174" s="332"/>
      <c r="D174" s="332"/>
      <c r="E174" s="332"/>
      <c r="F174" s="332"/>
      <c r="G174" s="332"/>
      <c r="H174" s="334"/>
      <c r="I174" s="333"/>
      <c r="J174" s="333"/>
      <c r="K174" s="333"/>
      <c r="L174" s="333"/>
      <c r="M174" s="333"/>
      <c r="N174" s="333"/>
      <c r="O174" s="333"/>
      <c r="P174" s="333"/>
      <c r="Q174" s="333"/>
      <c r="R174" s="333"/>
      <c r="S174" s="333"/>
      <c r="T174" s="333"/>
      <c r="U174" s="333"/>
      <c r="V174" s="333"/>
      <c r="W174" s="333"/>
      <c r="X174" s="333"/>
      <c r="Y174" s="333"/>
      <c r="Z174" s="333"/>
      <c r="AA174" s="333"/>
      <c r="AB174" s="333"/>
      <c r="AC174" s="333"/>
      <c r="AD174" s="333"/>
      <c r="AE174" s="333"/>
      <c r="AF174" s="333"/>
      <c r="AG174" s="333"/>
      <c r="AH174" s="333"/>
      <c r="AI174" s="333"/>
      <c r="AJ174" s="333"/>
      <c r="AK174" s="333"/>
      <c r="AL174" s="333"/>
      <c r="AM174" s="333"/>
      <c r="AN174" s="333"/>
      <c r="AO174" s="333"/>
      <c r="AP174" s="333"/>
      <c r="AQ174" s="333"/>
      <c r="AR174" s="333"/>
      <c r="AS174" s="333"/>
      <c r="AT174" s="333"/>
      <c r="AU174" s="333"/>
      <c r="AV174" s="334"/>
      <c r="AW174" s="333"/>
      <c r="AX174" s="333"/>
    </row>
    <row r="175" spans="1:50" s="331" customFormat="1" ht="18.75">
      <c r="A175" s="333"/>
      <c r="B175" s="332"/>
      <c r="C175" s="332"/>
      <c r="D175" s="332"/>
      <c r="E175" s="332"/>
      <c r="F175" s="332"/>
      <c r="G175" s="332"/>
      <c r="H175" s="334"/>
      <c r="I175" s="333"/>
      <c r="J175" s="333"/>
      <c r="K175" s="333"/>
      <c r="L175" s="333"/>
      <c r="M175" s="333"/>
      <c r="N175" s="333"/>
      <c r="O175" s="333"/>
      <c r="P175" s="333"/>
      <c r="Q175" s="333"/>
      <c r="R175" s="333"/>
      <c r="S175" s="333"/>
      <c r="T175" s="333"/>
      <c r="U175" s="333"/>
      <c r="V175" s="333"/>
      <c r="W175" s="333"/>
      <c r="X175" s="333"/>
      <c r="Y175" s="333"/>
      <c r="Z175" s="333"/>
      <c r="AA175" s="333"/>
      <c r="AB175" s="333"/>
      <c r="AC175" s="333"/>
      <c r="AD175" s="333"/>
      <c r="AE175" s="333"/>
      <c r="AF175" s="333"/>
      <c r="AG175" s="333"/>
      <c r="AH175" s="333"/>
      <c r="AI175" s="333"/>
      <c r="AJ175" s="333"/>
      <c r="AK175" s="333"/>
      <c r="AL175" s="333"/>
      <c r="AM175" s="333"/>
      <c r="AN175" s="333"/>
      <c r="AO175" s="333"/>
      <c r="AP175" s="333"/>
      <c r="AQ175" s="333"/>
      <c r="AR175" s="333"/>
      <c r="AS175" s="333"/>
      <c r="AT175" s="333"/>
      <c r="AU175" s="333"/>
      <c r="AV175" s="334"/>
      <c r="AW175" s="333"/>
      <c r="AX175" s="333"/>
    </row>
    <row r="176" spans="1:50" s="331" customFormat="1" ht="18.75">
      <c r="A176" s="333"/>
      <c r="B176" s="332"/>
      <c r="C176" s="332"/>
      <c r="D176" s="332"/>
      <c r="E176" s="332"/>
      <c r="F176" s="332"/>
      <c r="G176" s="332"/>
      <c r="H176" s="337"/>
      <c r="AV176" s="337"/>
    </row>
    <row r="177" spans="1:48" s="331" customFormat="1" ht="18.75">
      <c r="A177" s="333"/>
      <c r="B177" s="338"/>
      <c r="C177" s="338"/>
      <c r="D177" s="332"/>
      <c r="E177" s="332"/>
      <c r="F177" s="332"/>
      <c r="G177" s="332"/>
      <c r="H177" s="337"/>
      <c r="AV177" s="337"/>
    </row>
    <row r="178" spans="1:48" s="331" customFormat="1" ht="18.75">
      <c r="A178" s="333"/>
      <c r="B178" s="332"/>
      <c r="C178" s="332"/>
      <c r="D178" s="332"/>
      <c r="E178" s="332"/>
      <c r="F178" s="332"/>
      <c r="G178" s="332"/>
      <c r="H178" s="337"/>
      <c r="AV178" s="337"/>
    </row>
    <row r="179" spans="1:48" s="331" customFormat="1" ht="18.75">
      <c r="A179" s="333"/>
      <c r="B179" s="332"/>
      <c r="C179" s="332"/>
      <c r="D179" s="332"/>
      <c r="E179" s="332"/>
      <c r="F179" s="332"/>
      <c r="G179" s="332"/>
      <c r="H179" s="337"/>
      <c r="AV179" s="337"/>
    </row>
    <row r="180" spans="1:48" s="331" customFormat="1" ht="18.75">
      <c r="A180" s="333"/>
      <c r="B180" s="332"/>
      <c r="C180" s="332"/>
      <c r="D180" s="332"/>
      <c r="E180" s="332"/>
      <c r="F180" s="332"/>
      <c r="G180" s="332"/>
      <c r="H180" s="337"/>
      <c r="AV180" s="337"/>
    </row>
    <row r="181" spans="1:48" s="331" customFormat="1" ht="18.75">
      <c r="A181" s="333"/>
      <c r="B181" s="332"/>
      <c r="C181" s="332"/>
      <c r="D181" s="332"/>
      <c r="E181" s="332"/>
      <c r="F181" s="332"/>
      <c r="G181" s="332"/>
      <c r="H181" s="337"/>
      <c r="AV181" s="337"/>
    </row>
    <row r="182" spans="1:48" s="331" customFormat="1" ht="18.75">
      <c r="A182" s="333"/>
      <c r="B182" s="332"/>
      <c r="C182" s="332"/>
      <c r="D182" s="332"/>
      <c r="E182" s="332"/>
      <c r="F182" s="332"/>
      <c r="G182" s="332"/>
      <c r="H182" s="337"/>
      <c r="AV182" s="337"/>
    </row>
    <row r="183" spans="1:48" s="331" customFormat="1" ht="18.75">
      <c r="A183" s="333"/>
      <c r="B183" s="306"/>
      <c r="C183" s="306"/>
      <c r="D183" s="332"/>
      <c r="E183" s="332"/>
      <c r="F183" s="332"/>
      <c r="G183" s="332"/>
      <c r="H183" s="337"/>
      <c r="AV183" s="337"/>
    </row>
    <row r="184" spans="1:48" s="331" customFormat="1" ht="18.75">
      <c r="A184" s="333"/>
      <c r="B184" s="332"/>
      <c r="C184" s="332"/>
      <c r="D184" s="332"/>
      <c r="E184" s="332"/>
      <c r="F184" s="332"/>
      <c r="G184" s="332"/>
      <c r="H184" s="337"/>
      <c r="AV184" s="337"/>
    </row>
    <row r="185" spans="1:48" s="331" customFormat="1" ht="18.75">
      <c r="A185" s="333"/>
      <c r="B185" s="332"/>
      <c r="C185" s="332"/>
      <c r="D185" s="332"/>
      <c r="E185" s="332"/>
      <c r="F185" s="332"/>
      <c r="G185" s="332"/>
      <c r="H185" s="337"/>
      <c r="AV185" s="337"/>
    </row>
    <row r="186" spans="1:48" s="331" customFormat="1" ht="18.75">
      <c r="A186" s="333"/>
      <c r="B186" s="332"/>
      <c r="C186" s="332"/>
      <c r="D186" s="332"/>
      <c r="E186" s="332"/>
      <c r="F186" s="332"/>
      <c r="G186" s="332"/>
      <c r="H186" s="337"/>
      <c r="AV186" s="337"/>
    </row>
    <row r="187" spans="1:48" s="331" customFormat="1" ht="18.75">
      <c r="A187" s="333"/>
      <c r="B187" s="332"/>
      <c r="C187" s="332"/>
      <c r="D187" s="332"/>
      <c r="E187" s="332"/>
      <c r="F187" s="332"/>
      <c r="G187" s="332"/>
      <c r="H187" s="337"/>
      <c r="AV187" s="337"/>
    </row>
    <row r="188" spans="1:48" s="331" customFormat="1" ht="18.75">
      <c r="A188" s="333"/>
      <c r="B188" s="306"/>
      <c r="C188" s="306"/>
      <c r="D188" s="332"/>
      <c r="E188" s="332"/>
      <c r="F188" s="332"/>
      <c r="G188" s="332"/>
      <c r="H188" s="337"/>
      <c r="AV188" s="337"/>
    </row>
    <row r="189" spans="1:48" s="331" customFormat="1" ht="18.75">
      <c r="A189" s="333"/>
      <c r="B189" s="338"/>
      <c r="C189" s="338"/>
      <c r="D189" s="332"/>
      <c r="E189" s="332"/>
      <c r="F189" s="332"/>
      <c r="G189" s="332"/>
      <c r="H189" s="337"/>
      <c r="AV189" s="337"/>
    </row>
    <row r="190" spans="1:48" s="331" customFormat="1" ht="18.75">
      <c r="A190" s="333"/>
      <c r="B190" s="337"/>
      <c r="C190" s="337"/>
      <c r="D190" s="337"/>
      <c r="E190" s="337"/>
      <c r="F190" s="337"/>
      <c r="G190" s="337"/>
      <c r="H190" s="337"/>
      <c r="AV190" s="337"/>
    </row>
    <row r="191" spans="1:48" s="331" customFormat="1" ht="18.75">
      <c r="A191" s="333"/>
      <c r="B191" s="337"/>
      <c r="C191" s="337"/>
      <c r="D191" s="337"/>
      <c r="E191" s="337"/>
      <c r="F191" s="337"/>
      <c r="G191" s="337"/>
      <c r="H191" s="337"/>
      <c r="AV191" s="337"/>
    </row>
    <row r="192" spans="1:48" s="331" customFormat="1" ht="18.75">
      <c r="A192" s="333"/>
      <c r="B192" s="337"/>
      <c r="C192" s="337"/>
      <c r="D192" s="337"/>
      <c r="E192" s="337"/>
      <c r="F192" s="337"/>
      <c r="G192" s="337"/>
      <c r="H192" s="337"/>
      <c r="AV192" s="337"/>
    </row>
    <row r="193" spans="1:48" s="331" customFormat="1" ht="18.75">
      <c r="A193" s="333"/>
      <c r="AV193" s="337"/>
    </row>
    <row r="194" spans="1:48" s="331" customFormat="1" ht="18.75">
      <c r="A194" s="333"/>
      <c r="AV194" s="337"/>
    </row>
    <row r="195" spans="1:48" s="331" customFormat="1" ht="18.75">
      <c r="A195" s="333"/>
      <c r="AV195" s="337"/>
    </row>
    <row r="196" spans="1:48" s="331" customFormat="1" ht="18.75">
      <c r="A196" s="333"/>
      <c r="AV196" s="337"/>
    </row>
    <row r="197" spans="1:48" s="331" customFormat="1" ht="18.75">
      <c r="A197" s="333"/>
      <c r="AV197" s="337"/>
    </row>
    <row r="198" spans="1:48" s="331" customFormat="1" ht="18.75">
      <c r="A198" s="333"/>
      <c r="AV198" s="337"/>
    </row>
    <row r="199" spans="1:48" ht="18.75">
      <c r="A199" s="302"/>
      <c r="AV199" s="339"/>
    </row>
    <row r="200" spans="1:48" ht="18.75">
      <c r="A200" s="302"/>
      <c r="AV200" s="339"/>
    </row>
    <row r="201" spans="1:48" ht="18.75">
      <c r="A201" s="302"/>
      <c r="AV201" s="339"/>
    </row>
    <row r="202" spans="1:48" ht="18.75">
      <c r="A202" s="302"/>
      <c r="AV202" s="339"/>
    </row>
    <row r="203" spans="1:48" ht="18.75">
      <c r="A203" s="302"/>
      <c r="AV203" s="339"/>
    </row>
    <row r="204" spans="1:48" ht="18.75">
      <c r="A204" s="302"/>
      <c r="AV204" s="339"/>
    </row>
    <row r="205" spans="1:48" ht="18.75">
      <c r="A205" s="302"/>
      <c r="AV205" s="339"/>
    </row>
    <row r="206" spans="1:48" ht="18.75">
      <c r="A206" s="302"/>
      <c r="AV206" s="339"/>
    </row>
    <row r="207" spans="1:48" ht="18.75">
      <c r="A207" s="302"/>
      <c r="AV207" s="339"/>
    </row>
    <row r="208" spans="1:48" ht="18.75">
      <c r="A208" s="302"/>
      <c r="AV208" s="339"/>
    </row>
    <row r="209" spans="1:48" ht="18.75">
      <c r="A209" s="302"/>
      <c r="AV209" s="339"/>
    </row>
    <row r="210" spans="1:48" ht="18.75">
      <c r="A210" s="302"/>
      <c r="AV210" s="339"/>
    </row>
    <row r="211" spans="1:48" ht="18.75">
      <c r="A211" s="302"/>
      <c r="AV211" s="339"/>
    </row>
    <row r="212" spans="1:48" ht="18.75">
      <c r="A212" s="302"/>
      <c r="AV212" s="339"/>
    </row>
    <row r="213" spans="1:48" ht="18.75">
      <c r="A213" s="302"/>
      <c r="AV213" s="339"/>
    </row>
    <row r="214" spans="1:48" ht="18.75">
      <c r="A214" s="302"/>
      <c r="AV214" s="339"/>
    </row>
    <row r="215" spans="1:48" ht="18.75">
      <c r="A215" s="302"/>
      <c r="AV215" s="339"/>
    </row>
    <row r="216" spans="1:48" ht="18.75">
      <c r="A216" s="302"/>
      <c r="AV216" s="339"/>
    </row>
    <row r="217" spans="1:48" ht="18.75">
      <c r="A217" s="302"/>
      <c r="AV217" s="339"/>
    </row>
    <row r="218" spans="1:48" ht="18.75">
      <c r="A218" s="302"/>
      <c r="AV218" s="339"/>
    </row>
    <row r="219" spans="1:48" ht="18.75">
      <c r="A219" s="302"/>
      <c r="AV219" s="339"/>
    </row>
    <row r="220" spans="1:48" ht="18.75">
      <c r="A220" s="302"/>
      <c r="AV220" s="339"/>
    </row>
    <row r="221" spans="1:48" ht="18.75">
      <c r="A221" s="302"/>
      <c r="AV221" s="339"/>
    </row>
    <row r="222" spans="1:48" ht="18.75">
      <c r="A222" s="302"/>
      <c r="AV222" s="339"/>
    </row>
    <row r="223" spans="1:48" ht="18.75">
      <c r="A223" s="302"/>
      <c r="AV223" s="339"/>
    </row>
    <row r="224" spans="1:48" ht="18.75">
      <c r="A224" s="302"/>
      <c r="AV224" s="339"/>
    </row>
    <row r="225" spans="1:48" ht="18.75">
      <c r="A225" s="302"/>
      <c r="AV225" s="339"/>
    </row>
    <row r="226" spans="1:48" ht="18.75">
      <c r="A226" s="302"/>
      <c r="AV226" s="339"/>
    </row>
    <row r="227" spans="1:48" ht="18.75">
      <c r="A227" s="302"/>
      <c r="AV227" s="339"/>
    </row>
    <row r="228" spans="1:48" ht="18.75">
      <c r="A228" s="302"/>
      <c r="AV228" s="339"/>
    </row>
    <row r="229" spans="1:48" ht="18.75">
      <c r="A229" s="302"/>
      <c r="AV229" s="339"/>
    </row>
    <row r="230" spans="1:48" ht="18.75">
      <c r="A230" s="302"/>
      <c r="AV230" s="339"/>
    </row>
    <row r="231" spans="1:48" ht="18.75">
      <c r="A231" s="302"/>
      <c r="AV231" s="339"/>
    </row>
    <row r="232" spans="1:48" ht="18.75">
      <c r="A232" s="302"/>
      <c r="AV232" s="339"/>
    </row>
    <row r="233" spans="1:48" ht="18.75">
      <c r="A233" s="302"/>
      <c r="AV233" s="339"/>
    </row>
    <row r="234" spans="1:48" ht="18.75">
      <c r="A234" s="302"/>
      <c r="AV234" s="339"/>
    </row>
    <row r="235" spans="1:48" ht="18.75">
      <c r="A235" s="302"/>
      <c r="AV235" s="339"/>
    </row>
    <row r="236" spans="1:48" ht="18.75">
      <c r="A236" s="302"/>
      <c r="AV236" s="339"/>
    </row>
    <row r="237" spans="1:48" ht="18.75">
      <c r="A237" s="302"/>
      <c r="AV237" s="339"/>
    </row>
    <row r="238" spans="1:48" ht="18.75">
      <c r="A238" s="302"/>
      <c r="AV238" s="339"/>
    </row>
    <row r="239" spans="1:48" ht="18.75">
      <c r="A239" s="302"/>
      <c r="AV239" s="339"/>
    </row>
    <row r="240" spans="1:48" ht="18.75">
      <c r="A240" s="302"/>
      <c r="AV240" s="339"/>
    </row>
    <row r="241" spans="1:48" ht="18.75">
      <c r="A241" s="302"/>
      <c r="AV241" s="339"/>
    </row>
    <row r="242" spans="1:48" ht="18.75">
      <c r="A242" s="302"/>
      <c r="AV242" s="339"/>
    </row>
    <row r="243" spans="1:48" ht="18.75">
      <c r="A243" s="302"/>
      <c r="AV243" s="339"/>
    </row>
    <row r="244" spans="1:48" ht="18.75">
      <c r="A244" s="302"/>
      <c r="AV244" s="339"/>
    </row>
    <row r="245" spans="1:48" ht="18.75">
      <c r="A245" s="302"/>
      <c r="AV245" s="339"/>
    </row>
    <row r="246" spans="1:48" ht="18.75">
      <c r="A246" s="302"/>
      <c r="AV246" s="339"/>
    </row>
    <row r="247" spans="1:48" ht="18.75">
      <c r="A247" s="302"/>
      <c r="AV247" s="339"/>
    </row>
    <row r="248" spans="1:48" ht="18.75">
      <c r="A248" s="302"/>
      <c r="AV248" s="339"/>
    </row>
    <row r="249" spans="1:48" ht="18.75">
      <c r="A249" s="302"/>
      <c r="AV249" s="339"/>
    </row>
    <row r="250" spans="1:48" ht="18.75">
      <c r="A250" s="302"/>
      <c r="AV250" s="339"/>
    </row>
    <row r="251" spans="1:48" ht="18.75">
      <c r="A251" s="302"/>
      <c r="AV251" s="339"/>
    </row>
    <row r="252" spans="1:48" ht="18.75">
      <c r="A252" s="302"/>
      <c r="AV252" s="339"/>
    </row>
    <row r="253" spans="1:48" ht="18.75">
      <c r="A253" s="302"/>
      <c r="AV253" s="339"/>
    </row>
    <row r="254" spans="1:48" ht="18.75">
      <c r="A254" s="302"/>
      <c r="AV254" s="339"/>
    </row>
    <row r="255" spans="1:48" ht="18.75">
      <c r="A255" s="302"/>
      <c r="AV255" s="339"/>
    </row>
    <row r="256" spans="1:48" ht="18.75">
      <c r="A256" s="302"/>
      <c r="AV256" s="339"/>
    </row>
    <row r="257" spans="1:48" ht="18.75">
      <c r="A257" s="302"/>
      <c r="AV257" s="339"/>
    </row>
    <row r="258" spans="1:48" ht="18.75">
      <c r="A258" s="302"/>
      <c r="AV258" s="339"/>
    </row>
    <row r="259" spans="1:48" ht="18.75">
      <c r="A259" s="302"/>
      <c r="AV259" s="339"/>
    </row>
    <row r="260" spans="1:48" ht="18.75">
      <c r="A260" s="302"/>
      <c r="AV260" s="339"/>
    </row>
    <row r="261" spans="1:48" ht="18.75">
      <c r="A261" s="302"/>
      <c r="AV261" s="339"/>
    </row>
    <row r="262" spans="1:48" ht="18.75">
      <c r="A262" s="302"/>
      <c r="AV262" s="339"/>
    </row>
    <row r="263" spans="1:48" ht="18.75">
      <c r="A263" s="302"/>
      <c r="AV263" s="339"/>
    </row>
    <row r="264" spans="1:48" ht="18.75">
      <c r="A264" s="302"/>
    </row>
    <row r="265" spans="1:48" ht="18.75">
      <c r="A265" s="302"/>
    </row>
    <row r="266" spans="1:48" ht="18.75">
      <c r="A266" s="302"/>
    </row>
    <row r="267" spans="1:48" ht="18.75">
      <c r="A267" s="302"/>
    </row>
    <row r="268" spans="1:48" ht="18.75">
      <c r="A268" s="302"/>
    </row>
    <row r="269" spans="1:48" ht="18.75">
      <c r="A269" s="302"/>
    </row>
    <row r="270" spans="1:48" ht="18.75">
      <c r="A270" s="302"/>
    </row>
    <row r="271" spans="1:48" ht="18.75">
      <c r="A271" s="302"/>
    </row>
    <row r="272" spans="1:48" ht="18.75">
      <c r="A272" s="302"/>
    </row>
    <row r="273" spans="1:1" ht="18.75">
      <c r="A273" s="302"/>
    </row>
  </sheetData>
  <mergeCells count="27">
    <mergeCell ref="AI7:AK7"/>
    <mergeCell ref="AC7:AE7"/>
    <mergeCell ref="T7:V7"/>
    <mergeCell ref="Z6:AB6"/>
    <mergeCell ref="Z7:AB7"/>
    <mergeCell ref="AF6:AH6"/>
    <mergeCell ref="AF7:AH7"/>
    <mergeCell ref="AO6:AQ6"/>
    <mergeCell ref="AO7:AQ7"/>
    <mergeCell ref="Q7:S7"/>
    <mergeCell ref="B6:D6"/>
    <mergeCell ref="H6:J6"/>
    <mergeCell ref="N7:P7"/>
    <mergeCell ref="H7:J7"/>
    <mergeCell ref="E6:G6"/>
    <mergeCell ref="E7:G7"/>
    <mergeCell ref="AI6:AK6"/>
    <mergeCell ref="AR7:AT7"/>
    <mergeCell ref="AR6:AT6"/>
    <mergeCell ref="B7:D7"/>
    <mergeCell ref="K7:M7"/>
    <mergeCell ref="N6:P6"/>
    <mergeCell ref="AL7:AN7"/>
    <mergeCell ref="K6:M6"/>
    <mergeCell ref="AL6:AN6"/>
    <mergeCell ref="T6:V6"/>
    <mergeCell ref="W7:Y7"/>
  </mergeCells>
  <phoneticPr fontId="27" type="noConversion"/>
  <hyperlinks>
    <hyperlink ref="B1" location="Innhold!A1" display="Tilbake"/>
  </hyperlinks>
  <printOptions headings="1"/>
  <pageMargins left="0.78740157480314965" right="0.78740157480314965" top="1.5748031496062993" bottom="0.98425196850393704" header="0.51181102362204722" footer="0.51181102362204722"/>
  <pageSetup paperSize="9" scale="40" fitToWidth="5" orientation="portrait" r:id="rId1"/>
  <headerFooter alignWithMargins="0"/>
  <rowBreaks count="1" manualBreakCount="1">
    <brk id="119" max="39" man="1"/>
  </rowBreaks>
  <colBreaks count="4" manualBreakCount="4">
    <brk id="10" min="1" max="108" man="1"/>
    <brk id="19" min="1" max="108" man="1"/>
    <brk id="28" min="1" max="108" man="1"/>
    <brk id="37" min="1" max="10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AX171"/>
  <sheetViews>
    <sheetView showGridLines="0" zoomScale="60" zoomScaleNormal="60" workbookViewId="0">
      <pane xSplit="1" ySplit="9" topLeftCell="B13" activePane="bottomRight" state="frozen"/>
      <selection activeCell="A4" sqref="A4:B4"/>
      <selection pane="topRight" activeCell="A4" sqref="A4:B4"/>
      <selection pane="bottomLeft" activeCell="A4" sqref="A4:B4"/>
      <selection pane="bottomRight" activeCell="A4" sqref="A4:B4"/>
    </sheetView>
  </sheetViews>
  <sheetFormatPr baseColWidth="10" defaultColWidth="12.5703125" defaultRowHeight="15.75"/>
  <cols>
    <col min="1" max="1" width="55.5703125" style="303" bestFit="1" customWidth="1"/>
    <col min="2" max="46" width="11.7109375" style="303" customWidth="1"/>
    <col min="47" max="16384" width="12.5703125" style="303"/>
  </cols>
  <sheetData>
    <row r="1" spans="1:50" ht="20.25" customHeight="1">
      <c r="A1" s="287" t="s">
        <v>40</v>
      </c>
      <c r="B1" s="557" t="s">
        <v>446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pans="1:50" ht="20.100000000000001" customHeight="1">
      <c r="A2" s="304" t="s">
        <v>279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</row>
    <row r="3" spans="1:50" ht="20.100000000000001" customHeight="1">
      <c r="A3" s="321" t="s">
        <v>317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</row>
    <row r="4" spans="1:50" ht="20.100000000000001" customHeight="1">
      <c r="A4" s="340" t="s">
        <v>318</v>
      </c>
      <c r="B4" s="306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6"/>
      <c r="AG4" s="306"/>
      <c r="AH4" s="306"/>
      <c r="AI4" s="306"/>
      <c r="AJ4" s="306"/>
      <c r="AK4" s="306"/>
      <c r="AL4" s="306"/>
      <c r="AM4" s="306"/>
      <c r="AN4" s="306"/>
      <c r="AO4" s="306"/>
      <c r="AP4" s="306"/>
      <c r="AQ4" s="306"/>
      <c r="AR4" s="302"/>
      <c r="AS4" s="302"/>
      <c r="AT4" s="302"/>
      <c r="AU4" s="306"/>
      <c r="AV4" s="302"/>
      <c r="AW4" s="302"/>
      <c r="AX4" s="302"/>
    </row>
    <row r="5" spans="1:50" ht="18.75" customHeight="1">
      <c r="A5" s="341" t="s">
        <v>301</v>
      </c>
      <c r="B5" s="308"/>
      <c r="C5" s="308"/>
      <c r="D5" s="309"/>
      <c r="E5" s="310"/>
      <c r="F5" s="308"/>
      <c r="G5" s="309"/>
      <c r="H5" s="310"/>
      <c r="I5" s="308"/>
      <c r="J5" s="309"/>
      <c r="K5" s="310"/>
      <c r="L5" s="308"/>
      <c r="M5" s="309"/>
      <c r="N5" s="310"/>
      <c r="O5" s="308"/>
      <c r="P5" s="309"/>
      <c r="Q5" s="310"/>
      <c r="R5" s="308"/>
      <c r="S5" s="309"/>
      <c r="T5" s="310"/>
      <c r="U5" s="308"/>
      <c r="V5" s="309"/>
      <c r="W5" s="310"/>
      <c r="X5" s="308"/>
      <c r="Y5" s="309"/>
      <c r="Z5" s="310"/>
      <c r="AA5" s="308"/>
      <c r="AB5" s="309"/>
      <c r="AC5" s="310"/>
      <c r="AD5" s="308"/>
      <c r="AE5" s="309"/>
      <c r="AF5" s="310"/>
      <c r="AG5" s="308"/>
      <c r="AH5" s="309"/>
      <c r="AI5" s="310"/>
      <c r="AJ5" s="308"/>
      <c r="AK5" s="309"/>
      <c r="AL5" s="310"/>
      <c r="AM5" s="308"/>
      <c r="AN5" s="309"/>
      <c r="AO5" s="310"/>
      <c r="AP5" s="308"/>
      <c r="AQ5" s="309"/>
      <c r="AR5" s="310"/>
      <c r="AS5" s="308"/>
      <c r="AT5" s="309"/>
      <c r="AU5" s="306"/>
      <c r="AV5" s="306"/>
      <c r="AW5" s="302"/>
      <c r="AX5" s="302"/>
    </row>
    <row r="6" spans="1:50" ht="18.75" customHeight="1">
      <c r="A6" s="311" t="s">
        <v>76</v>
      </c>
      <c r="B6" s="671" t="s">
        <v>66</v>
      </c>
      <c r="C6" s="672"/>
      <c r="D6" s="673"/>
      <c r="E6" s="671" t="s">
        <v>351</v>
      </c>
      <c r="F6" s="672"/>
      <c r="G6" s="673"/>
      <c r="H6" s="671" t="s">
        <v>127</v>
      </c>
      <c r="I6" s="672"/>
      <c r="J6" s="673"/>
      <c r="K6" s="671" t="s">
        <v>92</v>
      </c>
      <c r="L6" s="672"/>
      <c r="M6" s="673"/>
      <c r="N6" s="671" t="s">
        <v>1</v>
      </c>
      <c r="O6" s="672"/>
      <c r="P6" s="673"/>
      <c r="Q6" s="3" t="s">
        <v>1</v>
      </c>
      <c r="R6" s="4"/>
      <c r="S6" s="117"/>
      <c r="T6" s="671" t="s">
        <v>128</v>
      </c>
      <c r="U6" s="672"/>
      <c r="V6" s="673"/>
      <c r="W6" s="3"/>
      <c r="X6" s="4"/>
      <c r="Y6" s="117"/>
      <c r="Z6" s="671" t="s">
        <v>326</v>
      </c>
      <c r="AA6" s="672"/>
      <c r="AB6" s="673"/>
      <c r="AC6" s="3"/>
      <c r="AD6" s="4"/>
      <c r="AE6" s="117"/>
      <c r="AF6" s="671" t="s">
        <v>353</v>
      </c>
      <c r="AG6" s="672"/>
      <c r="AH6" s="673"/>
      <c r="AI6" s="671"/>
      <c r="AJ6" s="672"/>
      <c r="AK6" s="673"/>
      <c r="AL6" s="671" t="s">
        <v>47</v>
      </c>
      <c r="AM6" s="672"/>
      <c r="AN6" s="673"/>
      <c r="AO6" s="658" t="s">
        <v>24</v>
      </c>
      <c r="AP6" s="656"/>
      <c r="AQ6" s="657"/>
      <c r="AR6" s="671" t="s">
        <v>24</v>
      </c>
      <c r="AS6" s="672"/>
      <c r="AT6" s="673"/>
      <c r="AU6" s="306"/>
      <c r="AV6" s="306"/>
      <c r="AW6" s="302"/>
      <c r="AX6" s="302"/>
    </row>
    <row r="7" spans="1:50" ht="18.75" customHeight="1">
      <c r="A7" s="312"/>
      <c r="B7" s="674" t="s">
        <v>110</v>
      </c>
      <c r="C7" s="675"/>
      <c r="D7" s="676"/>
      <c r="E7" s="674" t="s">
        <v>95</v>
      </c>
      <c r="F7" s="675"/>
      <c r="G7" s="676"/>
      <c r="H7" s="674" t="s">
        <v>95</v>
      </c>
      <c r="I7" s="675"/>
      <c r="J7" s="676"/>
      <c r="K7" s="674" t="s">
        <v>93</v>
      </c>
      <c r="L7" s="675"/>
      <c r="M7" s="676"/>
      <c r="N7" s="674" t="s">
        <v>3</v>
      </c>
      <c r="O7" s="675"/>
      <c r="P7" s="676"/>
      <c r="Q7" s="674" t="s">
        <v>128</v>
      </c>
      <c r="R7" s="675"/>
      <c r="S7" s="676"/>
      <c r="T7" s="674" t="s">
        <v>129</v>
      </c>
      <c r="U7" s="675"/>
      <c r="V7" s="676"/>
      <c r="W7" s="674" t="s">
        <v>112</v>
      </c>
      <c r="X7" s="675"/>
      <c r="Y7" s="676"/>
      <c r="Z7" s="674" t="s">
        <v>110</v>
      </c>
      <c r="AA7" s="675"/>
      <c r="AB7" s="676"/>
      <c r="AC7" s="674" t="s">
        <v>19</v>
      </c>
      <c r="AD7" s="675"/>
      <c r="AE7" s="676"/>
      <c r="AF7" s="674" t="s">
        <v>354</v>
      </c>
      <c r="AG7" s="675"/>
      <c r="AH7" s="676"/>
      <c r="AI7" s="674" t="s">
        <v>94</v>
      </c>
      <c r="AJ7" s="675"/>
      <c r="AK7" s="676"/>
      <c r="AL7" s="674" t="s">
        <v>95</v>
      </c>
      <c r="AM7" s="675"/>
      <c r="AN7" s="676"/>
      <c r="AO7" s="677" t="s">
        <v>375</v>
      </c>
      <c r="AP7" s="678"/>
      <c r="AQ7" s="679"/>
      <c r="AR7" s="682" t="s">
        <v>378</v>
      </c>
      <c r="AS7" s="683"/>
      <c r="AT7" s="684"/>
      <c r="AU7" s="306"/>
      <c r="AV7" s="306"/>
      <c r="AW7" s="302"/>
      <c r="AX7" s="302"/>
    </row>
    <row r="8" spans="1:50" ht="18.75" customHeight="1">
      <c r="A8" s="312"/>
      <c r="B8" s="6"/>
      <c r="C8" s="6"/>
      <c r="D8" s="7" t="s">
        <v>4</v>
      </c>
      <c r="E8" s="6"/>
      <c r="F8" s="6"/>
      <c r="G8" s="7" t="s">
        <v>4</v>
      </c>
      <c r="H8" s="6"/>
      <c r="I8" s="6"/>
      <c r="J8" s="7" t="s">
        <v>4</v>
      </c>
      <c r="K8" s="6"/>
      <c r="L8" s="6"/>
      <c r="M8" s="7" t="s">
        <v>4</v>
      </c>
      <c r="N8" s="6"/>
      <c r="O8" s="6"/>
      <c r="P8" s="7" t="s">
        <v>4</v>
      </c>
      <c r="Q8" s="6"/>
      <c r="R8" s="6"/>
      <c r="S8" s="7" t="s">
        <v>4</v>
      </c>
      <c r="T8" s="6"/>
      <c r="U8" s="6"/>
      <c r="V8" s="7" t="s">
        <v>4</v>
      </c>
      <c r="W8" s="6"/>
      <c r="X8" s="6"/>
      <c r="Y8" s="7" t="s">
        <v>4</v>
      </c>
      <c r="Z8" s="6"/>
      <c r="AA8" s="6"/>
      <c r="AB8" s="7" t="s">
        <v>4</v>
      </c>
      <c r="AC8" s="6"/>
      <c r="AD8" s="6"/>
      <c r="AE8" s="7" t="s">
        <v>4</v>
      </c>
      <c r="AF8" s="6"/>
      <c r="AG8" s="6"/>
      <c r="AH8" s="7" t="s">
        <v>4</v>
      </c>
      <c r="AI8" s="6"/>
      <c r="AJ8" s="6"/>
      <c r="AK8" s="7" t="s">
        <v>4</v>
      </c>
      <c r="AL8" s="6"/>
      <c r="AM8" s="6"/>
      <c r="AN8" s="7" t="s">
        <v>4</v>
      </c>
      <c r="AO8" s="6"/>
      <c r="AP8" s="6"/>
      <c r="AQ8" s="7" t="s">
        <v>4</v>
      </c>
      <c r="AR8" s="6"/>
      <c r="AS8" s="6"/>
      <c r="AT8" s="7" t="s">
        <v>4</v>
      </c>
      <c r="AU8" s="306"/>
      <c r="AV8" s="306"/>
      <c r="AW8" s="302"/>
      <c r="AX8" s="302"/>
    </row>
    <row r="9" spans="1:50" ht="18.75" customHeight="1">
      <c r="A9" s="313" t="s">
        <v>48</v>
      </c>
      <c r="B9" s="295">
        <v>2014</v>
      </c>
      <c r="C9" s="295">
        <v>2015</v>
      </c>
      <c r="D9" s="50" t="s">
        <v>7</v>
      </c>
      <c r="E9" s="295">
        <v>2014</v>
      </c>
      <c r="F9" s="295">
        <v>2015</v>
      </c>
      <c r="G9" s="50" t="s">
        <v>7</v>
      </c>
      <c r="H9" s="295">
        <v>2014</v>
      </c>
      <c r="I9" s="295">
        <v>2015</v>
      </c>
      <c r="J9" s="50" t="s">
        <v>7</v>
      </c>
      <c r="K9" s="295">
        <v>2014</v>
      </c>
      <c r="L9" s="295">
        <v>2015</v>
      </c>
      <c r="M9" s="50" t="s">
        <v>7</v>
      </c>
      <c r="N9" s="295">
        <v>2014</v>
      </c>
      <c r="O9" s="295">
        <v>2015</v>
      </c>
      <c r="P9" s="50" t="s">
        <v>7</v>
      </c>
      <c r="Q9" s="295">
        <v>2014</v>
      </c>
      <c r="R9" s="295">
        <v>2015</v>
      </c>
      <c r="S9" s="50" t="s">
        <v>7</v>
      </c>
      <c r="T9" s="295">
        <v>2014</v>
      </c>
      <c r="U9" s="295">
        <v>2015</v>
      </c>
      <c r="V9" s="50" t="s">
        <v>7</v>
      </c>
      <c r="W9" s="295">
        <v>2014</v>
      </c>
      <c r="X9" s="295">
        <v>2015</v>
      </c>
      <c r="Y9" s="50" t="s">
        <v>7</v>
      </c>
      <c r="Z9" s="295">
        <v>2014</v>
      </c>
      <c r="AA9" s="295">
        <v>2015</v>
      </c>
      <c r="AB9" s="50" t="s">
        <v>7</v>
      </c>
      <c r="AC9" s="295">
        <v>2014</v>
      </c>
      <c r="AD9" s="295">
        <v>2015</v>
      </c>
      <c r="AE9" s="50" t="s">
        <v>7</v>
      </c>
      <c r="AF9" s="295">
        <v>2014</v>
      </c>
      <c r="AG9" s="295">
        <v>2015</v>
      </c>
      <c r="AH9" s="50" t="s">
        <v>7</v>
      </c>
      <c r="AI9" s="295">
        <v>2014</v>
      </c>
      <c r="AJ9" s="295">
        <v>2015</v>
      </c>
      <c r="AK9" s="50" t="s">
        <v>7</v>
      </c>
      <c r="AL9" s="295">
        <v>2014</v>
      </c>
      <c r="AM9" s="295">
        <v>2015</v>
      </c>
      <c r="AN9" s="50" t="s">
        <v>7</v>
      </c>
      <c r="AO9" s="295">
        <v>2014</v>
      </c>
      <c r="AP9" s="295">
        <v>2015</v>
      </c>
      <c r="AQ9" s="50" t="s">
        <v>7</v>
      </c>
      <c r="AR9" s="295">
        <v>2014</v>
      </c>
      <c r="AS9" s="295">
        <v>2015</v>
      </c>
      <c r="AT9" s="50" t="s">
        <v>7</v>
      </c>
      <c r="AU9" s="306"/>
      <c r="AV9" s="306"/>
      <c r="AW9" s="302"/>
      <c r="AX9" s="302"/>
    </row>
    <row r="10" spans="1:50" ht="18.75" customHeight="1">
      <c r="A10" s="427"/>
      <c r="B10" s="314"/>
      <c r="C10" s="296"/>
      <c r="D10" s="315"/>
      <c r="E10" s="315"/>
      <c r="F10" s="315"/>
      <c r="G10" s="317"/>
      <c r="H10" s="296"/>
      <c r="I10" s="296"/>
      <c r="J10" s="316"/>
      <c r="K10" s="314"/>
      <c r="L10" s="296"/>
      <c r="M10" s="315"/>
      <c r="N10" s="296"/>
      <c r="O10" s="296"/>
      <c r="P10" s="317"/>
      <c r="Q10" s="315"/>
      <c r="R10" s="315"/>
      <c r="S10" s="317"/>
      <c r="T10" s="478"/>
      <c r="U10" s="315"/>
      <c r="V10" s="317"/>
      <c r="W10" s="315"/>
      <c r="X10" s="315"/>
      <c r="Y10" s="317"/>
      <c r="Z10" s="478"/>
      <c r="AA10" s="315"/>
      <c r="AB10" s="317"/>
      <c r="AC10" s="478"/>
      <c r="AD10" s="315"/>
      <c r="AE10" s="317"/>
      <c r="AF10" s="315"/>
      <c r="AG10" s="315"/>
      <c r="AH10" s="317"/>
      <c r="AI10" s="315"/>
      <c r="AJ10" s="315"/>
      <c r="AK10" s="317"/>
      <c r="AL10" s="315"/>
      <c r="AM10" s="315"/>
      <c r="AN10" s="317"/>
      <c r="AO10" s="315"/>
      <c r="AP10" s="315"/>
      <c r="AQ10" s="317"/>
      <c r="AR10" s="296"/>
      <c r="AS10" s="296"/>
      <c r="AT10" s="317"/>
      <c r="AU10" s="306"/>
      <c r="AV10" s="306"/>
      <c r="AW10" s="302"/>
      <c r="AX10" s="302"/>
    </row>
    <row r="11" spans="1:50" ht="18.75" customHeight="1">
      <c r="A11" s="428" t="s">
        <v>11</v>
      </c>
      <c r="B11" s="297"/>
      <c r="C11" s="297"/>
      <c r="D11" s="506"/>
      <c r="E11" s="297"/>
      <c r="F11" s="297"/>
      <c r="G11" s="507"/>
      <c r="H11" s="297"/>
      <c r="I11" s="297"/>
      <c r="J11" s="507"/>
      <c r="K11" s="297"/>
      <c r="L11" s="297"/>
      <c r="M11" s="506"/>
      <c r="N11" s="297"/>
      <c r="O11" s="297"/>
      <c r="P11" s="507"/>
      <c r="Q11" s="297"/>
      <c r="R11" s="297"/>
      <c r="S11" s="507"/>
      <c r="T11" s="297"/>
      <c r="U11" s="297"/>
      <c r="V11" s="507"/>
      <c r="W11" s="297"/>
      <c r="X11" s="297"/>
      <c r="Y11" s="507"/>
      <c r="Z11" s="297"/>
      <c r="AA11" s="297"/>
      <c r="AB11" s="507"/>
      <c r="AC11" s="297"/>
      <c r="AD11" s="297"/>
      <c r="AE11" s="507"/>
      <c r="AF11" s="297"/>
      <c r="AG11" s="297"/>
      <c r="AH11" s="507"/>
      <c r="AI11" s="297"/>
      <c r="AJ11" s="297"/>
      <c r="AK11" s="507"/>
      <c r="AL11" s="297"/>
      <c r="AM11" s="297"/>
      <c r="AN11" s="507"/>
      <c r="AO11" s="506"/>
      <c r="AP11" s="506"/>
      <c r="AQ11" s="507"/>
      <c r="AR11" s="297"/>
      <c r="AS11" s="297"/>
      <c r="AT11" s="507"/>
      <c r="AU11" s="306"/>
      <c r="AV11" s="306"/>
      <c r="AW11" s="302"/>
      <c r="AX11" s="302"/>
    </row>
    <row r="12" spans="1:50" s="328" customFormat="1" ht="18.75" customHeight="1">
      <c r="A12" s="425" t="s">
        <v>307</v>
      </c>
      <c r="B12" s="158"/>
      <c r="C12" s="158"/>
      <c r="D12" s="325"/>
      <c r="E12" s="158"/>
      <c r="F12" s="158"/>
      <c r="G12" s="326" t="str">
        <f t="shared" ref="G12:G34" si="0">IF(E12=0, "    ---- ", IF(ABS(ROUND(100/E12*F12-100,1))&lt;999,ROUND(100/E12*F12-100,1),IF(ROUND(100/E12*F12-100,1)&gt;999,999,-999)))</f>
        <v xml:space="preserve">    ---- </v>
      </c>
      <c r="H12" s="158"/>
      <c r="I12" s="158"/>
      <c r="J12" s="326" t="str">
        <f t="shared" ref="J12:J34" si="1">IF(H12=0, "    ---- ", IF(ABS(ROUND(100/H12*I12-100,1))&lt;999,ROUND(100/H12*I12-100,1),IF(ROUND(100/H12*I12-100,1)&gt;999,999,-999)))</f>
        <v xml:space="preserve">    ---- </v>
      </c>
      <c r="K12" s="158"/>
      <c r="L12" s="158"/>
      <c r="M12" s="325"/>
      <c r="N12" s="158"/>
      <c r="O12" s="158"/>
      <c r="P12" s="326"/>
      <c r="Q12" s="158"/>
      <c r="R12" s="158"/>
      <c r="S12" s="326"/>
      <c r="T12" s="158"/>
      <c r="U12" s="158"/>
      <c r="V12" s="326"/>
      <c r="W12" s="158"/>
      <c r="X12" s="158"/>
      <c r="Y12" s="326"/>
      <c r="Z12" s="158"/>
      <c r="AA12" s="158"/>
      <c r="AB12" s="326"/>
      <c r="AC12" s="158"/>
      <c r="AD12" s="158"/>
      <c r="AE12" s="326"/>
      <c r="AF12" s="158"/>
      <c r="AG12" s="158"/>
      <c r="AH12" s="326"/>
      <c r="AI12" s="158"/>
      <c r="AJ12" s="158"/>
      <c r="AK12" s="326" t="str">
        <f t="shared" ref="AK12:AK34" si="2">IF(AI12=0, "    ---- ", IF(ABS(ROUND(100/AI12*AJ12-100,1))&lt;999,ROUND(100/AI12*AJ12-100,1),IF(ROUND(100/AI12*AJ12-100,1)&gt;999,999,-999)))</f>
        <v xml:space="preserve">    ---- </v>
      </c>
      <c r="AL12" s="158"/>
      <c r="AM12" s="158"/>
      <c r="AN12" s="326" t="str">
        <f>IF(AL12=0, "    ---- ", IF(ABS(ROUND(100/AL12*AM12-100,1))&lt;999,ROUND(100/AL12*AM12-100,1),IF(ROUND(100/AL12*AM12-100,1)&gt;999,999,-999)))</f>
        <v xml:space="preserve">    ---- </v>
      </c>
      <c r="AO12" s="325">
        <f>B12+E12+H12+K12+Q12+T12+W12+Z12+AF12+AI12+AL12</f>
        <v>0</v>
      </c>
      <c r="AP12" s="325">
        <f>C12+F12+I12+L12+R12+U12+X12+AA12+AG12+AJ12+AM12</f>
        <v>0</v>
      </c>
      <c r="AQ12" s="326" t="str">
        <f t="shared" ref="AQ12:AQ22" si="3">IF(AO12=0, "    ---- ", IF(ABS(ROUND(100/AO12*AP12-100,1))&lt;999,ROUND(100/AO12*AP12-100,1),IF(ROUND(100/AO12*AP12-100,1)&gt;999,999,-999)))</f>
        <v xml:space="preserve">    ---- </v>
      </c>
      <c r="AR12" s="158">
        <f>+B12+E12+H12+K12+N12+Q12+T12+W12+Z12+AC12+AF12+AI12+AL12</f>
        <v>0</v>
      </c>
      <c r="AS12" s="158">
        <f>+C12+F12+I12+L12+O12+R12+U12+X12+AA12+AD12+AG12+AJ12+AM12</f>
        <v>0</v>
      </c>
      <c r="AT12" s="326" t="str">
        <f t="shared" ref="AT12:AT22" si="4">IF(AR12=0, "    ---- ", IF(ABS(ROUND(100/AR12*AS12-100,1))&lt;999,ROUND(100/AR12*AS12-100,1),IF(ROUND(100/AR12*AS12-100,1)&gt;999,999,-999)))</f>
        <v xml:space="preserve">    ---- </v>
      </c>
      <c r="AU12" s="306"/>
      <c r="AV12" s="306"/>
      <c r="AW12" s="302"/>
      <c r="AX12" s="302"/>
    </row>
    <row r="13" spans="1:50" s="328" customFormat="1" ht="18.75" customHeight="1">
      <c r="A13" s="425" t="s">
        <v>308</v>
      </c>
      <c r="B13" s="158"/>
      <c r="C13" s="158"/>
      <c r="D13" s="325"/>
      <c r="E13" s="158"/>
      <c r="F13" s="158"/>
      <c r="G13" s="326"/>
      <c r="H13" s="158"/>
      <c r="I13" s="158"/>
      <c r="J13" s="326"/>
      <c r="K13" s="158"/>
      <c r="L13" s="158"/>
      <c r="M13" s="325"/>
      <c r="N13" s="158"/>
      <c r="O13" s="158"/>
      <c r="P13" s="326"/>
      <c r="Q13" s="158"/>
      <c r="R13" s="158"/>
      <c r="S13" s="326"/>
      <c r="T13" s="158"/>
      <c r="U13" s="158"/>
      <c r="V13" s="326"/>
      <c r="W13" s="158"/>
      <c r="X13" s="158"/>
      <c r="Y13" s="326"/>
      <c r="Z13" s="158"/>
      <c r="AA13" s="158"/>
      <c r="AB13" s="326"/>
      <c r="AC13" s="158"/>
      <c r="AD13" s="158"/>
      <c r="AE13" s="326"/>
      <c r="AF13" s="158"/>
      <c r="AG13" s="158"/>
      <c r="AH13" s="326"/>
      <c r="AI13" s="158"/>
      <c r="AJ13" s="158"/>
      <c r="AK13" s="326"/>
      <c r="AL13" s="158"/>
      <c r="AM13" s="158"/>
      <c r="AN13" s="326"/>
      <c r="AO13" s="325">
        <f t="shared" ref="AO13:AP34" si="5">B13+E13+H13+K13+Q13+T13+W13+Z13+AF13+AI13+AL13</f>
        <v>0</v>
      </c>
      <c r="AP13" s="325">
        <f t="shared" si="5"/>
        <v>0</v>
      </c>
      <c r="AQ13" s="326" t="str">
        <f t="shared" si="3"/>
        <v xml:space="preserve">    ---- </v>
      </c>
      <c r="AR13" s="158">
        <f t="shared" ref="AR13:AS48" si="6">+B13+E13+H13+K13+N13+Q13+T13+W13+Z13+AC13+AF13+AI13+AL13</f>
        <v>0</v>
      </c>
      <c r="AS13" s="158">
        <f t="shared" si="6"/>
        <v>0</v>
      </c>
      <c r="AT13" s="326" t="str">
        <f t="shared" si="4"/>
        <v xml:space="preserve">    ---- </v>
      </c>
      <c r="AU13" s="306"/>
      <c r="AV13" s="306"/>
      <c r="AW13" s="302"/>
      <c r="AX13" s="302"/>
    </row>
    <row r="14" spans="1:50" s="328" customFormat="1" ht="18.75" customHeight="1">
      <c r="A14" s="425" t="s">
        <v>182</v>
      </c>
      <c r="B14" s="158"/>
      <c r="C14" s="158"/>
      <c r="D14" s="325" t="str">
        <f>IF(B14=0, "    ---- ", IF(ABS(ROUND(100/B14*C14-100,1))&lt;999,ROUND(100/B14*C14-100,1),IF(ROUND(100/B14*C14-100,1)&gt;999,999,-999)))</f>
        <v xml:space="preserve">    ---- </v>
      </c>
      <c r="E14" s="158"/>
      <c r="F14" s="158"/>
      <c r="G14" s="326" t="str">
        <f t="shared" si="0"/>
        <v xml:space="preserve">    ---- </v>
      </c>
      <c r="H14" s="158"/>
      <c r="I14" s="158"/>
      <c r="J14" s="326" t="str">
        <f t="shared" si="1"/>
        <v xml:space="preserve">    ---- </v>
      </c>
      <c r="K14" s="158"/>
      <c r="L14" s="158"/>
      <c r="M14" s="325"/>
      <c r="N14" s="158"/>
      <c r="O14" s="158"/>
      <c r="P14" s="326" t="str">
        <f t="shared" ref="P14:P22" si="7">IF(N14=0, "    ---- ", IF(ABS(ROUND(100/N14*O14-100,1))&lt;999,ROUND(100/N14*O14-100,1),IF(ROUND(100/N14*O14-100,1)&gt;999,999,-999)))</f>
        <v xml:space="preserve">    ---- </v>
      </c>
      <c r="Q14" s="158"/>
      <c r="R14" s="158"/>
      <c r="S14" s="326" t="str">
        <f t="shared" ref="S14:S22" si="8">IF(Q14=0, "    ---- ", IF(ABS(ROUND(100/Q14*R14-100,1))&lt;999,ROUND(100/Q14*R14-100,1),IF(ROUND(100/Q14*R14-100,1)&gt;999,999,-999)))</f>
        <v xml:space="preserve">    ---- </v>
      </c>
      <c r="T14" s="158"/>
      <c r="U14" s="158"/>
      <c r="V14" s="326"/>
      <c r="W14" s="158"/>
      <c r="X14" s="158"/>
      <c r="Y14" s="326"/>
      <c r="Z14" s="158"/>
      <c r="AA14" s="158"/>
      <c r="AB14" s="326"/>
      <c r="AC14" s="158"/>
      <c r="AD14" s="158"/>
      <c r="AE14" s="326"/>
      <c r="AF14" s="158"/>
      <c r="AG14" s="158"/>
      <c r="AH14" s="326"/>
      <c r="AI14" s="158"/>
      <c r="AJ14" s="158"/>
      <c r="AK14" s="326" t="str">
        <f t="shared" si="2"/>
        <v xml:space="preserve">    ---- </v>
      </c>
      <c r="AL14" s="158"/>
      <c r="AM14" s="158"/>
      <c r="AN14" s="326" t="str">
        <f>IF(AL14=0, "    ---- ", IF(ABS(ROUND(100/AL14*AM14-100,1))&lt;999,ROUND(100/AL14*AM14-100,1),IF(ROUND(100/AL14*AM14-100,1)&gt;999,999,-999)))</f>
        <v xml:space="preserve">    ---- </v>
      </c>
      <c r="AO14" s="325">
        <f t="shared" si="5"/>
        <v>0</v>
      </c>
      <c r="AP14" s="325">
        <f t="shared" si="5"/>
        <v>0</v>
      </c>
      <c r="AQ14" s="326" t="str">
        <f t="shared" si="3"/>
        <v xml:space="preserve">    ---- </v>
      </c>
      <c r="AR14" s="158">
        <f t="shared" si="6"/>
        <v>0</v>
      </c>
      <c r="AS14" s="158">
        <f t="shared" si="6"/>
        <v>0</v>
      </c>
      <c r="AT14" s="326" t="str">
        <f t="shared" si="4"/>
        <v xml:space="preserve">    ---- </v>
      </c>
      <c r="AU14" s="306"/>
      <c r="AV14" s="306"/>
      <c r="AW14" s="302"/>
      <c r="AX14" s="302"/>
    </row>
    <row r="15" spans="1:50" s="328" customFormat="1" ht="18.75" customHeight="1">
      <c r="A15" s="425" t="s">
        <v>176</v>
      </c>
      <c r="B15" s="158"/>
      <c r="C15" s="158"/>
      <c r="D15" s="325"/>
      <c r="E15" s="158"/>
      <c r="F15" s="158"/>
      <c r="G15" s="326"/>
      <c r="H15" s="158"/>
      <c r="I15" s="158"/>
      <c r="J15" s="326"/>
      <c r="K15" s="158"/>
      <c r="L15" s="158"/>
      <c r="M15" s="325"/>
      <c r="N15" s="158"/>
      <c r="O15" s="158"/>
      <c r="P15" s="326"/>
      <c r="Q15" s="158"/>
      <c r="R15" s="158"/>
      <c r="S15" s="326"/>
      <c r="T15" s="158"/>
      <c r="U15" s="158"/>
      <c r="V15" s="326"/>
      <c r="W15" s="158"/>
      <c r="X15" s="158"/>
      <c r="Y15" s="326"/>
      <c r="Z15" s="158"/>
      <c r="AA15" s="158"/>
      <c r="AB15" s="326"/>
      <c r="AC15" s="158"/>
      <c r="AD15" s="158"/>
      <c r="AE15" s="326"/>
      <c r="AF15" s="158"/>
      <c r="AG15" s="158"/>
      <c r="AH15" s="326"/>
      <c r="AI15" s="158"/>
      <c r="AJ15" s="158"/>
      <c r="AK15" s="326"/>
      <c r="AL15" s="158"/>
      <c r="AM15" s="158"/>
      <c r="AN15" s="326"/>
      <c r="AO15" s="325">
        <f t="shared" si="5"/>
        <v>0</v>
      </c>
      <c r="AP15" s="325">
        <f t="shared" si="5"/>
        <v>0</v>
      </c>
      <c r="AQ15" s="326" t="str">
        <f t="shared" si="3"/>
        <v xml:space="preserve">    ---- </v>
      </c>
      <c r="AR15" s="158">
        <f t="shared" si="6"/>
        <v>0</v>
      </c>
      <c r="AS15" s="158">
        <f t="shared" si="6"/>
        <v>0</v>
      </c>
      <c r="AT15" s="326" t="str">
        <f t="shared" si="4"/>
        <v xml:space="preserve">    ---- </v>
      </c>
      <c r="AU15" s="306"/>
      <c r="AV15" s="306"/>
      <c r="AW15" s="302"/>
      <c r="AX15" s="302"/>
    </row>
    <row r="16" spans="1:50" s="328" customFormat="1" ht="18.75" customHeight="1">
      <c r="A16" s="425" t="s">
        <v>179</v>
      </c>
      <c r="B16" s="158"/>
      <c r="C16" s="158"/>
      <c r="D16" s="325"/>
      <c r="E16" s="158"/>
      <c r="F16" s="158"/>
      <c r="G16" s="326"/>
      <c r="H16" s="158"/>
      <c r="I16" s="158"/>
      <c r="J16" s="326"/>
      <c r="K16" s="158"/>
      <c r="L16" s="158"/>
      <c r="M16" s="325"/>
      <c r="N16" s="158"/>
      <c r="O16" s="158"/>
      <c r="P16" s="326"/>
      <c r="Q16" s="158"/>
      <c r="R16" s="158"/>
      <c r="S16" s="326"/>
      <c r="T16" s="158"/>
      <c r="U16" s="158"/>
      <c r="V16" s="326"/>
      <c r="W16" s="158"/>
      <c r="X16" s="158"/>
      <c r="Y16" s="326"/>
      <c r="Z16" s="158"/>
      <c r="AA16" s="158"/>
      <c r="AB16" s="326"/>
      <c r="AC16" s="158"/>
      <c r="AD16" s="158"/>
      <c r="AE16" s="326"/>
      <c r="AF16" s="158"/>
      <c r="AG16" s="158"/>
      <c r="AH16" s="326"/>
      <c r="AI16" s="158"/>
      <c r="AJ16" s="158"/>
      <c r="AK16" s="326"/>
      <c r="AL16" s="158"/>
      <c r="AM16" s="158"/>
      <c r="AN16" s="326"/>
      <c r="AO16" s="325">
        <f t="shared" si="5"/>
        <v>0</v>
      </c>
      <c r="AP16" s="325">
        <f t="shared" si="5"/>
        <v>0</v>
      </c>
      <c r="AQ16" s="326" t="str">
        <f t="shared" si="3"/>
        <v xml:space="preserve">    ---- </v>
      </c>
      <c r="AR16" s="158">
        <f t="shared" si="6"/>
        <v>0</v>
      </c>
      <c r="AS16" s="158">
        <f t="shared" si="6"/>
        <v>0</v>
      </c>
      <c r="AT16" s="326" t="str">
        <f t="shared" si="4"/>
        <v xml:space="preserve">    ---- </v>
      </c>
      <c r="AU16" s="306"/>
      <c r="AV16" s="306"/>
      <c r="AW16" s="302"/>
      <c r="AX16" s="302"/>
    </row>
    <row r="17" spans="1:50" s="328" customFormat="1" ht="18.75" customHeight="1">
      <c r="A17" s="425" t="s">
        <v>309</v>
      </c>
      <c r="B17" s="158"/>
      <c r="C17" s="158"/>
      <c r="D17" s="325" t="str">
        <f>IF(B17=0, "    ---- ", IF(ABS(ROUND(100/B17*C17-100,1))&lt;999,ROUND(100/B17*C17-100,1),IF(ROUND(100/B17*C17-100,1)&gt;999,999,-999)))</f>
        <v xml:space="preserve">    ---- </v>
      </c>
      <c r="E17" s="158"/>
      <c r="F17" s="158"/>
      <c r="G17" s="326" t="str">
        <f t="shared" si="0"/>
        <v xml:space="preserve">    ---- </v>
      </c>
      <c r="H17" s="158"/>
      <c r="I17" s="158"/>
      <c r="J17" s="326" t="str">
        <f t="shared" si="1"/>
        <v xml:space="preserve">    ---- </v>
      </c>
      <c r="K17" s="158"/>
      <c r="L17" s="158"/>
      <c r="M17" s="325"/>
      <c r="N17" s="158"/>
      <c r="O17" s="158"/>
      <c r="P17" s="326" t="str">
        <f t="shared" si="7"/>
        <v xml:space="preserve">    ---- </v>
      </c>
      <c r="Q17" s="158"/>
      <c r="R17" s="158"/>
      <c r="S17" s="326" t="str">
        <f t="shared" si="8"/>
        <v xml:space="preserve">    ---- </v>
      </c>
      <c r="T17" s="158"/>
      <c r="U17" s="158"/>
      <c r="V17" s="326"/>
      <c r="W17" s="158"/>
      <c r="X17" s="158"/>
      <c r="Y17" s="326"/>
      <c r="Z17" s="158"/>
      <c r="AA17" s="158"/>
      <c r="AB17" s="326"/>
      <c r="AC17" s="158"/>
      <c r="AD17" s="158"/>
      <c r="AE17" s="326"/>
      <c r="AF17" s="158"/>
      <c r="AG17" s="158"/>
      <c r="AH17" s="326"/>
      <c r="AI17" s="158"/>
      <c r="AJ17" s="158"/>
      <c r="AK17" s="326" t="str">
        <f t="shared" si="2"/>
        <v xml:space="preserve">    ---- </v>
      </c>
      <c r="AL17" s="158"/>
      <c r="AM17" s="158"/>
      <c r="AN17" s="326" t="str">
        <f>IF(AL17=0, "    ---- ", IF(ABS(ROUND(100/AL17*AM17-100,1))&lt;999,ROUND(100/AL17*AM17-100,1),IF(ROUND(100/AL17*AM17-100,1)&gt;999,999,-999)))</f>
        <v xml:space="preserve">    ---- </v>
      </c>
      <c r="AO17" s="325">
        <f t="shared" si="5"/>
        <v>0</v>
      </c>
      <c r="AP17" s="325">
        <f t="shared" si="5"/>
        <v>0</v>
      </c>
      <c r="AQ17" s="326" t="str">
        <f t="shared" si="3"/>
        <v xml:space="preserve">    ---- </v>
      </c>
      <c r="AR17" s="158">
        <f t="shared" si="6"/>
        <v>0</v>
      </c>
      <c r="AS17" s="158">
        <f t="shared" si="6"/>
        <v>0</v>
      </c>
      <c r="AT17" s="326" t="str">
        <f t="shared" si="4"/>
        <v xml:space="preserve">    ---- </v>
      </c>
      <c r="AU17" s="306"/>
      <c r="AV17" s="306"/>
      <c r="AW17" s="302"/>
      <c r="AX17" s="302"/>
    </row>
    <row r="18" spans="1:50" s="328" customFormat="1" ht="18.75" customHeight="1">
      <c r="A18" s="425" t="s">
        <v>178</v>
      </c>
      <c r="B18" s="158"/>
      <c r="C18" s="158"/>
      <c r="D18" s="325"/>
      <c r="E18" s="158"/>
      <c r="F18" s="158"/>
      <c r="G18" s="326"/>
      <c r="H18" s="158"/>
      <c r="I18" s="158"/>
      <c r="J18" s="326"/>
      <c r="K18" s="158"/>
      <c r="L18" s="158"/>
      <c r="M18" s="325"/>
      <c r="N18" s="158"/>
      <c r="O18" s="158"/>
      <c r="P18" s="326"/>
      <c r="Q18" s="158"/>
      <c r="R18" s="158"/>
      <c r="S18" s="326"/>
      <c r="T18" s="158"/>
      <c r="U18" s="158"/>
      <c r="V18" s="326"/>
      <c r="W18" s="158"/>
      <c r="X18" s="158"/>
      <c r="Y18" s="326"/>
      <c r="Z18" s="158"/>
      <c r="AA18" s="158"/>
      <c r="AB18" s="326"/>
      <c r="AC18" s="158"/>
      <c r="AD18" s="158"/>
      <c r="AE18" s="326"/>
      <c r="AF18" s="158"/>
      <c r="AG18" s="158"/>
      <c r="AH18" s="326"/>
      <c r="AI18" s="158"/>
      <c r="AJ18" s="158"/>
      <c r="AK18" s="326"/>
      <c r="AL18" s="158"/>
      <c r="AM18" s="158"/>
      <c r="AN18" s="326"/>
      <c r="AO18" s="325">
        <f t="shared" si="5"/>
        <v>0</v>
      </c>
      <c r="AP18" s="325">
        <f t="shared" si="5"/>
        <v>0</v>
      </c>
      <c r="AQ18" s="326" t="str">
        <f t="shared" si="3"/>
        <v xml:space="preserve">    ---- </v>
      </c>
      <c r="AR18" s="158">
        <f t="shared" si="6"/>
        <v>0</v>
      </c>
      <c r="AS18" s="158">
        <f t="shared" si="6"/>
        <v>0</v>
      </c>
      <c r="AT18" s="326" t="str">
        <f t="shared" si="4"/>
        <v xml:space="preserve">    ---- </v>
      </c>
      <c r="AU18" s="306"/>
      <c r="AV18" s="306"/>
      <c r="AW18" s="302"/>
      <c r="AX18" s="302"/>
    </row>
    <row r="19" spans="1:50" s="328" customFormat="1" ht="18.75" customHeight="1">
      <c r="A19" s="425" t="s">
        <v>310</v>
      </c>
      <c r="B19" s="158"/>
      <c r="C19" s="158"/>
      <c r="D19" s="325"/>
      <c r="E19" s="158"/>
      <c r="F19" s="158"/>
      <c r="G19" s="326"/>
      <c r="H19" s="158"/>
      <c r="I19" s="158"/>
      <c r="J19" s="326" t="str">
        <f t="shared" si="1"/>
        <v xml:space="preserve">    ---- </v>
      </c>
      <c r="K19" s="158"/>
      <c r="L19" s="158"/>
      <c r="M19" s="325"/>
      <c r="N19" s="158"/>
      <c r="O19" s="158"/>
      <c r="P19" s="326"/>
      <c r="Q19" s="158"/>
      <c r="R19" s="158"/>
      <c r="S19" s="326"/>
      <c r="T19" s="158"/>
      <c r="U19" s="158"/>
      <c r="V19" s="326"/>
      <c r="W19" s="158"/>
      <c r="X19" s="158"/>
      <c r="Y19" s="326"/>
      <c r="Z19" s="158"/>
      <c r="AA19" s="158"/>
      <c r="AB19" s="326"/>
      <c r="AC19" s="158"/>
      <c r="AD19" s="158"/>
      <c r="AE19" s="326"/>
      <c r="AF19" s="158"/>
      <c r="AG19" s="158"/>
      <c r="AH19" s="326"/>
      <c r="AI19" s="158"/>
      <c r="AJ19" s="158"/>
      <c r="AK19" s="326"/>
      <c r="AL19" s="158"/>
      <c r="AM19" s="158"/>
      <c r="AN19" s="326"/>
      <c r="AO19" s="325">
        <f t="shared" si="5"/>
        <v>0</v>
      </c>
      <c r="AP19" s="325">
        <f t="shared" si="5"/>
        <v>0</v>
      </c>
      <c r="AQ19" s="326" t="str">
        <f t="shared" si="3"/>
        <v xml:space="preserve">    ---- </v>
      </c>
      <c r="AR19" s="158">
        <f t="shared" si="6"/>
        <v>0</v>
      </c>
      <c r="AS19" s="158">
        <f t="shared" si="6"/>
        <v>0</v>
      </c>
      <c r="AT19" s="326" t="str">
        <f t="shared" si="4"/>
        <v xml:space="preserve">    ---- </v>
      </c>
      <c r="AU19" s="306"/>
      <c r="AV19" s="306"/>
      <c r="AW19" s="302"/>
      <c r="AX19" s="302"/>
    </row>
    <row r="20" spans="1:50" s="323" customFormat="1" ht="18.75" customHeight="1">
      <c r="A20" s="424" t="s">
        <v>41</v>
      </c>
      <c r="B20" s="134">
        <f>SUM(B12:B17)+B19</f>
        <v>0</v>
      </c>
      <c r="C20" s="134">
        <f>SUM(C12:C17)+C19</f>
        <v>0</v>
      </c>
      <c r="D20" s="319" t="str">
        <f>IF(B20=0, "    ---- ", IF(ABS(ROUND(100/B20*C20-100,1))&lt;999,ROUND(100/B20*C20-100,1),IF(ROUND(100/B20*C20-100,1)&gt;999,999,-999)))</f>
        <v xml:space="preserve">    ---- </v>
      </c>
      <c r="E20" s="134">
        <f>SUM(E12:E17)+E19</f>
        <v>0</v>
      </c>
      <c r="F20" s="134">
        <f>SUM(F12:F17)+F19</f>
        <v>0</v>
      </c>
      <c r="G20" s="320" t="str">
        <f t="shared" si="0"/>
        <v xml:space="preserve">    ---- </v>
      </c>
      <c r="H20" s="134">
        <f>SUM(H12:H17)+H19</f>
        <v>0</v>
      </c>
      <c r="I20" s="134">
        <f>SUM(I12:I17)+I19</f>
        <v>0</v>
      </c>
      <c r="J20" s="320" t="str">
        <f t="shared" si="1"/>
        <v xml:space="preserve">    ---- </v>
      </c>
      <c r="K20" s="134">
        <f>SUM(K12:K17)+K19</f>
        <v>0</v>
      </c>
      <c r="L20" s="134">
        <f>SUM(L12:L17)+L19</f>
        <v>0</v>
      </c>
      <c r="M20" s="319"/>
      <c r="N20" s="134">
        <f>SUM(N12:N17)+N19</f>
        <v>0</v>
      </c>
      <c r="O20" s="134">
        <f>SUM(O12:O17)+O19</f>
        <v>0</v>
      </c>
      <c r="P20" s="320" t="str">
        <f t="shared" si="7"/>
        <v xml:space="preserve">    ---- </v>
      </c>
      <c r="Q20" s="134">
        <f>SUM(Q12:Q17)+Q19</f>
        <v>0</v>
      </c>
      <c r="R20" s="134">
        <f>SUM(R12:R17)+R19</f>
        <v>0</v>
      </c>
      <c r="S20" s="320" t="str">
        <f t="shared" si="8"/>
        <v xml:space="preserve">    ---- </v>
      </c>
      <c r="T20" s="134">
        <f>SUM(T12:T17)+T19</f>
        <v>0</v>
      </c>
      <c r="U20" s="134">
        <f>SUM(U12:U17)+U19</f>
        <v>0</v>
      </c>
      <c r="V20" s="320"/>
      <c r="W20" s="134">
        <f>SUM(W12:W17)+W19</f>
        <v>0</v>
      </c>
      <c r="X20" s="134">
        <f>SUM(X12:X17)+X19</f>
        <v>0</v>
      </c>
      <c r="Y20" s="320"/>
      <c r="Z20" s="134">
        <f>SUM(Z12:Z17)+Z19</f>
        <v>0</v>
      </c>
      <c r="AA20" s="134">
        <f>SUM(AA12:AA17)+AA19</f>
        <v>0</v>
      </c>
      <c r="AB20" s="320"/>
      <c r="AC20" s="134">
        <f>SUM(AC12:AC17)+AC19</f>
        <v>0</v>
      </c>
      <c r="AD20" s="134">
        <f>SUM(AD12:AD17)+AD19</f>
        <v>0</v>
      </c>
      <c r="AE20" s="320"/>
      <c r="AF20" s="134">
        <f>SUM(AF12:AF17)+AF19</f>
        <v>0</v>
      </c>
      <c r="AG20" s="134">
        <f>SUM(AG12:AG17)+AG19</f>
        <v>0</v>
      </c>
      <c r="AH20" s="320"/>
      <c r="AI20" s="134">
        <f>SUM(AI12:AI17)+AI19</f>
        <v>0</v>
      </c>
      <c r="AJ20" s="134">
        <f>SUM(AJ12:AJ17)+AJ19</f>
        <v>0</v>
      </c>
      <c r="AK20" s="320" t="str">
        <f t="shared" si="2"/>
        <v xml:space="preserve">    ---- </v>
      </c>
      <c r="AL20" s="134">
        <f>SUM(AL12:AL17)+AL19</f>
        <v>0</v>
      </c>
      <c r="AM20" s="134">
        <f>SUM(AM12:AM17)+AM19</f>
        <v>0</v>
      </c>
      <c r="AN20" s="320" t="str">
        <f>IF(AL20=0, "    ---- ", IF(ABS(ROUND(100/AL20*AM20-100,1))&lt;999,ROUND(100/AL20*AM20-100,1),IF(ROUND(100/AL20*AM20-100,1)&gt;999,999,-999)))</f>
        <v xml:space="preserve">    ---- </v>
      </c>
      <c r="AO20" s="319">
        <f t="shared" si="5"/>
        <v>0</v>
      </c>
      <c r="AP20" s="319">
        <f t="shared" si="5"/>
        <v>0</v>
      </c>
      <c r="AQ20" s="320" t="str">
        <f t="shared" si="3"/>
        <v xml:space="preserve">    ---- </v>
      </c>
      <c r="AR20" s="134">
        <f t="shared" si="6"/>
        <v>0</v>
      </c>
      <c r="AS20" s="134">
        <f t="shared" si="6"/>
        <v>0</v>
      </c>
      <c r="AT20" s="320" t="str">
        <f t="shared" si="4"/>
        <v xml:space="preserve">    ---- </v>
      </c>
      <c r="AU20" s="321"/>
      <c r="AV20" s="321"/>
      <c r="AW20" s="322"/>
      <c r="AX20" s="322"/>
    </row>
    <row r="21" spans="1:50" s="328" customFormat="1" ht="18.75" customHeight="1">
      <c r="A21" s="425" t="s">
        <v>311</v>
      </c>
      <c r="B21" s="158"/>
      <c r="C21" s="158"/>
      <c r="D21" s="325"/>
      <c r="E21" s="158"/>
      <c r="F21" s="158"/>
      <c r="G21" s="326" t="str">
        <f t="shared" si="0"/>
        <v xml:space="preserve">    ---- </v>
      </c>
      <c r="H21" s="158"/>
      <c r="I21" s="158"/>
      <c r="J21" s="326"/>
      <c r="K21" s="158"/>
      <c r="L21" s="158"/>
      <c r="M21" s="325"/>
      <c r="N21" s="158"/>
      <c r="O21" s="158"/>
      <c r="P21" s="326"/>
      <c r="Q21" s="158"/>
      <c r="R21" s="158"/>
      <c r="S21" s="326"/>
      <c r="T21" s="158"/>
      <c r="U21" s="158"/>
      <c r="V21" s="326"/>
      <c r="W21" s="158"/>
      <c r="X21" s="158"/>
      <c r="Y21" s="326"/>
      <c r="Z21" s="158"/>
      <c r="AA21" s="158"/>
      <c r="AB21" s="326"/>
      <c r="AC21" s="158"/>
      <c r="AD21" s="158"/>
      <c r="AE21" s="326"/>
      <c r="AF21" s="158"/>
      <c r="AG21" s="158"/>
      <c r="AH21" s="326"/>
      <c r="AI21" s="158"/>
      <c r="AJ21" s="158"/>
      <c r="AK21" s="326" t="str">
        <f t="shared" si="2"/>
        <v xml:space="preserve">    ---- </v>
      </c>
      <c r="AL21" s="158"/>
      <c r="AM21" s="158"/>
      <c r="AN21" s="326"/>
      <c r="AO21" s="325">
        <f t="shared" si="5"/>
        <v>0</v>
      </c>
      <c r="AP21" s="325">
        <f t="shared" si="5"/>
        <v>0</v>
      </c>
      <c r="AQ21" s="326" t="str">
        <f t="shared" si="3"/>
        <v xml:space="preserve">    ---- </v>
      </c>
      <c r="AR21" s="158">
        <f t="shared" si="6"/>
        <v>0</v>
      </c>
      <c r="AS21" s="158">
        <f t="shared" si="6"/>
        <v>0</v>
      </c>
      <c r="AT21" s="326" t="str">
        <f t="shared" si="4"/>
        <v xml:space="preserve">    ---- </v>
      </c>
      <c r="AU21" s="306"/>
      <c r="AV21" s="306"/>
      <c r="AW21" s="302"/>
      <c r="AX21" s="302"/>
    </row>
    <row r="22" spans="1:50" s="328" customFormat="1" ht="18.75" customHeight="1">
      <c r="A22" s="425" t="s">
        <v>367</v>
      </c>
      <c r="B22" s="158"/>
      <c r="C22" s="158"/>
      <c r="D22" s="325" t="str">
        <f>IF(B22=0, "    ---- ", IF(ABS(ROUND(100/B22*C22-100,1))&lt;999,ROUND(100/B22*C22-100,1),IF(ROUND(100/B22*C22-100,1)&gt;999,999,-999)))</f>
        <v xml:space="preserve">    ---- </v>
      </c>
      <c r="E22" s="158"/>
      <c r="F22" s="158"/>
      <c r="G22" s="326" t="str">
        <f t="shared" si="0"/>
        <v xml:space="preserve">    ---- </v>
      </c>
      <c r="H22" s="158"/>
      <c r="I22" s="158"/>
      <c r="J22" s="326" t="str">
        <f t="shared" si="1"/>
        <v xml:space="preserve">    ---- </v>
      </c>
      <c r="K22" s="158"/>
      <c r="L22" s="158"/>
      <c r="M22" s="325"/>
      <c r="N22" s="158"/>
      <c r="O22" s="158"/>
      <c r="P22" s="326" t="str">
        <f t="shared" si="7"/>
        <v xml:space="preserve">    ---- </v>
      </c>
      <c r="Q22" s="158"/>
      <c r="R22" s="158"/>
      <c r="S22" s="326" t="str">
        <f t="shared" si="8"/>
        <v xml:space="preserve">    ---- </v>
      </c>
      <c r="T22" s="158"/>
      <c r="U22" s="158"/>
      <c r="V22" s="326"/>
      <c r="W22" s="158"/>
      <c r="X22" s="158"/>
      <c r="Y22" s="326"/>
      <c r="Z22" s="158"/>
      <c r="AA22" s="158"/>
      <c r="AB22" s="326"/>
      <c r="AC22" s="158"/>
      <c r="AD22" s="158"/>
      <c r="AE22" s="326"/>
      <c r="AF22" s="158"/>
      <c r="AG22" s="158"/>
      <c r="AH22" s="326"/>
      <c r="AI22" s="158"/>
      <c r="AJ22" s="158"/>
      <c r="AK22" s="326" t="str">
        <f t="shared" si="2"/>
        <v xml:space="preserve">    ---- </v>
      </c>
      <c r="AL22" s="158"/>
      <c r="AM22" s="158"/>
      <c r="AN22" s="326" t="str">
        <f>IF(AL22=0, "    ---- ", IF(ABS(ROUND(100/AL22*AM22-100,1))&lt;999,ROUND(100/AL22*AM22-100,1),IF(ROUND(100/AL22*AM22-100,1)&gt;999,999,-999)))</f>
        <v xml:space="preserve">    ---- </v>
      </c>
      <c r="AO22" s="325">
        <f t="shared" si="5"/>
        <v>0</v>
      </c>
      <c r="AP22" s="325">
        <f t="shared" si="5"/>
        <v>0</v>
      </c>
      <c r="AQ22" s="326" t="str">
        <f t="shared" si="3"/>
        <v xml:space="preserve">    ---- </v>
      </c>
      <c r="AR22" s="158">
        <f t="shared" si="6"/>
        <v>0</v>
      </c>
      <c r="AS22" s="158">
        <f t="shared" si="6"/>
        <v>0</v>
      </c>
      <c r="AT22" s="326" t="str">
        <f t="shared" si="4"/>
        <v xml:space="preserve">    ---- </v>
      </c>
      <c r="AU22" s="306"/>
      <c r="AV22" s="306"/>
      <c r="AW22" s="302"/>
      <c r="AX22" s="302"/>
    </row>
    <row r="23" spans="1:50" s="328" customFormat="1" ht="18.75" customHeight="1">
      <c r="A23" s="424" t="s">
        <v>193</v>
      </c>
      <c r="B23" s="319"/>
      <c r="C23" s="319"/>
      <c r="D23" s="325"/>
      <c r="E23" s="319"/>
      <c r="F23" s="319"/>
      <c r="G23" s="326"/>
      <c r="H23" s="319"/>
      <c r="I23" s="319"/>
      <c r="J23" s="326"/>
      <c r="K23" s="319"/>
      <c r="L23" s="319"/>
      <c r="M23" s="325"/>
      <c r="N23" s="319"/>
      <c r="O23" s="319"/>
      <c r="P23" s="326"/>
      <c r="Q23" s="319"/>
      <c r="R23" s="319"/>
      <c r="S23" s="326"/>
      <c r="T23" s="319"/>
      <c r="U23" s="319"/>
      <c r="V23" s="326"/>
      <c r="W23" s="319"/>
      <c r="X23" s="319"/>
      <c r="Y23" s="326"/>
      <c r="Z23" s="319"/>
      <c r="AA23" s="319"/>
      <c r="AB23" s="326"/>
      <c r="AC23" s="319"/>
      <c r="AD23" s="319"/>
      <c r="AE23" s="326"/>
      <c r="AF23" s="319"/>
      <c r="AG23" s="319"/>
      <c r="AH23" s="326"/>
      <c r="AI23" s="319"/>
      <c r="AJ23" s="319"/>
      <c r="AK23" s="326"/>
      <c r="AL23" s="319"/>
      <c r="AM23" s="319"/>
      <c r="AN23" s="326"/>
      <c r="AO23" s="325"/>
      <c r="AP23" s="325"/>
      <c r="AQ23" s="326"/>
      <c r="AR23" s="325"/>
      <c r="AS23" s="325"/>
      <c r="AT23" s="326"/>
      <c r="AU23" s="306"/>
      <c r="AV23" s="306"/>
      <c r="AW23" s="302"/>
      <c r="AX23" s="302"/>
    </row>
    <row r="24" spans="1:50" s="328" customFormat="1" ht="18.75" customHeight="1">
      <c r="A24" s="425" t="s">
        <v>307</v>
      </c>
      <c r="B24" s="158"/>
      <c r="C24" s="325"/>
      <c r="D24" s="325" t="str">
        <f>IF(B24=0, "    ---- ", IF(ABS(ROUND(100/B24*C24-100,1))&lt;999,ROUND(100/B24*C24-100,1),IF(ROUND(100/B24*C24-100,1)&gt;999,999,-999)))</f>
        <v xml:space="preserve">    ---- </v>
      </c>
      <c r="E24" s="325"/>
      <c r="F24" s="325"/>
      <c r="G24" s="326" t="str">
        <f t="shared" si="0"/>
        <v xml:space="preserve">    ---- </v>
      </c>
      <c r="H24" s="325"/>
      <c r="I24" s="325"/>
      <c r="J24" s="326" t="str">
        <f t="shared" si="1"/>
        <v xml:space="preserve">    ---- </v>
      </c>
      <c r="K24" s="325"/>
      <c r="L24" s="325"/>
      <c r="M24" s="326"/>
      <c r="N24" s="325"/>
      <c r="O24" s="325"/>
      <c r="P24" s="326"/>
      <c r="Q24" s="325"/>
      <c r="R24" s="325"/>
      <c r="S24" s="326"/>
      <c r="T24" s="325"/>
      <c r="U24" s="325"/>
      <c r="V24" s="326"/>
      <c r="W24" s="325"/>
      <c r="X24" s="325"/>
      <c r="Y24" s="326" t="str">
        <f t="shared" ref="Y24:Y34" si="9">IF(W24=0, "    ---- ", IF(ABS(ROUND(100/W24*X24-100,1))&lt;999,ROUND(100/W24*X24-100,1),IF(ROUND(100/W24*X24-100,1)&gt;999,999,-999)))</f>
        <v xml:space="preserve">    ---- </v>
      </c>
      <c r="Z24" s="325"/>
      <c r="AA24" s="325"/>
      <c r="AB24" s="326"/>
      <c r="AC24" s="325"/>
      <c r="AD24" s="325"/>
      <c r="AE24" s="326"/>
      <c r="AF24" s="325"/>
      <c r="AG24" s="325"/>
      <c r="AH24" s="326"/>
      <c r="AI24" s="325"/>
      <c r="AJ24" s="325"/>
      <c r="AK24" s="326" t="str">
        <f t="shared" si="2"/>
        <v xml:space="preserve">    ---- </v>
      </c>
      <c r="AL24" s="325"/>
      <c r="AM24" s="325"/>
      <c r="AN24" s="326" t="str">
        <f>IF(AL24=0, "    ---- ", IF(ABS(ROUND(100/AL24*AM24-100,1))&lt;999,ROUND(100/AL24*AM24-100,1),IF(ROUND(100/AL24*AM24-100,1)&gt;999,999,-999)))</f>
        <v xml:space="preserve">    ---- </v>
      </c>
      <c r="AO24" s="325">
        <f t="shared" si="5"/>
        <v>0</v>
      </c>
      <c r="AP24" s="325">
        <f t="shared" si="5"/>
        <v>0</v>
      </c>
      <c r="AQ24" s="326" t="str">
        <f>IF(AO24=0, "    ---- ", IF(ABS(ROUND(100/AO24*AP24-100,1))&lt;999,ROUND(100/AO24*AP24-100,1),IF(ROUND(100/AO24*AP24-100,1)&gt;999,999,-999)))</f>
        <v xml:space="preserve">    ---- </v>
      </c>
      <c r="AR24" s="325">
        <f t="shared" si="6"/>
        <v>0</v>
      </c>
      <c r="AS24" s="325">
        <f t="shared" si="6"/>
        <v>0</v>
      </c>
      <c r="AT24" s="326" t="str">
        <f>IF(AR24=0, "    ---- ", IF(ABS(ROUND(100/AR24*AS24-100,1))&lt;999,ROUND(100/AR24*AS24-100,1),IF(ROUND(100/AR24*AS24-100,1)&gt;999,999,-999)))</f>
        <v xml:space="preserve">    ---- </v>
      </c>
      <c r="AU24" s="306"/>
      <c r="AV24" s="306"/>
      <c r="AW24" s="302"/>
      <c r="AX24" s="302"/>
    </row>
    <row r="25" spans="1:50" s="328" customFormat="1" ht="18.75" customHeight="1">
      <c r="A25" s="425" t="s">
        <v>308</v>
      </c>
      <c r="B25" s="158"/>
      <c r="C25" s="325"/>
      <c r="D25" s="325"/>
      <c r="E25" s="325"/>
      <c r="F25" s="325"/>
      <c r="G25" s="326"/>
      <c r="H25" s="325"/>
      <c r="I25" s="325"/>
      <c r="J25" s="326"/>
      <c r="K25" s="325"/>
      <c r="L25" s="325"/>
      <c r="M25" s="325"/>
      <c r="N25" s="325"/>
      <c r="O25" s="325"/>
      <c r="P25" s="326"/>
      <c r="Q25" s="325"/>
      <c r="R25" s="325"/>
      <c r="S25" s="326"/>
      <c r="T25" s="325"/>
      <c r="U25" s="325"/>
      <c r="V25" s="326"/>
      <c r="W25" s="325"/>
      <c r="X25" s="325"/>
      <c r="Y25" s="326"/>
      <c r="Z25" s="325"/>
      <c r="AA25" s="325"/>
      <c r="AB25" s="326"/>
      <c r="AC25" s="325"/>
      <c r="AD25" s="325"/>
      <c r="AE25" s="326"/>
      <c r="AF25" s="325"/>
      <c r="AG25" s="325"/>
      <c r="AH25" s="326"/>
      <c r="AI25" s="325"/>
      <c r="AJ25" s="325"/>
      <c r="AK25" s="326"/>
      <c r="AL25" s="325"/>
      <c r="AM25" s="325"/>
      <c r="AN25" s="326"/>
      <c r="AO25" s="325">
        <f t="shared" si="5"/>
        <v>0</v>
      </c>
      <c r="AP25" s="325">
        <f t="shared" si="5"/>
        <v>0</v>
      </c>
      <c r="AQ25" s="326" t="str">
        <f t="shared" ref="AQ25:AQ48" si="10">IF(AO25=0, "    ---- ", IF(ABS(ROUND(100/AO25*AP25-100,1))&lt;999,ROUND(100/AO25*AP25-100,1),IF(ROUND(100/AO25*AP25-100,1)&gt;999,999,-999)))</f>
        <v xml:space="preserve">    ---- </v>
      </c>
      <c r="AR25" s="325">
        <f t="shared" si="6"/>
        <v>0</v>
      </c>
      <c r="AS25" s="325">
        <f t="shared" si="6"/>
        <v>0</v>
      </c>
      <c r="AT25" s="326" t="str">
        <f t="shared" ref="AT25:AT48" si="11">IF(AR25=0, "    ---- ", IF(ABS(ROUND(100/AR25*AS25-100,1))&lt;999,ROUND(100/AR25*AS25-100,1),IF(ROUND(100/AR25*AS25-100,1)&gt;999,999,-999)))</f>
        <v xml:space="preserve">    ---- </v>
      </c>
      <c r="AU25" s="306"/>
      <c r="AV25" s="306"/>
      <c r="AW25" s="302"/>
      <c r="AX25" s="302"/>
    </row>
    <row r="26" spans="1:50" s="328" customFormat="1" ht="18.75" customHeight="1">
      <c r="A26" s="425" t="s">
        <v>182</v>
      </c>
      <c r="B26" s="158"/>
      <c r="C26" s="325"/>
      <c r="D26" s="325" t="str">
        <f>IF(B26=0, "    ---- ", IF(ABS(ROUND(100/B26*C26-100,1))&lt;999,ROUND(100/B26*C26-100,1),IF(ROUND(100/B26*C26-100,1)&gt;999,999,-999)))</f>
        <v xml:space="preserve">    ---- </v>
      </c>
      <c r="E26" s="325"/>
      <c r="F26" s="325"/>
      <c r="G26" s="326" t="str">
        <f t="shared" si="0"/>
        <v xml:space="preserve">    ---- </v>
      </c>
      <c r="H26" s="325"/>
      <c r="I26" s="325"/>
      <c r="J26" s="326" t="str">
        <f t="shared" si="1"/>
        <v xml:space="preserve">    ---- </v>
      </c>
      <c r="K26" s="325"/>
      <c r="L26" s="325"/>
      <c r="M26" s="325"/>
      <c r="N26" s="325"/>
      <c r="O26" s="325"/>
      <c r="P26" s="326"/>
      <c r="Q26" s="325"/>
      <c r="R26" s="325"/>
      <c r="S26" s="326"/>
      <c r="T26" s="325"/>
      <c r="U26" s="325"/>
      <c r="V26" s="326"/>
      <c r="W26" s="325"/>
      <c r="X26" s="325"/>
      <c r="Y26" s="326" t="str">
        <f t="shared" si="9"/>
        <v xml:space="preserve">    ---- </v>
      </c>
      <c r="Z26" s="325"/>
      <c r="AA26" s="325"/>
      <c r="AB26" s="326"/>
      <c r="AC26" s="325"/>
      <c r="AD26" s="325"/>
      <c r="AE26" s="326"/>
      <c r="AF26" s="325"/>
      <c r="AG26" s="325"/>
      <c r="AH26" s="326"/>
      <c r="AI26" s="325"/>
      <c r="AJ26" s="325"/>
      <c r="AK26" s="326" t="str">
        <f t="shared" si="2"/>
        <v xml:space="preserve">    ---- </v>
      </c>
      <c r="AL26" s="325"/>
      <c r="AM26" s="325"/>
      <c r="AN26" s="326" t="str">
        <f>IF(AL26=0, "    ---- ", IF(ABS(ROUND(100/AL26*AM26-100,1))&lt;999,ROUND(100/AL26*AM26-100,1),IF(ROUND(100/AL26*AM26-100,1)&gt;999,999,-999)))</f>
        <v xml:space="preserve">    ---- </v>
      </c>
      <c r="AO26" s="325">
        <f t="shared" si="5"/>
        <v>0</v>
      </c>
      <c r="AP26" s="325">
        <f t="shared" si="5"/>
        <v>0</v>
      </c>
      <c r="AQ26" s="326" t="str">
        <f t="shared" si="10"/>
        <v xml:space="preserve">    ---- </v>
      </c>
      <c r="AR26" s="325">
        <f t="shared" si="6"/>
        <v>0</v>
      </c>
      <c r="AS26" s="325">
        <f t="shared" si="6"/>
        <v>0</v>
      </c>
      <c r="AT26" s="326" t="str">
        <f t="shared" si="11"/>
        <v xml:space="preserve">    ---- </v>
      </c>
      <c r="AU26" s="306"/>
      <c r="AV26" s="306"/>
      <c r="AW26" s="302"/>
      <c r="AX26" s="302"/>
    </row>
    <row r="27" spans="1:50" s="328" customFormat="1" ht="18.75" customHeight="1">
      <c r="A27" s="425" t="s">
        <v>176</v>
      </c>
      <c r="B27" s="158"/>
      <c r="C27" s="325"/>
      <c r="D27" s="325"/>
      <c r="E27" s="325"/>
      <c r="F27" s="325"/>
      <c r="G27" s="326"/>
      <c r="H27" s="325"/>
      <c r="I27" s="325"/>
      <c r="J27" s="326"/>
      <c r="K27" s="325"/>
      <c r="L27" s="325"/>
      <c r="M27" s="325"/>
      <c r="N27" s="325"/>
      <c r="O27" s="325"/>
      <c r="P27" s="326"/>
      <c r="Q27" s="325"/>
      <c r="R27" s="325"/>
      <c r="S27" s="326"/>
      <c r="T27" s="325"/>
      <c r="U27" s="325"/>
      <c r="V27" s="326"/>
      <c r="W27" s="325"/>
      <c r="X27" s="325"/>
      <c r="Y27" s="326"/>
      <c r="Z27" s="325"/>
      <c r="AA27" s="325"/>
      <c r="AB27" s="326"/>
      <c r="AC27" s="325"/>
      <c r="AD27" s="325"/>
      <c r="AE27" s="326"/>
      <c r="AF27" s="325"/>
      <c r="AG27" s="325"/>
      <c r="AH27" s="326"/>
      <c r="AI27" s="325"/>
      <c r="AJ27" s="325"/>
      <c r="AK27" s="326"/>
      <c r="AL27" s="325"/>
      <c r="AM27" s="325"/>
      <c r="AN27" s="326"/>
      <c r="AO27" s="325">
        <f t="shared" si="5"/>
        <v>0</v>
      </c>
      <c r="AP27" s="325">
        <f t="shared" si="5"/>
        <v>0</v>
      </c>
      <c r="AQ27" s="326" t="str">
        <f t="shared" si="10"/>
        <v xml:space="preserve">    ---- </v>
      </c>
      <c r="AR27" s="158">
        <f t="shared" si="6"/>
        <v>0</v>
      </c>
      <c r="AS27" s="158">
        <f t="shared" si="6"/>
        <v>0</v>
      </c>
      <c r="AT27" s="326" t="str">
        <f t="shared" si="11"/>
        <v xml:space="preserve">    ---- </v>
      </c>
      <c r="AU27" s="306"/>
      <c r="AV27" s="306"/>
      <c r="AW27" s="302"/>
      <c r="AX27" s="302"/>
    </row>
    <row r="28" spans="1:50" s="328" customFormat="1" ht="18.75" customHeight="1">
      <c r="A28" s="425" t="s">
        <v>179</v>
      </c>
      <c r="B28" s="158"/>
      <c r="C28" s="325"/>
      <c r="D28" s="325"/>
      <c r="E28" s="325"/>
      <c r="F28" s="325"/>
      <c r="G28" s="326"/>
      <c r="H28" s="325"/>
      <c r="I28" s="325"/>
      <c r="J28" s="326"/>
      <c r="K28" s="325"/>
      <c r="L28" s="325"/>
      <c r="M28" s="325"/>
      <c r="N28" s="325"/>
      <c r="O28" s="325"/>
      <c r="P28" s="326"/>
      <c r="Q28" s="325"/>
      <c r="R28" s="325"/>
      <c r="S28" s="326"/>
      <c r="T28" s="325"/>
      <c r="U28" s="325"/>
      <c r="V28" s="326"/>
      <c r="W28" s="325"/>
      <c r="X28" s="325"/>
      <c r="Y28" s="326"/>
      <c r="Z28" s="325"/>
      <c r="AA28" s="325"/>
      <c r="AB28" s="326"/>
      <c r="AC28" s="325"/>
      <c r="AD28" s="325"/>
      <c r="AE28" s="326"/>
      <c r="AF28" s="325"/>
      <c r="AG28" s="325"/>
      <c r="AH28" s="326"/>
      <c r="AI28" s="325"/>
      <c r="AJ28" s="325"/>
      <c r="AK28" s="326"/>
      <c r="AL28" s="325"/>
      <c r="AM28" s="325"/>
      <c r="AN28" s="326"/>
      <c r="AO28" s="325">
        <f t="shared" si="5"/>
        <v>0</v>
      </c>
      <c r="AP28" s="325">
        <f t="shared" si="5"/>
        <v>0</v>
      </c>
      <c r="AQ28" s="326" t="str">
        <f t="shared" si="10"/>
        <v xml:space="preserve">    ---- </v>
      </c>
      <c r="AR28" s="325">
        <f t="shared" si="6"/>
        <v>0</v>
      </c>
      <c r="AS28" s="325">
        <f t="shared" si="6"/>
        <v>0</v>
      </c>
      <c r="AT28" s="326" t="str">
        <f t="shared" si="11"/>
        <v xml:space="preserve">    ---- </v>
      </c>
      <c r="AU28" s="306"/>
      <c r="AV28" s="306"/>
      <c r="AW28" s="302"/>
      <c r="AX28" s="302"/>
    </row>
    <row r="29" spans="1:50" s="328" customFormat="1" ht="18.75" customHeight="1">
      <c r="A29" s="425" t="s">
        <v>309</v>
      </c>
      <c r="B29" s="158"/>
      <c r="C29" s="325"/>
      <c r="D29" s="325" t="str">
        <f>IF(B29=0, "    ---- ", IF(ABS(ROUND(100/B29*C29-100,1))&lt;999,ROUND(100/B29*C29-100,1),IF(ROUND(100/B29*C29-100,1)&gt;999,999,-999)))</f>
        <v xml:space="preserve">    ---- </v>
      </c>
      <c r="E29" s="325"/>
      <c r="F29" s="325"/>
      <c r="G29" s="326" t="str">
        <f t="shared" si="0"/>
        <v xml:space="preserve">    ---- </v>
      </c>
      <c r="H29" s="325"/>
      <c r="I29" s="325"/>
      <c r="J29" s="326" t="str">
        <f t="shared" si="1"/>
        <v xml:space="preserve">    ---- </v>
      </c>
      <c r="K29" s="325"/>
      <c r="L29" s="325"/>
      <c r="M29" s="326"/>
      <c r="N29" s="325"/>
      <c r="O29" s="325"/>
      <c r="P29" s="326"/>
      <c r="Q29" s="325"/>
      <c r="R29" s="325"/>
      <c r="S29" s="326"/>
      <c r="T29" s="325"/>
      <c r="U29" s="325"/>
      <c r="V29" s="326"/>
      <c r="W29" s="325"/>
      <c r="X29" s="325"/>
      <c r="Y29" s="326" t="str">
        <f t="shared" si="9"/>
        <v xml:space="preserve">    ---- </v>
      </c>
      <c r="Z29" s="325"/>
      <c r="AA29" s="325"/>
      <c r="AB29" s="326"/>
      <c r="AC29" s="325"/>
      <c r="AD29" s="325"/>
      <c r="AE29" s="326"/>
      <c r="AF29" s="325"/>
      <c r="AG29" s="325"/>
      <c r="AH29" s="326"/>
      <c r="AI29" s="325"/>
      <c r="AJ29" s="325"/>
      <c r="AK29" s="326" t="str">
        <f t="shared" si="2"/>
        <v xml:space="preserve">    ---- </v>
      </c>
      <c r="AL29" s="325"/>
      <c r="AM29" s="325"/>
      <c r="AN29" s="326" t="str">
        <f>IF(AL29=0, "    ---- ", IF(ABS(ROUND(100/AL29*AM29-100,1))&lt;999,ROUND(100/AL29*AM29-100,1),IF(ROUND(100/AL29*AM29-100,1)&gt;999,999,-999)))</f>
        <v xml:space="preserve">    ---- </v>
      </c>
      <c r="AO29" s="325">
        <f t="shared" si="5"/>
        <v>0</v>
      </c>
      <c r="AP29" s="325">
        <f t="shared" si="5"/>
        <v>0</v>
      </c>
      <c r="AQ29" s="326" t="str">
        <f t="shared" si="10"/>
        <v xml:space="preserve">    ---- </v>
      </c>
      <c r="AR29" s="325">
        <f t="shared" si="6"/>
        <v>0</v>
      </c>
      <c r="AS29" s="325">
        <f t="shared" si="6"/>
        <v>0</v>
      </c>
      <c r="AT29" s="326" t="str">
        <f t="shared" si="11"/>
        <v xml:space="preserve">    ---- </v>
      </c>
      <c r="AU29" s="306"/>
      <c r="AV29" s="306"/>
      <c r="AW29" s="302"/>
      <c r="AX29" s="302"/>
    </row>
    <row r="30" spans="1:50" s="328" customFormat="1" ht="18.75" customHeight="1">
      <c r="A30" s="425" t="s">
        <v>178</v>
      </c>
      <c r="B30" s="158"/>
      <c r="C30" s="325"/>
      <c r="D30" s="325"/>
      <c r="E30" s="325"/>
      <c r="F30" s="325"/>
      <c r="G30" s="326"/>
      <c r="H30" s="325"/>
      <c r="I30" s="325"/>
      <c r="J30" s="326"/>
      <c r="K30" s="325"/>
      <c r="L30" s="325"/>
      <c r="M30" s="325"/>
      <c r="N30" s="325"/>
      <c r="O30" s="325"/>
      <c r="P30" s="326"/>
      <c r="Q30" s="325"/>
      <c r="R30" s="325"/>
      <c r="S30" s="326"/>
      <c r="T30" s="325"/>
      <c r="U30" s="325"/>
      <c r="V30" s="326"/>
      <c r="W30" s="325"/>
      <c r="X30" s="325"/>
      <c r="Y30" s="326"/>
      <c r="Z30" s="325"/>
      <c r="AA30" s="325"/>
      <c r="AB30" s="326"/>
      <c r="AC30" s="325"/>
      <c r="AD30" s="325"/>
      <c r="AE30" s="326"/>
      <c r="AF30" s="325"/>
      <c r="AG30" s="325"/>
      <c r="AH30" s="326"/>
      <c r="AI30" s="325"/>
      <c r="AJ30" s="325"/>
      <c r="AK30" s="326"/>
      <c r="AL30" s="325"/>
      <c r="AM30" s="325"/>
      <c r="AN30" s="326"/>
      <c r="AO30" s="325">
        <f t="shared" si="5"/>
        <v>0</v>
      </c>
      <c r="AP30" s="325">
        <f t="shared" si="5"/>
        <v>0</v>
      </c>
      <c r="AQ30" s="326" t="str">
        <f t="shared" si="10"/>
        <v xml:space="preserve">    ---- </v>
      </c>
      <c r="AR30" s="325">
        <f t="shared" si="6"/>
        <v>0</v>
      </c>
      <c r="AS30" s="325">
        <f t="shared" si="6"/>
        <v>0</v>
      </c>
      <c r="AT30" s="326" t="str">
        <f t="shared" si="11"/>
        <v xml:space="preserve">    ---- </v>
      </c>
      <c r="AU30" s="306"/>
      <c r="AV30" s="306"/>
      <c r="AW30" s="302"/>
      <c r="AX30" s="302"/>
    </row>
    <row r="31" spans="1:50" s="328" customFormat="1" ht="18.75" customHeight="1">
      <c r="A31" s="425" t="s">
        <v>310</v>
      </c>
      <c r="B31" s="158"/>
      <c r="C31" s="325"/>
      <c r="D31" s="325"/>
      <c r="E31" s="325"/>
      <c r="F31" s="325"/>
      <c r="G31" s="326" t="str">
        <f t="shared" si="0"/>
        <v xml:space="preserve">    ---- </v>
      </c>
      <c r="H31" s="325"/>
      <c r="I31" s="325"/>
      <c r="J31" s="326" t="str">
        <f t="shared" si="1"/>
        <v xml:space="preserve">    ---- </v>
      </c>
      <c r="K31" s="325"/>
      <c r="L31" s="325"/>
      <c r="M31" s="325"/>
      <c r="N31" s="325"/>
      <c r="O31" s="325"/>
      <c r="P31" s="326"/>
      <c r="Q31" s="325"/>
      <c r="R31" s="325"/>
      <c r="S31" s="326"/>
      <c r="T31" s="325"/>
      <c r="U31" s="325"/>
      <c r="V31" s="326"/>
      <c r="W31" s="325"/>
      <c r="X31" s="325"/>
      <c r="Y31" s="326" t="str">
        <f t="shared" si="9"/>
        <v xml:space="preserve">    ---- </v>
      </c>
      <c r="Z31" s="325"/>
      <c r="AA31" s="325"/>
      <c r="AB31" s="326"/>
      <c r="AC31" s="325"/>
      <c r="AD31" s="325"/>
      <c r="AE31" s="326"/>
      <c r="AF31" s="325"/>
      <c r="AG31" s="325"/>
      <c r="AH31" s="326"/>
      <c r="AI31" s="325"/>
      <c r="AJ31" s="325"/>
      <c r="AK31" s="326"/>
      <c r="AL31" s="325"/>
      <c r="AM31" s="325"/>
      <c r="AN31" s="326"/>
      <c r="AO31" s="325">
        <f t="shared" si="5"/>
        <v>0</v>
      </c>
      <c r="AP31" s="325">
        <f t="shared" si="5"/>
        <v>0</v>
      </c>
      <c r="AQ31" s="326" t="str">
        <f t="shared" si="10"/>
        <v xml:space="preserve">    ---- </v>
      </c>
      <c r="AR31" s="158">
        <f t="shared" si="6"/>
        <v>0</v>
      </c>
      <c r="AS31" s="158">
        <f t="shared" si="6"/>
        <v>0</v>
      </c>
      <c r="AT31" s="326" t="str">
        <f t="shared" si="11"/>
        <v xml:space="preserve">    ---- </v>
      </c>
      <c r="AU31" s="306"/>
      <c r="AV31" s="306"/>
      <c r="AW31" s="302"/>
      <c r="AX31" s="302"/>
    </row>
    <row r="32" spans="1:50" s="323" customFormat="1" ht="18.75" customHeight="1">
      <c r="A32" s="424" t="s">
        <v>41</v>
      </c>
      <c r="B32" s="319">
        <f>SUM(B24:B29)+B31</f>
        <v>0</v>
      </c>
      <c r="C32" s="319">
        <f>SUM(C24:C29)+C31</f>
        <v>0</v>
      </c>
      <c r="D32" s="319" t="str">
        <f>IF(B32=0, "    ---- ", IF(ABS(ROUND(100/B32*C32-100,1))&lt;999,ROUND(100/B32*C32-100,1),IF(ROUND(100/B32*C32-100,1)&gt;999,999,-999)))</f>
        <v xml:space="preserve">    ---- </v>
      </c>
      <c r="E32" s="319">
        <f>SUM(E24:E29)+E31</f>
        <v>0</v>
      </c>
      <c r="F32" s="319">
        <f>SUM(F24:F29)+F31</f>
        <v>0</v>
      </c>
      <c r="G32" s="320" t="str">
        <f t="shared" si="0"/>
        <v xml:space="preserve">    ---- </v>
      </c>
      <c r="H32" s="319">
        <f>SUM(H24:H29)+H31</f>
        <v>0</v>
      </c>
      <c r="I32" s="319">
        <f>SUM(I24:I29)+I31</f>
        <v>0</v>
      </c>
      <c r="J32" s="320" t="str">
        <f t="shared" si="1"/>
        <v xml:space="preserve">    ---- </v>
      </c>
      <c r="K32" s="319">
        <f>SUM(K24:K29)+K31</f>
        <v>0</v>
      </c>
      <c r="L32" s="319">
        <f>SUM(L24:L29)+L31</f>
        <v>0</v>
      </c>
      <c r="M32" s="319"/>
      <c r="N32" s="319">
        <f>SUM(N24:N29)+N31</f>
        <v>0</v>
      </c>
      <c r="O32" s="319">
        <f>SUM(O24:O29)+O31</f>
        <v>0</v>
      </c>
      <c r="P32" s="320"/>
      <c r="Q32" s="319">
        <f>SUM(Q24:Q29)+Q31</f>
        <v>0</v>
      </c>
      <c r="R32" s="319">
        <f>SUM(R24:R29)+R31</f>
        <v>0</v>
      </c>
      <c r="S32" s="320"/>
      <c r="T32" s="319">
        <f>SUM(T24:T29)+T31</f>
        <v>0</v>
      </c>
      <c r="U32" s="319">
        <f>SUM(U24:U29)+U31</f>
        <v>0</v>
      </c>
      <c r="V32" s="320"/>
      <c r="W32" s="319">
        <f>SUM(W24:W29)+W31</f>
        <v>0</v>
      </c>
      <c r="X32" s="319">
        <f>SUM(X24:X29)+X31</f>
        <v>0</v>
      </c>
      <c r="Y32" s="320" t="str">
        <f t="shared" si="9"/>
        <v xml:space="preserve">    ---- </v>
      </c>
      <c r="Z32" s="319">
        <f>SUM(Z24:Z29)+Z31</f>
        <v>0</v>
      </c>
      <c r="AA32" s="319">
        <f>SUM(AA24:AA29)+AA31</f>
        <v>0</v>
      </c>
      <c r="AB32" s="320"/>
      <c r="AC32" s="319">
        <f>SUM(AC24:AC29)+AC31</f>
        <v>0</v>
      </c>
      <c r="AD32" s="319">
        <f>SUM(AD24:AD29)+AD31</f>
        <v>0</v>
      </c>
      <c r="AE32" s="320"/>
      <c r="AF32" s="319">
        <f>SUM(AF24:AF29)+AF31</f>
        <v>0</v>
      </c>
      <c r="AG32" s="319">
        <f>SUM(AG24:AG29)+AG31</f>
        <v>0</v>
      </c>
      <c r="AH32" s="320"/>
      <c r="AI32" s="319">
        <f>SUM(AI24:AI29)+AI31</f>
        <v>0</v>
      </c>
      <c r="AJ32" s="319">
        <f>SUM(AJ24:AJ29)+AJ31</f>
        <v>0</v>
      </c>
      <c r="AK32" s="320" t="str">
        <f t="shared" si="2"/>
        <v xml:space="preserve">    ---- </v>
      </c>
      <c r="AL32" s="319">
        <f>SUM(AL24:AL29)+AL31</f>
        <v>0</v>
      </c>
      <c r="AM32" s="319">
        <f>SUM(AM24:AM29)+AM31</f>
        <v>0</v>
      </c>
      <c r="AN32" s="320" t="str">
        <f>IF(AL32=0, "    ---- ", IF(ABS(ROUND(100/AL32*AM32-100,1))&lt;999,ROUND(100/AL32*AM32-100,1),IF(ROUND(100/AL32*AM32-100,1)&gt;999,999,-999)))</f>
        <v xml:space="preserve">    ---- </v>
      </c>
      <c r="AO32" s="319">
        <f t="shared" si="5"/>
        <v>0</v>
      </c>
      <c r="AP32" s="319">
        <f t="shared" si="5"/>
        <v>0</v>
      </c>
      <c r="AQ32" s="320" t="str">
        <f t="shared" si="10"/>
        <v xml:space="preserve">    ---- </v>
      </c>
      <c r="AR32" s="319">
        <f t="shared" si="6"/>
        <v>0</v>
      </c>
      <c r="AS32" s="319">
        <f t="shared" si="6"/>
        <v>0</v>
      </c>
      <c r="AT32" s="320" t="str">
        <f t="shared" si="11"/>
        <v xml:space="preserve">    ---- </v>
      </c>
      <c r="AU32" s="321"/>
      <c r="AV32" s="321"/>
      <c r="AW32" s="322"/>
      <c r="AX32" s="322"/>
    </row>
    <row r="33" spans="1:50" s="328" customFormat="1" ht="18.75" customHeight="1">
      <c r="A33" s="425" t="s">
        <v>311</v>
      </c>
      <c r="B33" s="158"/>
      <c r="C33" s="325"/>
      <c r="D33" s="325"/>
      <c r="E33" s="325"/>
      <c r="F33" s="325"/>
      <c r="G33" s="326"/>
      <c r="H33" s="325"/>
      <c r="I33" s="325"/>
      <c r="J33" s="326"/>
      <c r="K33" s="325"/>
      <c r="L33" s="325"/>
      <c r="M33" s="325"/>
      <c r="N33" s="325"/>
      <c r="O33" s="325"/>
      <c r="P33" s="326"/>
      <c r="Q33" s="325"/>
      <c r="R33" s="325"/>
      <c r="S33" s="326"/>
      <c r="T33" s="325"/>
      <c r="U33" s="325"/>
      <c r="V33" s="326"/>
      <c r="W33" s="325"/>
      <c r="X33" s="325"/>
      <c r="Y33" s="326"/>
      <c r="Z33" s="325"/>
      <c r="AA33" s="325"/>
      <c r="AB33" s="326"/>
      <c r="AC33" s="325"/>
      <c r="AD33" s="325"/>
      <c r="AE33" s="326"/>
      <c r="AF33" s="325"/>
      <c r="AG33" s="325"/>
      <c r="AH33" s="326"/>
      <c r="AI33" s="325"/>
      <c r="AJ33" s="325"/>
      <c r="AK33" s="326"/>
      <c r="AL33" s="325"/>
      <c r="AM33" s="325"/>
      <c r="AN33" s="326"/>
      <c r="AO33" s="325">
        <f t="shared" si="5"/>
        <v>0</v>
      </c>
      <c r="AP33" s="325">
        <f t="shared" si="5"/>
        <v>0</v>
      </c>
      <c r="AQ33" s="326" t="str">
        <f t="shared" si="10"/>
        <v xml:space="preserve">    ---- </v>
      </c>
      <c r="AR33" s="325">
        <f t="shared" si="6"/>
        <v>0</v>
      </c>
      <c r="AS33" s="325">
        <f t="shared" si="6"/>
        <v>0</v>
      </c>
      <c r="AT33" s="326" t="str">
        <f t="shared" si="11"/>
        <v xml:space="preserve">    ---- </v>
      </c>
      <c r="AU33" s="306"/>
      <c r="AV33" s="306"/>
      <c r="AW33" s="302"/>
      <c r="AX33" s="302"/>
    </row>
    <row r="34" spans="1:50" s="328" customFormat="1" ht="18.75" customHeight="1">
      <c r="A34" s="425" t="s">
        <v>312</v>
      </c>
      <c r="B34" s="158"/>
      <c r="C34" s="325"/>
      <c r="D34" s="325" t="str">
        <f>IF(B34=0, "    ---- ", IF(ABS(ROUND(100/B34*C34-100,1))&lt;999,ROUND(100/B34*C34-100,1),IF(ROUND(100/B34*C34-100,1)&gt;999,999,-999)))</f>
        <v xml:space="preserve">    ---- </v>
      </c>
      <c r="E34" s="325"/>
      <c r="F34" s="325"/>
      <c r="G34" s="326" t="str">
        <f t="shared" si="0"/>
        <v xml:space="preserve">    ---- </v>
      </c>
      <c r="H34" s="325"/>
      <c r="I34" s="325"/>
      <c r="J34" s="326" t="str">
        <f t="shared" si="1"/>
        <v xml:space="preserve">    ---- </v>
      </c>
      <c r="K34" s="325"/>
      <c r="L34" s="325"/>
      <c r="M34" s="325"/>
      <c r="N34" s="325"/>
      <c r="O34" s="325"/>
      <c r="P34" s="326"/>
      <c r="Q34" s="325"/>
      <c r="R34" s="325"/>
      <c r="S34" s="326"/>
      <c r="T34" s="325"/>
      <c r="U34" s="325"/>
      <c r="V34" s="326"/>
      <c r="W34" s="325"/>
      <c r="X34" s="325"/>
      <c r="Y34" s="326" t="str">
        <f t="shared" si="9"/>
        <v xml:space="preserve">    ---- </v>
      </c>
      <c r="Z34" s="325"/>
      <c r="AA34" s="325"/>
      <c r="AB34" s="326"/>
      <c r="AC34" s="325"/>
      <c r="AD34" s="325"/>
      <c r="AE34" s="326"/>
      <c r="AF34" s="325"/>
      <c r="AG34" s="325"/>
      <c r="AH34" s="326"/>
      <c r="AI34" s="325"/>
      <c r="AJ34" s="325"/>
      <c r="AK34" s="326" t="str">
        <f t="shared" si="2"/>
        <v xml:space="preserve">    ---- </v>
      </c>
      <c r="AL34" s="325"/>
      <c r="AM34" s="325"/>
      <c r="AN34" s="326" t="str">
        <f>IF(AL34=0, "    ---- ", IF(ABS(ROUND(100/AL34*AM34-100,1))&lt;999,ROUND(100/AL34*AM34-100,1),IF(ROUND(100/AL34*AM34-100,1)&gt;999,999,-999)))</f>
        <v xml:space="preserve">    ---- </v>
      </c>
      <c r="AO34" s="325">
        <f t="shared" si="5"/>
        <v>0</v>
      </c>
      <c r="AP34" s="325">
        <f t="shared" si="5"/>
        <v>0</v>
      </c>
      <c r="AQ34" s="326" t="str">
        <f t="shared" si="10"/>
        <v xml:space="preserve">    ---- </v>
      </c>
      <c r="AR34" s="325">
        <f t="shared" si="6"/>
        <v>0</v>
      </c>
      <c r="AS34" s="325">
        <f t="shared" si="6"/>
        <v>0</v>
      </c>
      <c r="AT34" s="326" t="str">
        <f t="shared" si="11"/>
        <v xml:space="preserve">    ---- </v>
      </c>
      <c r="AU34" s="306"/>
      <c r="AV34" s="306"/>
      <c r="AW34" s="302"/>
      <c r="AX34" s="302"/>
    </row>
    <row r="35" spans="1:50" s="328" customFormat="1" ht="18.75" customHeight="1">
      <c r="A35" s="299"/>
      <c r="B35" s="329"/>
      <c r="C35" s="329"/>
      <c r="D35" s="329"/>
      <c r="E35" s="329"/>
      <c r="F35" s="329"/>
      <c r="G35" s="330"/>
      <c r="H35" s="329"/>
      <c r="I35" s="329"/>
      <c r="J35" s="330"/>
      <c r="K35" s="329"/>
      <c r="L35" s="329"/>
      <c r="M35" s="329"/>
      <c r="N35" s="329"/>
      <c r="O35" s="329"/>
      <c r="P35" s="330"/>
      <c r="Q35" s="329"/>
      <c r="R35" s="329"/>
      <c r="S35" s="330"/>
      <c r="T35" s="329"/>
      <c r="U35" s="329"/>
      <c r="V35" s="330"/>
      <c r="W35" s="329"/>
      <c r="X35" s="329"/>
      <c r="Y35" s="330"/>
      <c r="Z35" s="329"/>
      <c r="AA35" s="329"/>
      <c r="AB35" s="330"/>
      <c r="AC35" s="329"/>
      <c r="AD35" s="329"/>
      <c r="AE35" s="330"/>
      <c r="AF35" s="329"/>
      <c r="AG35" s="329"/>
      <c r="AH35" s="330"/>
      <c r="AI35" s="329"/>
      <c r="AJ35" s="329"/>
      <c r="AK35" s="330"/>
      <c r="AL35" s="329"/>
      <c r="AM35" s="329"/>
      <c r="AN35" s="330"/>
      <c r="AO35" s="329"/>
      <c r="AP35" s="329"/>
      <c r="AQ35" s="330"/>
      <c r="AR35" s="329"/>
      <c r="AS35" s="329"/>
      <c r="AT35" s="330"/>
      <c r="AU35" s="306"/>
      <c r="AV35" s="306"/>
      <c r="AW35" s="302"/>
      <c r="AX35" s="302"/>
    </row>
    <row r="36" spans="1:50" s="328" customFormat="1" ht="18.75" customHeight="1">
      <c r="A36" s="429"/>
      <c r="B36" s="325"/>
      <c r="C36" s="325"/>
      <c r="D36" s="325"/>
      <c r="E36" s="325"/>
      <c r="F36" s="325"/>
      <c r="G36" s="326"/>
      <c r="H36" s="325"/>
      <c r="I36" s="325"/>
      <c r="J36" s="326"/>
      <c r="K36" s="325"/>
      <c r="L36" s="325"/>
      <c r="M36" s="325"/>
      <c r="N36" s="325"/>
      <c r="O36" s="325"/>
      <c r="P36" s="326"/>
      <c r="Q36" s="325"/>
      <c r="R36" s="325"/>
      <c r="S36" s="326"/>
      <c r="T36" s="479"/>
      <c r="U36" s="325"/>
      <c r="V36" s="326"/>
      <c r="W36" s="325"/>
      <c r="X36" s="325"/>
      <c r="Y36" s="326"/>
      <c r="Z36" s="479"/>
      <c r="AA36" s="325"/>
      <c r="AB36" s="326"/>
      <c r="AC36" s="479"/>
      <c r="AD36" s="325"/>
      <c r="AE36" s="326"/>
      <c r="AF36" s="325"/>
      <c r="AG36" s="325"/>
      <c r="AH36" s="326"/>
      <c r="AI36" s="325"/>
      <c r="AJ36" s="325"/>
      <c r="AK36" s="326"/>
      <c r="AL36" s="325"/>
      <c r="AM36" s="325"/>
      <c r="AN36" s="326"/>
      <c r="AO36" s="325"/>
      <c r="AP36" s="325"/>
      <c r="AQ36" s="326"/>
      <c r="AR36" s="325"/>
      <c r="AS36" s="325"/>
      <c r="AT36" s="326"/>
      <c r="AU36" s="306"/>
      <c r="AV36" s="306"/>
      <c r="AW36" s="302"/>
      <c r="AX36" s="302"/>
    </row>
    <row r="37" spans="1:50" s="328" customFormat="1" ht="18.75" customHeight="1">
      <c r="A37" s="424" t="s">
        <v>194</v>
      </c>
      <c r="B37" s="325"/>
      <c r="C37" s="325"/>
      <c r="D37" s="325"/>
      <c r="E37" s="325"/>
      <c r="F37" s="325"/>
      <c r="G37" s="326"/>
      <c r="H37" s="325"/>
      <c r="I37" s="325"/>
      <c r="J37" s="326"/>
      <c r="K37" s="325"/>
      <c r="L37" s="325"/>
      <c r="M37" s="325"/>
      <c r="N37" s="325"/>
      <c r="O37" s="325"/>
      <c r="P37" s="326"/>
      <c r="Q37" s="325"/>
      <c r="R37" s="325"/>
      <c r="S37" s="326"/>
      <c r="T37" s="479"/>
      <c r="U37" s="325"/>
      <c r="V37" s="326"/>
      <c r="W37" s="325"/>
      <c r="X37" s="325"/>
      <c r="Y37" s="326"/>
      <c r="Z37" s="479"/>
      <c r="AA37" s="325"/>
      <c r="AB37" s="326"/>
      <c r="AC37" s="479"/>
      <c r="AD37" s="325"/>
      <c r="AE37" s="326"/>
      <c r="AF37" s="325"/>
      <c r="AG37" s="325"/>
      <c r="AH37" s="326"/>
      <c r="AI37" s="325"/>
      <c r="AJ37" s="325"/>
      <c r="AK37" s="326"/>
      <c r="AL37" s="325"/>
      <c r="AM37" s="325"/>
      <c r="AN37" s="326"/>
      <c r="AO37" s="325"/>
      <c r="AP37" s="325"/>
      <c r="AQ37" s="326"/>
      <c r="AR37" s="325"/>
      <c r="AS37" s="325"/>
      <c r="AT37" s="326"/>
      <c r="AU37" s="306"/>
      <c r="AV37" s="306"/>
      <c r="AW37" s="302"/>
      <c r="AX37" s="302"/>
    </row>
    <row r="38" spans="1:50" s="328" customFormat="1" ht="18.75" customHeight="1">
      <c r="A38" s="425" t="s">
        <v>307</v>
      </c>
      <c r="B38" s="325">
        <f>'Tabell 5.1'!B12+'Tabell 5.1'!B24+'Tabell 5.1'!B36+'Tabell 5.1'!B48+'Tabell 5.1'!B62+'Tabell 5.1'!B74+'Tabell 5.1'!B86+'Tabell 5.1'!B98+'Tabell 5.2'!B12+'Tabell 5.2'!B24+'Tabell 5.2'!B36+'Tabell 5.2'!B48+'Tabell 5.2'!B84+'Tabell 5.2'!B96+'Tabell 5.2'!B122+'Tabell 5.2'!B134+'Tabell 5.3'!B12+'Tabell 5.3'!B24+'Tabell 5.2'!B60+'Tabell 5.2'!B72+'Tabell 5.2'!B108</f>
        <v>0</v>
      </c>
      <c r="C38" s="325">
        <f>'Tabell 5.1'!C12+'Tabell 5.1'!C24+'Tabell 5.1'!C36+'Tabell 5.1'!C48+'Tabell 5.1'!C62+'Tabell 5.1'!C74+'Tabell 5.1'!C86+'Tabell 5.1'!C98+'Tabell 5.2'!C12+'Tabell 5.2'!C24+'Tabell 5.2'!C36+'Tabell 5.2'!C48+'Tabell 5.2'!C84+'Tabell 5.2'!C96+'Tabell 5.2'!C122+'Tabell 5.2'!C134+'Tabell 5.3'!C12+'Tabell 5.3'!C24+'Tabell 5.2'!C60+'Tabell 5.2'!C72+'Tabell 5.2'!C108</f>
        <v>0</v>
      </c>
      <c r="D38" s="325" t="str">
        <f t="shared" ref="D38:D48" si="12">IF(B38=0, "    ---- ", IF(ABS(ROUND(100/B38*C38-100,1))&lt;999,ROUND(100/B38*C38-100,1),IF(ROUND(100/B38*C38-100,1)&gt;999,999,-999)))</f>
        <v xml:space="preserve">    ---- </v>
      </c>
      <c r="E38" s="325">
        <f>'Tabell 5.1'!E12+'Tabell 5.1'!E24+'Tabell 5.1'!E36+'Tabell 5.1'!E48+'Tabell 5.1'!E62+'Tabell 5.1'!E74+'Tabell 5.1'!E86+'Tabell 5.1'!E98+'Tabell 5.2'!E12+'Tabell 5.2'!E24+'Tabell 5.2'!E36+'Tabell 5.2'!E48+'Tabell 5.2'!E84+'Tabell 5.2'!E96+'Tabell 5.2'!E122+'Tabell 5.2'!E134+'Tabell 5.3'!E12+'Tabell 5.3'!E24+'Tabell 5.2'!E60+'Tabell 5.2'!E72+'Tabell 5.2'!E108</f>
        <v>0</v>
      </c>
      <c r="F38" s="325">
        <f>'Tabell 5.1'!F12+'Tabell 5.1'!F24+'Tabell 5.1'!F36+'Tabell 5.1'!F48+'Tabell 5.1'!F62+'Tabell 5.1'!F74+'Tabell 5.1'!F86+'Tabell 5.1'!F98+'Tabell 5.2'!F12+'Tabell 5.2'!F24+'Tabell 5.2'!F36+'Tabell 5.2'!F48+'Tabell 5.2'!F84+'Tabell 5.2'!F96+'Tabell 5.2'!F122+'Tabell 5.2'!F134+'Tabell 5.3'!F12+'Tabell 5.3'!F24+'Tabell 5.2'!F60+'Tabell 5.2'!F72+'Tabell 5.2'!F108</f>
        <v>0</v>
      </c>
      <c r="G38" s="326" t="str">
        <f t="shared" ref="G38:G48" si="13">IF(E38=0, "    ---- ", IF(ABS(ROUND(100/E38*F38-100,1))&lt;999,ROUND(100/E38*F38-100,1),IF(ROUND(100/E38*F38-100,1)&gt;999,999,-999)))</f>
        <v xml:space="preserve">    ---- </v>
      </c>
      <c r="H38" s="325">
        <f>'Tabell 5.1'!H12+'Tabell 5.1'!H24+'Tabell 5.1'!H36+'Tabell 5.1'!H48+'Tabell 5.1'!H62+'Tabell 5.1'!H74+'Tabell 5.1'!H86+'Tabell 5.1'!H98+'Tabell 5.2'!H12+'Tabell 5.2'!H24+'Tabell 5.2'!H36+'Tabell 5.2'!H48+'Tabell 5.2'!H84+'Tabell 5.2'!H96+'Tabell 5.2'!H122+'Tabell 5.2'!H134+'Tabell 5.3'!H12+'Tabell 5.3'!H24+'Tabell 5.2'!H60+'Tabell 5.2'!H72+'Tabell 5.2'!H108</f>
        <v>0</v>
      </c>
      <c r="I38" s="325">
        <f>'Tabell 5.1'!I12+'Tabell 5.1'!I24+'Tabell 5.1'!I36+'Tabell 5.1'!I48+'Tabell 5.1'!I62+'Tabell 5.1'!I74+'Tabell 5.1'!I86+'Tabell 5.1'!I98+'Tabell 5.2'!I12+'Tabell 5.2'!I24+'Tabell 5.2'!I36+'Tabell 5.2'!I48+'Tabell 5.2'!I84+'Tabell 5.2'!I96+'Tabell 5.2'!I122+'Tabell 5.2'!I134+'Tabell 5.3'!I12+'Tabell 5.3'!I24+'Tabell 5.2'!I60+'Tabell 5.2'!I72+'Tabell 5.2'!I108</f>
        <v>0</v>
      </c>
      <c r="J38" s="326" t="str">
        <f t="shared" ref="J38:J48" si="14">IF(H38=0, "    ---- ", IF(ABS(ROUND(100/H38*I38-100,1))&lt;999,ROUND(100/H38*I38-100,1),IF(ROUND(100/H38*I38-100,1)&gt;999,999,-999)))</f>
        <v xml:space="preserve">    ---- </v>
      </c>
      <c r="K38" s="325">
        <f>'Tabell 5.1'!K12+'Tabell 5.1'!K24+'Tabell 5.1'!K36+'Tabell 5.1'!K48+'Tabell 5.1'!K62+'Tabell 5.1'!K74+'Tabell 5.1'!K86+'Tabell 5.1'!K98+'Tabell 5.2'!K12+'Tabell 5.2'!K24+'Tabell 5.2'!K36+'Tabell 5.2'!K48+'Tabell 5.2'!K84+'Tabell 5.2'!K96+'Tabell 5.2'!K122+'Tabell 5.2'!K134+'Tabell 5.3'!K12+'Tabell 5.3'!K24+'Tabell 5.2'!K60+'Tabell 5.2'!K72+'Tabell 5.2'!K108</f>
        <v>0</v>
      </c>
      <c r="L38" s="325">
        <f>'Tabell 5.1'!L12+'Tabell 5.1'!L24+'Tabell 5.1'!L36+'Tabell 5.1'!L48+'Tabell 5.1'!L62+'Tabell 5.1'!L74+'Tabell 5.1'!L86+'Tabell 5.1'!L98+'Tabell 5.2'!L12+'Tabell 5.2'!L24+'Tabell 5.2'!L36+'Tabell 5.2'!L48+'Tabell 5.2'!L84+'Tabell 5.2'!L96+'Tabell 5.2'!L122+'Tabell 5.2'!L134+'Tabell 5.3'!L12+'Tabell 5.3'!L24+'Tabell 5.2'!L60+'Tabell 5.2'!L72+'Tabell 5.2'!L108</f>
        <v>0</v>
      </c>
      <c r="M38" s="325" t="str">
        <f t="shared" ref="M38:M48" si="15">IF(K38=0, "    ---- ", IF(ABS(ROUND(100/K38*L38-100,1))&lt;999,ROUND(100/K38*L38-100,1),IF(ROUND(100/K38*L38-100,1)&gt;999,999,-999)))</f>
        <v xml:space="preserve">    ---- </v>
      </c>
      <c r="N38" s="325">
        <f>'Tabell 5.1'!N12+'Tabell 5.1'!N24+'Tabell 5.1'!N36+'Tabell 5.1'!N48+'Tabell 5.1'!N62+'Tabell 5.1'!N74+'Tabell 5.1'!N86+'Tabell 5.1'!N98+'Tabell 5.2'!N12+'Tabell 5.2'!N24+'Tabell 5.2'!N36+'Tabell 5.2'!N48+'Tabell 5.2'!N84+'Tabell 5.2'!N96+'Tabell 5.2'!N122+'Tabell 5.2'!N134+'Tabell 5.3'!N12+'Tabell 5.3'!N24+'Tabell 5.2'!N60+'Tabell 5.2'!N72+'Tabell 5.2'!N108</f>
        <v>0</v>
      </c>
      <c r="O38" s="325">
        <f>'Tabell 5.1'!O12+'Tabell 5.1'!O24+'Tabell 5.1'!O36+'Tabell 5.1'!O48+'Tabell 5.1'!O62+'Tabell 5.1'!O74+'Tabell 5.1'!O86+'Tabell 5.1'!O98+'Tabell 5.2'!O12+'Tabell 5.2'!O24+'Tabell 5.2'!O36+'Tabell 5.2'!O48+'Tabell 5.2'!O84+'Tabell 5.2'!O96+'Tabell 5.2'!O122+'Tabell 5.2'!O134+'Tabell 5.3'!O12+'Tabell 5.3'!O24+'Tabell 5.2'!O60+'Tabell 5.2'!O72+'Tabell 5.2'!O108</f>
        <v>0</v>
      </c>
      <c r="P38" s="326"/>
      <c r="Q38" s="325">
        <f>'Tabell 5.1'!Q12+'Tabell 5.1'!Q24+'Tabell 5.1'!Q36+'Tabell 5.1'!Q48+'Tabell 5.1'!Q62+'Tabell 5.1'!Q74+'Tabell 5.1'!Q86+'Tabell 5.1'!Q98+'Tabell 5.2'!Q12+'Tabell 5.2'!Q24+'Tabell 5.2'!Q36+'Tabell 5.2'!Q48+'Tabell 5.2'!Q84+'Tabell 5.2'!Q96+'Tabell 5.2'!Q122+'Tabell 5.2'!Q134+'Tabell 5.3'!Q12+'Tabell 5.3'!Q24+'Tabell 5.2'!Q60+'Tabell 5.2'!Q72+'Tabell 5.2'!Q108</f>
        <v>0</v>
      </c>
      <c r="R38" s="325">
        <f>'Tabell 5.1'!R12+'Tabell 5.1'!R24+'Tabell 5.1'!R36+'Tabell 5.1'!R48+'Tabell 5.1'!R62+'Tabell 5.1'!R74+'Tabell 5.1'!R86+'Tabell 5.1'!R98+'Tabell 5.2'!R12+'Tabell 5.2'!R24+'Tabell 5.2'!R36+'Tabell 5.2'!R48+'Tabell 5.2'!R84+'Tabell 5.2'!R96+'Tabell 5.2'!R122+'Tabell 5.2'!R134+'Tabell 5.3'!R12+'Tabell 5.3'!R24+'Tabell 5.2'!R60+'Tabell 5.2'!R72+'Tabell 5.2'!R108</f>
        <v>0</v>
      </c>
      <c r="S38" s="326" t="str">
        <f t="shared" ref="S38:S48" si="16">IF(Q38=0, "    ---- ", IF(ABS(ROUND(100/Q38*R38-100,1))&lt;999,ROUND(100/Q38*R38-100,1),IF(ROUND(100/Q38*R38-100,1)&gt;999,999,-999)))</f>
        <v xml:space="preserve">    ---- </v>
      </c>
      <c r="T38" s="325">
        <f>'Tabell 5.1'!T12+'Tabell 5.1'!T24+'Tabell 5.1'!T36+'Tabell 5.1'!T48+'Tabell 5.1'!T62+'Tabell 5.1'!T74+'Tabell 5.1'!T86+'Tabell 5.1'!T98+'Tabell 5.2'!T12+'Tabell 5.2'!T24+'Tabell 5.2'!T36+'Tabell 5.2'!T48+'Tabell 5.2'!T84+'Tabell 5.2'!T96+'Tabell 5.2'!T122+'Tabell 5.2'!T134+'Tabell 5.3'!T12+'Tabell 5.3'!T24+'Tabell 5.2'!T60+'Tabell 5.2'!T72+'Tabell 5.2'!T108</f>
        <v>0</v>
      </c>
      <c r="U38" s="325">
        <f>'Tabell 5.1'!U12+'Tabell 5.1'!U24+'Tabell 5.1'!U36+'Tabell 5.1'!U48+'Tabell 5.1'!U62+'Tabell 5.1'!U74+'Tabell 5.1'!U86+'Tabell 5.1'!U98+'Tabell 5.2'!U12+'Tabell 5.2'!U24+'Tabell 5.2'!U36+'Tabell 5.2'!U48+'Tabell 5.2'!U84+'Tabell 5.2'!U96+'Tabell 5.2'!U122+'Tabell 5.2'!U134+'Tabell 5.3'!U12+'Tabell 5.3'!U24+'Tabell 5.2'!U60+'Tabell 5.2'!U72+'Tabell 5.2'!U108</f>
        <v>0</v>
      </c>
      <c r="V38" s="326" t="str">
        <f t="shared" ref="V38:V48" si="17">IF(T38=0, "    ---- ", IF(ABS(ROUND(100/T38*U38-100,1))&lt;999,ROUND(100/T38*U38-100,1),IF(ROUND(100/T38*U38-100,1)&gt;999,999,-999)))</f>
        <v xml:space="preserve">    ---- </v>
      </c>
      <c r="W38" s="325">
        <f>'Tabell 5.1'!W12+'Tabell 5.1'!W24+'Tabell 5.1'!W36+'Tabell 5.1'!W48+'Tabell 5.1'!W62+'Tabell 5.1'!W74+'Tabell 5.1'!W86+'Tabell 5.1'!W98+'Tabell 5.2'!W12+'Tabell 5.2'!W24+'Tabell 5.2'!W36+'Tabell 5.2'!W48+'Tabell 5.2'!W84+'Tabell 5.2'!W96+'Tabell 5.2'!W122+'Tabell 5.2'!W134+'Tabell 5.3'!W12+'Tabell 5.3'!W24+'Tabell 5.2'!W60+'Tabell 5.2'!W72+'Tabell 5.2'!W108</f>
        <v>0</v>
      </c>
      <c r="X38" s="325">
        <f>'Tabell 5.1'!X12+'Tabell 5.1'!X24+'Tabell 5.1'!X36+'Tabell 5.1'!X48+'Tabell 5.1'!X62+'Tabell 5.1'!X74+'Tabell 5.1'!X86+'Tabell 5.1'!X98+'Tabell 5.2'!X12+'Tabell 5.2'!X24+'Tabell 5.2'!X36+'Tabell 5.2'!X48+'Tabell 5.2'!X84+'Tabell 5.2'!X96+'Tabell 5.2'!X122+'Tabell 5.2'!X134+'Tabell 5.3'!X12+'Tabell 5.3'!X24+'Tabell 5.2'!X60+'Tabell 5.2'!X72+'Tabell 5.2'!X108</f>
        <v>0</v>
      </c>
      <c r="Y38" s="326" t="str">
        <f t="shared" ref="Y38:Y48" si="18">IF(W38=0, "    ---- ", IF(ABS(ROUND(100/W38*X38-100,1))&lt;999,ROUND(100/W38*X38-100,1),IF(ROUND(100/W38*X38-100,1)&gt;999,999,-999)))</f>
        <v xml:space="preserve">    ---- </v>
      </c>
      <c r="Z38" s="325">
        <f>'Tabell 5.1'!Z12+'Tabell 5.1'!Z24+'Tabell 5.1'!Z36+'Tabell 5.1'!Z48+'Tabell 5.1'!Z62+'Tabell 5.1'!Z74+'Tabell 5.1'!Z86+'Tabell 5.1'!Z98+'Tabell 5.2'!Z12+'Tabell 5.2'!Z24+'Tabell 5.2'!Z36+'Tabell 5.2'!Z48+'Tabell 5.2'!Z84+'Tabell 5.2'!Z96+'Tabell 5.2'!Z122+'Tabell 5.2'!Z134+'Tabell 5.3'!Z12+'Tabell 5.3'!Z24+'Tabell 5.2'!Z60+'Tabell 5.2'!Z72+'Tabell 5.2'!Z108</f>
        <v>0</v>
      </c>
      <c r="AA38" s="325">
        <f>'Tabell 5.1'!AA12+'Tabell 5.1'!AA24+'Tabell 5.1'!AA36+'Tabell 5.1'!AA48+'Tabell 5.1'!AA62+'Tabell 5.1'!AA74+'Tabell 5.1'!AA86+'Tabell 5.1'!AA98+'Tabell 5.2'!AA12+'Tabell 5.2'!AA24+'Tabell 5.2'!AA36+'Tabell 5.2'!AA48+'Tabell 5.2'!AA84+'Tabell 5.2'!AA96+'Tabell 5.2'!AA122+'Tabell 5.2'!AA134+'Tabell 5.3'!AA12+'Tabell 5.3'!AA24+'Tabell 5.2'!AA60+'Tabell 5.2'!AA72+'Tabell 5.2'!AA108</f>
        <v>0</v>
      </c>
      <c r="AB38" s="326" t="str">
        <f t="shared" ref="AB38:AB48" si="19">IF(Z38=0, "    ---- ", IF(ABS(ROUND(100/Z38*AA38-100,1))&lt;999,ROUND(100/Z38*AA38-100,1),IF(ROUND(100/Z38*AA38-100,1)&gt;999,999,-999)))</f>
        <v xml:space="preserve">    ---- </v>
      </c>
      <c r="AC38" s="325">
        <f>'Tabell 5.1'!AC12+'Tabell 5.1'!AC24+'Tabell 5.1'!AC36+'Tabell 5.1'!AC48+'Tabell 5.1'!AC62+'Tabell 5.1'!AC74+'Tabell 5.1'!AC86+'Tabell 5.1'!AC98+'Tabell 5.2'!AC12+'Tabell 5.2'!AC24+'Tabell 5.2'!AC36+'Tabell 5.2'!AC48+'Tabell 5.2'!AC84+'Tabell 5.2'!AC96+'Tabell 5.2'!AC122+'Tabell 5.2'!AC134+'Tabell 5.3'!AC12+'Tabell 5.3'!AC24+'Tabell 5.2'!AC60+'Tabell 5.2'!AC72+'Tabell 5.2'!AC108</f>
        <v>0</v>
      </c>
      <c r="AD38" s="325">
        <f>'Tabell 5.1'!AD12+'Tabell 5.1'!AD24+'Tabell 5.1'!AD36+'Tabell 5.1'!AD48+'Tabell 5.1'!AD62+'Tabell 5.1'!AD74+'Tabell 5.1'!AD86+'Tabell 5.1'!AD98+'Tabell 5.2'!AD12+'Tabell 5.2'!AD24+'Tabell 5.2'!AD36+'Tabell 5.2'!AD48+'Tabell 5.2'!AD84+'Tabell 5.2'!AD96+'Tabell 5.2'!AD122+'Tabell 5.2'!AD134+'Tabell 5.3'!AD12+'Tabell 5.3'!AD24+'Tabell 5.2'!AD60+'Tabell 5.2'!AD72+'Tabell 5.2'!AD108</f>
        <v>0</v>
      </c>
      <c r="AE38" s="326"/>
      <c r="AF38" s="325">
        <f>'Tabell 5.1'!AF12+'Tabell 5.1'!AF24+'Tabell 5.1'!AF36+'Tabell 5.1'!AF48+'Tabell 5.1'!AF62+'Tabell 5.1'!AF74+'Tabell 5.1'!AF86+'Tabell 5.1'!AF98+'Tabell 5.2'!AF12+'Tabell 5.2'!AF24+'Tabell 5.2'!AF36+'Tabell 5.2'!AF48+'Tabell 5.2'!AF84+'Tabell 5.2'!AF96+'Tabell 5.2'!AF122+'Tabell 5.2'!AF134+'Tabell 5.3'!AF12+'Tabell 5.3'!AF24+'Tabell 5.2'!AF60+'Tabell 5.2'!AF72+'Tabell 5.2'!AF108</f>
        <v>0</v>
      </c>
      <c r="AG38" s="325">
        <f>'Tabell 5.1'!AG12+'Tabell 5.1'!AG24+'Tabell 5.1'!AG36+'Tabell 5.1'!AG48+'Tabell 5.1'!AG62+'Tabell 5.1'!AG74+'Tabell 5.1'!AG86+'Tabell 5.1'!AG98+'Tabell 5.2'!AG12+'Tabell 5.2'!AG24+'Tabell 5.2'!AG36+'Tabell 5.2'!AG48+'Tabell 5.2'!AG84+'Tabell 5.2'!AG96+'Tabell 5.2'!AG122+'Tabell 5.2'!AG134+'Tabell 5.3'!AG12+'Tabell 5.3'!AG24+'Tabell 5.2'!AG60+'Tabell 5.2'!AG72+'Tabell 5.2'!AG108</f>
        <v>0</v>
      </c>
      <c r="AH38" s="326" t="str">
        <f t="shared" ref="AH38:AH48" si="20">IF(AF38=0, "    ---- ", IF(ABS(ROUND(100/AF38*AG38-100,1))&lt;999,ROUND(100/AF38*AG38-100,1),IF(ROUND(100/AF38*AG38-100,1)&gt;999,999,-999)))</f>
        <v xml:space="preserve">    ---- </v>
      </c>
      <c r="AI38" s="325">
        <f>'Tabell 5.1'!AI12+'Tabell 5.1'!AI24+'Tabell 5.1'!AI36+'Tabell 5.1'!AI48+'Tabell 5.1'!AI62+'Tabell 5.1'!AI74+'Tabell 5.1'!AI86+'Tabell 5.1'!AI98+'Tabell 5.2'!AI12+'Tabell 5.2'!AI24+'Tabell 5.2'!AI36+'Tabell 5.2'!AI48+'Tabell 5.2'!AI84+'Tabell 5.2'!AI96+'Tabell 5.2'!AI122+'Tabell 5.2'!AI134+'Tabell 5.3'!AI12+'Tabell 5.3'!AI24+'Tabell 5.2'!AI60+'Tabell 5.2'!AI72+'Tabell 5.2'!AI108</f>
        <v>0</v>
      </c>
      <c r="AJ38" s="325">
        <f>'Tabell 5.1'!AJ12+'Tabell 5.1'!AJ24+'Tabell 5.1'!AJ36+'Tabell 5.1'!AJ48+'Tabell 5.1'!AJ62+'Tabell 5.1'!AJ74+'Tabell 5.1'!AJ86+'Tabell 5.1'!AJ98+'Tabell 5.2'!AJ12+'Tabell 5.2'!AJ24+'Tabell 5.2'!AJ36+'Tabell 5.2'!AJ48+'Tabell 5.2'!AJ84+'Tabell 5.2'!AJ96+'Tabell 5.2'!AJ122+'Tabell 5.2'!AJ134+'Tabell 5.3'!AJ12+'Tabell 5.3'!AJ24+'Tabell 5.2'!AJ60+'Tabell 5.2'!AJ72+'Tabell 5.2'!AJ108</f>
        <v>0</v>
      </c>
      <c r="AK38" s="326" t="str">
        <f t="shared" ref="AK38:AK48" si="21">IF(AI38=0, "    ---- ", IF(ABS(ROUND(100/AI38*AJ38-100,1))&lt;999,ROUND(100/AI38*AJ38-100,1),IF(ROUND(100/AI38*AJ38-100,1)&gt;999,999,-999)))</f>
        <v xml:space="preserve">    ---- </v>
      </c>
      <c r="AL38" s="325">
        <f>'Tabell 5.1'!AL12+'Tabell 5.1'!AL24+'Tabell 5.1'!AL36+'Tabell 5.1'!AL48+'Tabell 5.1'!AL62+'Tabell 5.1'!AL74+'Tabell 5.1'!AL86+'Tabell 5.1'!AL98+'Tabell 5.2'!AL12+'Tabell 5.2'!AL24+'Tabell 5.2'!AL36+'Tabell 5.2'!AL48+'Tabell 5.2'!AL84+'Tabell 5.2'!AL96+'Tabell 5.2'!AL122+'Tabell 5.2'!AL134+'Tabell 5.3'!AL12+'Tabell 5.3'!AL24+'Tabell 5.2'!AL60+'Tabell 5.2'!AL72+'Tabell 5.2'!AL108</f>
        <v>0</v>
      </c>
      <c r="AM38" s="325">
        <f>'Tabell 5.1'!AM12+'Tabell 5.1'!AM24+'Tabell 5.1'!AM36+'Tabell 5.1'!AM48+'Tabell 5.1'!AM62+'Tabell 5.1'!AM74+'Tabell 5.1'!AM86+'Tabell 5.1'!AM98+'Tabell 5.2'!AM12+'Tabell 5.2'!AM24+'Tabell 5.2'!AM36+'Tabell 5.2'!AM48+'Tabell 5.2'!AM84+'Tabell 5.2'!AM96+'Tabell 5.2'!AM122+'Tabell 5.2'!AM134+'Tabell 5.3'!AM12+'Tabell 5.3'!AM24+'Tabell 5.2'!AM60+'Tabell 5.2'!AM72+'Tabell 5.2'!AM108</f>
        <v>0</v>
      </c>
      <c r="AN38" s="326" t="str">
        <f t="shared" ref="AN38:AN48" si="22">IF(AL38=0, "    ---- ", IF(ABS(ROUND(100/AL38*AM38-100,1))&lt;999,ROUND(100/AL38*AM38-100,1),IF(ROUND(100/AL38*AM38-100,1)&gt;999,999,-999)))</f>
        <v xml:space="preserve">    ---- </v>
      </c>
      <c r="AO38" s="325">
        <f t="shared" ref="AO38:AP48" si="23">B38+E38+H38+K38+Q38+T38+W38+Z38+AF38+AI38+AL38</f>
        <v>0</v>
      </c>
      <c r="AP38" s="325">
        <f t="shared" si="23"/>
        <v>0</v>
      </c>
      <c r="AQ38" s="326" t="str">
        <f>IF(AO38=0, "    ---- ", IF(ABS(ROUND(100/AO38*AP38-100,1))&lt;999,ROUND(100/AO38*AP38-100,1),IF(ROUND(100/AO38*AP38-100,1)&gt;999,999,-999)))</f>
        <v xml:space="preserve">    ---- </v>
      </c>
      <c r="AR38" s="325">
        <f>+B38+E38+H38+K38+N38+Q38+T38+W38+Z38+AC38+AF38+AI38+AL38</f>
        <v>0</v>
      </c>
      <c r="AS38" s="325">
        <f t="shared" si="6"/>
        <v>0</v>
      </c>
      <c r="AT38" s="326" t="str">
        <f>IF(AR38=0, "    ---- ", IF(ABS(ROUND(100/AR38*AS38-100,1))&lt;999,ROUND(100/AR38*AS38-100,1),IF(ROUND(100/AR38*AS38-100,1)&gt;999,999,-999)))</f>
        <v xml:space="preserve">    ---- </v>
      </c>
      <c r="AU38" s="458"/>
      <c r="AV38" s="306"/>
      <c r="AW38" s="302"/>
      <c r="AX38" s="302"/>
    </row>
    <row r="39" spans="1:50" s="328" customFormat="1" ht="18.75" customHeight="1">
      <c r="A39" s="425" t="s">
        <v>308</v>
      </c>
      <c r="B39" s="325">
        <f>'Tabell 5.1'!B13+'Tabell 5.1'!B25+'Tabell 5.1'!B37+'Tabell 5.1'!B49+'Tabell 5.1'!B63+'Tabell 5.1'!B75+'Tabell 5.1'!B87+'Tabell 5.1'!B99+'Tabell 5.2'!B13+'Tabell 5.2'!B25+'Tabell 5.2'!B37+'Tabell 5.2'!B49+'Tabell 5.2'!B85+'Tabell 5.2'!B97+'Tabell 5.2'!B123+'Tabell 5.2'!B135+'Tabell 5.3'!B13+'Tabell 5.3'!B25+'Tabell 5.2'!B61+'Tabell 5.2'!B73+'Tabell 5.2'!B109</f>
        <v>0</v>
      </c>
      <c r="C39" s="325">
        <f>'Tabell 5.1'!C13+'Tabell 5.1'!C25+'Tabell 5.1'!C37+'Tabell 5.1'!C49+'Tabell 5.1'!C63+'Tabell 5.1'!C75+'Tabell 5.1'!C87+'Tabell 5.1'!C99+'Tabell 5.2'!C13+'Tabell 5.2'!C25+'Tabell 5.2'!C37+'Tabell 5.2'!C49+'Tabell 5.2'!C85+'Tabell 5.2'!C97+'Tabell 5.2'!C123+'Tabell 5.2'!C135+'Tabell 5.3'!C13+'Tabell 5.3'!C25+'Tabell 5.2'!C61+'Tabell 5.2'!C73+'Tabell 5.2'!C109</f>
        <v>0</v>
      </c>
      <c r="D39" s="325" t="str">
        <f t="shared" si="12"/>
        <v xml:space="preserve">    ---- </v>
      </c>
      <c r="E39" s="325">
        <f>'Tabell 5.1'!E13+'Tabell 5.1'!E25+'Tabell 5.1'!E37+'Tabell 5.1'!E49+'Tabell 5.1'!E63+'Tabell 5.1'!E75+'Tabell 5.1'!E87+'Tabell 5.1'!E99+'Tabell 5.2'!E13+'Tabell 5.2'!E25+'Tabell 5.2'!E37+'Tabell 5.2'!E49+'Tabell 5.2'!E85+'Tabell 5.2'!E97+'Tabell 5.2'!E123+'Tabell 5.2'!E135+'Tabell 5.3'!E13+'Tabell 5.3'!E25+'Tabell 5.2'!E61+'Tabell 5.2'!E73+'Tabell 5.2'!E109</f>
        <v>0</v>
      </c>
      <c r="F39" s="325">
        <f>'Tabell 5.1'!F13+'Tabell 5.1'!F25+'Tabell 5.1'!F37+'Tabell 5.1'!F49+'Tabell 5.1'!F63+'Tabell 5.1'!F75+'Tabell 5.1'!F87+'Tabell 5.1'!F99+'Tabell 5.2'!F13+'Tabell 5.2'!F25+'Tabell 5.2'!F37+'Tabell 5.2'!F49+'Tabell 5.2'!F85+'Tabell 5.2'!F97+'Tabell 5.2'!F123+'Tabell 5.2'!F135+'Tabell 5.3'!F13+'Tabell 5.3'!F25+'Tabell 5.2'!F61+'Tabell 5.2'!F73+'Tabell 5.2'!F109</f>
        <v>0</v>
      </c>
      <c r="G39" s="326" t="str">
        <f t="shared" si="13"/>
        <v xml:space="preserve">    ---- </v>
      </c>
      <c r="H39" s="325">
        <f>'Tabell 5.1'!H13+'Tabell 5.1'!H25+'Tabell 5.1'!H37+'Tabell 5.1'!H49+'Tabell 5.1'!H63+'Tabell 5.1'!H75+'Tabell 5.1'!H87+'Tabell 5.1'!H99+'Tabell 5.2'!H13+'Tabell 5.2'!H25+'Tabell 5.2'!H37+'Tabell 5.2'!H49+'Tabell 5.2'!H85+'Tabell 5.2'!H97+'Tabell 5.2'!H123+'Tabell 5.2'!H135+'Tabell 5.3'!H13+'Tabell 5.3'!H25+'Tabell 5.2'!H61+'Tabell 5.2'!H73+'Tabell 5.2'!H109</f>
        <v>0</v>
      </c>
      <c r="I39" s="325">
        <f>'Tabell 5.1'!I13+'Tabell 5.1'!I25+'Tabell 5.1'!I37+'Tabell 5.1'!I49+'Tabell 5.1'!I63+'Tabell 5.1'!I75+'Tabell 5.1'!I87+'Tabell 5.1'!I99+'Tabell 5.2'!I13+'Tabell 5.2'!I25+'Tabell 5.2'!I37+'Tabell 5.2'!I49+'Tabell 5.2'!I85+'Tabell 5.2'!I97+'Tabell 5.2'!I123+'Tabell 5.2'!I135+'Tabell 5.3'!I13+'Tabell 5.3'!I25+'Tabell 5.2'!I61+'Tabell 5.2'!I73+'Tabell 5.2'!I109</f>
        <v>0</v>
      </c>
      <c r="J39" s="326"/>
      <c r="K39" s="325">
        <f>'Tabell 5.1'!K13+'Tabell 5.1'!K25+'Tabell 5.1'!K37+'Tabell 5.1'!K49+'Tabell 5.1'!K63+'Tabell 5.1'!K75+'Tabell 5.1'!K87+'Tabell 5.1'!K99+'Tabell 5.2'!K13+'Tabell 5.2'!K25+'Tabell 5.2'!K37+'Tabell 5.2'!K49+'Tabell 5.2'!K85+'Tabell 5.2'!K97+'Tabell 5.2'!K123+'Tabell 5.2'!K135+'Tabell 5.3'!K13+'Tabell 5.3'!K25+'Tabell 5.2'!K61+'Tabell 5.2'!K73+'Tabell 5.2'!K109</f>
        <v>0</v>
      </c>
      <c r="L39" s="325">
        <f>'Tabell 5.1'!L13+'Tabell 5.1'!L25+'Tabell 5.1'!L37+'Tabell 5.1'!L49+'Tabell 5.1'!L63+'Tabell 5.1'!L75+'Tabell 5.1'!L87+'Tabell 5.1'!L99+'Tabell 5.2'!L13+'Tabell 5.2'!L25+'Tabell 5.2'!L37+'Tabell 5.2'!L49+'Tabell 5.2'!L85+'Tabell 5.2'!L97+'Tabell 5.2'!L123+'Tabell 5.2'!L135+'Tabell 5.3'!L13+'Tabell 5.3'!L25+'Tabell 5.2'!L61+'Tabell 5.2'!L73+'Tabell 5.2'!L109</f>
        <v>0</v>
      </c>
      <c r="M39" s="325"/>
      <c r="N39" s="325">
        <f>'Tabell 5.1'!N13+'Tabell 5.1'!N25+'Tabell 5.1'!N37+'Tabell 5.1'!N49+'Tabell 5.1'!N63+'Tabell 5.1'!N75+'Tabell 5.1'!N87+'Tabell 5.1'!N99+'Tabell 5.2'!N13+'Tabell 5.2'!N25+'Tabell 5.2'!N37+'Tabell 5.2'!N49+'Tabell 5.2'!N85+'Tabell 5.2'!N97+'Tabell 5.2'!N123+'Tabell 5.2'!N135+'Tabell 5.3'!N13+'Tabell 5.3'!N25+'Tabell 5.2'!N61+'Tabell 5.2'!N73+'Tabell 5.2'!N109</f>
        <v>0</v>
      </c>
      <c r="O39" s="325">
        <f>'Tabell 5.1'!O13+'Tabell 5.1'!O25+'Tabell 5.1'!O37+'Tabell 5.1'!O49+'Tabell 5.1'!O63+'Tabell 5.1'!O75+'Tabell 5.1'!O87+'Tabell 5.1'!O99+'Tabell 5.2'!O13+'Tabell 5.2'!O25+'Tabell 5.2'!O37+'Tabell 5.2'!O49+'Tabell 5.2'!O85+'Tabell 5.2'!O97+'Tabell 5.2'!O123+'Tabell 5.2'!O135+'Tabell 5.3'!O13+'Tabell 5.3'!O25+'Tabell 5.2'!O61+'Tabell 5.2'!O73+'Tabell 5.2'!O109</f>
        <v>0</v>
      </c>
      <c r="P39" s="326"/>
      <c r="Q39" s="325">
        <f>'Tabell 5.1'!Q13+'Tabell 5.1'!Q25+'Tabell 5.1'!Q37+'Tabell 5.1'!Q49+'Tabell 5.1'!Q63+'Tabell 5.1'!Q75+'Tabell 5.1'!Q87+'Tabell 5.1'!Q99+'Tabell 5.2'!Q13+'Tabell 5.2'!Q25+'Tabell 5.2'!Q37+'Tabell 5.2'!Q49+'Tabell 5.2'!Q85+'Tabell 5.2'!Q97+'Tabell 5.2'!Q123+'Tabell 5.2'!Q135+'Tabell 5.3'!Q13+'Tabell 5.3'!Q25+'Tabell 5.2'!Q61+'Tabell 5.2'!Q73+'Tabell 5.2'!Q109</f>
        <v>0</v>
      </c>
      <c r="R39" s="325">
        <f>'Tabell 5.1'!R13+'Tabell 5.1'!R25+'Tabell 5.1'!R37+'Tabell 5.1'!R49+'Tabell 5.1'!R63+'Tabell 5.1'!R75+'Tabell 5.1'!R87+'Tabell 5.1'!R99+'Tabell 5.2'!R13+'Tabell 5.2'!R25+'Tabell 5.2'!R37+'Tabell 5.2'!R49+'Tabell 5.2'!R85+'Tabell 5.2'!R97+'Tabell 5.2'!R123+'Tabell 5.2'!R135+'Tabell 5.3'!R13+'Tabell 5.3'!R25+'Tabell 5.2'!R61+'Tabell 5.2'!R73+'Tabell 5.2'!R109</f>
        <v>0</v>
      </c>
      <c r="S39" s="326" t="str">
        <f t="shared" si="16"/>
        <v xml:space="preserve">    ---- </v>
      </c>
      <c r="T39" s="325">
        <f>'Tabell 5.1'!T13+'Tabell 5.1'!T25+'Tabell 5.1'!T37+'Tabell 5.1'!T49+'Tabell 5.1'!T63+'Tabell 5.1'!T75+'Tabell 5.1'!T87+'Tabell 5.1'!T99+'Tabell 5.2'!T13+'Tabell 5.2'!T25+'Tabell 5.2'!T37+'Tabell 5.2'!T49+'Tabell 5.2'!T85+'Tabell 5.2'!T97+'Tabell 5.2'!T123+'Tabell 5.2'!T135+'Tabell 5.3'!T13+'Tabell 5.3'!T25+'Tabell 5.2'!T61+'Tabell 5.2'!T73+'Tabell 5.2'!T109</f>
        <v>0</v>
      </c>
      <c r="U39" s="325">
        <f>'Tabell 5.1'!U13+'Tabell 5.1'!U25+'Tabell 5.1'!U37+'Tabell 5.1'!U49+'Tabell 5.1'!U63+'Tabell 5.1'!U75+'Tabell 5.1'!U87+'Tabell 5.1'!U99+'Tabell 5.2'!U13+'Tabell 5.2'!U25+'Tabell 5.2'!U37+'Tabell 5.2'!U49+'Tabell 5.2'!U85+'Tabell 5.2'!U97+'Tabell 5.2'!U123+'Tabell 5.2'!U135+'Tabell 5.3'!U13+'Tabell 5.3'!U25+'Tabell 5.2'!U61+'Tabell 5.2'!U73+'Tabell 5.2'!U109</f>
        <v>0</v>
      </c>
      <c r="V39" s="326"/>
      <c r="W39" s="325">
        <f>'Tabell 5.1'!W13+'Tabell 5.1'!W25+'Tabell 5.1'!W37+'Tabell 5.1'!W49+'Tabell 5.1'!W63+'Tabell 5.1'!W75+'Tabell 5.1'!W87+'Tabell 5.1'!W99+'Tabell 5.2'!W13+'Tabell 5.2'!W25+'Tabell 5.2'!W37+'Tabell 5.2'!W49+'Tabell 5.2'!W85+'Tabell 5.2'!W97+'Tabell 5.2'!W123+'Tabell 5.2'!W135+'Tabell 5.3'!W13+'Tabell 5.3'!W25+'Tabell 5.2'!W61+'Tabell 5.2'!W73+'Tabell 5.2'!W109</f>
        <v>0</v>
      </c>
      <c r="X39" s="325">
        <f>'Tabell 5.1'!X13+'Tabell 5.1'!X25+'Tabell 5.1'!X37+'Tabell 5.1'!X49+'Tabell 5.1'!X63+'Tabell 5.1'!X75+'Tabell 5.1'!X87+'Tabell 5.1'!X99+'Tabell 5.2'!X13+'Tabell 5.2'!X25+'Tabell 5.2'!X37+'Tabell 5.2'!X49+'Tabell 5.2'!X85+'Tabell 5.2'!X97+'Tabell 5.2'!X123+'Tabell 5.2'!X135+'Tabell 5.3'!X13+'Tabell 5.3'!X25+'Tabell 5.2'!X61+'Tabell 5.2'!X73+'Tabell 5.2'!X109</f>
        <v>0</v>
      </c>
      <c r="Y39" s="326" t="str">
        <f t="shared" si="18"/>
        <v xml:space="preserve">    ---- </v>
      </c>
      <c r="Z39" s="325">
        <f>'Tabell 5.1'!Z13+'Tabell 5.1'!Z25+'Tabell 5.1'!Z37+'Tabell 5.1'!Z49+'Tabell 5.1'!Z63+'Tabell 5.1'!Z75+'Tabell 5.1'!Z87+'Tabell 5.1'!Z99+'Tabell 5.2'!Z13+'Tabell 5.2'!Z25+'Tabell 5.2'!Z37+'Tabell 5.2'!Z49+'Tabell 5.2'!Z85+'Tabell 5.2'!Z97+'Tabell 5.2'!Z123+'Tabell 5.2'!Z135+'Tabell 5.3'!Z13+'Tabell 5.3'!Z25+'Tabell 5.2'!Z61+'Tabell 5.2'!Z73+'Tabell 5.2'!Z109</f>
        <v>0</v>
      </c>
      <c r="AA39" s="325">
        <f>'Tabell 5.1'!AA13+'Tabell 5.1'!AA25+'Tabell 5.1'!AA37+'Tabell 5.1'!AA49+'Tabell 5.1'!AA63+'Tabell 5.1'!AA75+'Tabell 5.1'!AA87+'Tabell 5.1'!AA99+'Tabell 5.2'!AA13+'Tabell 5.2'!AA25+'Tabell 5.2'!AA37+'Tabell 5.2'!AA49+'Tabell 5.2'!AA85+'Tabell 5.2'!AA97+'Tabell 5.2'!AA123+'Tabell 5.2'!AA135+'Tabell 5.3'!AA13+'Tabell 5.3'!AA25+'Tabell 5.2'!AA61+'Tabell 5.2'!AA73+'Tabell 5.2'!AA109</f>
        <v>0</v>
      </c>
      <c r="AB39" s="326"/>
      <c r="AC39" s="325">
        <f>'Tabell 5.1'!AC13+'Tabell 5.1'!AC25+'Tabell 5.1'!AC37+'Tabell 5.1'!AC49+'Tabell 5.1'!AC63+'Tabell 5.1'!AC75+'Tabell 5.1'!AC87+'Tabell 5.1'!AC99+'Tabell 5.2'!AC13+'Tabell 5.2'!AC25+'Tabell 5.2'!AC37+'Tabell 5.2'!AC49+'Tabell 5.2'!AC85+'Tabell 5.2'!AC97+'Tabell 5.2'!AC123+'Tabell 5.2'!AC135+'Tabell 5.3'!AC13+'Tabell 5.3'!AC25+'Tabell 5.2'!AC61+'Tabell 5.2'!AC73+'Tabell 5.2'!AC109</f>
        <v>0</v>
      </c>
      <c r="AD39" s="325">
        <f>'Tabell 5.1'!AD13+'Tabell 5.1'!AD25+'Tabell 5.1'!AD37+'Tabell 5.1'!AD49+'Tabell 5.1'!AD63+'Tabell 5.1'!AD75+'Tabell 5.1'!AD87+'Tabell 5.1'!AD99+'Tabell 5.2'!AD13+'Tabell 5.2'!AD25+'Tabell 5.2'!AD37+'Tabell 5.2'!AD49+'Tabell 5.2'!AD85+'Tabell 5.2'!AD97+'Tabell 5.2'!AD123+'Tabell 5.2'!AD135+'Tabell 5.3'!AD13+'Tabell 5.3'!AD25+'Tabell 5.2'!AD61+'Tabell 5.2'!AD73+'Tabell 5.2'!AD109</f>
        <v>0</v>
      </c>
      <c r="AE39" s="326"/>
      <c r="AF39" s="325">
        <f>'Tabell 5.1'!AF13+'Tabell 5.1'!AF25+'Tabell 5.1'!AF37+'Tabell 5.1'!AF49+'Tabell 5.1'!AF63+'Tabell 5.1'!AF75+'Tabell 5.1'!AF87+'Tabell 5.1'!AF99+'Tabell 5.2'!AF13+'Tabell 5.2'!AF25+'Tabell 5.2'!AF37+'Tabell 5.2'!AF49+'Tabell 5.2'!AF85+'Tabell 5.2'!AF97+'Tabell 5.2'!AF123+'Tabell 5.2'!AF135+'Tabell 5.3'!AF13+'Tabell 5.3'!AF25+'Tabell 5.2'!AF61+'Tabell 5.2'!AF73+'Tabell 5.2'!AF109</f>
        <v>0</v>
      </c>
      <c r="AG39" s="325">
        <f>'Tabell 5.1'!AG13+'Tabell 5.1'!AG25+'Tabell 5.1'!AG37+'Tabell 5.1'!AG49+'Tabell 5.1'!AG63+'Tabell 5.1'!AG75+'Tabell 5.1'!AG87+'Tabell 5.1'!AG99+'Tabell 5.2'!AG13+'Tabell 5.2'!AG25+'Tabell 5.2'!AG37+'Tabell 5.2'!AG49+'Tabell 5.2'!AG85+'Tabell 5.2'!AG97+'Tabell 5.2'!AG123+'Tabell 5.2'!AG135+'Tabell 5.3'!AG13+'Tabell 5.3'!AG25+'Tabell 5.2'!AG61+'Tabell 5.2'!AG73+'Tabell 5.2'!AG109</f>
        <v>0</v>
      </c>
      <c r="AH39" s="326"/>
      <c r="AI39" s="325">
        <f>'Tabell 5.1'!AI13+'Tabell 5.1'!AI25+'Tabell 5.1'!AI37+'Tabell 5.1'!AI49+'Tabell 5.1'!AI63+'Tabell 5.1'!AI75+'Tabell 5.1'!AI87+'Tabell 5.1'!AI99+'Tabell 5.2'!AI13+'Tabell 5.2'!AI25+'Tabell 5.2'!AI37+'Tabell 5.2'!AI49+'Tabell 5.2'!AI85+'Tabell 5.2'!AI97+'Tabell 5.2'!AI123+'Tabell 5.2'!AI135+'Tabell 5.3'!AI13+'Tabell 5.3'!AI25+'Tabell 5.2'!AI61+'Tabell 5.2'!AI73+'Tabell 5.2'!AI109</f>
        <v>0</v>
      </c>
      <c r="AJ39" s="325">
        <f>'Tabell 5.1'!AJ13+'Tabell 5.1'!AJ25+'Tabell 5.1'!AJ37+'Tabell 5.1'!AJ49+'Tabell 5.1'!AJ63+'Tabell 5.1'!AJ75+'Tabell 5.1'!AJ87+'Tabell 5.1'!AJ99+'Tabell 5.2'!AJ13+'Tabell 5.2'!AJ25+'Tabell 5.2'!AJ37+'Tabell 5.2'!AJ49+'Tabell 5.2'!AJ85+'Tabell 5.2'!AJ97+'Tabell 5.2'!AJ123+'Tabell 5.2'!AJ135+'Tabell 5.3'!AJ13+'Tabell 5.3'!AJ25+'Tabell 5.2'!AJ61+'Tabell 5.2'!AJ73+'Tabell 5.2'!AJ109</f>
        <v>0</v>
      </c>
      <c r="AK39" s="326"/>
      <c r="AL39" s="325">
        <f>'Tabell 5.1'!AL13+'Tabell 5.1'!AL25+'Tabell 5.1'!AL37+'Tabell 5.1'!AL49+'Tabell 5.1'!AL63+'Tabell 5.1'!AL75+'Tabell 5.1'!AL87+'Tabell 5.1'!AL99+'Tabell 5.2'!AL13+'Tabell 5.2'!AL25+'Tabell 5.2'!AL37+'Tabell 5.2'!AL49+'Tabell 5.2'!AL85+'Tabell 5.2'!AL97+'Tabell 5.2'!AL123+'Tabell 5.2'!AL135+'Tabell 5.3'!AL13+'Tabell 5.3'!AL25+'Tabell 5.2'!AL61+'Tabell 5.2'!AL73+'Tabell 5.2'!AL109</f>
        <v>0</v>
      </c>
      <c r="AM39" s="325">
        <f>'Tabell 5.1'!AM13+'Tabell 5.1'!AM25+'Tabell 5.1'!AM37+'Tabell 5.1'!AM49+'Tabell 5.1'!AM63+'Tabell 5.1'!AM75+'Tabell 5.1'!AM87+'Tabell 5.1'!AM99+'Tabell 5.2'!AM13+'Tabell 5.2'!AM25+'Tabell 5.2'!AM37+'Tabell 5.2'!AM49+'Tabell 5.2'!AM85+'Tabell 5.2'!AM97+'Tabell 5.2'!AM123+'Tabell 5.2'!AM135+'Tabell 5.3'!AM13+'Tabell 5.3'!AM25+'Tabell 5.2'!AM61+'Tabell 5.2'!AM73+'Tabell 5.2'!AM109</f>
        <v>0</v>
      </c>
      <c r="AN39" s="326" t="str">
        <f t="shared" si="22"/>
        <v xml:space="preserve">    ---- </v>
      </c>
      <c r="AO39" s="325">
        <f t="shared" si="23"/>
        <v>0</v>
      </c>
      <c r="AP39" s="325">
        <f t="shared" si="23"/>
        <v>0</v>
      </c>
      <c r="AQ39" s="326" t="str">
        <f>IF(AO39=0, "    ---- ", IF(ABS(ROUND(100/AO39*AP39-100,1))&lt;999,ROUND(100/AO39*AP39-100,1),IF(ROUND(100/AO39*AP39-100,1)&gt;999,999,-999)))</f>
        <v xml:space="preserve">    ---- </v>
      </c>
      <c r="AR39" s="325">
        <f t="shared" si="6"/>
        <v>0</v>
      </c>
      <c r="AS39" s="325">
        <f t="shared" si="6"/>
        <v>0</v>
      </c>
      <c r="AT39" s="326" t="str">
        <f>IF(AR39=0, "    ---- ", IF(ABS(ROUND(100/AR39*AS39-100,1))&lt;999,ROUND(100/AR39*AS39-100,1),IF(ROUND(100/AR39*AS39-100,1)&gt;999,999,-999)))</f>
        <v xml:space="preserve">    ---- </v>
      </c>
      <c r="AU39" s="458"/>
      <c r="AV39" s="306"/>
      <c r="AW39" s="302"/>
      <c r="AX39" s="302"/>
    </row>
    <row r="40" spans="1:50" s="328" customFormat="1" ht="18.75" customHeight="1">
      <c r="A40" s="425" t="s">
        <v>182</v>
      </c>
      <c r="B40" s="325">
        <f>'Tabell 5.1'!B14+'Tabell 5.1'!B26+'Tabell 5.1'!B38+'Tabell 5.1'!B50+'Tabell 5.1'!B64+'Tabell 5.1'!B76+'Tabell 5.1'!B88+'Tabell 5.1'!B100+'Tabell 5.2'!B14+'Tabell 5.2'!B26+'Tabell 5.2'!B38+'Tabell 5.2'!B50+'Tabell 5.2'!B86+'Tabell 5.2'!B98+'Tabell 5.2'!B124+'Tabell 5.2'!B136+'Tabell 5.3'!B14+'Tabell 5.3'!B26+'Tabell 5.2'!B62+'Tabell 5.2'!B74+'Tabell 5.2'!B110</f>
        <v>0</v>
      </c>
      <c r="C40" s="325">
        <f>'Tabell 5.1'!C14+'Tabell 5.1'!C26+'Tabell 5.1'!C38+'Tabell 5.1'!C50+'Tabell 5.1'!C64+'Tabell 5.1'!C76+'Tabell 5.1'!C88+'Tabell 5.1'!C100+'Tabell 5.2'!C14+'Tabell 5.2'!C26+'Tabell 5.2'!C38+'Tabell 5.2'!C50+'Tabell 5.2'!C86+'Tabell 5.2'!C98+'Tabell 5.2'!C124+'Tabell 5.2'!C136+'Tabell 5.3'!C14+'Tabell 5.3'!C26+'Tabell 5.2'!C62+'Tabell 5.2'!C74+'Tabell 5.2'!C110</f>
        <v>0</v>
      </c>
      <c r="D40" s="325" t="str">
        <f t="shared" si="12"/>
        <v xml:space="preserve">    ---- </v>
      </c>
      <c r="E40" s="325">
        <f>'Tabell 5.1'!E14+'Tabell 5.1'!E26+'Tabell 5.1'!E38+'Tabell 5.1'!E50+'Tabell 5.1'!E64+'Tabell 5.1'!E76+'Tabell 5.1'!E88+'Tabell 5.1'!E100+'Tabell 5.2'!E14+'Tabell 5.2'!E26+'Tabell 5.2'!E38+'Tabell 5.2'!E50+'Tabell 5.2'!E86+'Tabell 5.2'!E98+'Tabell 5.2'!E124+'Tabell 5.2'!E136+'Tabell 5.3'!E14+'Tabell 5.3'!E26+'Tabell 5.2'!E62+'Tabell 5.2'!E74+'Tabell 5.2'!E110</f>
        <v>0</v>
      </c>
      <c r="F40" s="325">
        <f>'Tabell 5.1'!F14+'Tabell 5.1'!F26+'Tabell 5.1'!F38+'Tabell 5.1'!F50+'Tabell 5.1'!F64+'Tabell 5.1'!F76+'Tabell 5.1'!F88+'Tabell 5.1'!F100+'Tabell 5.2'!F14+'Tabell 5.2'!F26+'Tabell 5.2'!F38+'Tabell 5.2'!F50+'Tabell 5.2'!F86+'Tabell 5.2'!F98+'Tabell 5.2'!F124+'Tabell 5.2'!F136+'Tabell 5.3'!F14+'Tabell 5.3'!F26+'Tabell 5.2'!F62+'Tabell 5.2'!F74+'Tabell 5.2'!F110</f>
        <v>0</v>
      </c>
      <c r="G40" s="326" t="str">
        <f t="shared" si="13"/>
        <v xml:space="preserve">    ---- </v>
      </c>
      <c r="H40" s="325">
        <f>'Tabell 5.1'!H14+'Tabell 5.1'!H26+'Tabell 5.1'!H38+'Tabell 5.1'!H50+'Tabell 5.1'!H64+'Tabell 5.1'!H76+'Tabell 5.1'!H88+'Tabell 5.1'!H100+'Tabell 5.2'!H14+'Tabell 5.2'!H26+'Tabell 5.2'!H38+'Tabell 5.2'!H50+'Tabell 5.2'!H86+'Tabell 5.2'!H98+'Tabell 5.2'!H124+'Tabell 5.2'!H136+'Tabell 5.3'!H14+'Tabell 5.3'!H26+'Tabell 5.2'!H62+'Tabell 5.2'!H74+'Tabell 5.2'!H110</f>
        <v>0</v>
      </c>
      <c r="I40" s="325">
        <f>'Tabell 5.1'!I14+'Tabell 5.1'!I26+'Tabell 5.1'!I38+'Tabell 5.1'!I50+'Tabell 5.1'!I64+'Tabell 5.1'!I76+'Tabell 5.1'!I88+'Tabell 5.1'!I100+'Tabell 5.2'!I14+'Tabell 5.2'!I26+'Tabell 5.2'!I38+'Tabell 5.2'!I50+'Tabell 5.2'!I86+'Tabell 5.2'!I98+'Tabell 5.2'!I124+'Tabell 5.2'!I136+'Tabell 5.3'!I14+'Tabell 5.3'!I26+'Tabell 5.2'!I62+'Tabell 5.2'!I74+'Tabell 5.2'!I110</f>
        <v>0</v>
      </c>
      <c r="J40" s="326" t="str">
        <f t="shared" si="14"/>
        <v xml:space="preserve">    ---- </v>
      </c>
      <c r="K40" s="325">
        <f>'Tabell 5.1'!K14+'Tabell 5.1'!K26+'Tabell 5.1'!K38+'Tabell 5.1'!K50+'Tabell 5.1'!K64+'Tabell 5.1'!K76+'Tabell 5.1'!K88+'Tabell 5.1'!K100+'Tabell 5.2'!K14+'Tabell 5.2'!K26+'Tabell 5.2'!K38+'Tabell 5.2'!K50+'Tabell 5.2'!K86+'Tabell 5.2'!K98+'Tabell 5.2'!K124+'Tabell 5.2'!K136+'Tabell 5.3'!K14+'Tabell 5.3'!K26+'Tabell 5.2'!K62+'Tabell 5.2'!K74+'Tabell 5.2'!K110</f>
        <v>0</v>
      </c>
      <c r="L40" s="325">
        <f>'Tabell 5.1'!L14+'Tabell 5.1'!L26+'Tabell 5.1'!L38+'Tabell 5.1'!L50+'Tabell 5.1'!L64+'Tabell 5.1'!L76+'Tabell 5.1'!L88+'Tabell 5.1'!L100+'Tabell 5.2'!L14+'Tabell 5.2'!L26+'Tabell 5.2'!L38+'Tabell 5.2'!L50+'Tabell 5.2'!L86+'Tabell 5.2'!L98+'Tabell 5.2'!L124+'Tabell 5.2'!L136+'Tabell 5.3'!L14+'Tabell 5.3'!L26+'Tabell 5.2'!L62+'Tabell 5.2'!L74+'Tabell 5.2'!L110</f>
        <v>0</v>
      </c>
      <c r="M40" s="325" t="str">
        <f t="shared" si="15"/>
        <v xml:space="preserve">    ---- </v>
      </c>
      <c r="N40" s="325">
        <f>'Tabell 5.1'!N14+'Tabell 5.1'!N26+'Tabell 5.1'!N38+'Tabell 5.1'!N50+'Tabell 5.1'!N64+'Tabell 5.1'!N76+'Tabell 5.1'!N88+'Tabell 5.1'!N100+'Tabell 5.2'!N14+'Tabell 5.2'!N26+'Tabell 5.2'!N38+'Tabell 5.2'!N50+'Tabell 5.2'!N86+'Tabell 5.2'!N98+'Tabell 5.2'!N124+'Tabell 5.2'!N136+'Tabell 5.3'!N14+'Tabell 5.3'!N26+'Tabell 5.2'!N62+'Tabell 5.2'!N74+'Tabell 5.2'!N110</f>
        <v>0</v>
      </c>
      <c r="O40" s="325">
        <f>'Tabell 5.1'!O14+'Tabell 5.1'!O26+'Tabell 5.1'!O38+'Tabell 5.1'!O50+'Tabell 5.1'!O64+'Tabell 5.1'!O76+'Tabell 5.1'!O88+'Tabell 5.1'!O100+'Tabell 5.2'!O14+'Tabell 5.2'!O26+'Tabell 5.2'!O38+'Tabell 5.2'!O50+'Tabell 5.2'!O86+'Tabell 5.2'!O98+'Tabell 5.2'!O124+'Tabell 5.2'!O136+'Tabell 5.3'!O14+'Tabell 5.3'!O26+'Tabell 5.2'!O62+'Tabell 5.2'!O74+'Tabell 5.2'!O110</f>
        <v>0</v>
      </c>
      <c r="P40" s="326" t="str">
        <f>IF(N40=0, "    ---- ", IF(ABS(ROUND(100/N40*O40-100,1))&lt;999,ROUND(100/N40*O40-100,1),IF(ROUND(100/N40*O40-100,1)&gt;999,999,-999)))</f>
        <v xml:space="preserve">    ---- </v>
      </c>
      <c r="Q40" s="325">
        <f>'Tabell 5.1'!Q14+'Tabell 5.1'!Q26+'Tabell 5.1'!Q38+'Tabell 5.1'!Q50+'Tabell 5.1'!Q64+'Tabell 5.1'!Q76+'Tabell 5.1'!Q88+'Tabell 5.1'!Q100+'Tabell 5.2'!Q14+'Tabell 5.2'!Q26+'Tabell 5.2'!Q38+'Tabell 5.2'!Q50+'Tabell 5.2'!Q86+'Tabell 5.2'!Q98+'Tabell 5.2'!Q124+'Tabell 5.2'!Q136+'Tabell 5.3'!Q14+'Tabell 5.3'!Q26+'Tabell 5.2'!Q62+'Tabell 5.2'!Q74+'Tabell 5.2'!Q110</f>
        <v>0</v>
      </c>
      <c r="R40" s="325">
        <f>'Tabell 5.1'!R14+'Tabell 5.1'!R26+'Tabell 5.1'!R38+'Tabell 5.1'!R50+'Tabell 5.1'!R64+'Tabell 5.1'!R76+'Tabell 5.1'!R88+'Tabell 5.1'!R100+'Tabell 5.2'!R14+'Tabell 5.2'!R26+'Tabell 5.2'!R38+'Tabell 5.2'!R50+'Tabell 5.2'!R86+'Tabell 5.2'!R98+'Tabell 5.2'!R124+'Tabell 5.2'!R136+'Tabell 5.3'!R14+'Tabell 5.3'!R26+'Tabell 5.2'!R62+'Tabell 5.2'!R74+'Tabell 5.2'!R110</f>
        <v>0</v>
      </c>
      <c r="S40" s="326" t="str">
        <f t="shared" si="16"/>
        <v xml:space="preserve">    ---- </v>
      </c>
      <c r="T40" s="325">
        <f>'Tabell 5.1'!T14+'Tabell 5.1'!T26+'Tabell 5.1'!T38+'Tabell 5.1'!T50+'Tabell 5.1'!T64+'Tabell 5.1'!T76+'Tabell 5.1'!T88+'Tabell 5.1'!T100+'Tabell 5.2'!T14+'Tabell 5.2'!T26+'Tabell 5.2'!T38+'Tabell 5.2'!T50+'Tabell 5.2'!T86+'Tabell 5.2'!T98+'Tabell 5.2'!T124+'Tabell 5.2'!T136+'Tabell 5.3'!T14+'Tabell 5.3'!T26+'Tabell 5.2'!T62+'Tabell 5.2'!T74+'Tabell 5.2'!T110</f>
        <v>0</v>
      </c>
      <c r="U40" s="325">
        <f>'Tabell 5.1'!U14+'Tabell 5.1'!U26+'Tabell 5.1'!U38+'Tabell 5.1'!U50+'Tabell 5.1'!U64+'Tabell 5.1'!U76+'Tabell 5.1'!U88+'Tabell 5.1'!U100+'Tabell 5.2'!U14+'Tabell 5.2'!U26+'Tabell 5.2'!U38+'Tabell 5.2'!U50+'Tabell 5.2'!U86+'Tabell 5.2'!U98+'Tabell 5.2'!U124+'Tabell 5.2'!U136+'Tabell 5.3'!U14+'Tabell 5.3'!U26+'Tabell 5.2'!U62+'Tabell 5.2'!U74+'Tabell 5.2'!U110</f>
        <v>0</v>
      </c>
      <c r="V40" s="326" t="str">
        <f t="shared" si="17"/>
        <v xml:space="preserve">    ---- </v>
      </c>
      <c r="W40" s="325">
        <f>'Tabell 5.1'!W14+'Tabell 5.1'!W26+'Tabell 5.1'!W38+'Tabell 5.1'!W50+'Tabell 5.1'!W64+'Tabell 5.1'!W76+'Tabell 5.1'!W88+'Tabell 5.1'!W100+'Tabell 5.2'!W14+'Tabell 5.2'!W26+'Tabell 5.2'!W38+'Tabell 5.2'!W50+'Tabell 5.2'!W86+'Tabell 5.2'!W98+'Tabell 5.2'!W124+'Tabell 5.2'!W136+'Tabell 5.3'!W14+'Tabell 5.3'!W26+'Tabell 5.2'!W62+'Tabell 5.2'!W74+'Tabell 5.2'!W110</f>
        <v>0</v>
      </c>
      <c r="X40" s="325">
        <f>'Tabell 5.1'!X14+'Tabell 5.1'!X26+'Tabell 5.1'!X38+'Tabell 5.1'!X50+'Tabell 5.1'!X64+'Tabell 5.1'!X76+'Tabell 5.1'!X88+'Tabell 5.1'!X100+'Tabell 5.2'!X14+'Tabell 5.2'!X26+'Tabell 5.2'!X38+'Tabell 5.2'!X50+'Tabell 5.2'!X86+'Tabell 5.2'!X98+'Tabell 5.2'!X124+'Tabell 5.2'!X136+'Tabell 5.3'!X14+'Tabell 5.3'!X26+'Tabell 5.2'!X62+'Tabell 5.2'!X74+'Tabell 5.2'!X110</f>
        <v>0</v>
      </c>
      <c r="Y40" s="326" t="str">
        <f t="shared" si="18"/>
        <v xml:space="preserve">    ---- </v>
      </c>
      <c r="Z40" s="325">
        <f>'Tabell 5.1'!Z14+'Tabell 5.1'!Z26+'Tabell 5.1'!Z38+'Tabell 5.1'!Z50+'Tabell 5.1'!Z64+'Tabell 5.1'!Z76+'Tabell 5.1'!Z88+'Tabell 5.1'!Z100+'Tabell 5.2'!Z14+'Tabell 5.2'!Z26+'Tabell 5.2'!Z38+'Tabell 5.2'!Z50+'Tabell 5.2'!Z86+'Tabell 5.2'!Z98+'Tabell 5.2'!Z124+'Tabell 5.2'!Z136+'Tabell 5.3'!Z14+'Tabell 5.3'!Z26+'Tabell 5.2'!Z62+'Tabell 5.2'!Z74+'Tabell 5.2'!Z110</f>
        <v>0</v>
      </c>
      <c r="AA40" s="325">
        <f>'Tabell 5.1'!AA14+'Tabell 5.1'!AA26+'Tabell 5.1'!AA38+'Tabell 5.1'!AA50+'Tabell 5.1'!AA64+'Tabell 5.1'!AA76+'Tabell 5.1'!AA88+'Tabell 5.1'!AA100+'Tabell 5.2'!AA14+'Tabell 5.2'!AA26+'Tabell 5.2'!AA38+'Tabell 5.2'!AA50+'Tabell 5.2'!AA86+'Tabell 5.2'!AA98+'Tabell 5.2'!AA124+'Tabell 5.2'!AA136+'Tabell 5.3'!AA14+'Tabell 5.3'!AA26+'Tabell 5.2'!AA62+'Tabell 5.2'!AA74+'Tabell 5.2'!AA110</f>
        <v>0</v>
      </c>
      <c r="AB40" s="326" t="str">
        <f t="shared" si="19"/>
        <v xml:space="preserve">    ---- </v>
      </c>
      <c r="AC40" s="325">
        <f>'Tabell 5.1'!AC14+'Tabell 5.1'!AC26+'Tabell 5.1'!AC38+'Tabell 5.1'!AC50+'Tabell 5.1'!AC64+'Tabell 5.1'!AC76+'Tabell 5.1'!AC88+'Tabell 5.1'!AC100+'Tabell 5.2'!AC14+'Tabell 5.2'!AC26+'Tabell 5.2'!AC38+'Tabell 5.2'!AC50+'Tabell 5.2'!AC86+'Tabell 5.2'!AC98+'Tabell 5.2'!AC124+'Tabell 5.2'!AC136+'Tabell 5.3'!AC14+'Tabell 5.3'!AC26+'Tabell 5.2'!AC62+'Tabell 5.2'!AC74+'Tabell 5.2'!AC110</f>
        <v>0</v>
      </c>
      <c r="AD40" s="325">
        <f>'Tabell 5.1'!AD14+'Tabell 5.1'!AD26+'Tabell 5.1'!AD38+'Tabell 5.1'!AD50+'Tabell 5.1'!AD64+'Tabell 5.1'!AD76+'Tabell 5.1'!AD88+'Tabell 5.1'!AD100+'Tabell 5.2'!AD14+'Tabell 5.2'!AD26+'Tabell 5.2'!AD38+'Tabell 5.2'!AD50+'Tabell 5.2'!AD86+'Tabell 5.2'!AD98+'Tabell 5.2'!AD124+'Tabell 5.2'!AD136+'Tabell 5.3'!AD14+'Tabell 5.3'!AD26+'Tabell 5.2'!AD62+'Tabell 5.2'!AD74+'Tabell 5.2'!AD110</f>
        <v>0</v>
      </c>
      <c r="AE40" s="326" t="str">
        <f t="shared" ref="AE40:AE48" si="24">IF(AC40=0, "    ---- ", IF(ABS(ROUND(100/AC40*AD40-100,1))&lt;999,ROUND(100/AC40*AD40-100,1),IF(ROUND(100/AC40*AD40-100,1)&gt;999,999,-999)))</f>
        <v xml:space="preserve">    ---- </v>
      </c>
      <c r="AF40" s="325">
        <f>'Tabell 5.1'!AF14+'Tabell 5.1'!AF26+'Tabell 5.1'!AF38+'Tabell 5.1'!AF50+'Tabell 5.1'!AF64+'Tabell 5.1'!AF76+'Tabell 5.1'!AF88+'Tabell 5.1'!AF100+'Tabell 5.2'!AF14+'Tabell 5.2'!AF26+'Tabell 5.2'!AF38+'Tabell 5.2'!AF50+'Tabell 5.2'!AF86+'Tabell 5.2'!AF98+'Tabell 5.2'!AF124+'Tabell 5.2'!AF136+'Tabell 5.3'!AF14+'Tabell 5.3'!AF26+'Tabell 5.2'!AF62+'Tabell 5.2'!AF74+'Tabell 5.2'!AF110</f>
        <v>0</v>
      </c>
      <c r="AG40" s="325">
        <f>'Tabell 5.1'!AG14+'Tabell 5.1'!AG26+'Tabell 5.1'!AG38+'Tabell 5.1'!AG50+'Tabell 5.1'!AG64+'Tabell 5.1'!AG76+'Tabell 5.1'!AG88+'Tabell 5.1'!AG100+'Tabell 5.2'!AG14+'Tabell 5.2'!AG26+'Tabell 5.2'!AG38+'Tabell 5.2'!AG50+'Tabell 5.2'!AG86+'Tabell 5.2'!AG98+'Tabell 5.2'!AG124+'Tabell 5.2'!AG136+'Tabell 5.3'!AG14+'Tabell 5.3'!AG26+'Tabell 5.2'!AG62+'Tabell 5.2'!AG74+'Tabell 5.2'!AG110</f>
        <v>0</v>
      </c>
      <c r="AH40" s="326" t="str">
        <f t="shared" si="20"/>
        <v xml:space="preserve">    ---- </v>
      </c>
      <c r="AI40" s="325">
        <f>'Tabell 5.1'!AI14+'Tabell 5.1'!AI26+'Tabell 5.1'!AI38+'Tabell 5.1'!AI50+'Tabell 5.1'!AI64+'Tabell 5.1'!AI76+'Tabell 5.1'!AI88+'Tabell 5.1'!AI100+'Tabell 5.2'!AI14+'Tabell 5.2'!AI26+'Tabell 5.2'!AI38+'Tabell 5.2'!AI50+'Tabell 5.2'!AI86+'Tabell 5.2'!AI98+'Tabell 5.2'!AI124+'Tabell 5.2'!AI136+'Tabell 5.3'!AI14+'Tabell 5.3'!AI26+'Tabell 5.2'!AI62+'Tabell 5.2'!AI74+'Tabell 5.2'!AI110</f>
        <v>0</v>
      </c>
      <c r="AJ40" s="325">
        <f>'Tabell 5.1'!AJ14+'Tabell 5.1'!AJ26+'Tabell 5.1'!AJ38+'Tabell 5.1'!AJ50+'Tabell 5.1'!AJ64+'Tabell 5.1'!AJ76+'Tabell 5.1'!AJ88+'Tabell 5.1'!AJ100+'Tabell 5.2'!AJ14+'Tabell 5.2'!AJ26+'Tabell 5.2'!AJ38+'Tabell 5.2'!AJ50+'Tabell 5.2'!AJ86+'Tabell 5.2'!AJ98+'Tabell 5.2'!AJ124+'Tabell 5.2'!AJ136+'Tabell 5.3'!AJ14+'Tabell 5.3'!AJ26+'Tabell 5.2'!AJ62+'Tabell 5.2'!AJ74+'Tabell 5.2'!AJ110</f>
        <v>0</v>
      </c>
      <c r="AK40" s="326" t="str">
        <f t="shared" si="21"/>
        <v xml:space="preserve">    ---- </v>
      </c>
      <c r="AL40" s="325">
        <f>'Tabell 5.1'!AL14+'Tabell 5.1'!AL26+'Tabell 5.1'!AL38+'Tabell 5.1'!AL50+'Tabell 5.1'!AL64+'Tabell 5.1'!AL76+'Tabell 5.1'!AL88+'Tabell 5.1'!AL100+'Tabell 5.2'!AL14+'Tabell 5.2'!AL26+'Tabell 5.2'!AL38+'Tabell 5.2'!AL50+'Tabell 5.2'!AL86+'Tabell 5.2'!AL98+'Tabell 5.2'!AL124+'Tabell 5.2'!AL136+'Tabell 5.3'!AL14+'Tabell 5.3'!AL26+'Tabell 5.2'!AL62+'Tabell 5.2'!AL74+'Tabell 5.2'!AL110</f>
        <v>0</v>
      </c>
      <c r="AM40" s="325">
        <f>'Tabell 5.1'!AM14+'Tabell 5.1'!AM26+'Tabell 5.1'!AM38+'Tabell 5.1'!AM50+'Tabell 5.1'!AM64+'Tabell 5.1'!AM76+'Tabell 5.1'!AM88+'Tabell 5.1'!AM100+'Tabell 5.2'!AM14+'Tabell 5.2'!AM26+'Tabell 5.2'!AM38+'Tabell 5.2'!AM50+'Tabell 5.2'!AM86+'Tabell 5.2'!AM98+'Tabell 5.2'!AM124+'Tabell 5.2'!AM136+'Tabell 5.3'!AM14+'Tabell 5.3'!AM26+'Tabell 5.2'!AM62+'Tabell 5.2'!AM74+'Tabell 5.2'!AM110</f>
        <v>0</v>
      </c>
      <c r="AN40" s="326" t="str">
        <f t="shared" si="22"/>
        <v xml:space="preserve">    ---- </v>
      </c>
      <c r="AO40" s="325">
        <f t="shared" si="23"/>
        <v>0</v>
      </c>
      <c r="AP40" s="325">
        <f t="shared" si="23"/>
        <v>0</v>
      </c>
      <c r="AQ40" s="326" t="str">
        <f>IF(AO40=0, "    ---- ", IF(ABS(ROUND(100/AO40*AP40-100,1))&lt;999,ROUND(100/AO40*AP40-100,1),IF(ROUND(100/AO40*AP40-100,1)&gt;999,999,-999)))</f>
        <v xml:space="preserve">    ---- </v>
      </c>
      <c r="AR40" s="325">
        <f t="shared" si="6"/>
        <v>0</v>
      </c>
      <c r="AS40" s="325">
        <f t="shared" si="6"/>
        <v>0</v>
      </c>
      <c r="AT40" s="326" t="str">
        <f>IF(AR40=0, "    ---- ", IF(ABS(ROUND(100/AR40*AS40-100,1))&lt;999,ROUND(100/AR40*AS40-100,1),IF(ROUND(100/AR40*AS40-100,1)&gt;999,999,-999)))</f>
        <v xml:space="preserve">    ---- </v>
      </c>
      <c r="AU40" s="458"/>
      <c r="AV40" s="306"/>
      <c r="AW40" s="302"/>
      <c r="AX40" s="302"/>
    </row>
    <row r="41" spans="1:50" s="328" customFormat="1" ht="18.75" customHeight="1">
      <c r="A41" s="425" t="s">
        <v>176</v>
      </c>
      <c r="B41" s="325">
        <f>'Tabell 5.1'!B15+'Tabell 5.1'!B27+'Tabell 5.1'!B39+'Tabell 5.1'!B51+'Tabell 5.1'!B65+'Tabell 5.1'!B77+'Tabell 5.1'!B89+'Tabell 5.1'!B101+'Tabell 5.2'!B15+'Tabell 5.2'!B27+'Tabell 5.2'!B39+'Tabell 5.2'!B51+'Tabell 5.2'!B87+'Tabell 5.2'!B99+'Tabell 5.2'!B125+'Tabell 5.2'!B137+'Tabell 5.3'!B15+'Tabell 5.3'!B27+'Tabell 5.2'!B63+'Tabell 5.2'!B75+'Tabell 5.2'!B111</f>
        <v>0</v>
      </c>
      <c r="C41" s="325">
        <f>'Tabell 5.1'!C15+'Tabell 5.1'!C27+'Tabell 5.1'!C39+'Tabell 5.1'!C51+'Tabell 5.1'!C65+'Tabell 5.1'!C77+'Tabell 5.1'!C89+'Tabell 5.1'!C101+'Tabell 5.2'!C15+'Tabell 5.2'!C27+'Tabell 5.2'!C39+'Tabell 5.2'!C51+'Tabell 5.2'!C87+'Tabell 5.2'!C99+'Tabell 5.2'!C125+'Tabell 5.2'!C137+'Tabell 5.3'!C15+'Tabell 5.3'!C27+'Tabell 5.2'!C63+'Tabell 5.2'!C75+'Tabell 5.2'!C111</f>
        <v>0</v>
      </c>
      <c r="D41" s="325"/>
      <c r="E41" s="325">
        <f>'Tabell 5.1'!E15+'Tabell 5.1'!E27+'Tabell 5.1'!E39+'Tabell 5.1'!E51+'Tabell 5.1'!E65+'Tabell 5.1'!E77+'Tabell 5.1'!E89+'Tabell 5.1'!E101+'Tabell 5.2'!E15+'Tabell 5.2'!E27+'Tabell 5.2'!E39+'Tabell 5.2'!E51+'Tabell 5.2'!E87+'Tabell 5.2'!E99+'Tabell 5.2'!E125+'Tabell 5.2'!E137+'Tabell 5.3'!E15+'Tabell 5.3'!E27+'Tabell 5.2'!E63+'Tabell 5.2'!E75+'Tabell 5.2'!E111</f>
        <v>0</v>
      </c>
      <c r="F41" s="325">
        <f>'Tabell 5.1'!F15+'Tabell 5.1'!F27+'Tabell 5.1'!F39+'Tabell 5.1'!F51+'Tabell 5.1'!F65+'Tabell 5.1'!F77+'Tabell 5.1'!F89+'Tabell 5.1'!F101+'Tabell 5.2'!F15+'Tabell 5.2'!F27+'Tabell 5.2'!F39+'Tabell 5.2'!F51+'Tabell 5.2'!F87+'Tabell 5.2'!F99+'Tabell 5.2'!F125+'Tabell 5.2'!F137+'Tabell 5.3'!F15+'Tabell 5.3'!F27+'Tabell 5.2'!F63+'Tabell 5.2'!F75+'Tabell 5.2'!F111</f>
        <v>0</v>
      </c>
      <c r="G41" s="326" t="str">
        <f t="shared" si="13"/>
        <v xml:space="preserve">    ---- </v>
      </c>
      <c r="H41" s="325">
        <f>'Tabell 5.1'!H15+'Tabell 5.1'!H27+'Tabell 5.1'!H39+'Tabell 5.1'!H51+'Tabell 5.1'!H65+'Tabell 5.1'!H77+'Tabell 5.1'!H89+'Tabell 5.1'!H101+'Tabell 5.2'!H15+'Tabell 5.2'!H27+'Tabell 5.2'!H39+'Tabell 5.2'!H51+'Tabell 5.2'!H87+'Tabell 5.2'!H99+'Tabell 5.2'!H125+'Tabell 5.2'!H137+'Tabell 5.3'!H15+'Tabell 5.3'!H27+'Tabell 5.2'!H63+'Tabell 5.2'!H75+'Tabell 5.2'!H111</f>
        <v>0</v>
      </c>
      <c r="I41" s="325">
        <f>'Tabell 5.1'!I15+'Tabell 5.1'!I27+'Tabell 5.1'!I39+'Tabell 5.1'!I51+'Tabell 5.1'!I65+'Tabell 5.1'!I77+'Tabell 5.1'!I89+'Tabell 5.1'!I101+'Tabell 5.2'!I15+'Tabell 5.2'!I27+'Tabell 5.2'!I39+'Tabell 5.2'!I51+'Tabell 5.2'!I87+'Tabell 5.2'!I99+'Tabell 5.2'!I125+'Tabell 5.2'!I137+'Tabell 5.3'!I15+'Tabell 5.3'!I27+'Tabell 5.2'!I63+'Tabell 5.2'!I75+'Tabell 5.2'!I111</f>
        <v>0</v>
      </c>
      <c r="J41" s="326"/>
      <c r="K41" s="325">
        <f>'Tabell 5.1'!K15+'Tabell 5.1'!K27+'Tabell 5.1'!K39+'Tabell 5.1'!K51+'Tabell 5.1'!K65+'Tabell 5.1'!K77+'Tabell 5.1'!K89+'Tabell 5.1'!K101+'Tabell 5.2'!K15+'Tabell 5.2'!K27+'Tabell 5.2'!K39+'Tabell 5.2'!K51+'Tabell 5.2'!K87+'Tabell 5.2'!K99+'Tabell 5.2'!K125+'Tabell 5.2'!K137+'Tabell 5.3'!K15+'Tabell 5.3'!K27+'Tabell 5.2'!K63+'Tabell 5.2'!K75+'Tabell 5.2'!K111</f>
        <v>0</v>
      </c>
      <c r="L41" s="325">
        <f>'Tabell 5.1'!L15+'Tabell 5.1'!L27+'Tabell 5.1'!L39+'Tabell 5.1'!L51+'Tabell 5.1'!L65+'Tabell 5.1'!L77+'Tabell 5.1'!L89+'Tabell 5.1'!L101+'Tabell 5.2'!L15+'Tabell 5.2'!L27+'Tabell 5.2'!L39+'Tabell 5.2'!L51+'Tabell 5.2'!L87+'Tabell 5.2'!L99+'Tabell 5.2'!L125+'Tabell 5.2'!L137+'Tabell 5.3'!L15+'Tabell 5.3'!L27+'Tabell 5.2'!L63+'Tabell 5.2'!L75+'Tabell 5.2'!L111</f>
        <v>0</v>
      </c>
      <c r="M41" s="325"/>
      <c r="N41" s="325">
        <f>'Tabell 5.1'!N15+'Tabell 5.1'!N27+'Tabell 5.1'!N39+'Tabell 5.1'!N51+'Tabell 5.1'!N65+'Tabell 5.1'!N77+'Tabell 5.1'!N89+'Tabell 5.1'!N101+'Tabell 5.2'!N15+'Tabell 5.2'!N27+'Tabell 5.2'!N39+'Tabell 5.2'!N51+'Tabell 5.2'!N87+'Tabell 5.2'!N99+'Tabell 5.2'!N125+'Tabell 5.2'!N137+'Tabell 5.3'!N15+'Tabell 5.3'!N27+'Tabell 5.2'!N63+'Tabell 5.2'!N75+'Tabell 5.2'!N111</f>
        <v>0</v>
      </c>
      <c r="O41" s="325">
        <f>'Tabell 5.1'!O15+'Tabell 5.1'!O27+'Tabell 5.1'!O39+'Tabell 5.1'!O51+'Tabell 5.1'!O65+'Tabell 5.1'!O77+'Tabell 5.1'!O89+'Tabell 5.1'!O101+'Tabell 5.2'!O15+'Tabell 5.2'!O27+'Tabell 5.2'!O39+'Tabell 5.2'!O51+'Tabell 5.2'!O87+'Tabell 5.2'!O99+'Tabell 5.2'!O125+'Tabell 5.2'!O137+'Tabell 5.3'!O15+'Tabell 5.3'!O27+'Tabell 5.2'!O63+'Tabell 5.2'!O75+'Tabell 5.2'!O111</f>
        <v>0</v>
      </c>
      <c r="P41" s="326"/>
      <c r="Q41" s="325">
        <f>'Tabell 5.1'!Q15+'Tabell 5.1'!Q27+'Tabell 5.1'!Q39+'Tabell 5.1'!Q51+'Tabell 5.1'!Q65+'Tabell 5.1'!Q77+'Tabell 5.1'!Q89+'Tabell 5.1'!Q101+'Tabell 5.2'!Q15+'Tabell 5.2'!Q27+'Tabell 5.2'!Q39+'Tabell 5.2'!Q51+'Tabell 5.2'!Q87+'Tabell 5.2'!Q99+'Tabell 5.2'!Q125+'Tabell 5.2'!Q137+'Tabell 5.3'!Q15+'Tabell 5.3'!Q27+'Tabell 5.2'!Q63+'Tabell 5.2'!Q75+'Tabell 5.2'!Q111</f>
        <v>0</v>
      </c>
      <c r="R41" s="325">
        <f>'Tabell 5.1'!R15+'Tabell 5.1'!R27+'Tabell 5.1'!R39+'Tabell 5.1'!R51+'Tabell 5.1'!R65+'Tabell 5.1'!R77+'Tabell 5.1'!R89+'Tabell 5.1'!R101+'Tabell 5.2'!R15+'Tabell 5.2'!R27+'Tabell 5.2'!R39+'Tabell 5.2'!R51+'Tabell 5.2'!R87+'Tabell 5.2'!R99+'Tabell 5.2'!R125+'Tabell 5.2'!R137+'Tabell 5.3'!R15+'Tabell 5.3'!R27+'Tabell 5.2'!R63+'Tabell 5.2'!R75+'Tabell 5.2'!R111</f>
        <v>0</v>
      </c>
      <c r="S41" s="326"/>
      <c r="T41" s="325">
        <f>'Tabell 5.1'!T15+'Tabell 5.1'!T27+'Tabell 5.1'!T39+'Tabell 5.1'!T51+'Tabell 5.1'!T65+'Tabell 5.1'!T77+'Tabell 5.1'!T89+'Tabell 5.1'!T101+'Tabell 5.2'!T15+'Tabell 5.2'!T27+'Tabell 5.2'!T39+'Tabell 5.2'!T51+'Tabell 5.2'!T87+'Tabell 5.2'!T99+'Tabell 5.2'!T125+'Tabell 5.2'!T137+'Tabell 5.3'!T15+'Tabell 5.3'!T27+'Tabell 5.2'!T63+'Tabell 5.2'!T75+'Tabell 5.2'!T111</f>
        <v>0</v>
      </c>
      <c r="U41" s="325">
        <f>'Tabell 5.1'!U15+'Tabell 5.1'!U27+'Tabell 5.1'!U39+'Tabell 5.1'!U51+'Tabell 5.1'!U65+'Tabell 5.1'!U77+'Tabell 5.1'!U89+'Tabell 5.1'!U101+'Tabell 5.2'!U15+'Tabell 5.2'!U27+'Tabell 5.2'!U39+'Tabell 5.2'!U51+'Tabell 5.2'!U87+'Tabell 5.2'!U99+'Tabell 5.2'!U125+'Tabell 5.2'!U137+'Tabell 5.3'!U15+'Tabell 5.3'!U27+'Tabell 5.2'!U63+'Tabell 5.2'!U75+'Tabell 5.2'!U111</f>
        <v>0</v>
      </c>
      <c r="V41" s="326" t="str">
        <f t="shared" si="17"/>
        <v xml:space="preserve">    ---- </v>
      </c>
      <c r="W41" s="325">
        <f>'Tabell 5.1'!W15+'Tabell 5.1'!W27+'Tabell 5.1'!W39+'Tabell 5.1'!W51+'Tabell 5.1'!W65+'Tabell 5.1'!W77+'Tabell 5.1'!W89+'Tabell 5.1'!W101+'Tabell 5.2'!W15+'Tabell 5.2'!W27+'Tabell 5.2'!W39+'Tabell 5.2'!W51+'Tabell 5.2'!W87+'Tabell 5.2'!W99+'Tabell 5.2'!W125+'Tabell 5.2'!W137+'Tabell 5.3'!W15+'Tabell 5.3'!W27+'Tabell 5.2'!W63+'Tabell 5.2'!W75+'Tabell 5.2'!W111</f>
        <v>0</v>
      </c>
      <c r="X41" s="325">
        <f>'Tabell 5.1'!X15+'Tabell 5.1'!X27+'Tabell 5.1'!X39+'Tabell 5.1'!X51+'Tabell 5.1'!X65+'Tabell 5.1'!X77+'Tabell 5.1'!X89+'Tabell 5.1'!X101+'Tabell 5.2'!X15+'Tabell 5.2'!X27+'Tabell 5.2'!X39+'Tabell 5.2'!X51+'Tabell 5.2'!X87+'Tabell 5.2'!X99+'Tabell 5.2'!X125+'Tabell 5.2'!X137+'Tabell 5.3'!X15+'Tabell 5.3'!X27+'Tabell 5.2'!X63+'Tabell 5.2'!X75+'Tabell 5.2'!X111</f>
        <v>0</v>
      </c>
      <c r="Y41" s="326" t="str">
        <f t="shared" si="18"/>
        <v xml:space="preserve">    ---- </v>
      </c>
      <c r="Z41" s="325">
        <f>'Tabell 5.1'!Z15+'Tabell 5.1'!Z27+'Tabell 5.1'!Z39+'Tabell 5.1'!Z51+'Tabell 5.1'!Z65+'Tabell 5.1'!Z77+'Tabell 5.1'!Z89+'Tabell 5.1'!Z101+'Tabell 5.2'!Z15+'Tabell 5.2'!Z27+'Tabell 5.2'!Z39+'Tabell 5.2'!Z51+'Tabell 5.2'!Z87+'Tabell 5.2'!Z99+'Tabell 5.2'!Z125+'Tabell 5.2'!Z137+'Tabell 5.3'!Z15+'Tabell 5.3'!Z27+'Tabell 5.2'!Z63+'Tabell 5.2'!Z75+'Tabell 5.2'!Z111</f>
        <v>0</v>
      </c>
      <c r="AA41" s="325">
        <f>'Tabell 5.1'!AA15+'Tabell 5.1'!AA27+'Tabell 5.1'!AA39+'Tabell 5.1'!AA51+'Tabell 5.1'!AA65+'Tabell 5.1'!AA77+'Tabell 5.1'!AA89+'Tabell 5.1'!AA101+'Tabell 5.2'!AA15+'Tabell 5.2'!AA27+'Tabell 5.2'!AA39+'Tabell 5.2'!AA51+'Tabell 5.2'!AA87+'Tabell 5.2'!AA99+'Tabell 5.2'!AA125+'Tabell 5.2'!AA137+'Tabell 5.3'!AA15+'Tabell 5.3'!AA27+'Tabell 5.2'!AA63+'Tabell 5.2'!AA75+'Tabell 5.2'!AA111</f>
        <v>0</v>
      </c>
      <c r="AB41" s="326"/>
      <c r="AC41" s="325">
        <f>'Tabell 5.1'!AC15+'Tabell 5.1'!AC27+'Tabell 5.1'!AC39+'Tabell 5.1'!AC51+'Tabell 5.1'!AC65+'Tabell 5.1'!AC77+'Tabell 5.1'!AC89+'Tabell 5.1'!AC101+'Tabell 5.2'!AC15+'Tabell 5.2'!AC27+'Tabell 5.2'!AC39+'Tabell 5.2'!AC51+'Tabell 5.2'!AC87+'Tabell 5.2'!AC99+'Tabell 5.2'!AC125+'Tabell 5.2'!AC137+'Tabell 5.3'!AC15+'Tabell 5.3'!AC27+'Tabell 5.2'!AC63+'Tabell 5.2'!AC75+'Tabell 5.2'!AC111</f>
        <v>0</v>
      </c>
      <c r="AD41" s="325">
        <f>'Tabell 5.1'!AD15+'Tabell 5.1'!AD27+'Tabell 5.1'!AD39+'Tabell 5.1'!AD51+'Tabell 5.1'!AD65+'Tabell 5.1'!AD77+'Tabell 5.1'!AD89+'Tabell 5.1'!AD101+'Tabell 5.2'!AD15+'Tabell 5.2'!AD27+'Tabell 5.2'!AD39+'Tabell 5.2'!AD51+'Tabell 5.2'!AD87+'Tabell 5.2'!AD99+'Tabell 5.2'!AD125+'Tabell 5.2'!AD137+'Tabell 5.3'!AD15+'Tabell 5.3'!AD27+'Tabell 5.2'!AD63+'Tabell 5.2'!AD75+'Tabell 5.2'!AD111</f>
        <v>0</v>
      </c>
      <c r="AE41" s="326"/>
      <c r="AF41" s="325">
        <f>'Tabell 5.1'!AF15+'Tabell 5.1'!AF27+'Tabell 5.1'!AF39+'Tabell 5.1'!AF51+'Tabell 5.1'!AF65+'Tabell 5.1'!AF77+'Tabell 5.1'!AF89+'Tabell 5.1'!AF101+'Tabell 5.2'!AF15+'Tabell 5.2'!AF27+'Tabell 5.2'!AF39+'Tabell 5.2'!AF51+'Tabell 5.2'!AF87+'Tabell 5.2'!AF99+'Tabell 5.2'!AF125+'Tabell 5.2'!AF137+'Tabell 5.3'!AF15+'Tabell 5.3'!AF27+'Tabell 5.2'!AF63+'Tabell 5.2'!AF75+'Tabell 5.2'!AF111</f>
        <v>0</v>
      </c>
      <c r="AG41" s="325">
        <f>'Tabell 5.1'!AG15+'Tabell 5.1'!AG27+'Tabell 5.1'!AG39+'Tabell 5.1'!AG51+'Tabell 5.1'!AG65+'Tabell 5.1'!AG77+'Tabell 5.1'!AG89+'Tabell 5.1'!AG101+'Tabell 5.2'!AG15+'Tabell 5.2'!AG27+'Tabell 5.2'!AG39+'Tabell 5.2'!AG51+'Tabell 5.2'!AG87+'Tabell 5.2'!AG99+'Tabell 5.2'!AG125+'Tabell 5.2'!AG137+'Tabell 5.3'!AG15+'Tabell 5.3'!AG27+'Tabell 5.2'!AG63+'Tabell 5.2'!AG75+'Tabell 5.2'!AG111</f>
        <v>0</v>
      </c>
      <c r="AH41" s="326"/>
      <c r="AI41" s="325">
        <f>'Tabell 5.1'!AI15+'Tabell 5.1'!AI27+'Tabell 5.1'!AI39+'Tabell 5.1'!AI51+'Tabell 5.1'!AI65+'Tabell 5.1'!AI77+'Tabell 5.1'!AI89+'Tabell 5.1'!AI101+'Tabell 5.2'!AI15+'Tabell 5.2'!AI27+'Tabell 5.2'!AI39+'Tabell 5.2'!AI51+'Tabell 5.2'!AI87+'Tabell 5.2'!AI99+'Tabell 5.2'!AI125+'Tabell 5.2'!AI137+'Tabell 5.3'!AI15+'Tabell 5.3'!AI27+'Tabell 5.2'!AI63+'Tabell 5.2'!AI75+'Tabell 5.2'!AI111</f>
        <v>0</v>
      </c>
      <c r="AJ41" s="325">
        <f>'Tabell 5.1'!AJ15+'Tabell 5.1'!AJ27+'Tabell 5.1'!AJ39+'Tabell 5.1'!AJ51+'Tabell 5.1'!AJ65+'Tabell 5.1'!AJ77+'Tabell 5.1'!AJ89+'Tabell 5.1'!AJ101+'Tabell 5.2'!AJ15+'Tabell 5.2'!AJ27+'Tabell 5.2'!AJ39+'Tabell 5.2'!AJ51+'Tabell 5.2'!AJ87+'Tabell 5.2'!AJ99+'Tabell 5.2'!AJ125+'Tabell 5.2'!AJ137+'Tabell 5.3'!AJ15+'Tabell 5.3'!AJ27+'Tabell 5.2'!AJ63+'Tabell 5.2'!AJ75+'Tabell 5.2'!AJ111</f>
        <v>0</v>
      </c>
      <c r="AK41" s="326"/>
      <c r="AL41" s="325">
        <f>'Tabell 5.1'!AL15+'Tabell 5.1'!AL27+'Tabell 5.1'!AL39+'Tabell 5.1'!AL51+'Tabell 5.1'!AL65+'Tabell 5.1'!AL77+'Tabell 5.1'!AL89+'Tabell 5.1'!AL101+'Tabell 5.2'!AL15+'Tabell 5.2'!AL27+'Tabell 5.2'!AL39+'Tabell 5.2'!AL51+'Tabell 5.2'!AL87+'Tabell 5.2'!AL99+'Tabell 5.2'!AL125+'Tabell 5.2'!AL137+'Tabell 5.3'!AL15+'Tabell 5.3'!AL27+'Tabell 5.2'!AL63+'Tabell 5.2'!AL75+'Tabell 5.2'!AL111</f>
        <v>0</v>
      </c>
      <c r="AM41" s="325">
        <f>'Tabell 5.1'!AM15+'Tabell 5.1'!AM27+'Tabell 5.1'!AM39+'Tabell 5.1'!AM51+'Tabell 5.1'!AM65+'Tabell 5.1'!AM77+'Tabell 5.1'!AM89+'Tabell 5.1'!AM101+'Tabell 5.2'!AM15+'Tabell 5.2'!AM27+'Tabell 5.2'!AM39+'Tabell 5.2'!AM51+'Tabell 5.2'!AM87+'Tabell 5.2'!AM99+'Tabell 5.2'!AM125+'Tabell 5.2'!AM137+'Tabell 5.3'!AM15+'Tabell 5.3'!AM27+'Tabell 5.2'!AM63+'Tabell 5.2'!AM75+'Tabell 5.2'!AM111</f>
        <v>0</v>
      </c>
      <c r="AN41" s="326" t="str">
        <f t="shared" si="22"/>
        <v xml:space="preserve">    ---- </v>
      </c>
      <c r="AO41" s="325">
        <f t="shared" si="23"/>
        <v>0</v>
      </c>
      <c r="AP41" s="325">
        <f t="shared" si="23"/>
        <v>0</v>
      </c>
      <c r="AQ41" s="326" t="str">
        <f t="shared" si="10"/>
        <v xml:space="preserve">    ---- </v>
      </c>
      <c r="AR41" s="325">
        <f t="shared" si="6"/>
        <v>0</v>
      </c>
      <c r="AS41" s="325">
        <f t="shared" si="6"/>
        <v>0</v>
      </c>
      <c r="AT41" s="326" t="str">
        <f t="shared" si="11"/>
        <v xml:space="preserve">    ---- </v>
      </c>
      <c r="AU41" s="458"/>
      <c r="AV41" s="306"/>
      <c r="AW41" s="302"/>
      <c r="AX41" s="302"/>
    </row>
    <row r="42" spans="1:50" s="328" customFormat="1" ht="18.75" customHeight="1">
      <c r="A42" s="425" t="s">
        <v>179</v>
      </c>
      <c r="B42" s="325">
        <f>'Tabell 5.1'!B16+'Tabell 5.1'!B28+'Tabell 5.1'!B40+'Tabell 5.1'!B52+'Tabell 5.1'!B66+'Tabell 5.1'!B78+'Tabell 5.1'!B90+'Tabell 5.1'!B102+'Tabell 5.2'!B16+'Tabell 5.2'!B28+'Tabell 5.2'!B40+'Tabell 5.2'!B52+'Tabell 5.2'!B88+'Tabell 5.2'!B100+'Tabell 5.2'!B126+'Tabell 5.2'!B138+'Tabell 5.3'!B16+'Tabell 5.3'!B28+'Tabell 5.2'!B64+'Tabell 5.2'!B76+'Tabell 5.2'!B112</f>
        <v>0</v>
      </c>
      <c r="C42" s="325">
        <f>'Tabell 5.1'!C16+'Tabell 5.1'!C28+'Tabell 5.1'!C40+'Tabell 5.1'!C52+'Tabell 5.1'!C66+'Tabell 5.1'!C78+'Tabell 5.1'!C90+'Tabell 5.1'!C102+'Tabell 5.2'!C16+'Tabell 5.2'!C28+'Tabell 5.2'!C40+'Tabell 5.2'!C52+'Tabell 5.2'!C88+'Tabell 5.2'!C100+'Tabell 5.2'!C126+'Tabell 5.2'!C138+'Tabell 5.3'!C16+'Tabell 5.3'!C28+'Tabell 5.2'!C64+'Tabell 5.2'!C76+'Tabell 5.2'!C112</f>
        <v>0</v>
      </c>
      <c r="D42" s="325" t="str">
        <f t="shared" si="12"/>
        <v xml:space="preserve">    ---- </v>
      </c>
      <c r="E42" s="325">
        <f>'Tabell 5.1'!E16+'Tabell 5.1'!E28+'Tabell 5.1'!E40+'Tabell 5.1'!E52+'Tabell 5.1'!E66+'Tabell 5.1'!E78+'Tabell 5.1'!E90+'Tabell 5.1'!E102+'Tabell 5.2'!E16+'Tabell 5.2'!E28+'Tabell 5.2'!E40+'Tabell 5.2'!E52+'Tabell 5.2'!E88+'Tabell 5.2'!E100+'Tabell 5.2'!E126+'Tabell 5.2'!E138+'Tabell 5.3'!E16+'Tabell 5.3'!E28+'Tabell 5.2'!E64+'Tabell 5.2'!E76+'Tabell 5.2'!E112</f>
        <v>0</v>
      </c>
      <c r="F42" s="325">
        <f>'Tabell 5.1'!F16+'Tabell 5.1'!F28+'Tabell 5.1'!F40+'Tabell 5.1'!F52+'Tabell 5.1'!F66+'Tabell 5.1'!F78+'Tabell 5.1'!F90+'Tabell 5.1'!F102+'Tabell 5.2'!F16+'Tabell 5.2'!F28+'Tabell 5.2'!F40+'Tabell 5.2'!F52+'Tabell 5.2'!F88+'Tabell 5.2'!F100+'Tabell 5.2'!F126+'Tabell 5.2'!F138+'Tabell 5.3'!F16+'Tabell 5.3'!F28+'Tabell 5.2'!F64+'Tabell 5.2'!F76+'Tabell 5.2'!F112</f>
        <v>0</v>
      </c>
      <c r="G42" s="326" t="str">
        <f t="shared" si="13"/>
        <v xml:space="preserve">    ---- </v>
      </c>
      <c r="H42" s="325">
        <f>'Tabell 5.1'!H16+'Tabell 5.1'!H28+'Tabell 5.1'!H40+'Tabell 5.1'!H52+'Tabell 5.1'!H66+'Tabell 5.1'!H78+'Tabell 5.1'!H90+'Tabell 5.1'!H102+'Tabell 5.2'!H16+'Tabell 5.2'!H28+'Tabell 5.2'!H40+'Tabell 5.2'!H52+'Tabell 5.2'!H88+'Tabell 5.2'!H100+'Tabell 5.2'!H126+'Tabell 5.2'!H138+'Tabell 5.3'!H16+'Tabell 5.3'!H28+'Tabell 5.2'!H64+'Tabell 5.2'!H76+'Tabell 5.2'!H112</f>
        <v>0</v>
      </c>
      <c r="I42" s="325">
        <f>'Tabell 5.1'!I16+'Tabell 5.1'!I28+'Tabell 5.1'!I40+'Tabell 5.1'!I52+'Tabell 5.1'!I66+'Tabell 5.1'!I78+'Tabell 5.1'!I90+'Tabell 5.1'!I102+'Tabell 5.2'!I16+'Tabell 5.2'!I28+'Tabell 5.2'!I40+'Tabell 5.2'!I52+'Tabell 5.2'!I88+'Tabell 5.2'!I100+'Tabell 5.2'!I126+'Tabell 5.2'!I138+'Tabell 5.3'!I16+'Tabell 5.3'!I28+'Tabell 5.2'!I64+'Tabell 5.2'!I76+'Tabell 5.2'!I112</f>
        <v>0</v>
      </c>
      <c r="J42" s="326"/>
      <c r="K42" s="325">
        <f>'Tabell 5.1'!K16+'Tabell 5.1'!K28+'Tabell 5.1'!K40+'Tabell 5.1'!K52+'Tabell 5.1'!K66+'Tabell 5.1'!K78+'Tabell 5.1'!K90+'Tabell 5.1'!K102+'Tabell 5.2'!K16+'Tabell 5.2'!K28+'Tabell 5.2'!K40+'Tabell 5.2'!K52+'Tabell 5.2'!K88+'Tabell 5.2'!K100+'Tabell 5.2'!K126+'Tabell 5.2'!K138+'Tabell 5.3'!K16+'Tabell 5.3'!K28+'Tabell 5.2'!K64+'Tabell 5.2'!K76+'Tabell 5.2'!K112</f>
        <v>0</v>
      </c>
      <c r="L42" s="325">
        <f>'Tabell 5.1'!L16+'Tabell 5.1'!L28+'Tabell 5.1'!L40+'Tabell 5.1'!L52+'Tabell 5.1'!L66+'Tabell 5.1'!L78+'Tabell 5.1'!L90+'Tabell 5.1'!L102+'Tabell 5.2'!L16+'Tabell 5.2'!L28+'Tabell 5.2'!L40+'Tabell 5.2'!L52+'Tabell 5.2'!L88+'Tabell 5.2'!L100+'Tabell 5.2'!L126+'Tabell 5.2'!L138+'Tabell 5.3'!L16+'Tabell 5.3'!L28+'Tabell 5.2'!L64+'Tabell 5.2'!L76+'Tabell 5.2'!L112</f>
        <v>0</v>
      </c>
      <c r="M42" s="326"/>
      <c r="N42" s="325">
        <f>'Tabell 5.1'!N16+'Tabell 5.1'!N28+'Tabell 5.1'!N40+'Tabell 5.1'!N52+'Tabell 5.1'!N66+'Tabell 5.1'!N78+'Tabell 5.1'!N90+'Tabell 5.1'!N102+'Tabell 5.2'!N16+'Tabell 5.2'!N28+'Tabell 5.2'!N40+'Tabell 5.2'!N52+'Tabell 5.2'!N88+'Tabell 5.2'!N100+'Tabell 5.2'!N126+'Tabell 5.2'!N138+'Tabell 5.3'!N16+'Tabell 5.3'!N28+'Tabell 5.2'!N64+'Tabell 5.2'!N76+'Tabell 5.2'!N112</f>
        <v>0</v>
      </c>
      <c r="O42" s="325">
        <f>'Tabell 5.1'!O16+'Tabell 5.1'!O28+'Tabell 5.1'!O40+'Tabell 5.1'!O52+'Tabell 5.1'!O66+'Tabell 5.1'!O78+'Tabell 5.1'!O90+'Tabell 5.1'!O102+'Tabell 5.2'!O16+'Tabell 5.2'!O28+'Tabell 5.2'!O40+'Tabell 5.2'!O52+'Tabell 5.2'!O88+'Tabell 5.2'!O100+'Tabell 5.2'!O126+'Tabell 5.2'!O138+'Tabell 5.3'!O16+'Tabell 5.3'!O28+'Tabell 5.2'!O64+'Tabell 5.2'!O76+'Tabell 5.2'!O112</f>
        <v>0</v>
      </c>
      <c r="P42" s="326"/>
      <c r="Q42" s="325">
        <f>'Tabell 5.1'!Q16+'Tabell 5.1'!Q28+'Tabell 5.1'!Q40+'Tabell 5.1'!Q52+'Tabell 5.1'!Q66+'Tabell 5.1'!Q78+'Tabell 5.1'!Q90+'Tabell 5.1'!Q102+'Tabell 5.2'!Q16+'Tabell 5.2'!Q28+'Tabell 5.2'!Q40+'Tabell 5.2'!Q52+'Tabell 5.2'!Q88+'Tabell 5.2'!Q100+'Tabell 5.2'!Q126+'Tabell 5.2'!Q138+'Tabell 5.3'!Q16+'Tabell 5.3'!Q28+'Tabell 5.2'!Q64+'Tabell 5.2'!Q76+'Tabell 5.2'!Q112</f>
        <v>0</v>
      </c>
      <c r="R42" s="325">
        <f>'Tabell 5.1'!R16+'Tabell 5.1'!R28+'Tabell 5.1'!R40+'Tabell 5.1'!R52+'Tabell 5.1'!R66+'Tabell 5.1'!R78+'Tabell 5.1'!R90+'Tabell 5.1'!R102+'Tabell 5.2'!R16+'Tabell 5.2'!R28+'Tabell 5.2'!R40+'Tabell 5.2'!R52+'Tabell 5.2'!R88+'Tabell 5.2'!R100+'Tabell 5.2'!R126+'Tabell 5.2'!R138+'Tabell 5.3'!R16+'Tabell 5.3'!R28+'Tabell 5.2'!R64+'Tabell 5.2'!R76+'Tabell 5.2'!R112</f>
        <v>0</v>
      </c>
      <c r="S42" s="326" t="str">
        <f t="shared" si="16"/>
        <v xml:space="preserve">    ---- </v>
      </c>
      <c r="T42" s="325">
        <f>'Tabell 5.1'!T16+'Tabell 5.1'!T28+'Tabell 5.1'!T40+'Tabell 5.1'!T52+'Tabell 5.1'!T66+'Tabell 5.1'!T78+'Tabell 5.1'!T90+'Tabell 5.1'!T102+'Tabell 5.2'!T16+'Tabell 5.2'!T28+'Tabell 5.2'!T40+'Tabell 5.2'!T52+'Tabell 5.2'!T88+'Tabell 5.2'!T100+'Tabell 5.2'!T126+'Tabell 5.2'!T138+'Tabell 5.3'!T16+'Tabell 5.3'!T28+'Tabell 5.2'!T64+'Tabell 5.2'!T76+'Tabell 5.2'!T112</f>
        <v>0</v>
      </c>
      <c r="U42" s="325">
        <f>'Tabell 5.1'!U16+'Tabell 5.1'!U28+'Tabell 5.1'!U40+'Tabell 5.1'!U52+'Tabell 5.1'!U66+'Tabell 5.1'!U78+'Tabell 5.1'!U90+'Tabell 5.1'!U102+'Tabell 5.2'!U16+'Tabell 5.2'!U28+'Tabell 5.2'!U40+'Tabell 5.2'!U52+'Tabell 5.2'!U88+'Tabell 5.2'!U100+'Tabell 5.2'!U126+'Tabell 5.2'!U138+'Tabell 5.3'!U16+'Tabell 5.3'!U28+'Tabell 5.2'!U64+'Tabell 5.2'!U76+'Tabell 5.2'!U112</f>
        <v>0</v>
      </c>
      <c r="V42" s="326" t="str">
        <f t="shared" si="17"/>
        <v xml:space="preserve">    ---- </v>
      </c>
      <c r="W42" s="325">
        <f>'Tabell 5.1'!W16+'Tabell 5.1'!W28+'Tabell 5.1'!W40+'Tabell 5.1'!W52+'Tabell 5.1'!W66+'Tabell 5.1'!W78+'Tabell 5.1'!W90+'Tabell 5.1'!W102+'Tabell 5.2'!W16+'Tabell 5.2'!W28+'Tabell 5.2'!W40+'Tabell 5.2'!W52+'Tabell 5.2'!W88+'Tabell 5.2'!W100+'Tabell 5.2'!W126+'Tabell 5.2'!W138+'Tabell 5.3'!W16+'Tabell 5.3'!W28+'Tabell 5.2'!W64+'Tabell 5.2'!W76+'Tabell 5.2'!W112</f>
        <v>0</v>
      </c>
      <c r="X42" s="325">
        <f>'Tabell 5.1'!X16+'Tabell 5.1'!X28+'Tabell 5.1'!X40+'Tabell 5.1'!X52+'Tabell 5.1'!X66+'Tabell 5.1'!X78+'Tabell 5.1'!X90+'Tabell 5.1'!X102+'Tabell 5.2'!X16+'Tabell 5.2'!X28+'Tabell 5.2'!X40+'Tabell 5.2'!X52+'Tabell 5.2'!X88+'Tabell 5.2'!X100+'Tabell 5.2'!X126+'Tabell 5.2'!X138+'Tabell 5.3'!X16+'Tabell 5.3'!X28+'Tabell 5.2'!X64+'Tabell 5.2'!X76+'Tabell 5.2'!X112</f>
        <v>0</v>
      </c>
      <c r="Y42" s="326" t="str">
        <f t="shared" si="18"/>
        <v xml:space="preserve">    ---- </v>
      </c>
      <c r="Z42" s="325">
        <f>'Tabell 5.1'!Z16+'Tabell 5.1'!Z28+'Tabell 5.1'!Z40+'Tabell 5.1'!Z52+'Tabell 5.1'!Z66+'Tabell 5.1'!Z78+'Tabell 5.1'!Z90+'Tabell 5.1'!Z102+'Tabell 5.2'!Z16+'Tabell 5.2'!Z28+'Tabell 5.2'!Z40+'Tabell 5.2'!Z52+'Tabell 5.2'!Z88+'Tabell 5.2'!Z100+'Tabell 5.2'!Z126+'Tabell 5.2'!Z138+'Tabell 5.3'!Z16+'Tabell 5.3'!Z28+'Tabell 5.2'!Z64+'Tabell 5.2'!Z76+'Tabell 5.2'!Z112</f>
        <v>0</v>
      </c>
      <c r="AA42" s="325">
        <f>'Tabell 5.1'!AA16+'Tabell 5.1'!AA28+'Tabell 5.1'!AA40+'Tabell 5.1'!AA52+'Tabell 5.1'!AA66+'Tabell 5.1'!AA78+'Tabell 5.1'!AA90+'Tabell 5.1'!AA102+'Tabell 5.2'!AA16+'Tabell 5.2'!AA28+'Tabell 5.2'!AA40+'Tabell 5.2'!AA52+'Tabell 5.2'!AA88+'Tabell 5.2'!AA100+'Tabell 5.2'!AA126+'Tabell 5.2'!AA138+'Tabell 5.3'!AA16+'Tabell 5.3'!AA28+'Tabell 5.2'!AA64+'Tabell 5.2'!AA76+'Tabell 5.2'!AA112</f>
        <v>0</v>
      </c>
      <c r="AB42" s="326" t="str">
        <f t="shared" si="19"/>
        <v xml:space="preserve">    ---- </v>
      </c>
      <c r="AC42" s="325">
        <f>'Tabell 5.1'!AC16+'Tabell 5.1'!AC28+'Tabell 5.1'!AC40+'Tabell 5.1'!AC52+'Tabell 5.1'!AC66+'Tabell 5.1'!AC78+'Tabell 5.1'!AC90+'Tabell 5.1'!AC102+'Tabell 5.2'!AC16+'Tabell 5.2'!AC28+'Tabell 5.2'!AC40+'Tabell 5.2'!AC52+'Tabell 5.2'!AC88+'Tabell 5.2'!AC100+'Tabell 5.2'!AC126+'Tabell 5.2'!AC138+'Tabell 5.3'!AC16+'Tabell 5.3'!AC28+'Tabell 5.2'!AC64+'Tabell 5.2'!AC76+'Tabell 5.2'!AC112</f>
        <v>0</v>
      </c>
      <c r="AD42" s="325">
        <f>'Tabell 5.1'!AD16+'Tabell 5.1'!AD28+'Tabell 5.1'!AD40+'Tabell 5.1'!AD52+'Tabell 5.1'!AD66+'Tabell 5.1'!AD78+'Tabell 5.1'!AD90+'Tabell 5.1'!AD102+'Tabell 5.2'!AD16+'Tabell 5.2'!AD28+'Tabell 5.2'!AD40+'Tabell 5.2'!AD52+'Tabell 5.2'!AD88+'Tabell 5.2'!AD100+'Tabell 5.2'!AD126+'Tabell 5.2'!AD138+'Tabell 5.3'!AD16+'Tabell 5.3'!AD28+'Tabell 5.2'!AD64+'Tabell 5.2'!AD76+'Tabell 5.2'!AD112</f>
        <v>0</v>
      </c>
      <c r="AE42" s="326"/>
      <c r="AF42" s="325">
        <f>'Tabell 5.1'!AF16+'Tabell 5.1'!AF28+'Tabell 5.1'!AF40+'Tabell 5.1'!AF52+'Tabell 5.1'!AF66+'Tabell 5.1'!AF78+'Tabell 5.1'!AF90+'Tabell 5.1'!AF102+'Tabell 5.2'!AF16+'Tabell 5.2'!AF28+'Tabell 5.2'!AF40+'Tabell 5.2'!AF52+'Tabell 5.2'!AF88+'Tabell 5.2'!AF100+'Tabell 5.2'!AF126+'Tabell 5.2'!AF138+'Tabell 5.3'!AF16+'Tabell 5.3'!AF28+'Tabell 5.2'!AF64+'Tabell 5.2'!AF76+'Tabell 5.2'!AF112</f>
        <v>0</v>
      </c>
      <c r="AG42" s="325">
        <f>'Tabell 5.1'!AG16+'Tabell 5.1'!AG28+'Tabell 5.1'!AG40+'Tabell 5.1'!AG52+'Tabell 5.1'!AG66+'Tabell 5.1'!AG78+'Tabell 5.1'!AG90+'Tabell 5.1'!AG102+'Tabell 5.2'!AG16+'Tabell 5.2'!AG28+'Tabell 5.2'!AG40+'Tabell 5.2'!AG52+'Tabell 5.2'!AG88+'Tabell 5.2'!AG100+'Tabell 5.2'!AG126+'Tabell 5.2'!AG138+'Tabell 5.3'!AG16+'Tabell 5.3'!AG28+'Tabell 5.2'!AG64+'Tabell 5.2'!AG76+'Tabell 5.2'!AG112</f>
        <v>0</v>
      </c>
      <c r="AH42" s="326"/>
      <c r="AI42" s="325">
        <f>'Tabell 5.1'!AI16+'Tabell 5.1'!AI28+'Tabell 5.1'!AI40+'Tabell 5.1'!AI52+'Tabell 5.1'!AI66+'Tabell 5.1'!AI78+'Tabell 5.1'!AI90+'Tabell 5.1'!AI102+'Tabell 5.2'!AI16+'Tabell 5.2'!AI28+'Tabell 5.2'!AI40+'Tabell 5.2'!AI52+'Tabell 5.2'!AI88+'Tabell 5.2'!AI100+'Tabell 5.2'!AI126+'Tabell 5.2'!AI138+'Tabell 5.3'!AI16+'Tabell 5.3'!AI28+'Tabell 5.2'!AI64+'Tabell 5.2'!AI76+'Tabell 5.2'!AI112</f>
        <v>0</v>
      </c>
      <c r="AJ42" s="325">
        <f>'Tabell 5.1'!AJ16+'Tabell 5.1'!AJ28+'Tabell 5.1'!AJ40+'Tabell 5.1'!AJ52+'Tabell 5.1'!AJ66+'Tabell 5.1'!AJ78+'Tabell 5.1'!AJ90+'Tabell 5.1'!AJ102+'Tabell 5.2'!AJ16+'Tabell 5.2'!AJ28+'Tabell 5.2'!AJ40+'Tabell 5.2'!AJ52+'Tabell 5.2'!AJ88+'Tabell 5.2'!AJ100+'Tabell 5.2'!AJ126+'Tabell 5.2'!AJ138+'Tabell 5.3'!AJ16+'Tabell 5.3'!AJ28+'Tabell 5.2'!AJ64+'Tabell 5.2'!AJ76+'Tabell 5.2'!AJ112</f>
        <v>0</v>
      </c>
      <c r="AK42" s="326" t="str">
        <f t="shared" si="21"/>
        <v xml:space="preserve">    ---- </v>
      </c>
      <c r="AL42" s="325">
        <f>'Tabell 5.1'!AL16+'Tabell 5.1'!AL28+'Tabell 5.1'!AL40+'Tabell 5.1'!AL52+'Tabell 5.1'!AL66+'Tabell 5.1'!AL78+'Tabell 5.1'!AL90+'Tabell 5.1'!AL102+'Tabell 5.2'!AL16+'Tabell 5.2'!AL28+'Tabell 5.2'!AL40+'Tabell 5.2'!AL52+'Tabell 5.2'!AL88+'Tabell 5.2'!AL100+'Tabell 5.2'!AL126+'Tabell 5.2'!AL138+'Tabell 5.3'!AL16+'Tabell 5.3'!AL28+'Tabell 5.2'!AL64+'Tabell 5.2'!AL76+'Tabell 5.2'!AL112</f>
        <v>0</v>
      </c>
      <c r="AM42" s="325">
        <f>'Tabell 5.1'!AM16+'Tabell 5.1'!AM28+'Tabell 5.1'!AM40+'Tabell 5.1'!AM52+'Tabell 5.1'!AM66+'Tabell 5.1'!AM78+'Tabell 5.1'!AM90+'Tabell 5.1'!AM102+'Tabell 5.2'!AM16+'Tabell 5.2'!AM28+'Tabell 5.2'!AM40+'Tabell 5.2'!AM52+'Tabell 5.2'!AM88+'Tabell 5.2'!AM100+'Tabell 5.2'!AM126+'Tabell 5.2'!AM138+'Tabell 5.3'!AM16+'Tabell 5.3'!AM28+'Tabell 5.2'!AM64+'Tabell 5.2'!AM76+'Tabell 5.2'!AM112</f>
        <v>0</v>
      </c>
      <c r="AN42" s="326" t="str">
        <f t="shared" si="22"/>
        <v xml:space="preserve">    ---- </v>
      </c>
      <c r="AO42" s="325">
        <f t="shared" si="23"/>
        <v>0</v>
      </c>
      <c r="AP42" s="325">
        <f t="shared" si="23"/>
        <v>0</v>
      </c>
      <c r="AQ42" s="326" t="str">
        <f t="shared" si="10"/>
        <v xml:space="preserve">    ---- </v>
      </c>
      <c r="AR42" s="325">
        <f t="shared" si="6"/>
        <v>0</v>
      </c>
      <c r="AS42" s="325">
        <f t="shared" si="6"/>
        <v>0</v>
      </c>
      <c r="AT42" s="326" t="str">
        <f t="shared" si="11"/>
        <v xml:space="preserve">    ---- </v>
      </c>
      <c r="AU42" s="458"/>
      <c r="AV42" s="306"/>
      <c r="AW42" s="302"/>
      <c r="AX42" s="302"/>
    </row>
    <row r="43" spans="1:50" s="328" customFormat="1" ht="18.75" customHeight="1">
      <c r="A43" s="425" t="s">
        <v>309</v>
      </c>
      <c r="B43" s="325">
        <f>'Tabell 5.1'!B17+'Tabell 5.1'!B29+'Tabell 5.1'!B41+'Tabell 5.1'!B53+'Tabell 5.1'!B67+'Tabell 5.1'!B79+'Tabell 5.1'!B91+'Tabell 5.1'!B103+'Tabell 5.2'!B17+'Tabell 5.2'!B29+'Tabell 5.2'!B41+'Tabell 5.2'!B53+'Tabell 5.2'!B89+'Tabell 5.2'!B101+'Tabell 5.2'!B127+'Tabell 5.2'!B139+'Tabell 5.3'!B17+'Tabell 5.3'!B29+'Tabell 5.2'!B65+'Tabell 5.2'!B77+'Tabell 5.2'!B113</f>
        <v>0</v>
      </c>
      <c r="C43" s="325">
        <f>'Tabell 5.1'!C17+'Tabell 5.1'!C29+'Tabell 5.1'!C41+'Tabell 5.1'!C53+'Tabell 5.1'!C67+'Tabell 5.1'!C79+'Tabell 5.1'!C91+'Tabell 5.1'!C103+'Tabell 5.2'!C17+'Tabell 5.2'!C29+'Tabell 5.2'!C41+'Tabell 5.2'!C53+'Tabell 5.2'!C89+'Tabell 5.2'!C101+'Tabell 5.2'!C127+'Tabell 5.2'!C139+'Tabell 5.3'!C17+'Tabell 5.3'!C29+'Tabell 5.2'!C65+'Tabell 5.2'!C77+'Tabell 5.2'!C113</f>
        <v>0</v>
      </c>
      <c r="D43" s="325" t="str">
        <f t="shared" si="12"/>
        <v xml:space="preserve">    ---- </v>
      </c>
      <c r="E43" s="325">
        <f>'Tabell 5.1'!E17+'Tabell 5.1'!E29+'Tabell 5.1'!E41+'Tabell 5.1'!E53+'Tabell 5.1'!E67+'Tabell 5.1'!E79+'Tabell 5.1'!E91+'Tabell 5.1'!E103+'Tabell 5.2'!E17+'Tabell 5.2'!E29+'Tabell 5.2'!E41+'Tabell 5.2'!E53+'Tabell 5.2'!E89+'Tabell 5.2'!E101+'Tabell 5.2'!E127+'Tabell 5.2'!E139+'Tabell 5.3'!E17+'Tabell 5.3'!E29+'Tabell 5.2'!E65+'Tabell 5.2'!E77+'Tabell 5.2'!E113</f>
        <v>0</v>
      </c>
      <c r="F43" s="325">
        <f>'Tabell 5.1'!F17+'Tabell 5.1'!F29+'Tabell 5.1'!F41+'Tabell 5.1'!F53+'Tabell 5.1'!F67+'Tabell 5.1'!F79+'Tabell 5.1'!F91+'Tabell 5.1'!F103+'Tabell 5.2'!F17+'Tabell 5.2'!F29+'Tabell 5.2'!F41+'Tabell 5.2'!F53+'Tabell 5.2'!F89+'Tabell 5.2'!F101+'Tabell 5.2'!F127+'Tabell 5.2'!F139+'Tabell 5.3'!F17+'Tabell 5.3'!F29+'Tabell 5.2'!F65+'Tabell 5.2'!F77+'Tabell 5.2'!F113</f>
        <v>0</v>
      </c>
      <c r="G43" s="326" t="str">
        <f t="shared" si="13"/>
        <v xml:space="preserve">    ---- </v>
      </c>
      <c r="H43" s="325">
        <f>'Tabell 5.1'!H17+'Tabell 5.1'!H29+'Tabell 5.1'!H41+'Tabell 5.1'!H53+'Tabell 5.1'!H67+'Tabell 5.1'!H79+'Tabell 5.1'!H91+'Tabell 5.1'!H103+'Tabell 5.2'!H17+'Tabell 5.2'!H29+'Tabell 5.2'!H41+'Tabell 5.2'!H53+'Tabell 5.2'!H89+'Tabell 5.2'!H101+'Tabell 5.2'!H127+'Tabell 5.2'!H139+'Tabell 5.3'!H17+'Tabell 5.3'!H29+'Tabell 5.2'!H65+'Tabell 5.2'!H77+'Tabell 5.2'!H113</f>
        <v>0</v>
      </c>
      <c r="I43" s="325">
        <f>'Tabell 5.1'!I17+'Tabell 5.1'!I29+'Tabell 5.1'!I41+'Tabell 5.1'!I53+'Tabell 5.1'!I67+'Tabell 5.1'!I79+'Tabell 5.1'!I91+'Tabell 5.1'!I103+'Tabell 5.2'!I17+'Tabell 5.2'!I29+'Tabell 5.2'!I41+'Tabell 5.2'!I53+'Tabell 5.2'!I89+'Tabell 5.2'!I101+'Tabell 5.2'!I127+'Tabell 5.2'!I139+'Tabell 5.3'!I17+'Tabell 5.3'!I29+'Tabell 5.2'!I65+'Tabell 5.2'!I77+'Tabell 5.2'!I113</f>
        <v>0</v>
      </c>
      <c r="J43" s="326" t="str">
        <f t="shared" si="14"/>
        <v xml:space="preserve">    ---- </v>
      </c>
      <c r="K43" s="325">
        <f>'Tabell 5.1'!K17+'Tabell 5.1'!K29+'Tabell 5.1'!K41+'Tabell 5.1'!K53+'Tabell 5.1'!K67+'Tabell 5.1'!K79+'Tabell 5.1'!K91+'Tabell 5.1'!K103+'Tabell 5.2'!K17+'Tabell 5.2'!K29+'Tabell 5.2'!K41+'Tabell 5.2'!K53+'Tabell 5.2'!K89+'Tabell 5.2'!K101+'Tabell 5.2'!K127+'Tabell 5.2'!K139+'Tabell 5.3'!K17+'Tabell 5.3'!K29+'Tabell 5.2'!K65+'Tabell 5.2'!K77+'Tabell 5.2'!K113</f>
        <v>0</v>
      </c>
      <c r="L43" s="325">
        <f>'Tabell 5.1'!L17+'Tabell 5.1'!L29+'Tabell 5.1'!L41+'Tabell 5.1'!L53+'Tabell 5.1'!L67+'Tabell 5.1'!L79+'Tabell 5.1'!L91+'Tabell 5.1'!L103+'Tabell 5.2'!L17+'Tabell 5.2'!L29+'Tabell 5.2'!L41+'Tabell 5.2'!L53+'Tabell 5.2'!L89+'Tabell 5.2'!L101+'Tabell 5.2'!L127+'Tabell 5.2'!L139+'Tabell 5.3'!L17+'Tabell 5.3'!L29+'Tabell 5.2'!L65+'Tabell 5.2'!L77+'Tabell 5.2'!L113</f>
        <v>0</v>
      </c>
      <c r="M43" s="325" t="str">
        <f t="shared" si="15"/>
        <v xml:space="preserve">    ---- </v>
      </c>
      <c r="N43" s="325">
        <f>'Tabell 5.1'!N17+'Tabell 5.1'!N29+'Tabell 5.1'!N41+'Tabell 5.1'!N53+'Tabell 5.1'!N67+'Tabell 5.1'!N79+'Tabell 5.1'!N91+'Tabell 5.1'!N103+'Tabell 5.2'!N17+'Tabell 5.2'!N29+'Tabell 5.2'!N41+'Tabell 5.2'!N53+'Tabell 5.2'!N89+'Tabell 5.2'!N101+'Tabell 5.2'!N127+'Tabell 5.2'!N139+'Tabell 5.3'!N17+'Tabell 5.3'!N29+'Tabell 5.2'!N65+'Tabell 5.2'!N77+'Tabell 5.2'!N113</f>
        <v>0</v>
      </c>
      <c r="O43" s="325">
        <f>'Tabell 5.1'!O17+'Tabell 5.1'!O29+'Tabell 5.1'!O41+'Tabell 5.1'!O53+'Tabell 5.1'!O67+'Tabell 5.1'!O79+'Tabell 5.1'!O91+'Tabell 5.1'!O103+'Tabell 5.2'!O17+'Tabell 5.2'!O29+'Tabell 5.2'!O41+'Tabell 5.2'!O53+'Tabell 5.2'!O89+'Tabell 5.2'!O101+'Tabell 5.2'!O127+'Tabell 5.2'!O139+'Tabell 5.3'!O17+'Tabell 5.3'!O29+'Tabell 5.2'!O65+'Tabell 5.2'!O77+'Tabell 5.2'!O113</f>
        <v>0</v>
      </c>
      <c r="P43" s="326" t="str">
        <f>IF(N43=0, "    ---- ", IF(ABS(ROUND(100/N43*O43-100,1))&lt;999,ROUND(100/N43*O43-100,1),IF(ROUND(100/N43*O43-100,1)&gt;999,999,-999)))</f>
        <v xml:space="preserve">    ---- </v>
      </c>
      <c r="Q43" s="325">
        <f>'Tabell 5.1'!Q17+'Tabell 5.1'!Q29+'Tabell 5.1'!Q41+'Tabell 5.1'!Q53+'Tabell 5.1'!Q67+'Tabell 5.1'!Q79+'Tabell 5.1'!Q91+'Tabell 5.1'!Q103+'Tabell 5.2'!Q17+'Tabell 5.2'!Q29+'Tabell 5.2'!Q41+'Tabell 5.2'!Q53+'Tabell 5.2'!Q89+'Tabell 5.2'!Q101+'Tabell 5.2'!Q127+'Tabell 5.2'!Q139+'Tabell 5.3'!Q17+'Tabell 5.3'!Q29+'Tabell 5.2'!Q65+'Tabell 5.2'!Q77+'Tabell 5.2'!Q113</f>
        <v>0</v>
      </c>
      <c r="R43" s="325">
        <f>'Tabell 5.1'!R17+'Tabell 5.1'!R29+'Tabell 5.1'!R41+'Tabell 5.1'!R53+'Tabell 5.1'!R67+'Tabell 5.1'!R79+'Tabell 5.1'!R91+'Tabell 5.1'!R103+'Tabell 5.2'!R17+'Tabell 5.2'!R29+'Tabell 5.2'!R41+'Tabell 5.2'!R53+'Tabell 5.2'!R89+'Tabell 5.2'!R101+'Tabell 5.2'!R127+'Tabell 5.2'!R139+'Tabell 5.3'!R17+'Tabell 5.3'!R29+'Tabell 5.2'!R65+'Tabell 5.2'!R77+'Tabell 5.2'!R113</f>
        <v>0</v>
      </c>
      <c r="S43" s="326" t="str">
        <f t="shared" si="16"/>
        <v xml:space="preserve">    ---- </v>
      </c>
      <c r="T43" s="325">
        <f>'Tabell 5.1'!T17+'Tabell 5.1'!T29+'Tabell 5.1'!T41+'Tabell 5.1'!T53+'Tabell 5.1'!T67+'Tabell 5.1'!T79+'Tabell 5.1'!T91+'Tabell 5.1'!T103+'Tabell 5.2'!T17+'Tabell 5.2'!T29+'Tabell 5.2'!T41+'Tabell 5.2'!T53+'Tabell 5.2'!T89+'Tabell 5.2'!T101+'Tabell 5.2'!T127+'Tabell 5.2'!T139+'Tabell 5.3'!T17+'Tabell 5.3'!T29+'Tabell 5.2'!T65+'Tabell 5.2'!T77+'Tabell 5.2'!T113</f>
        <v>0</v>
      </c>
      <c r="U43" s="325">
        <f>'Tabell 5.1'!U17+'Tabell 5.1'!U29+'Tabell 5.1'!U41+'Tabell 5.1'!U53+'Tabell 5.1'!U67+'Tabell 5.1'!U79+'Tabell 5.1'!U91+'Tabell 5.1'!U103+'Tabell 5.2'!U17+'Tabell 5.2'!U29+'Tabell 5.2'!U41+'Tabell 5.2'!U53+'Tabell 5.2'!U89+'Tabell 5.2'!U101+'Tabell 5.2'!U127+'Tabell 5.2'!U139+'Tabell 5.3'!U17+'Tabell 5.3'!U29+'Tabell 5.2'!U65+'Tabell 5.2'!U77+'Tabell 5.2'!U113</f>
        <v>0</v>
      </c>
      <c r="V43" s="326" t="str">
        <f t="shared" si="17"/>
        <v xml:space="preserve">    ---- </v>
      </c>
      <c r="W43" s="325">
        <f>'Tabell 5.1'!W17+'Tabell 5.1'!W29+'Tabell 5.1'!W41+'Tabell 5.1'!W53+'Tabell 5.1'!W67+'Tabell 5.1'!W79+'Tabell 5.1'!W91+'Tabell 5.1'!W103+'Tabell 5.2'!W17+'Tabell 5.2'!W29+'Tabell 5.2'!W41+'Tabell 5.2'!W53+'Tabell 5.2'!W89+'Tabell 5.2'!W101+'Tabell 5.2'!W127+'Tabell 5.2'!W139+'Tabell 5.3'!W17+'Tabell 5.3'!W29+'Tabell 5.2'!W65+'Tabell 5.2'!W77+'Tabell 5.2'!W113</f>
        <v>0</v>
      </c>
      <c r="X43" s="325">
        <f>'Tabell 5.1'!X17+'Tabell 5.1'!X29+'Tabell 5.1'!X41+'Tabell 5.1'!X53+'Tabell 5.1'!X67+'Tabell 5.1'!X79+'Tabell 5.1'!X91+'Tabell 5.1'!X103+'Tabell 5.2'!X17+'Tabell 5.2'!X29+'Tabell 5.2'!X41+'Tabell 5.2'!X53+'Tabell 5.2'!X89+'Tabell 5.2'!X101+'Tabell 5.2'!X127+'Tabell 5.2'!X139+'Tabell 5.3'!X17+'Tabell 5.3'!X29+'Tabell 5.2'!X65+'Tabell 5.2'!X77+'Tabell 5.2'!X113</f>
        <v>0</v>
      </c>
      <c r="Y43" s="326" t="str">
        <f t="shared" si="18"/>
        <v xml:space="preserve">    ---- </v>
      </c>
      <c r="Z43" s="325">
        <f>'Tabell 5.1'!Z17+'Tabell 5.1'!Z29+'Tabell 5.1'!Z41+'Tabell 5.1'!Z53+'Tabell 5.1'!Z67+'Tabell 5.1'!Z79+'Tabell 5.1'!Z91+'Tabell 5.1'!Z103+'Tabell 5.2'!Z17+'Tabell 5.2'!Z29+'Tabell 5.2'!Z41+'Tabell 5.2'!Z53+'Tabell 5.2'!Z89+'Tabell 5.2'!Z101+'Tabell 5.2'!Z127+'Tabell 5.2'!Z139+'Tabell 5.3'!Z17+'Tabell 5.3'!Z29+'Tabell 5.2'!Z65+'Tabell 5.2'!Z77+'Tabell 5.2'!Z113</f>
        <v>0</v>
      </c>
      <c r="AA43" s="325">
        <f>'Tabell 5.1'!AA17+'Tabell 5.1'!AA29+'Tabell 5.1'!AA41+'Tabell 5.1'!AA53+'Tabell 5.1'!AA67+'Tabell 5.1'!AA79+'Tabell 5.1'!AA91+'Tabell 5.1'!AA103+'Tabell 5.2'!AA17+'Tabell 5.2'!AA29+'Tabell 5.2'!AA41+'Tabell 5.2'!AA53+'Tabell 5.2'!AA89+'Tabell 5.2'!AA101+'Tabell 5.2'!AA127+'Tabell 5.2'!AA139+'Tabell 5.3'!AA17+'Tabell 5.3'!AA29+'Tabell 5.2'!AA65+'Tabell 5.2'!AA77+'Tabell 5.2'!AA113</f>
        <v>0</v>
      </c>
      <c r="AB43" s="326" t="str">
        <f t="shared" si="19"/>
        <v xml:space="preserve">    ---- </v>
      </c>
      <c r="AC43" s="325">
        <f>'Tabell 5.1'!AC17+'Tabell 5.1'!AC29+'Tabell 5.1'!AC41+'Tabell 5.1'!AC53+'Tabell 5.1'!AC67+'Tabell 5.1'!AC79+'Tabell 5.1'!AC91+'Tabell 5.1'!AC103+'Tabell 5.2'!AC17+'Tabell 5.2'!AC29+'Tabell 5.2'!AC41+'Tabell 5.2'!AC53+'Tabell 5.2'!AC89+'Tabell 5.2'!AC101+'Tabell 5.2'!AC127+'Tabell 5.2'!AC139+'Tabell 5.3'!AC17+'Tabell 5.3'!AC29+'Tabell 5.2'!AC65+'Tabell 5.2'!AC77+'Tabell 5.2'!AC113</f>
        <v>0</v>
      </c>
      <c r="AD43" s="325">
        <f>'Tabell 5.1'!AD17+'Tabell 5.1'!AD29+'Tabell 5.1'!AD41+'Tabell 5.1'!AD53+'Tabell 5.1'!AD67+'Tabell 5.1'!AD79+'Tabell 5.1'!AD91+'Tabell 5.1'!AD103+'Tabell 5.2'!AD17+'Tabell 5.2'!AD29+'Tabell 5.2'!AD41+'Tabell 5.2'!AD53+'Tabell 5.2'!AD89+'Tabell 5.2'!AD101+'Tabell 5.2'!AD127+'Tabell 5.2'!AD139+'Tabell 5.3'!AD17+'Tabell 5.3'!AD29+'Tabell 5.2'!AD65+'Tabell 5.2'!AD77+'Tabell 5.2'!AD113</f>
        <v>0</v>
      </c>
      <c r="AE43" s="326" t="str">
        <f t="shared" si="24"/>
        <v xml:space="preserve">    ---- </v>
      </c>
      <c r="AF43" s="325">
        <f>'Tabell 5.1'!AF17+'Tabell 5.1'!AF29+'Tabell 5.1'!AF41+'Tabell 5.1'!AF53+'Tabell 5.1'!AF67+'Tabell 5.1'!AF79+'Tabell 5.1'!AF91+'Tabell 5.1'!AF103+'Tabell 5.2'!AF17+'Tabell 5.2'!AF29+'Tabell 5.2'!AF41+'Tabell 5.2'!AF53+'Tabell 5.2'!AF89+'Tabell 5.2'!AF101+'Tabell 5.2'!AF127+'Tabell 5.2'!AF139+'Tabell 5.3'!AF17+'Tabell 5.3'!AF29+'Tabell 5.2'!AF65+'Tabell 5.2'!AF77+'Tabell 5.2'!AF113</f>
        <v>0</v>
      </c>
      <c r="AG43" s="325">
        <f>'Tabell 5.1'!AG17+'Tabell 5.1'!AG29+'Tabell 5.1'!AG41+'Tabell 5.1'!AG53+'Tabell 5.1'!AG67+'Tabell 5.1'!AG79+'Tabell 5.1'!AG91+'Tabell 5.1'!AG103+'Tabell 5.2'!AG17+'Tabell 5.2'!AG29+'Tabell 5.2'!AG41+'Tabell 5.2'!AG53+'Tabell 5.2'!AG89+'Tabell 5.2'!AG101+'Tabell 5.2'!AG127+'Tabell 5.2'!AG139+'Tabell 5.3'!AG17+'Tabell 5.3'!AG29+'Tabell 5.2'!AG65+'Tabell 5.2'!AG77+'Tabell 5.2'!AG113</f>
        <v>0</v>
      </c>
      <c r="AH43" s="326" t="str">
        <f t="shared" si="20"/>
        <v xml:space="preserve">    ---- </v>
      </c>
      <c r="AI43" s="325">
        <f>'Tabell 5.1'!AI17+'Tabell 5.1'!AI29+'Tabell 5.1'!AI41+'Tabell 5.1'!AI53+'Tabell 5.1'!AI67+'Tabell 5.1'!AI79+'Tabell 5.1'!AI91+'Tabell 5.1'!AI103+'Tabell 5.2'!AI17+'Tabell 5.2'!AI29+'Tabell 5.2'!AI41+'Tabell 5.2'!AI53+'Tabell 5.2'!AI89+'Tabell 5.2'!AI101+'Tabell 5.2'!AI127+'Tabell 5.2'!AI139+'Tabell 5.3'!AI17+'Tabell 5.3'!AI29+'Tabell 5.2'!AI65+'Tabell 5.2'!AI77+'Tabell 5.2'!AI113</f>
        <v>0</v>
      </c>
      <c r="AJ43" s="325">
        <f>'Tabell 5.1'!AJ17+'Tabell 5.1'!AJ29+'Tabell 5.1'!AJ41+'Tabell 5.1'!AJ53+'Tabell 5.1'!AJ67+'Tabell 5.1'!AJ79+'Tabell 5.1'!AJ91+'Tabell 5.1'!AJ103+'Tabell 5.2'!AJ17+'Tabell 5.2'!AJ29+'Tabell 5.2'!AJ41+'Tabell 5.2'!AJ53+'Tabell 5.2'!AJ89+'Tabell 5.2'!AJ101+'Tabell 5.2'!AJ127+'Tabell 5.2'!AJ139+'Tabell 5.3'!AJ17+'Tabell 5.3'!AJ29+'Tabell 5.2'!AJ65+'Tabell 5.2'!AJ77+'Tabell 5.2'!AJ113</f>
        <v>0</v>
      </c>
      <c r="AK43" s="326" t="str">
        <f t="shared" si="21"/>
        <v xml:space="preserve">    ---- </v>
      </c>
      <c r="AL43" s="325">
        <f>'Tabell 5.1'!AL17+'Tabell 5.1'!AL29+'Tabell 5.1'!AL41+'Tabell 5.1'!AL53+'Tabell 5.1'!AL67+'Tabell 5.1'!AL79+'Tabell 5.1'!AL91+'Tabell 5.1'!AL103+'Tabell 5.2'!AL17+'Tabell 5.2'!AL29+'Tabell 5.2'!AL41+'Tabell 5.2'!AL53+'Tabell 5.2'!AL89+'Tabell 5.2'!AL101+'Tabell 5.2'!AL127+'Tabell 5.2'!AL139+'Tabell 5.3'!AL17+'Tabell 5.3'!AL29+'Tabell 5.2'!AL65+'Tabell 5.2'!AL77+'Tabell 5.2'!AL113</f>
        <v>0</v>
      </c>
      <c r="AM43" s="325">
        <f>'Tabell 5.1'!AM17+'Tabell 5.1'!AM29+'Tabell 5.1'!AM41+'Tabell 5.1'!AM53+'Tabell 5.1'!AM67+'Tabell 5.1'!AM79+'Tabell 5.1'!AM91+'Tabell 5.1'!AM103+'Tabell 5.2'!AM17+'Tabell 5.2'!AM29+'Tabell 5.2'!AM41+'Tabell 5.2'!AM53+'Tabell 5.2'!AM89+'Tabell 5.2'!AM101+'Tabell 5.2'!AM127+'Tabell 5.2'!AM139+'Tabell 5.3'!AM17+'Tabell 5.3'!AM29+'Tabell 5.2'!AM65+'Tabell 5.2'!AM77+'Tabell 5.2'!AM113</f>
        <v>0</v>
      </c>
      <c r="AN43" s="326" t="str">
        <f t="shared" si="22"/>
        <v xml:space="preserve">    ---- </v>
      </c>
      <c r="AO43" s="325">
        <f t="shared" si="23"/>
        <v>0</v>
      </c>
      <c r="AP43" s="325">
        <f t="shared" si="23"/>
        <v>0</v>
      </c>
      <c r="AQ43" s="326" t="str">
        <f t="shared" si="10"/>
        <v xml:space="preserve">    ---- </v>
      </c>
      <c r="AR43" s="325">
        <f t="shared" si="6"/>
        <v>0</v>
      </c>
      <c r="AS43" s="325">
        <f t="shared" si="6"/>
        <v>0</v>
      </c>
      <c r="AT43" s="326" t="str">
        <f t="shared" si="11"/>
        <v xml:space="preserve">    ---- </v>
      </c>
      <c r="AU43" s="458"/>
      <c r="AV43" s="306"/>
      <c r="AW43" s="302"/>
      <c r="AX43" s="302"/>
    </row>
    <row r="44" spans="1:50" s="328" customFormat="1" ht="18.75" customHeight="1">
      <c r="A44" s="425" t="s">
        <v>178</v>
      </c>
      <c r="B44" s="325">
        <f>'Tabell 5.1'!B18+'Tabell 5.1'!B30+'Tabell 5.1'!B42+'Tabell 5.1'!B54+'Tabell 5.1'!B68+'Tabell 5.1'!B80+'Tabell 5.1'!B92+'Tabell 5.1'!B104+'Tabell 5.2'!B18+'Tabell 5.2'!B30+'Tabell 5.2'!B42+'Tabell 5.2'!B54+'Tabell 5.2'!B90+'Tabell 5.2'!B102+'Tabell 5.2'!B128+'Tabell 5.2'!B140+'Tabell 5.3'!B18+'Tabell 5.3'!B30+'Tabell 5.2'!B66+'Tabell 5.2'!B78+'Tabell 5.2'!B114</f>
        <v>0</v>
      </c>
      <c r="C44" s="325">
        <f>'Tabell 5.1'!C18+'Tabell 5.1'!C30+'Tabell 5.1'!C42+'Tabell 5.1'!C54+'Tabell 5.1'!C68+'Tabell 5.1'!C80+'Tabell 5.1'!C92+'Tabell 5.1'!C104+'Tabell 5.2'!C18+'Tabell 5.2'!C30+'Tabell 5.2'!C42+'Tabell 5.2'!C54+'Tabell 5.2'!C90+'Tabell 5.2'!C102+'Tabell 5.2'!C128+'Tabell 5.2'!C140+'Tabell 5.3'!C18+'Tabell 5.3'!C30+'Tabell 5.2'!C66+'Tabell 5.2'!C78+'Tabell 5.2'!C114</f>
        <v>0</v>
      </c>
      <c r="D44" s="325" t="str">
        <f t="shared" si="12"/>
        <v xml:space="preserve">    ---- </v>
      </c>
      <c r="E44" s="325">
        <f>'Tabell 5.1'!E18+'Tabell 5.1'!E30+'Tabell 5.1'!E42+'Tabell 5.1'!E54+'Tabell 5.1'!E68+'Tabell 5.1'!E80+'Tabell 5.1'!E92+'Tabell 5.1'!E104+'Tabell 5.2'!E18+'Tabell 5.2'!E30+'Tabell 5.2'!E42+'Tabell 5.2'!E54+'Tabell 5.2'!E90+'Tabell 5.2'!E102+'Tabell 5.2'!E128+'Tabell 5.2'!E140+'Tabell 5.3'!E18+'Tabell 5.3'!E30+'Tabell 5.2'!E66+'Tabell 5.2'!E78+'Tabell 5.2'!E114</f>
        <v>0</v>
      </c>
      <c r="F44" s="325">
        <f>'Tabell 5.1'!F18+'Tabell 5.1'!F30+'Tabell 5.1'!F42+'Tabell 5.1'!F54+'Tabell 5.1'!F68+'Tabell 5.1'!F80+'Tabell 5.1'!F92+'Tabell 5.1'!F104+'Tabell 5.2'!F18+'Tabell 5.2'!F30+'Tabell 5.2'!F42+'Tabell 5.2'!F54+'Tabell 5.2'!F90+'Tabell 5.2'!F102+'Tabell 5.2'!F128+'Tabell 5.2'!F140+'Tabell 5.3'!F18+'Tabell 5.3'!F30+'Tabell 5.2'!F66+'Tabell 5.2'!F78+'Tabell 5.2'!F114</f>
        <v>0</v>
      </c>
      <c r="G44" s="326" t="str">
        <f t="shared" si="13"/>
        <v xml:space="preserve">    ---- </v>
      </c>
      <c r="H44" s="325">
        <f>'Tabell 5.1'!H18+'Tabell 5.1'!H30+'Tabell 5.1'!H42+'Tabell 5.1'!H54+'Tabell 5.1'!H68+'Tabell 5.1'!H80+'Tabell 5.1'!H92+'Tabell 5.1'!H104+'Tabell 5.2'!H18+'Tabell 5.2'!H30+'Tabell 5.2'!H42+'Tabell 5.2'!H54+'Tabell 5.2'!H90+'Tabell 5.2'!H102+'Tabell 5.2'!H128+'Tabell 5.2'!H140+'Tabell 5.3'!H18+'Tabell 5.3'!H30+'Tabell 5.2'!H66+'Tabell 5.2'!H78+'Tabell 5.2'!H114</f>
        <v>0</v>
      </c>
      <c r="I44" s="325">
        <f>'Tabell 5.1'!I18+'Tabell 5.1'!I30+'Tabell 5.1'!I42+'Tabell 5.1'!I54+'Tabell 5.1'!I68+'Tabell 5.1'!I80+'Tabell 5.1'!I92+'Tabell 5.1'!I104+'Tabell 5.2'!I18+'Tabell 5.2'!I30+'Tabell 5.2'!I42+'Tabell 5.2'!I54+'Tabell 5.2'!I90+'Tabell 5.2'!I102+'Tabell 5.2'!I128+'Tabell 5.2'!I140+'Tabell 5.3'!I18+'Tabell 5.3'!I30+'Tabell 5.2'!I66+'Tabell 5.2'!I78+'Tabell 5.2'!I114</f>
        <v>0</v>
      </c>
      <c r="J44" s="326"/>
      <c r="K44" s="325">
        <f>'Tabell 5.1'!K18+'Tabell 5.1'!K30+'Tabell 5.1'!K42+'Tabell 5.1'!K54+'Tabell 5.1'!K68+'Tabell 5.1'!K80+'Tabell 5.1'!K92+'Tabell 5.1'!K104+'Tabell 5.2'!K18+'Tabell 5.2'!K30+'Tabell 5.2'!K42+'Tabell 5.2'!K54+'Tabell 5.2'!K90+'Tabell 5.2'!K102+'Tabell 5.2'!K128+'Tabell 5.2'!K140+'Tabell 5.3'!K18+'Tabell 5.3'!K30+'Tabell 5.2'!K66+'Tabell 5.2'!K78+'Tabell 5.2'!K114</f>
        <v>0</v>
      </c>
      <c r="L44" s="325">
        <f>'Tabell 5.1'!L18+'Tabell 5.1'!L30+'Tabell 5.1'!L42+'Tabell 5.1'!L54+'Tabell 5.1'!L68+'Tabell 5.1'!L80+'Tabell 5.1'!L92+'Tabell 5.1'!L104+'Tabell 5.2'!L18+'Tabell 5.2'!L30+'Tabell 5.2'!L42+'Tabell 5.2'!L54+'Tabell 5.2'!L90+'Tabell 5.2'!L102+'Tabell 5.2'!L128+'Tabell 5.2'!L140+'Tabell 5.3'!L18+'Tabell 5.3'!L30+'Tabell 5.2'!L66+'Tabell 5.2'!L78+'Tabell 5.2'!L114</f>
        <v>0</v>
      </c>
      <c r="M44" s="325"/>
      <c r="N44" s="325">
        <f>'Tabell 5.1'!N18+'Tabell 5.1'!N30+'Tabell 5.1'!N42+'Tabell 5.1'!N54+'Tabell 5.1'!N68+'Tabell 5.1'!N80+'Tabell 5.1'!N92+'Tabell 5.1'!N104+'Tabell 5.2'!N18+'Tabell 5.2'!N30+'Tabell 5.2'!N42+'Tabell 5.2'!N54+'Tabell 5.2'!N90+'Tabell 5.2'!N102+'Tabell 5.2'!N128+'Tabell 5.2'!N140+'Tabell 5.3'!N18+'Tabell 5.3'!N30+'Tabell 5.2'!N66+'Tabell 5.2'!N78+'Tabell 5.2'!N114</f>
        <v>0</v>
      </c>
      <c r="O44" s="325">
        <f>'Tabell 5.1'!O18+'Tabell 5.1'!O30+'Tabell 5.1'!O42+'Tabell 5.1'!O54+'Tabell 5.1'!O68+'Tabell 5.1'!O80+'Tabell 5.1'!O92+'Tabell 5.1'!O104+'Tabell 5.2'!O18+'Tabell 5.2'!O30+'Tabell 5.2'!O42+'Tabell 5.2'!O54+'Tabell 5.2'!O90+'Tabell 5.2'!O102+'Tabell 5.2'!O128+'Tabell 5.2'!O140+'Tabell 5.3'!O18+'Tabell 5.3'!O30+'Tabell 5.2'!O66+'Tabell 5.2'!O78+'Tabell 5.2'!O114</f>
        <v>0</v>
      </c>
      <c r="P44" s="326"/>
      <c r="Q44" s="325">
        <f>'Tabell 5.1'!Q18+'Tabell 5.1'!Q30+'Tabell 5.1'!Q42+'Tabell 5.1'!Q54+'Tabell 5.1'!Q68+'Tabell 5.1'!Q80+'Tabell 5.1'!Q92+'Tabell 5.1'!Q104+'Tabell 5.2'!Q18+'Tabell 5.2'!Q30+'Tabell 5.2'!Q42+'Tabell 5.2'!Q54+'Tabell 5.2'!Q90+'Tabell 5.2'!Q102+'Tabell 5.2'!Q128+'Tabell 5.2'!Q140+'Tabell 5.3'!Q18+'Tabell 5.3'!Q30+'Tabell 5.2'!Q66+'Tabell 5.2'!Q78+'Tabell 5.2'!Q114</f>
        <v>0</v>
      </c>
      <c r="R44" s="325">
        <f>'Tabell 5.1'!R18+'Tabell 5.1'!R30+'Tabell 5.1'!R42+'Tabell 5.1'!R54+'Tabell 5.1'!R68+'Tabell 5.1'!R80+'Tabell 5.1'!R92+'Tabell 5.1'!R104+'Tabell 5.2'!R18+'Tabell 5.2'!R30+'Tabell 5.2'!R42+'Tabell 5.2'!R54+'Tabell 5.2'!R90+'Tabell 5.2'!R102+'Tabell 5.2'!R128+'Tabell 5.2'!R140+'Tabell 5.3'!R18+'Tabell 5.3'!R30+'Tabell 5.2'!R66+'Tabell 5.2'!R78+'Tabell 5.2'!R114</f>
        <v>0</v>
      </c>
      <c r="S44" s="326" t="str">
        <f t="shared" si="16"/>
        <v xml:space="preserve">    ---- </v>
      </c>
      <c r="T44" s="325">
        <f>'Tabell 5.1'!T18+'Tabell 5.1'!T30+'Tabell 5.1'!T42+'Tabell 5.1'!T54+'Tabell 5.1'!T68+'Tabell 5.1'!T80+'Tabell 5.1'!T92+'Tabell 5.1'!T104+'Tabell 5.2'!T18+'Tabell 5.2'!T30+'Tabell 5.2'!T42+'Tabell 5.2'!T54+'Tabell 5.2'!T90+'Tabell 5.2'!T102+'Tabell 5.2'!T128+'Tabell 5.2'!T140+'Tabell 5.3'!T18+'Tabell 5.3'!T30+'Tabell 5.2'!T66+'Tabell 5.2'!T78+'Tabell 5.2'!T114</f>
        <v>0</v>
      </c>
      <c r="U44" s="325">
        <f>'Tabell 5.1'!U18+'Tabell 5.1'!U30+'Tabell 5.1'!U42+'Tabell 5.1'!U54+'Tabell 5.1'!U68+'Tabell 5.1'!U80+'Tabell 5.1'!U92+'Tabell 5.1'!U104+'Tabell 5.2'!U18+'Tabell 5.2'!U30+'Tabell 5.2'!U42+'Tabell 5.2'!U54+'Tabell 5.2'!U90+'Tabell 5.2'!U102+'Tabell 5.2'!U128+'Tabell 5.2'!U140+'Tabell 5.3'!U18+'Tabell 5.3'!U30+'Tabell 5.2'!U66+'Tabell 5.2'!U78+'Tabell 5.2'!U114</f>
        <v>0</v>
      </c>
      <c r="V44" s="326"/>
      <c r="W44" s="325">
        <f>'Tabell 5.1'!W18+'Tabell 5.1'!W30+'Tabell 5.1'!W42+'Tabell 5.1'!W54+'Tabell 5.1'!W68+'Tabell 5.1'!W80+'Tabell 5.1'!W92+'Tabell 5.1'!W104+'Tabell 5.2'!W18+'Tabell 5.2'!W30+'Tabell 5.2'!W42+'Tabell 5.2'!W54+'Tabell 5.2'!W90+'Tabell 5.2'!W102+'Tabell 5.2'!W128+'Tabell 5.2'!W140+'Tabell 5.3'!W18+'Tabell 5.3'!W30+'Tabell 5.2'!W66+'Tabell 5.2'!W78+'Tabell 5.2'!W114</f>
        <v>0</v>
      </c>
      <c r="X44" s="325">
        <f>'Tabell 5.1'!X18+'Tabell 5.1'!X30+'Tabell 5.1'!X42+'Tabell 5.1'!X54+'Tabell 5.1'!X68+'Tabell 5.1'!X80+'Tabell 5.1'!X92+'Tabell 5.1'!X104+'Tabell 5.2'!X18+'Tabell 5.2'!X30+'Tabell 5.2'!X42+'Tabell 5.2'!X54+'Tabell 5.2'!X90+'Tabell 5.2'!X102+'Tabell 5.2'!X128+'Tabell 5.2'!X140+'Tabell 5.3'!X18+'Tabell 5.3'!X30+'Tabell 5.2'!X66+'Tabell 5.2'!X78+'Tabell 5.2'!X114</f>
        <v>0</v>
      </c>
      <c r="Y44" s="326" t="str">
        <f t="shared" si="18"/>
        <v xml:space="preserve">    ---- </v>
      </c>
      <c r="Z44" s="325">
        <f>'Tabell 5.1'!Z18+'Tabell 5.1'!Z30+'Tabell 5.1'!Z42+'Tabell 5.1'!Z54+'Tabell 5.1'!Z68+'Tabell 5.1'!Z80+'Tabell 5.1'!Z92+'Tabell 5.1'!Z104+'Tabell 5.2'!Z18+'Tabell 5.2'!Z30+'Tabell 5.2'!Z42+'Tabell 5.2'!Z54+'Tabell 5.2'!Z90+'Tabell 5.2'!Z102+'Tabell 5.2'!Z128+'Tabell 5.2'!Z140+'Tabell 5.3'!Z18+'Tabell 5.3'!Z30+'Tabell 5.2'!Z66+'Tabell 5.2'!Z78+'Tabell 5.2'!Z114</f>
        <v>0</v>
      </c>
      <c r="AA44" s="325">
        <f>'Tabell 5.1'!AA18+'Tabell 5.1'!AA30+'Tabell 5.1'!AA42+'Tabell 5.1'!AA54+'Tabell 5.1'!AA68+'Tabell 5.1'!AA80+'Tabell 5.1'!AA92+'Tabell 5.1'!AA104+'Tabell 5.2'!AA18+'Tabell 5.2'!AA30+'Tabell 5.2'!AA42+'Tabell 5.2'!AA54+'Tabell 5.2'!AA90+'Tabell 5.2'!AA102+'Tabell 5.2'!AA128+'Tabell 5.2'!AA140+'Tabell 5.3'!AA18+'Tabell 5.3'!AA30+'Tabell 5.2'!AA66+'Tabell 5.2'!AA78+'Tabell 5.2'!AA114</f>
        <v>0</v>
      </c>
      <c r="AB44" s="326" t="str">
        <f t="shared" si="19"/>
        <v xml:space="preserve">    ---- </v>
      </c>
      <c r="AC44" s="325">
        <f>'Tabell 5.1'!AC18+'Tabell 5.1'!AC30+'Tabell 5.1'!AC42+'Tabell 5.1'!AC54+'Tabell 5.1'!AC68+'Tabell 5.1'!AC80+'Tabell 5.1'!AC92+'Tabell 5.1'!AC104+'Tabell 5.2'!AC18+'Tabell 5.2'!AC30+'Tabell 5.2'!AC42+'Tabell 5.2'!AC54+'Tabell 5.2'!AC90+'Tabell 5.2'!AC102+'Tabell 5.2'!AC128+'Tabell 5.2'!AC140+'Tabell 5.3'!AC18+'Tabell 5.3'!AC30+'Tabell 5.2'!AC66+'Tabell 5.2'!AC78+'Tabell 5.2'!AC114</f>
        <v>0</v>
      </c>
      <c r="AD44" s="325">
        <f>'Tabell 5.1'!AD18+'Tabell 5.1'!AD30+'Tabell 5.1'!AD42+'Tabell 5.1'!AD54+'Tabell 5.1'!AD68+'Tabell 5.1'!AD80+'Tabell 5.1'!AD92+'Tabell 5.1'!AD104+'Tabell 5.2'!AD18+'Tabell 5.2'!AD30+'Tabell 5.2'!AD42+'Tabell 5.2'!AD54+'Tabell 5.2'!AD90+'Tabell 5.2'!AD102+'Tabell 5.2'!AD128+'Tabell 5.2'!AD140+'Tabell 5.3'!AD18+'Tabell 5.3'!AD30+'Tabell 5.2'!AD66+'Tabell 5.2'!AD78+'Tabell 5.2'!AD114</f>
        <v>0</v>
      </c>
      <c r="AE44" s="326"/>
      <c r="AF44" s="325">
        <f>'Tabell 5.1'!AF18+'Tabell 5.1'!AF30+'Tabell 5.1'!AF42+'Tabell 5.1'!AF54+'Tabell 5.1'!AF68+'Tabell 5.1'!AF80+'Tabell 5.1'!AF92+'Tabell 5.1'!AF104+'Tabell 5.2'!AF18+'Tabell 5.2'!AF30+'Tabell 5.2'!AF42+'Tabell 5.2'!AF54+'Tabell 5.2'!AF90+'Tabell 5.2'!AF102+'Tabell 5.2'!AF128+'Tabell 5.2'!AF140+'Tabell 5.3'!AF18+'Tabell 5.3'!AF30+'Tabell 5.2'!AF66+'Tabell 5.2'!AF78+'Tabell 5.2'!AF114</f>
        <v>0</v>
      </c>
      <c r="AG44" s="325">
        <f>'Tabell 5.1'!AG18+'Tabell 5.1'!AG30+'Tabell 5.1'!AG42+'Tabell 5.1'!AG54+'Tabell 5.1'!AG68+'Tabell 5.1'!AG80+'Tabell 5.1'!AG92+'Tabell 5.1'!AG104+'Tabell 5.2'!AG18+'Tabell 5.2'!AG30+'Tabell 5.2'!AG42+'Tabell 5.2'!AG54+'Tabell 5.2'!AG90+'Tabell 5.2'!AG102+'Tabell 5.2'!AG128+'Tabell 5.2'!AG140+'Tabell 5.3'!AG18+'Tabell 5.3'!AG30+'Tabell 5.2'!AG66+'Tabell 5.2'!AG78+'Tabell 5.2'!AG114</f>
        <v>0</v>
      </c>
      <c r="AH44" s="326"/>
      <c r="AI44" s="325">
        <f>'Tabell 5.1'!AI18+'Tabell 5.1'!AI30+'Tabell 5.1'!AI42+'Tabell 5.1'!AI54+'Tabell 5.1'!AI68+'Tabell 5.1'!AI80+'Tabell 5.1'!AI92+'Tabell 5.1'!AI104+'Tabell 5.2'!AI18+'Tabell 5.2'!AI30+'Tabell 5.2'!AI42+'Tabell 5.2'!AI54+'Tabell 5.2'!AI90+'Tabell 5.2'!AI102+'Tabell 5.2'!AI128+'Tabell 5.2'!AI140+'Tabell 5.3'!AI18+'Tabell 5.3'!AI30+'Tabell 5.2'!AI66+'Tabell 5.2'!AI78+'Tabell 5.2'!AI114</f>
        <v>0</v>
      </c>
      <c r="AJ44" s="325">
        <f>'Tabell 5.1'!AJ18+'Tabell 5.1'!AJ30+'Tabell 5.1'!AJ42+'Tabell 5.1'!AJ54+'Tabell 5.1'!AJ68+'Tabell 5.1'!AJ80+'Tabell 5.1'!AJ92+'Tabell 5.1'!AJ104+'Tabell 5.2'!AJ18+'Tabell 5.2'!AJ30+'Tabell 5.2'!AJ42+'Tabell 5.2'!AJ54+'Tabell 5.2'!AJ90+'Tabell 5.2'!AJ102+'Tabell 5.2'!AJ128+'Tabell 5.2'!AJ140+'Tabell 5.3'!AJ18+'Tabell 5.3'!AJ30+'Tabell 5.2'!AJ66+'Tabell 5.2'!AJ78+'Tabell 5.2'!AJ114</f>
        <v>0</v>
      </c>
      <c r="AK44" s="326"/>
      <c r="AL44" s="325">
        <f>'Tabell 5.1'!AL18+'Tabell 5.1'!AL30+'Tabell 5.1'!AL42+'Tabell 5.1'!AL54+'Tabell 5.1'!AL68+'Tabell 5.1'!AL80+'Tabell 5.1'!AL92+'Tabell 5.1'!AL104+'Tabell 5.2'!AL18+'Tabell 5.2'!AL30+'Tabell 5.2'!AL42+'Tabell 5.2'!AL54+'Tabell 5.2'!AL90+'Tabell 5.2'!AL102+'Tabell 5.2'!AL128+'Tabell 5.2'!AL140+'Tabell 5.3'!AL18+'Tabell 5.3'!AL30+'Tabell 5.2'!AL66+'Tabell 5.2'!AL78+'Tabell 5.2'!AL114</f>
        <v>0</v>
      </c>
      <c r="AM44" s="325">
        <f>'Tabell 5.1'!AM18+'Tabell 5.1'!AM30+'Tabell 5.1'!AM42+'Tabell 5.1'!AM54+'Tabell 5.1'!AM68+'Tabell 5.1'!AM80+'Tabell 5.1'!AM92+'Tabell 5.1'!AM104+'Tabell 5.2'!AM18+'Tabell 5.2'!AM30+'Tabell 5.2'!AM42+'Tabell 5.2'!AM54+'Tabell 5.2'!AM90+'Tabell 5.2'!AM102+'Tabell 5.2'!AM128+'Tabell 5.2'!AM140+'Tabell 5.3'!AM18+'Tabell 5.3'!AM30+'Tabell 5.2'!AM66+'Tabell 5.2'!AM78+'Tabell 5.2'!AM114</f>
        <v>0</v>
      </c>
      <c r="AN44" s="326" t="str">
        <f t="shared" si="22"/>
        <v xml:space="preserve">    ---- </v>
      </c>
      <c r="AO44" s="325">
        <f t="shared" si="23"/>
        <v>0</v>
      </c>
      <c r="AP44" s="325">
        <f t="shared" si="23"/>
        <v>0</v>
      </c>
      <c r="AQ44" s="326" t="str">
        <f t="shared" si="10"/>
        <v xml:space="preserve">    ---- </v>
      </c>
      <c r="AR44" s="325">
        <f t="shared" si="6"/>
        <v>0</v>
      </c>
      <c r="AS44" s="325">
        <f t="shared" si="6"/>
        <v>0</v>
      </c>
      <c r="AT44" s="326" t="str">
        <f t="shared" si="11"/>
        <v xml:space="preserve">    ---- </v>
      </c>
      <c r="AU44" s="458"/>
      <c r="AV44" s="306"/>
      <c r="AW44" s="302"/>
      <c r="AX44" s="302"/>
    </row>
    <row r="45" spans="1:50" s="328" customFormat="1" ht="18.75" customHeight="1">
      <c r="A45" s="425" t="s">
        <v>310</v>
      </c>
      <c r="B45" s="325">
        <f>'Tabell 5.1'!B19+'Tabell 5.1'!B31+'Tabell 5.1'!B43+'Tabell 5.1'!B55+'Tabell 5.1'!B69+'Tabell 5.1'!B81+'Tabell 5.1'!B93+'Tabell 5.1'!B105+'Tabell 5.2'!B19+'Tabell 5.2'!B31+'Tabell 5.2'!B43+'Tabell 5.2'!B55+'Tabell 5.2'!B91+'Tabell 5.2'!B103+'Tabell 5.2'!B129+'Tabell 5.2'!B141+'Tabell 5.3'!B19+'Tabell 5.3'!B31+'Tabell 5.2'!B67+'Tabell 5.2'!B79+'Tabell 5.2'!B115</f>
        <v>0</v>
      </c>
      <c r="C45" s="325">
        <f>'Tabell 5.1'!C19+'Tabell 5.1'!C31+'Tabell 5.1'!C43+'Tabell 5.1'!C55+'Tabell 5.1'!C69+'Tabell 5.1'!C81+'Tabell 5.1'!C93+'Tabell 5.1'!C105+'Tabell 5.2'!C19+'Tabell 5.2'!C31+'Tabell 5.2'!C43+'Tabell 5.2'!C55+'Tabell 5.2'!C91+'Tabell 5.2'!C103+'Tabell 5.2'!C129+'Tabell 5.2'!C141+'Tabell 5.3'!C19+'Tabell 5.3'!C31+'Tabell 5.2'!C67+'Tabell 5.2'!C79+'Tabell 5.2'!C115</f>
        <v>0</v>
      </c>
      <c r="D45" s="325"/>
      <c r="E45" s="325">
        <f>'Tabell 5.1'!E19+'Tabell 5.1'!E31+'Tabell 5.1'!E43+'Tabell 5.1'!E55+'Tabell 5.1'!E69+'Tabell 5.1'!E81+'Tabell 5.1'!E93+'Tabell 5.1'!E105+'Tabell 5.2'!E19+'Tabell 5.2'!E31+'Tabell 5.2'!E43+'Tabell 5.2'!E55+'Tabell 5.2'!E91+'Tabell 5.2'!E103+'Tabell 5.2'!E129+'Tabell 5.2'!E141+'Tabell 5.3'!E19+'Tabell 5.3'!E31+'Tabell 5.2'!E67+'Tabell 5.2'!E79+'Tabell 5.2'!E115</f>
        <v>0</v>
      </c>
      <c r="F45" s="325">
        <f>'Tabell 5.1'!F19+'Tabell 5.1'!F31+'Tabell 5.1'!F43+'Tabell 5.1'!F55+'Tabell 5.1'!F69+'Tabell 5.1'!F81+'Tabell 5.1'!F93+'Tabell 5.1'!F105+'Tabell 5.2'!F19+'Tabell 5.2'!F31+'Tabell 5.2'!F43+'Tabell 5.2'!F55+'Tabell 5.2'!F91+'Tabell 5.2'!F103+'Tabell 5.2'!F129+'Tabell 5.2'!F141+'Tabell 5.3'!F19+'Tabell 5.3'!F31+'Tabell 5.2'!F67+'Tabell 5.2'!F79+'Tabell 5.2'!F115</f>
        <v>0</v>
      </c>
      <c r="G45" s="326" t="str">
        <f t="shared" si="13"/>
        <v xml:space="preserve">    ---- </v>
      </c>
      <c r="H45" s="325">
        <f>'Tabell 5.1'!H19+'Tabell 5.1'!H31+'Tabell 5.1'!H43+'Tabell 5.1'!H55+'Tabell 5.1'!H69+'Tabell 5.1'!H81+'Tabell 5.1'!H93+'Tabell 5.1'!H105+'Tabell 5.2'!H19+'Tabell 5.2'!H31+'Tabell 5.2'!H43+'Tabell 5.2'!H55+'Tabell 5.2'!H91+'Tabell 5.2'!H103+'Tabell 5.2'!H129+'Tabell 5.2'!H141+'Tabell 5.3'!H19+'Tabell 5.3'!H31+'Tabell 5.2'!H67+'Tabell 5.2'!H79+'Tabell 5.2'!H115</f>
        <v>0</v>
      </c>
      <c r="I45" s="325">
        <f>'Tabell 5.1'!I19+'Tabell 5.1'!I31+'Tabell 5.1'!I43+'Tabell 5.1'!I55+'Tabell 5.1'!I69+'Tabell 5.1'!I81+'Tabell 5.1'!I93+'Tabell 5.1'!I105+'Tabell 5.2'!I19+'Tabell 5.2'!I31+'Tabell 5.2'!I43+'Tabell 5.2'!I55+'Tabell 5.2'!I91+'Tabell 5.2'!I103+'Tabell 5.2'!I129+'Tabell 5.2'!I141+'Tabell 5.3'!I19+'Tabell 5.3'!I31+'Tabell 5.2'!I67+'Tabell 5.2'!I79+'Tabell 5.2'!I115</f>
        <v>0</v>
      </c>
      <c r="J45" s="326" t="str">
        <f t="shared" si="14"/>
        <v xml:space="preserve">    ---- </v>
      </c>
      <c r="K45" s="325">
        <f>'Tabell 5.1'!K19+'Tabell 5.1'!K31+'Tabell 5.1'!K43+'Tabell 5.1'!K55+'Tabell 5.1'!K69+'Tabell 5.1'!K81+'Tabell 5.1'!K93+'Tabell 5.1'!K105+'Tabell 5.2'!K19+'Tabell 5.2'!K31+'Tabell 5.2'!K43+'Tabell 5.2'!K55+'Tabell 5.2'!K91+'Tabell 5.2'!K103+'Tabell 5.2'!K129+'Tabell 5.2'!K141+'Tabell 5.3'!K19+'Tabell 5.3'!K31+'Tabell 5.2'!K67+'Tabell 5.2'!K79+'Tabell 5.2'!K115</f>
        <v>0</v>
      </c>
      <c r="L45" s="325">
        <f>'Tabell 5.1'!L19+'Tabell 5.1'!L31+'Tabell 5.1'!L43+'Tabell 5.1'!L55+'Tabell 5.1'!L69+'Tabell 5.1'!L81+'Tabell 5.1'!L93+'Tabell 5.1'!L105+'Tabell 5.2'!L19+'Tabell 5.2'!L31+'Tabell 5.2'!L43+'Tabell 5.2'!L55+'Tabell 5.2'!L91+'Tabell 5.2'!L103+'Tabell 5.2'!L129+'Tabell 5.2'!L141+'Tabell 5.3'!L19+'Tabell 5.3'!L31+'Tabell 5.2'!L67+'Tabell 5.2'!L79+'Tabell 5.2'!L115</f>
        <v>0</v>
      </c>
      <c r="M45" s="325"/>
      <c r="N45" s="325">
        <f>'Tabell 5.1'!N19+'Tabell 5.1'!N31+'Tabell 5.1'!N43+'Tabell 5.1'!N55+'Tabell 5.1'!N69+'Tabell 5.1'!N81+'Tabell 5.1'!N93+'Tabell 5.1'!N105+'Tabell 5.2'!N19+'Tabell 5.2'!N31+'Tabell 5.2'!N43+'Tabell 5.2'!N55+'Tabell 5.2'!N91+'Tabell 5.2'!N103+'Tabell 5.2'!N129+'Tabell 5.2'!N141+'Tabell 5.3'!N19+'Tabell 5.3'!N31+'Tabell 5.2'!N67+'Tabell 5.2'!N79+'Tabell 5.2'!N115</f>
        <v>0</v>
      </c>
      <c r="O45" s="325">
        <f>'Tabell 5.1'!O19+'Tabell 5.1'!O31+'Tabell 5.1'!O43+'Tabell 5.1'!O55+'Tabell 5.1'!O69+'Tabell 5.1'!O81+'Tabell 5.1'!O93+'Tabell 5.1'!O105+'Tabell 5.2'!O19+'Tabell 5.2'!O31+'Tabell 5.2'!O43+'Tabell 5.2'!O55+'Tabell 5.2'!O91+'Tabell 5.2'!O103+'Tabell 5.2'!O129+'Tabell 5.2'!O141+'Tabell 5.3'!O19+'Tabell 5.3'!O31+'Tabell 5.2'!O67+'Tabell 5.2'!O79+'Tabell 5.2'!O115</f>
        <v>0</v>
      </c>
      <c r="P45" s="326"/>
      <c r="Q45" s="325">
        <f>'Tabell 5.1'!Q19+'Tabell 5.1'!Q31+'Tabell 5.1'!Q43+'Tabell 5.1'!Q55+'Tabell 5.1'!Q69+'Tabell 5.1'!Q81+'Tabell 5.1'!Q93+'Tabell 5.1'!Q105+'Tabell 5.2'!Q19+'Tabell 5.2'!Q31+'Tabell 5.2'!Q43+'Tabell 5.2'!Q55+'Tabell 5.2'!Q91+'Tabell 5.2'!Q103+'Tabell 5.2'!Q129+'Tabell 5.2'!Q141+'Tabell 5.3'!Q19+'Tabell 5.3'!Q31+'Tabell 5.2'!Q67+'Tabell 5.2'!Q79+'Tabell 5.2'!Q115</f>
        <v>0</v>
      </c>
      <c r="R45" s="325">
        <f>'Tabell 5.1'!R19+'Tabell 5.1'!R31+'Tabell 5.1'!R43+'Tabell 5.1'!R55+'Tabell 5.1'!R69+'Tabell 5.1'!R81+'Tabell 5.1'!R93+'Tabell 5.1'!R105+'Tabell 5.2'!R19+'Tabell 5.2'!R31+'Tabell 5.2'!R43+'Tabell 5.2'!R55+'Tabell 5.2'!R91+'Tabell 5.2'!R103+'Tabell 5.2'!R129+'Tabell 5.2'!R141+'Tabell 5.3'!R19+'Tabell 5.3'!R31+'Tabell 5.2'!R67+'Tabell 5.2'!R79+'Tabell 5.2'!R115</f>
        <v>0</v>
      </c>
      <c r="S45" s="326"/>
      <c r="T45" s="325">
        <f>'Tabell 5.1'!T19+'Tabell 5.1'!T31+'Tabell 5.1'!T43+'Tabell 5.1'!T55+'Tabell 5.1'!T69+'Tabell 5.1'!T81+'Tabell 5.1'!T93+'Tabell 5.1'!T105+'Tabell 5.2'!T19+'Tabell 5.2'!T31+'Tabell 5.2'!T43+'Tabell 5.2'!T55+'Tabell 5.2'!T91+'Tabell 5.2'!T103+'Tabell 5.2'!T129+'Tabell 5.2'!T141+'Tabell 5.3'!T19+'Tabell 5.3'!T31+'Tabell 5.2'!T67+'Tabell 5.2'!T79+'Tabell 5.2'!T115</f>
        <v>0</v>
      </c>
      <c r="U45" s="325">
        <f>'Tabell 5.1'!U19+'Tabell 5.1'!U31+'Tabell 5.1'!U43+'Tabell 5.1'!U55+'Tabell 5.1'!U69+'Tabell 5.1'!U81+'Tabell 5.1'!U93+'Tabell 5.1'!U105+'Tabell 5.2'!U19+'Tabell 5.2'!U31+'Tabell 5.2'!U43+'Tabell 5.2'!U55+'Tabell 5.2'!U91+'Tabell 5.2'!U103+'Tabell 5.2'!U129+'Tabell 5.2'!U141+'Tabell 5.3'!U19+'Tabell 5.3'!U31+'Tabell 5.2'!U67+'Tabell 5.2'!U79+'Tabell 5.2'!U115</f>
        <v>0</v>
      </c>
      <c r="V45" s="326" t="str">
        <f t="shared" si="17"/>
        <v xml:space="preserve">    ---- </v>
      </c>
      <c r="W45" s="325">
        <f>'Tabell 5.1'!W19+'Tabell 5.1'!W31+'Tabell 5.1'!W43+'Tabell 5.1'!W55+'Tabell 5.1'!W69+'Tabell 5.1'!W81+'Tabell 5.1'!W93+'Tabell 5.1'!W105+'Tabell 5.2'!W19+'Tabell 5.2'!W31+'Tabell 5.2'!W43+'Tabell 5.2'!W55+'Tabell 5.2'!W91+'Tabell 5.2'!W103+'Tabell 5.2'!W129+'Tabell 5.2'!W141+'Tabell 5.3'!W19+'Tabell 5.3'!W31+'Tabell 5.2'!W67+'Tabell 5.2'!W79+'Tabell 5.2'!W115</f>
        <v>0</v>
      </c>
      <c r="X45" s="325">
        <f>'Tabell 5.1'!X19+'Tabell 5.1'!X31+'Tabell 5.1'!X43+'Tabell 5.1'!X55+'Tabell 5.1'!X69+'Tabell 5.1'!X81+'Tabell 5.1'!X93+'Tabell 5.1'!X105+'Tabell 5.2'!X19+'Tabell 5.2'!X31+'Tabell 5.2'!X43+'Tabell 5.2'!X55+'Tabell 5.2'!X91+'Tabell 5.2'!X103+'Tabell 5.2'!X129+'Tabell 5.2'!X141+'Tabell 5.3'!X19+'Tabell 5.3'!X31+'Tabell 5.2'!X67+'Tabell 5.2'!X79+'Tabell 5.2'!X115</f>
        <v>0</v>
      </c>
      <c r="Y45" s="326" t="str">
        <f t="shared" si="18"/>
        <v xml:space="preserve">    ---- </v>
      </c>
      <c r="Z45" s="325">
        <f>'Tabell 5.1'!Z19+'Tabell 5.1'!Z31+'Tabell 5.1'!Z43+'Tabell 5.1'!Z55+'Tabell 5.1'!Z69+'Tabell 5.1'!Z81+'Tabell 5.1'!Z93+'Tabell 5.1'!Z105+'Tabell 5.2'!Z19+'Tabell 5.2'!Z31+'Tabell 5.2'!Z43+'Tabell 5.2'!Z55+'Tabell 5.2'!Z91+'Tabell 5.2'!Z103+'Tabell 5.2'!Z129+'Tabell 5.2'!Z141+'Tabell 5.3'!Z19+'Tabell 5.3'!Z31+'Tabell 5.2'!Z67+'Tabell 5.2'!Z79+'Tabell 5.2'!Z115</f>
        <v>0</v>
      </c>
      <c r="AA45" s="325">
        <f>'Tabell 5.1'!AA19+'Tabell 5.1'!AA31+'Tabell 5.1'!AA43+'Tabell 5.1'!AA55+'Tabell 5.1'!AA69+'Tabell 5.1'!AA81+'Tabell 5.1'!AA93+'Tabell 5.1'!AA105+'Tabell 5.2'!AA19+'Tabell 5.2'!AA31+'Tabell 5.2'!AA43+'Tabell 5.2'!AA55+'Tabell 5.2'!AA91+'Tabell 5.2'!AA103+'Tabell 5.2'!AA129+'Tabell 5.2'!AA141+'Tabell 5.3'!AA19+'Tabell 5.3'!AA31+'Tabell 5.2'!AA67+'Tabell 5.2'!AA79+'Tabell 5.2'!AA115</f>
        <v>0</v>
      </c>
      <c r="AB45" s="326"/>
      <c r="AC45" s="325">
        <f>'Tabell 5.1'!AC19+'Tabell 5.1'!AC31+'Tabell 5.1'!AC43+'Tabell 5.1'!AC55+'Tabell 5.1'!AC69+'Tabell 5.1'!AC81+'Tabell 5.1'!AC93+'Tabell 5.1'!AC105+'Tabell 5.2'!AC19+'Tabell 5.2'!AC31+'Tabell 5.2'!AC43+'Tabell 5.2'!AC55+'Tabell 5.2'!AC91+'Tabell 5.2'!AC103+'Tabell 5.2'!AC129+'Tabell 5.2'!AC141+'Tabell 5.3'!AC19+'Tabell 5.3'!AC31+'Tabell 5.2'!AC67+'Tabell 5.2'!AC79+'Tabell 5.2'!AC115</f>
        <v>0</v>
      </c>
      <c r="AD45" s="325">
        <f>'Tabell 5.1'!AD19+'Tabell 5.1'!AD31+'Tabell 5.1'!AD43+'Tabell 5.1'!AD55+'Tabell 5.1'!AD69+'Tabell 5.1'!AD81+'Tabell 5.1'!AD93+'Tabell 5.1'!AD105+'Tabell 5.2'!AD19+'Tabell 5.2'!AD31+'Tabell 5.2'!AD43+'Tabell 5.2'!AD55+'Tabell 5.2'!AD91+'Tabell 5.2'!AD103+'Tabell 5.2'!AD129+'Tabell 5.2'!AD141+'Tabell 5.3'!AD19+'Tabell 5.3'!AD31+'Tabell 5.2'!AD67+'Tabell 5.2'!AD79+'Tabell 5.2'!AD115</f>
        <v>0</v>
      </c>
      <c r="AE45" s="326"/>
      <c r="AF45" s="325">
        <f>'Tabell 5.1'!AF19+'Tabell 5.1'!AF31+'Tabell 5.1'!AF43+'Tabell 5.1'!AF55+'Tabell 5.1'!AF69+'Tabell 5.1'!AF81+'Tabell 5.1'!AF93+'Tabell 5.1'!AF105+'Tabell 5.2'!AF19+'Tabell 5.2'!AF31+'Tabell 5.2'!AF43+'Tabell 5.2'!AF55+'Tabell 5.2'!AF91+'Tabell 5.2'!AF103+'Tabell 5.2'!AF129+'Tabell 5.2'!AF141+'Tabell 5.3'!AF19+'Tabell 5.3'!AF31+'Tabell 5.2'!AF67+'Tabell 5.2'!AF79+'Tabell 5.2'!AF115</f>
        <v>0</v>
      </c>
      <c r="AG45" s="325">
        <f>'Tabell 5.1'!AG19+'Tabell 5.1'!AG31+'Tabell 5.1'!AG43+'Tabell 5.1'!AG55+'Tabell 5.1'!AG69+'Tabell 5.1'!AG81+'Tabell 5.1'!AG93+'Tabell 5.1'!AG105+'Tabell 5.2'!AG19+'Tabell 5.2'!AG31+'Tabell 5.2'!AG43+'Tabell 5.2'!AG55+'Tabell 5.2'!AG91+'Tabell 5.2'!AG103+'Tabell 5.2'!AG129+'Tabell 5.2'!AG141+'Tabell 5.3'!AG19+'Tabell 5.3'!AG31+'Tabell 5.2'!AG67+'Tabell 5.2'!AG79+'Tabell 5.2'!AG115</f>
        <v>0</v>
      </c>
      <c r="AH45" s="326"/>
      <c r="AI45" s="325">
        <f>'Tabell 5.1'!AI19+'Tabell 5.1'!AI31+'Tabell 5.1'!AI43+'Tabell 5.1'!AI55+'Tabell 5.1'!AI69+'Tabell 5.1'!AI81+'Tabell 5.1'!AI93+'Tabell 5.1'!AI105+'Tabell 5.2'!AI19+'Tabell 5.2'!AI31+'Tabell 5.2'!AI43+'Tabell 5.2'!AI55+'Tabell 5.2'!AI91+'Tabell 5.2'!AI103+'Tabell 5.2'!AI129+'Tabell 5.2'!AI141+'Tabell 5.3'!AI19+'Tabell 5.3'!AI31+'Tabell 5.2'!AI67+'Tabell 5.2'!AI79+'Tabell 5.2'!AI115</f>
        <v>0</v>
      </c>
      <c r="AJ45" s="325">
        <f>'Tabell 5.1'!AJ19+'Tabell 5.1'!AJ31+'Tabell 5.1'!AJ43+'Tabell 5.1'!AJ55+'Tabell 5.1'!AJ69+'Tabell 5.1'!AJ81+'Tabell 5.1'!AJ93+'Tabell 5.1'!AJ105+'Tabell 5.2'!AJ19+'Tabell 5.2'!AJ31+'Tabell 5.2'!AJ43+'Tabell 5.2'!AJ55+'Tabell 5.2'!AJ91+'Tabell 5.2'!AJ103+'Tabell 5.2'!AJ129+'Tabell 5.2'!AJ141+'Tabell 5.3'!AJ19+'Tabell 5.3'!AJ31+'Tabell 5.2'!AJ67+'Tabell 5.2'!AJ79+'Tabell 5.2'!AJ115</f>
        <v>0</v>
      </c>
      <c r="AK45" s="326" t="str">
        <f t="shared" si="21"/>
        <v xml:space="preserve">    ---- </v>
      </c>
      <c r="AL45" s="325">
        <f>'Tabell 5.1'!AL19+'Tabell 5.1'!AL31+'Tabell 5.1'!AL43+'Tabell 5.1'!AL55+'Tabell 5.1'!AL69+'Tabell 5.1'!AL81+'Tabell 5.1'!AL93+'Tabell 5.1'!AL105+'Tabell 5.2'!AL19+'Tabell 5.2'!AL31+'Tabell 5.2'!AL43+'Tabell 5.2'!AL55+'Tabell 5.2'!AL91+'Tabell 5.2'!AL103+'Tabell 5.2'!AL129+'Tabell 5.2'!AL141+'Tabell 5.3'!AL19+'Tabell 5.3'!AL31+'Tabell 5.2'!AL67+'Tabell 5.2'!AL79+'Tabell 5.2'!AL115</f>
        <v>0</v>
      </c>
      <c r="AM45" s="325">
        <f>'Tabell 5.1'!AM19+'Tabell 5.1'!AM31+'Tabell 5.1'!AM43+'Tabell 5.1'!AM55+'Tabell 5.1'!AM69+'Tabell 5.1'!AM81+'Tabell 5.1'!AM93+'Tabell 5.1'!AM105+'Tabell 5.2'!AM19+'Tabell 5.2'!AM31+'Tabell 5.2'!AM43+'Tabell 5.2'!AM55+'Tabell 5.2'!AM91+'Tabell 5.2'!AM103+'Tabell 5.2'!AM129+'Tabell 5.2'!AM141+'Tabell 5.3'!AM19+'Tabell 5.3'!AM31+'Tabell 5.2'!AM67+'Tabell 5.2'!AM79+'Tabell 5.2'!AM115</f>
        <v>0</v>
      </c>
      <c r="AN45" s="326" t="str">
        <f t="shared" si="22"/>
        <v xml:space="preserve">    ---- </v>
      </c>
      <c r="AO45" s="325">
        <f t="shared" si="23"/>
        <v>0</v>
      </c>
      <c r="AP45" s="325">
        <f t="shared" si="23"/>
        <v>0</v>
      </c>
      <c r="AQ45" s="326" t="str">
        <f t="shared" si="10"/>
        <v xml:space="preserve">    ---- </v>
      </c>
      <c r="AR45" s="325">
        <f t="shared" si="6"/>
        <v>0</v>
      </c>
      <c r="AS45" s="325">
        <f t="shared" si="6"/>
        <v>0</v>
      </c>
      <c r="AT45" s="326" t="str">
        <f t="shared" si="11"/>
        <v xml:space="preserve">    ---- </v>
      </c>
      <c r="AU45" s="458"/>
      <c r="AV45" s="306"/>
      <c r="AW45" s="302"/>
      <c r="AX45" s="302"/>
    </row>
    <row r="46" spans="1:50" s="323" customFormat="1" ht="18.75" customHeight="1">
      <c r="A46" s="424" t="s">
        <v>41</v>
      </c>
      <c r="B46" s="319">
        <f>'Tabell 5.1'!B20+'Tabell 5.1'!B32+'Tabell 5.1'!B44+'Tabell 5.1'!B56+'Tabell 5.1'!B70+'Tabell 5.1'!B82+'Tabell 5.1'!B94+'Tabell 5.1'!B106+'Tabell 5.2'!B20+'Tabell 5.2'!B32+'Tabell 5.2'!B44+'Tabell 5.2'!B56+'Tabell 5.2'!B92+'Tabell 5.2'!B104+'Tabell 5.2'!B130+'Tabell 5.2'!B142+'Tabell 5.3'!B20+'Tabell 5.3'!B32+'Tabell 5.2'!B68+'Tabell 5.2'!B80+'Tabell 5.2'!B116</f>
        <v>0</v>
      </c>
      <c r="C46" s="319">
        <f>'Tabell 5.1'!C20+'Tabell 5.1'!C32+'Tabell 5.1'!C44+'Tabell 5.1'!C56+'Tabell 5.1'!C70+'Tabell 5.1'!C82+'Tabell 5.1'!C94+'Tabell 5.1'!C106+'Tabell 5.2'!C20+'Tabell 5.2'!C32+'Tabell 5.2'!C44+'Tabell 5.2'!C56+'Tabell 5.2'!C92+'Tabell 5.2'!C104+'Tabell 5.2'!C130+'Tabell 5.2'!C142+'Tabell 5.3'!C20+'Tabell 5.3'!C32+'Tabell 5.2'!C68+'Tabell 5.2'!C80+'Tabell 5.2'!C116</f>
        <v>0</v>
      </c>
      <c r="D46" s="319" t="str">
        <f t="shared" si="12"/>
        <v xml:space="preserve">    ---- </v>
      </c>
      <c r="E46" s="319">
        <f>'Tabell 5.1'!E20+'Tabell 5.1'!E32+'Tabell 5.1'!E44+'Tabell 5.1'!E56+'Tabell 5.1'!E70+'Tabell 5.1'!E82+'Tabell 5.1'!E94+'Tabell 5.1'!E106+'Tabell 5.2'!E20+'Tabell 5.2'!E32+'Tabell 5.2'!E44+'Tabell 5.2'!E56+'Tabell 5.2'!E92+'Tabell 5.2'!E104+'Tabell 5.2'!E130+'Tabell 5.2'!E142+'Tabell 5.3'!E20+'Tabell 5.3'!E32+'Tabell 5.2'!E68+'Tabell 5.2'!E80+'Tabell 5.2'!E116</f>
        <v>0</v>
      </c>
      <c r="F46" s="319">
        <f>'Tabell 5.1'!F20+'Tabell 5.1'!F32+'Tabell 5.1'!F44+'Tabell 5.1'!F56+'Tabell 5.1'!F70+'Tabell 5.1'!F82+'Tabell 5.1'!F94+'Tabell 5.1'!F106+'Tabell 5.2'!F20+'Tabell 5.2'!F32+'Tabell 5.2'!F44+'Tabell 5.2'!F56+'Tabell 5.2'!F92+'Tabell 5.2'!F104+'Tabell 5.2'!F130+'Tabell 5.2'!F142+'Tabell 5.3'!F20+'Tabell 5.3'!F32+'Tabell 5.2'!F68+'Tabell 5.2'!F80+'Tabell 5.2'!F116</f>
        <v>0</v>
      </c>
      <c r="G46" s="320" t="str">
        <f t="shared" si="13"/>
        <v xml:space="preserve">    ---- </v>
      </c>
      <c r="H46" s="319">
        <f>'Tabell 5.1'!H20+'Tabell 5.1'!H32+'Tabell 5.1'!H44+'Tabell 5.1'!H56+'Tabell 5.1'!H70+'Tabell 5.1'!H82+'Tabell 5.1'!H94+'Tabell 5.1'!H106+'Tabell 5.2'!H20+'Tabell 5.2'!H32+'Tabell 5.2'!H44+'Tabell 5.2'!H56+'Tabell 5.2'!H92+'Tabell 5.2'!H104+'Tabell 5.2'!H130+'Tabell 5.2'!H142+'Tabell 5.3'!H20+'Tabell 5.3'!H32+'Tabell 5.2'!H68+'Tabell 5.2'!H80+'Tabell 5.2'!H116</f>
        <v>0</v>
      </c>
      <c r="I46" s="319">
        <f>'Tabell 5.1'!I20+'Tabell 5.1'!I32+'Tabell 5.1'!I44+'Tabell 5.1'!I56+'Tabell 5.1'!I70+'Tabell 5.1'!I82+'Tabell 5.1'!I94+'Tabell 5.1'!I106+'Tabell 5.2'!I20+'Tabell 5.2'!I32+'Tabell 5.2'!I44+'Tabell 5.2'!I56+'Tabell 5.2'!I92+'Tabell 5.2'!I104+'Tabell 5.2'!I130+'Tabell 5.2'!I142+'Tabell 5.3'!I20+'Tabell 5.3'!I32+'Tabell 5.2'!I68+'Tabell 5.2'!I80+'Tabell 5.2'!I116</f>
        <v>0</v>
      </c>
      <c r="J46" s="320" t="str">
        <f t="shared" si="14"/>
        <v xml:space="preserve">    ---- </v>
      </c>
      <c r="K46" s="319">
        <f>'Tabell 5.1'!K20+'Tabell 5.1'!K32+'Tabell 5.1'!K44+'Tabell 5.1'!K56+'Tabell 5.1'!K70+'Tabell 5.1'!K82+'Tabell 5.1'!K94+'Tabell 5.1'!K106+'Tabell 5.2'!K20+'Tabell 5.2'!K32+'Tabell 5.2'!K44+'Tabell 5.2'!K56+'Tabell 5.2'!K92+'Tabell 5.2'!K104+'Tabell 5.2'!K130+'Tabell 5.2'!K142+'Tabell 5.3'!K20+'Tabell 5.3'!K32+'Tabell 5.2'!K68+'Tabell 5.2'!K80+'Tabell 5.2'!K116</f>
        <v>0</v>
      </c>
      <c r="L46" s="319">
        <f>'Tabell 5.1'!L20+'Tabell 5.1'!L32+'Tabell 5.1'!L44+'Tabell 5.1'!L56+'Tabell 5.1'!L70+'Tabell 5.1'!L82+'Tabell 5.1'!L94+'Tabell 5.1'!L106+'Tabell 5.2'!L20+'Tabell 5.2'!L32+'Tabell 5.2'!L44+'Tabell 5.2'!L56+'Tabell 5.2'!L92+'Tabell 5.2'!L104+'Tabell 5.2'!L130+'Tabell 5.2'!L142+'Tabell 5.3'!L20+'Tabell 5.3'!L32+'Tabell 5.2'!L68+'Tabell 5.2'!L80+'Tabell 5.2'!L116</f>
        <v>0</v>
      </c>
      <c r="M46" s="319" t="str">
        <f t="shared" si="15"/>
        <v xml:space="preserve">    ---- </v>
      </c>
      <c r="N46" s="319">
        <f>'Tabell 5.1'!N20+'Tabell 5.1'!N32+'Tabell 5.1'!N44+'Tabell 5.1'!N56+'Tabell 5.1'!N70+'Tabell 5.1'!N82+'Tabell 5.1'!N94+'Tabell 5.1'!N106+'Tabell 5.2'!N20+'Tabell 5.2'!N32+'Tabell 5.2'!N44+'Tabell 5.2'!N56+'Tabell 5.2'!N92+'Tabell 5.2'!N104+'Tabell 5.2'!N130+'Tabell 5.2'!N142+'Tabell 5.3'!N20+'Tabell 5.3'!N32+'Tabell 5.2'!N68+'Tabell 5.2'!N80+'Tabell 5.2'!N116</f>
        <v>0</v>
      </c>
      <c r="O46" s="319">
        <f>'Tabell 5.1'!O20+'Tabell 5.1'!O32+'Tabell 5.1'!O44+'Tabell 5.1'!O56+'Tabell 5.1'!O70+'Tabell 5.1'!O82+'Tabell 5.1'!O94+'Tabell 5.1'!O106+'Tabell 5.2'!O20+'Tabell 5.2'!O32+'Tabell 5.2'!O44+'Tabell 5.2'!O56+'Tabell 5.2'!O92+'Tabell 5.2'!O104+'Tabell 5.2'!O130+'Tabell 5.2'!O142+'Tabell 5.3'!O20+'Tabell 5.3'!O32+'Tabell 5.2'!O68+'Tabell 5.2'!O80+'Tabell 5.2'!O116</f>
        <v>0</v>
      </c>
      <c r="P46" s="320" t="str">
        <f>IF(N46=0, "    ---- ", IF(ABS(ROUND(100/N46*O46-100,1))&lt;999,ROUND(100/N46*O46-100,1),IF(ROUND(100/N46*O46-100,1)&gt;999,999,-999)))</f>
        <v xml:space="preserve">    ---- </v>
      </c>
      <c r="Q46" s="319">
        <f>'Tabell 5.1'!Q20+'Tabell 5.1'!Q32+'Tabell 5.1'!Q44+'Tabell 5.1'!Q56+'Tabell 5.1'!Q70+'Tabell 5.1'!Q82+'Tabell 5.1'!Q94+'Tabell 5.1'!Q106+'Tabell 5.2'!Q20+'Tabell 5.2'!Q32+'Tabell 5.2'!Q44+'Tabell 5.2'!Q56+'Tabell 5.2'!Q92+'Tabell 5.2'!Q104+'Tabell 5.2'!Q130+'Tabell 5.2'!Q142+'Tabell 5.3'!Q20+'Tabell 5.3'!Q32+'Tabell 5.2'!Q68+'Tabell 5.2'!Q80+'Tabell 5.2'!Q116</f>
        <v>0</v>
      </c>
      <c r="R46" s="319">
        <f>'Tabell 5.1'!R20+'Tabell 5.1'!R32+'Tabell 5.1'!R44+'Tabell 5.1'!R56+'Tabell 5.1'!R70+'Tabell 5.1'!R82+'Tabell 5.1'!R94+'Tabell 5.1'!R106+'Tabell 5.2'!R20+'Tabell 5.2'!R32+'Tabell 5.2'!R44+'Tabell 5.2'!R56+'Tabell 5.2'!R92+'Tabell 5.2'!R104+'Tabell 5.2'!R130+'Tabell 5.2'!R142+'Tabell 5.3'!R20+'Tabell 5.3'!R32+'Tabell 5.2'!R68+'Tabell 5.2'!R80+'Tabell 5.2'!R116</f>
        <v>0</v>
      </c>
      <c r="S46" s="320" t="str">
        <f t="shared" si="16"/>
        <v xml:space="preserve">    ---- </v>
      </c>
      <c r="T46" s="319">
        <f>'Tabell 5.1'!T20+'Tabell 5.1'!T32+'Tabell 5.1'!T44+'Tabell 5.1'!T56+'Tabell 5.1'!T70+'Tabell 5.1'!T82+'Tabell 5.1'!T94+'Tabell 5.1'!T106+'Tabell 5.2'!T20+'Tabell 5.2'!T32+'Tabell 5.2'!T44+'Tabell 5.2'!T56+'Tabell 5.2'!T92+'Tabell 5.2'!T104+'Tabell 5.2'!T130+'Tabell 5.2'!T142+'Tabell 5.3'!T20+'Tabell 5.3'!T32+'Tabell 5.2'!T68+'Tabell 5.2'!T80+'Tabell 5.2'!T116</f>
        <v>0</v>
      </c>
      <c r="U46" s="319">
        <f>'Tabell 5.1'!U20+'Tabell 5.1'!U32+'Tabell 5.1'!U44+'Tabell 5.1'!U56+'Tabell 5.1'!U70+'Tabell 5.1'!U82+'Tabell 5.1'!U94+'Tabell 5.1'!U106+'Tabell 5.2'!U20+'Tabell 5.2'!U32+'Tabell 5.2'!U44+'Tabell 5.2'!U56+'Tabell 5.2'!U92+'Tabell 5.2'!U104+'Tabell 5.2'!U130+'Tabell 5.2'!U142+'Tabell 5.3'!U20+'Tabell 5.3'!U32+'Tabell 5.2'!U68+'Tabell 5.2'!U80+'Tabell 5.2'!U116</f>
        <v>0</v>
      </c>
      <c r="V46" s="320" t="str">
        <f t="shared" si="17"/>
        <v xml:space="preserve">    ---- </v>
      </c>
      <c r="W46" s="319">
        <f>'Tabell 5.1'!W20+'Tabell 5.1'!W32+'Tabell 5.1'!W44+'Tabell 5.1'!W56+'Tabell 5.1'!W70+'Tabell 5.1'!W82+'Tabell 5.1'!W94+'Tabell 5.1'!W106+'Tabell 5.2'!W20+'Tabell 5.2'!W32+'Tabell 5.2'!W44+'Tabell 5.2'!W56+'Tabell 5.2'!W92+'Tabell 5.2'!W104+'Tabell 5.2'!W130+'Tabell 5.2'!W142+'Tabell 5.3'!W20+'Tabell 5.3'!W32+'Tabell 5.2'!W68+'Tabell 5.2'!W80+'Tabell 5.2'!W116</f>
        <v>0</v>
      </c>
      <c r="X46" s="319">
        <f>'Tabell 5.1'!X20+'Tabell 5.1'!X32+'Tabell 5.1'!X44+'Tabell 5.1'!X56+'Tabell 5.1'!X70+'Tabell 5.1'!X82+'Tabell 5.1'!X94+'Tabell 5.1'!X106+'Tabell 5.2'!X20+'Tabell 5.2'!X32+'Tabell 5.2'!X44+'Tabell 5.2'!X56+'Tabell 5.2'!X92+'Tabell 5.2'!X104+'Tabell 5.2'!X130+'Tabell 5.2'!X142+'Tabell 5.3'!X20+'Tabell 5.3'!X32+'Tabell 5.2'!X68+'Tabell 5.2'!X80+'Tabell 5.2'!X116</f>
        <v>0</v>
      </c>
      <c r="Y46" s="320" t="str">
        <f t="shared" si="18"/>
        <v xml:space="preserve">    ---- </v>
      </c>
      <c r="Z46" s="319">
        <f>'Tabell 5.1'!Z20+'Tabell 5.1'!Z32+'Tabell 5.1'!Z44+'Tabell 5.1'!Z56+'Tabell 5.1'!Z70+'Tabell 5.1'!Z82+'Tabell 5.1'!Z94+'Tabell 5.1'!Z106+'Tabell 5.2'!Z20+'Tabell 5.2'!Z32+'Tabell 5.2'!Z44+'Tabell 5.2'!Z56+'Tabell 5.2'!Z92+'Tabell 5.2'!Z104+'Tabell 5.2'!Z130+'Tabell 5.2'!Z142+'Tabell 5.3'!Z20+'Tabell 5.3'!Z32+'Tabell 5.2'!Z68+'Tabell 5.2'!Z80+'Tabell 5.2'!Z116</f>
        <v>0</v>
      </c>
      <c r="AA46" s="319">
        <f>'Tabell 5.1'!AA20+'Tabell 5.1'!AA32+'Tabell 5.1'!AA44+'Tabell 5.1'!AA56+'Tabell 5.1'!AA70+'Tabell 5.1'!AA82+'Tabell 5.1'!AA94+'Tabell 5.1'!AA106+'Tabell 5.2'!AA20+'Tabell 5.2'!AA32+'Tabell 5.2'!AA44+'Tabell 5.2'!AA56+'Tabell 5.2'!AA92+'Tabell 5.2'!AA104+'Tabell 5.2'!AA130+'Tabell 5.2'!AA142+'Tabell 5.3'!AA20+'Tabell 5.3'!AA32+'Tabell 5.2'!AA68+'Tabell 5.2'!AA80+'Tabell 5.2'!AA116</f>
        <v>0</v>
      </c>
      <c r="AB46" s="320" t="str">
        <f t="shared" si="19"/>
        <v xml:space="preserve">    ---- </v>
      </c>
      <c r="AC46" s="319">
        <f>'Tabell 5.1'!AC20+'Tabell 5.1'!AC32+'Tabell 5.1'!AC44+'Tabell 5.1'!AC56+'Tabell 5.1'!AC70+'Tabell 5.1'!AC82+'Tabell 5.1'!AC94+'Tabell 5.1'!AC106+'Tabell 5.2'!AC20+'Tabell 5.2'!AC32+'Tabell 5.2'!AC44+'Tabell 5.2'!AC56+'Tabell 5.2'!AC92+'Tabell 5.2'!AC104+'Tabell 5.2'!AC130+'Tabell 5.2'!AC142+'Tabell 5.3'!AC20+'Tabell 5.3'!AC32+'Tabell 5.2'!AC68+'Tabell 5.2'!AC80+'Tabell 5.2'!AC116</f>
        <v>0</v>
      </c>
      <c r="AD46" s="319">
        <f>'Tabell 5.1'!AD20+'Tabell 5.1'!AD32+'Tabell 5.1'!AD44+'Tabell 5.1'!AD56+'Tabell 5.1'!AD70+'Tabell 5.1'!AD82+'Tabell 5.1'!AD94+'Tabell 5.1'!AD106+'Tabell 5.2'!AD20+'Tabell 5.2'!AD32+'Tabell 5.2'!AD44+'Tabell 5.2'!AD56+'Tabell 5.2'!AD92+'Tabell 5.2'!AD104+'Tabell 5.2'!AD130+'Tabell 5.2'!AD142+'Tabell 5.3'!AD20+'Tabell 5.3'!AD32+'Tabell 5.2'!AD68+'Tabell 5.2'!AD80+'Tabell 5.2'!AD116</f>
        <v>0</v>
      </c>
      <c r="AE46" s="320" t="str">
        <f t="shared" si="24"/>
        <v xml:space="preserve">    ---- </v>
      </c>
      <c r="AF46" s="319">
        <f>'Tabell 5.1'!AF20+'Tabell 5.1'!AF32+'Tabell 5.1'!AF44+'Tabell 5.1'!AF56+'Tabell 5.1'!AF70+'Tabell 5.1'!AF82+'Tabell 5.1'!AF94+'Tabell 5.1'!AF106+'Tabell 5.2'!AF20+'Tabell 5.2'!AF32+'Tabell 5.2'!AF44+'Tabell 5.2'!AF56+'Tabell 5.2'!AF92+'Tabell 5.2'!AF104+'Tabell 5.2'!AF130+'Tabell 5.2'!AF142+'Tabell 5.3'!AF20+'Tabell 5.3'!AF32+'Tabell 5.2'!AF68+'Tabell 5.2'!AF80+'Tabell 5.2'!AF116</f>
        <v>0</v>
      </c>
      <c r="AG46" s="319">
        <f>'Tabell 5.1'!AG20+'Tabell 5.1'!AG32+'Tabell 5.1'!AG44+'Tabell 5.1'!AG56+'Tabell 5.1'!AG70+'Tabell 5.1'!AG82+'Tabell 5.1'!AG94+'Tabell 5.1'!AG106+'Tabell 5.2'!AG20+'Tabell 5.2'!AG32+'Tabell 5.2'!AG44+'Tabell 5.2'!AG56+'Tabell 5.2'!AG92+'Tabell 5.2'!AG104+'Tabell 5.2'!AG130+'Tabell 5.2'!AG142+'Tabell 5.3'!AG20+'Tabell 5.3'!AG32+'Tabell 5.2'!AG68+'Tabell 5.2'!AG80+'Tabell 5.2'!AG116</f>
        <v>0</v>
      </c>
      <c r="AH46" s="320" t="str">
        <f t="shared" si="20"/>
        <v xml:space="preserve">    ---- </v>
      </c>
      <c r="AI46" s="319">
        <f>'Tabell 5.1'!AI20+'Tabell 5.1'!AI32+'Tabell 5.1'!AI44+'Tabell 5.1'!AI56+'Tabell 5.1'!AI70+'Tabell 5.1'!AI82+'Tabell 5.1'!AI94+'Tabell 5.1'!AI106+'Tabell 5.2'!AI20+'Tabell 5.2'!AI32+'Tabell 5.2'!AI44+'Tabell 5.2'!AI56+'Tabell 5.2'!AI92+'Tabell 5.2'!AI104+'Tabell 5.2'!AI130+'Tabell 5.2'!AI142+'Tabell 5.3'!AI20+'Tabell 5.3'!AI32+'Tabell 5.2'!AI68+'Tabell 5.2'!AI80+'Tabell 5.2'!AI116</f>
        <v>0</v>
      </c>
      <c r="AJ46" s="319">
        <f>'Tabell 5.1'!AJ20+'Tabell 5.1'!AJ32+'Tabell 5.1'!AJ44+'Tabell 5.1'!AJ56+'Tabell 5.1'!AJ70+'Tabell 5.1'!AJ82+'Tabell 5.1'!AJ94+'Tabell 5.1'!AJ106+'Tabell 5.2'!AJ20+'Tabell 5.2'!AJ32+'Tabell 5.2'!AJ44+'Tabell 5.2'!AJ56+'Tabell 5.2'!AJ92+'Tabell 5.2'!AJ104+'Tabell 5.2'!AJ130+'Tabell 5.2'!AJ142+'Tabell 5.3'!AJ20+'Tabell 5.3'!AJ32+'Tabell 5.2'!AJ68+'Tabell 5.2'!AJ80+'Tabell 5.2'!AJ116</f>
        <v>0</v>
      </c>
      <c r="AK46" s="320" t="str">
        <f t="shared" si="21"/>
        <v xml:space="preserve">    ---- </v>
      </c>
      <c r="AL46" s="319">
        <f>'Tabell 5.1'!AL20+'Tabell 5.1'!AL32+'Tabell 5.1'!AL44+'Tabell 5.1'!AL56+'Tabell 5.1'!AL70+'Tabell 5.1'!AL82+'Tabell 5.1'!AL94+'Tabell 5.1'!AL106+'Tabell 5.2'!AL20+'Tabell 5.2'!AL32+'Tabell 5.2'!AL44+'Tabell 5.2'!AL56+'Tabell 5.2'!AL92+'Tabell 5.2'!AL104+'Tabell 5.2'!AL130+'Tabell 5.2'!AL142+'Tabell 5.3'!AL20+'Tabell 5.3'!AL32+'Tabell 5.2'!AL68+'Tabell 5.2'!AL80+'Tabell 5.2'!AL116</f>
        <v>0</v>
      </c>
      <c r="AM46" s="319">
        <f>'Tabell 5.1'!AM20+'Tabell 5.1'!AM32+'Tabell 5.1'!AM44+'Tabell 5.1'!AM56+'Tabell 5.1'!AM70+'Tabell 5.1'!AM82+'Tabell 5.1'!AM94+'Tabell 5.1'!AM106+'Tabell 5.2'!AM20+'Tabell 5.2'!AM32+'Tabell 5.2'!AM44+'Tabell 5.2'!AM56+'Tabell 5.2'!AM92+'Tabell 5.2'!AM104+'Tabell 5.2'!AM130+'Tabell 5.2'!AM142+'Tabell 5.3'!AM20+'Tabell 5.3'!AM32+'Tabell 5.2'!AM68+'Tabell 5.2'!AM80+'Tabell 5.2'!AM116</f>
        <v>0</v>
      </c>
      <c r="AN46" s="320" t="str">
        <f t="shared" si="22"/>
        <v xml:space="preserve">    ---- </v>
      </c>
      <c r="AO46" s="319">
        <f t="shared" si="23"/>
        <v>0</v>
      </c>
      <c r="AP46" s="319">
        <f t="shared" si="23"/>
        <v>0</v>
      </c>
      <c r="AQ46" s="320" t="str">
        <f t="shared" si="10"/>
        <v xml:space="preserve">    ---- </v>
      </c>
      <c r="AR46" s="319">
        <f t="shared" si="6"/>
        <v>0</v>
      </c>
      <c r="AS46" s="319">
        <f t="shared" si="6"/>
        <v>0</v>
      </c>
      <c r="AT46" s="320" t="str">
        <f t="shared" si="11"/>
        <v xml:space="preserve">    ---- </v>
      </c>
      <c r="AU46" s="489"/>
      <c r="AV46" s="321"/>
      <c r="AW46" s="322"/>
      <c r="AX46" s="322"/>
    </row>
    <row r="47" spans="1:50" s="328" customFormat="1" ht="18.75" customHeight="1">
      <c r="A47" s="425" t="s">
        <v>311</v>
      </c>
      <c r="B47" s="325">
        <f>'Tabell 5.1'!B21+'Tabell 5.1'!B33+'Tabell 5.1'!B45+'Tabell 5.1'!B57+'Tabell 5.1'!B71+'Tabell 5.1'!B83+'Tabell 5.1'!B95+'Tabell 5.1'!B107+'Tabell 5.2'!B21+'Tabell 5.2'!B33+'Tabell 5.2'!B45+'Tabell 5.2'!B57+'Tabell 5.2'!B93+'Tabell 5.2'!B105+'Tabell 5.2'!B131+'Tabell 5.2'!B143+'Tabell 5.3'!B21+'Tabell 5.3'!B33+'Tabell 5.2'!B69+'Tabell 5.2'!B81+'Tabell 5.2'!B117</f>
        <v>0</v>
      </c>
      <c r="C47" s="325">
        <f>'Tabell 5.1'!C21+'Tabell 5.1'!C33+'Tabell 5.1'!C45+'Tabell 5.1'!C57+'Tabell 5.1'!C71+'Tabell 5.1'!C83+'Tabell 5.1'!C95+'Tabell 5.1'!C107+'Tabell 5.2'!C21+'Tabell 5.2'!C33+'Tabell 5.2'!C45+'Tabell 5.2'!C57+'Tabell 5.2'!C93+'Tabell 5.2'!C105+'Tabell 5.2'!C131+'Tabell 5.2'!C143+'Tabell 5.3'!C21+'Tabell 5.3'!C33+'Tabell 5.2'!C69+'Tabell 5.2'!C81+'Tabell 5.2'!C117</f>
        <v>0</v>
      </c>
      <c r="D47" s="325" t="str">
        <f t="shared" si="12"/>
        <v xml:space="preserve">    ---- </v>
      </c>
      <c r="E47" s="325">
        <f>'Tabell 5.1'!E21+'Tabell 5.1'!E33+'Tabell 5.1'!E45+'Tabell 5.1'!E57+'Tabell 5.1'!E71+'Tabell 5.1'!E83+'Tabell 5.1'!E95+'Tabell 5.1'!E107+'Tabell 5.2'!E21+'Tabell 5.2'!E33+'Tabell 5.2'!E45+'Tabell 5.2'!E57+'Tabell 5.2'!E93+'Tabell 5.2'!E105+'Tabell 5.2'!E131+'Tabell 5.2'!E143+'Tabell 5.3'!E21+'Tabell 5.3'!E33+'Tabell 5.2'!E69+'Tabell 5.2'!E81+'Tabell 5.2'!E117</f>
        <v>0</v>
      </c>
      <c r="F47" s="325">
        <f>'Tabell 5.1'!F21+'Tabell 5.1'!F33+'Tabell 5.1'!F45+'Tabell 5.1'!F57+'Tabell 5.1'!F71+'Tabell 5.1'!F83+'Tabell 5.1'!F95+'Tabell 5.1'!F107+'Tabell 5.2'!F21+'Tabell 5.2'!F33+'Tabell 5.2'!F45+'Tabell 5.2'!F57+'Tabell 5.2'!F93+'Tabell 5.2'!F105+'Tabell 5.2'!F131+'Tabell 5.2'!F143+'Tabell 5.3'!F21+'Tabell 5.3'!F33+'Tabell 5.2'!F69+'Tabell 5.2'!F81+'Tabell 5.2'!F117</f>
        <v>0</v>
      </c>
      <c r="G47" s="326" t="str">
        <f t="shared" si="13"/>
        <v xml:space="preserve">    ---- </v>
      </c>
      <c r="H47" s="325">
        <f>'Tabell 5.1'!H21+'Tabell 5.1'!H33+'Tabell 5.1'!H45+'Tabell 5.1'!H57+'Tabell 5.1'!H71+'Tabell 5.1'!H83+'Tabell 5.1'!H95+'Tabell 5.1'!H107+'Tabell 5.2'!H21+'Tabell 5.2'!H33+'Tabell 5.2'!H45+'Tabell 5.2'!H57+'Tabell 5.2'!H93+'Tabell 5.2'!H105+'Tabell 5.2'!H131+'Tabell 5.2'!H143+'Tabell 5.3'!H21+'Tabell 5.3'!H33+'Tabell 5.2'!H69+'Tabell 5.2'!H81+'Tabell 5.2'!H117</f>
        <v>0</v>
      </c>
      <c r="I47" s="325">
        <f>'Tabell 5.1'!I21+'Tabell 5.1'!I33+'Tabell 5.1'!I45+'Tabell 5.1'!I57+'Tabell 5.1'!I71+'Tabell 5.1'!I83+'Tabell 5.1'!I95+'Tabell 5.1'!I107+'Tabell 5.2'!I21+'Tabell 5.2'!I33+'Tabell 5.2'!I45+'Tabell 5.2'!I57+'Tabell 5.2'!I93+'Tabell 5.2'!I105+'Tabell 5.2'!I131+'Tabell 5.2'!I143+'Tabell 5.3'!I21+'Tabell 5.3'!I33+'Tabell 5.2'!I69+'Tabell 5.2'!I81+'Tabell 5.2'!I117</f>
        <v>0</v>
      </c>
      <c r="J47" s="326"/>
      <c r="K47" s="325">
        <f>'Tabell 5.1'!K21+'Tabell 5.1'!K33+'Tabell 5.1'!K45+'Tabell 5.1'!K57+'Tabell 5.1'!K71+'Tabell 5.1'!K83+'Tabell 5.1'!K95+'Tabell 5.1'!K107+'Tabell 5.2'!K21+'Tabell 5.2'!K33+'Tabell 5.2'!K45+'Tabell 5.2'!K57+'Tabell 5.2'!K93+'Tabell 5.2'!K105+'Tabell 5.2'!K131+'Tabell 5.2'!K143+'Tabell 5.3'!K21+'Tabell 5.3'!K33+'Tabell 5.2'!K69+'Tabell 5.2'!K81+'Tabell 5.2'!K117</f>
        <v>0</v>
      </c>
      <c r="L47" s="325">
        <f>'Tabell 5.1'!L21+'Tabell 5.1'!L33+'Tabell 5.1'!L45+'Tabell 5.1'!L57+'Tabell 5.1'!L71+'Tabell 5.1'!L83+'Tabell 5.1'!L95+'Tabell 5.1'!L107+'Tabell 5.2'!L21+'Tabell 5.2'!L33+'Tabell 5.2'!L45+'Tabell 5.2'!L57+'Tabell 5.2'!L93+'Tabell 5.2'!L105+'Tabell 5.2'!L131+'Tabell 5.2'!L143+'Tabell 5.3'!L21+'Tabell 5.3'!L33+'Tabell 5.2'!L69+'Tabell 5.2'!L81+'Tabell 5.2'!L117</f>
        <v>0</v>
      </c>
      <c r="M47" s="325" t="str">
        <f t="shared" si="15"/>
        <v xml:space="preserve">    ---- </v>
      </c>
      <c r="N47" s="325">
        <f>'Tabell 5.1'!N21+'Tabell 5.1'!N33+'Tabell 5.1'!N45+'Tabell 5.1'!N57+'Tabell 5.1'!N71+'Tabell 5.1'!N83+'Tabell 5.1'!N95+'Tabell 5.1'!N107+'Tabell 5.2'!N21+'Tabell 5.2'!N33+'Tabell 5.2'!N45+'Tabell 5.2'!N57+'Tabell 5.2'!N93+'Tabell 5.2'!N105+'Tabell 5.2'!N131+'Tabell 5.2'!N143+'Tabell 5.3'!N21+'Tabell 5.3'!N33+'Tabell 5.2'!N69+'Tabell 5.2'!N81+'Tabell 5.2'!N117</f>
        <v>0</v>
      </c>
      <c r="O47" s="325">
        <f>'Tabell 5.1'!O21+'Tabell 5.1'!O33+'Tabell 5.1'!O45+'Tabell 5.1'!O57+'Tabell 5.1'!O71+'Tabell 5.1'!O83+'Tabell 5.1'!O95+'Tabell 5.1'!O107+'Tabell 5.2'!O21+'Tabell 5.2'!O33+'Tabell 5.2'!O45+'Tabell 5.2'!O57+'Tabell 5.2'!O93+'Tabell 5.2'!O105+'Tabell 5.2'!O131+'Tabell 5.2'!O143+'Tabell 5.3'!O21+'Tabell 5.3'!O33+'Tabell 5.2'!O69+'Tabell 5.2'!O81+'Tabell 5.2'!O117</f>
        <v>0</v>
      </c>
      <c r="P47" s="326"/>
      <c r="Q47" s="325">
        <f>'Tabell 5.1'!Q21+'Tabell 5.1'!Q33+'Tabell 5.1'!Q45+'Tabell 5.1'!Q57+'Tabell 5.1'!Q71+'Tabell 5.1'!Q83+'Tabell 5.1'!Q95+'Tabell 5.1'!Q107+'Tabell 5.2'!Q21+'Tabell 5.2'!Q33+'Tabell 5.2'!Q45+'Tabell 5.2'!Q57+'Tabell 5.2'!Q93+'Tabell 5.2'!Q105+'Tabell 5.2'!Q131+'Tabell 5.2'!Q143+'Tabell 5.3'!Q21+'Tabell 5.3'!Q33+'Tabell 5.2'!Q69+'Tabell 5.2'!Q81+'Tabell 5.2'!Q117</f>
        <v>0</v>
      </c>
      <c r="R47" s="325">
        <f>'Tabell 5.1'!R21+'Tabell 5.1'!R33+'Tabell 5.1'!R45+'Tabell 5.1'!R57+'Tabell 5.1'!R71+'Tabell 5.1'!R83+'Tabell 5.1'!R95+'Tabell 5.1'!R107+'Tabell 5.2'!R21+'Tabell 5.2'!R33+'Tabell 5.2'!R45+'Tabell 5.2'!R57+'Tabell 5.2'!R93+'Tabell 5.2'!R105+'Tabell 5.2'!R131+'Tabell 5.2'!R143+'Tabell 5.3'!R21+'Tabell 5.3'!R33+'Tabell 5.2'!R69+'Tabell 5.2'!R81+'Tabell 5.2'!R117</f>
        <v>0</v>
      </c>
      <c r="S47" s="326" t="str">
        <f t="shared" si="16"/>
        <v xml:space="preserve">    ---- </v>
      </c>
      <c r="T47" s="325">
        <f>'Tabell 5.1'!T21+'Tabell 5.1'!T33+'Tabell 5.1'!T45+'Tabell 5.1'!T57+'Tabell 5.1'!T71+'Tabell 5.1'!T83+'Tabell 5.1'!T95+'Tabell 5.1'!T107+'Tabell 5.2'!T21+'Tabell 5.2'!T33+'Tabell 5.2'!T45+'Tabell 5.2'!T57+'Tabell 5.2'!T93+'Tabell 5.2'!T105+'Tabell 5.2'!T131+'Tabell 5.2'!T143+'Tabell 5.3'!T21+'Tabell 5.3'!T33+'Tabell 5.2'!T69+'Tabell 5.2'!T81+'Tabell 5.2'!T117</f>
        <v>0</v>
      </c>
      <c r="U47" s="325">
        <f>'Tabell 5.1'!U21+'Tabell 5.1'!U33+'Tabell 5.1'!U45+'Tabell 5.1'!U57+'Tabell 5.1'!U71+'Tabell 5.1'!U83+'Tabell 5.1'!U95+'Tabell 5.1'!U107+'Tabell 5.2'!U21+'Tabell 5.2'!U33+'Tabell 5.2'!U45+'Tabell 5.2'!U57+'Tabell 5.2'!U93+'Tabell 5.2'!U105+'Tabell 5.2'!U131+'Tabell 5.2'!U143+'Tabell 5.3'!U21+'Tabell 5.3'!U33+'Tabell 5.2'!U69+'Tabell 5.2'!U81+'Tabell 5.2'!U117</f>
        <v>0</v>
      </c>
      <c r="V47" s="326"/>
      <c r="W47" s="325">
        <f>'Tabell 5.1'!W21+'Tabell 5.1'!W33+'Tabell 5.1'!W45+'Tabell 5.1'!W57+'Tabell 5.1'!W71+'Tabell 5.1'!W83+'Tabell 5.1'!W95+'Tabell 5.1'!W107+'Tabell 5.2'!W21+'Tabell 5.2'!W33+'Tabell 5.2'!W45+'Tabell 5.2'!W57+'Tabell 5.2'!W93+'Tabell 5.2'!W105+'Tabell 5.2'!W131+'Tabell 5.2'!W143+'Tabell 5.3'!W21+'Tabell 5.3'!W33+'Tabell 5.2'!W69+'Tabell 5.2'!W81+'Tabell 5.2'!W117</f>
        <v>0</v>
      </c>
      <c r="X47" s="325">
        <f>'Tabell 5.1'!X21+'Tabell 5.1'!X33+'Tabell 5.1'!X45+'Tabell 5.1'!X57+'Tabell 5.1'!X71+'Tabell 5.1'!X83+'Tabell 5.1'!X95+'Tabell 5.1'!X107+'Tabell 5.2'!X21+'Tabell 5.2'!X33+'Tabell 5.2'!X45+'Tabell 5.2'!X57+'Tabell 5.2'!X93+'Tabell 5.2'!X105+'Tabell 5.2'!X131+'Tabell 5.2'!X143+'Tabell 5.3'!X21+'Tabell 5.3'!X33+'Tabell 5.2'!X69+'Tabell 5.2'!X81+'Tabell 5.2'!X117</f>
        <v>0</v>
      </c>
      <c r="Y47" s="326" t="str">
        <f t="shared" si="18"/>
        <v xml:space="preserve">    ---- </v>
      </c>
      <c r="Z47" s="325">
        <f>'Tabell 5.1'!Z21+'Tabell 5.1'!Z33+'Tabell 5.1'!Z45+'Tabell 5.1'!Z57+'Tabell 5.1'!Z71+'Tabell 5.1'!Z83+'Tabell 5.1'!Z95+'Tabell 5.1'!Z107+'Tabell 5.2'!Z21+'Tabell 5.2'!Z33+'Tabell 5.2'!Z45+'Tabell 5.2'!Z57+'Tabell 5.2'!Z93+'Tabell 5.2'!Z105+'Tabell 5.2'!Z131+'Tabell 5.2'!Z143+'Tabell 5.3'!Z21+'Tabell 5.3'!Z33+'Tabell 5.2'!Z69+'Tabell 5.2'!Z81+'Tabell 5.2'!Z117</f>
        <v>0</v>
      </c>
      <c r="AA47" s="325">
        <f>'Tabell 5.1'!AA21+'Tabell 5.1'!AA33+'Tabell 5.1'!AA45+'Tabell 5.1'!AA57+'Tabell 5.1'!AA71+'Tabell 5.1'!AA83+'Tabell 5.1'!AA95+'Tabell 5.1'!AA107+'Tabell 5.2'!AA21+'Tabell 5.2'!AA33+'Tabell 5.2'!AA45+'Tabell 5.2'!AA57+'Tabell 5.2'!AA93+'Tabell 5.2'!AA105+'Tabell 5.2'!AA131+'Tabell 5.2'!AA143+'Tabell 5.3'!AA21+'Tabell 5.3'!AA33+'Tabell 5.2'!AA69+'Tabell 5.2'!AA81+'Tabell 5.2'!AA117</f>
        <v>0</v>
      </c>
      <c r="AB47" s="326" t="str">
        <f t="shared" si="19"/>
        <v xml:space="preserve">    ---- </v>
      </c>
      <c r="AC47" s="325">
        <f>'Tabell 5.1'!AC21+'Tabell 5.1'!AC33+'Tabell 5.1'!AC45+'Tabell 5.1'!AC57+'Tabell 5.1'!AC71+'Tabell 5.1'!AC83+'Tabell 5.1'!AC95+'Tabell 5.1'!AC107+'Tabell 5.2'!AC21+'Tabell 5.2'!AC33+'Tabell 5.2'!AC45+'Tabell 5.2'!AC57+'Tabell 5.2'!AC93+'Tabell 5.2'!AC105+'Tabell 5.2'!AC131+'Tabell 5.2'!AC143+'Tabell 5.3'!AC21+'Tabell 5.3'!AC33+'Tabell 5.2'!AC69+'Tabell 5.2'!AC81+'Tabell 5.2'!AC117</f>
        <v>0</v>
      </c>
      <c r="AD47" s="325">
        <f>'Tabell 5.1'!AD21+'Tabell 5.1'!AD33+'Tabell 5.1'!AD45+'Tabell 5.1'!AD57+'Tabell 5.1'!AD71+'Tabell 5.1'!AD83+'Tabell 5.1'!AD95+'Tabell 5.1'!AD107+'Tabell 5.2'!AD21+'Tabell 5.2'!AD33+'Tabell 5.2'!AD45+'Tabell 5.2'!AD57+'Tabell 5.2'!AD93+'Tabell 5.2'!AD105+'Tabell 5.2'!AD131+'Tabell 5.2'!AD143+'Tabell 5.3'!AD21+'Tabell 5.3'!AD33+'Tabell 5.2'!AD69+'Tabell 5.2'!AD81+'Tabell 5.2'!AD117</f>
        <v>0</v>
      </c>
      <c r="AE47" s="326"/>
      <c r="AF47" s="325">
        <f>'Tabell 5.1'!AF21+'Tabell 5.1'!AF33+'Tabell 5.1'!AF45+'Tabell 5.1'!AF57+'Tabell 5.1'!AF71+'Tabell 5.1'!AF83+'Tabell 5.1'!AF95+'Tabell 5.1'!AF107+'Tabell 5.2'!AF21+'Tabell 5.2'!AF33+'Tabell 5.2'!AF45+'Tabell 5.2'!AF57+'Tabell 5.2'!AF93+'Tabell 5.2'!AF105+'Tabell 5.2'!AF131+'Tabell 5.2'!AF143+'Tabell 5.3'!AF21+'Tabell 5.3'!AF33+'Tabell 5.2'!AF69+'Tabell 5.2'!AF81+'Tabell 5.2'!AF117</f>
        <v>0</v>
      </c>
      <c r="AG47" s="325">
        <f>'Tabell 5.1'!AG21+'Tabell 5.1'!AG33+'Tabell 5.1'!AG45+'Tabell 5.1'!AG57+'Tabell 5.1'!AG71+'Tabell 5.1'!AG83+'Tabell 5.1'!AG95+'Tabell 5.1'!AG107+'Tabell 5.2'!AG21+'Tabell 5.2'!AG33+'Tabell 5.2'!AG45+'Tabell 5.2'!AG57+'Tabell 5.2'!AG93+'Tabell 5.2'!AG105+'Tabell 5.2'!AG131+'Tabell 5.2'!AG143+'Tabell 5.3'!AG21+'Tabell 5.3'!AG33+'Tabell 5.2'!AG69+'Tabell 5.2'!AG81+'Tabell 5.2'!AG117</f>
        <v>0</v>
      </c>
      <c r="AH47" s="326" t="str">
        <f t="shared" si="20"/>
        <v xml:space="preserve">    ---- </v>
      </c>
      <c r="AI47" s="325">
        <f>'Tabell 5.1'!AI21+'Tabell 5.1'!AI33+'Tabell 5.1'!AI45+'Tabell 5.1'!AI57+'Tabell 5.1'!AI71+'Tabell 5.1'!AI83+'Tabell 5.1'!AI95+'Tabell 5.1'!AI107+'Tabell 5.2'!AI21+'Tabell 5.2'!AI33+'Tabell 5.2'!AI45+'Tabell 5.2'!AI57+'Tabell 5.2'!AI93+'Tabell 5.2'!AI105+'Tabell 5.2'!AI131+'Tabell 5.2'!AI143+'Tabell 5.3'!AI21+'Tabell 5.3'!AI33+'Tabell 5.2'!AI69+'Tabell 5.2'!AI81+'Tabell 5.2'!AI117</f>
        <v>0</v>
      </c>
      <c r="AJ47" s="325">
        <f>'Tabell 5.1'!AJ21+'Tabell 5.1'!AJ33+'Tabell 5.1'!AJ45+'Tabell 5.1'!AJ57+'Tabell 5.1'!AJ71+'Tabell 5.1'!AJ83+'Tabell 5.1'!AJ95+'Tabell 5.1'!AJ107+'Tabell 5.2'!AJ21+'Tabell 5.2'!AJ33+'Tabell 5.2'!AJ45+'Tabell 5.2'!AJ57+'Tabell 5.2'!AJ93+'Tabell 5.2'!AJ105+'Tabell 5.2'!AJ131+'Tabell 5.2'!AJ143+'Tabell 5.3'!AJ21+'Tabell 5.3'!AJ33+'Tabell 5.2'!AJ69+'Tabell 5.2'!AJ81+'Tabell 5.2'!AJ117</f>
        <v>0</v>
      </c>
      <c r="AK47" s="326" t="str">
        <f t="shared" si="21"/>
        <v xml:space="preserve">    ---- </v>
      </c>
      <c r="AL47" s="325">
        <f>'Tabell 5.1'!AL21+'Tabell 5.1'!AL33+'Tabell 5.1'!AL45+'Tabell 5.1'!AL57+'Tabell 5.1'!AL71+'Tabell 5.1'!AL83+'Tabell 5.1'!AL95+'Tabell 5.1'!AL107+'Tabell 5.2'!AL21+'Tabell 5.2'!AL33+'Tabell 5.2'!AL45+'Tabell 5.2'!AL57+'Tabell 5.2'!AL93+'Tabell 5.2'!AL105+'Tabell 5.2'!AL131+'Tabell 5.2'!AL143+'Tabell 5.3'!AL21+'Tabell 5.3'!AL33+'Tabell 5.2'!AL69+'Tabell 5.2'!AL81+'Tabell 5.2'!AL117</f>
        <v>0</v>
      </c>
      <c r="AM47" s="325">
        <f>'Tabell 5.1'!AM21+'Tabell 5.1'!AM33+'Tabell 5.1'!AM45+'Tabell 5.1'!AM57+'Tabell 5.1'!AM71+'Tabell 5.1'!AM83+'Tabell 5.1'!AM95+'Tabell 5.1'!AM107+'Tabell 5.2'!AM21+'Tabell 5.2'!AM33+'Tabell 5.2'!AM45+'Tabell 5.2'!AM57+'Tabell 5.2'!AM93+'Tabell 5.2'!AM105+'Tabell 5.2'!AM131+'Tabell 5.2'!AM143+'Tabell 5.3'!AM21+'Tabell 5.3'!AM33+'Tabell 5.2'!AM69+'Tabell 5.2'!AM81+'Tabell 5.2'!AM117</f>
        <v>0</v>
      </c>
      <c r="AN47" s="326" t="str">
        <f t="shared" si="22"/>
        <v xml:space="preserve">    ---- </v>
      </c>
      <c r="AO47" s="325">
        <f t="shared" si="23"/>
        <v>0</v>
      </c>
      <c r="AP47" s="325">
        <f t="shared" si="23"/>
        <v>0</v>
      </c>
      <c r="AQ47" s="326" t="str">
        <f t="shared" si="10"/>
        <v xml:space="preserve">    ---- </v>
      </c>
      <c r="AR47" s="325">
        <f t="shared" si="6"/>
        <v>0</v>
      </c>
      <c r="AS47" s="325">
        <f t="shared" si="6"/>
        <v>0</v>
      </c>
      <c r="AT47" s="326" t="str">
        <f t="shared" si="11"/>
        <v xml:space="preserve">    ---- </v>
      </c>
      <c r="AU47" s="458"/>
      <c r="AV47" s="306"/>
      <c r="AW47" s="302"/>
      <c r="AX47" s="302"/>
    </row>
    <row r="48" spans="1:50" s="328" customFormat="1" ht="18.75" customHeight="1">
      <c r="A48" s="426" t="s">
        <v>312</v>
      </c>
      <c r="B48" s="330">
        <f>'Tabell 5.1'!B22+'Tabell 5.1'!B34+'Tabell 5.1'!B46+'Tabell 5.1'!B58+'Tabell 5.1'!B72+'Tabell 5.1'!B84+'Tabell 5.1'!B96+'Tabell 5.1'!B108+'Tabell 5.2'!B22+'Tabell 5.2'!B34+'Tabell 5.2'!B46+'Tabell 5.2'!B58+'Tabell 5.2'!B94+'Tabell 5.2'!B106+'Tabell 5.2'!B132+'Tabell 5.2'!B144+'Tabell 5.3'!B22+'Tabell 5.3'!B34+'Tabell 5.2'!B70+'Tabell 5.2'!B82+'Tabell 5.2'!B118</f>
        <v>0</v>
      </c>
      <c r="C48" s="330">
        <f>'Tabell 5.1'!C22+'Tabell 5.1'!C34+'Tabell 5.1'!C46+'Tabell 5.1'!C58+'Tabell 5.1'!C72+'Tabell 5.1'!C84+'Tabell 5.1'!C96+'Tabell 5.1'!C108+'Tabell 5.2'!C22+'Tabell 5.2'!C34+'Tabell 5.2'!C46+'Tabell 5.2'!C58+'Tabell 5.2'!C94+'Tabell 5.2'!C106+'Tabell 5.2'!C132+'Tabell 5.2'!C144+'Tabell 5.3'!C22+'Tabell 5.3'!C34+'Tabell 5.2'!C70+'Tabell 5.2'!C82+'Tabell 5.2'!C118</f>
        <v>0</v>
      </c>
      <c r="D48" s="329" t="str">
        <f t="shared" si="12"/>
        <v xml:space="preserve">    ---- </v>
      </c>
      <c r="E48" s="330">
        <f>'Tabell 5.1'!E22+'Tabell 5.1'!E34+'Tabell 5.1'!E46+'Tabell 5.1'!E58+'Tabell 5.1'!E72+'Tabell 5.1'!E84+'Tabell 5.1'!E96+'Tabell 5.1'!E108+'Tabell 5.2'!E22+'Tabell 5.2'!E34+'Tabell 5.2'!E46+'Tabell 5.2'!E58+'Tabell 5.2'!E94+'Tabell 5.2'!E106+'Tabell 5.2'!E132+'Tabell 5.2'!E144+'Tabell 5.3'!E22+'Tabell 5.3'!E34+'Tabell 5.2'!E70+'Tabell 5.2'!E82+'Tabell 5.2'!E118</f>
        <v>0</v>
      </c>
      <c r="F48" s="330">
        <f>'Tabell 5.1'!F22+'Tabell 5.1'!F34+'Tabell 5.1'!F46+'Tabell 5.1'!F58+'Tabell 5.1'!F72+'Tabell 5.1'!F84+'Tabell 5.1'!F96+'Tabell 5.1'!F108+'Tabell 5.2'!F22+'Tabell 5.2'!F34+'Tabell 5.2'!F46+'Tabell 5.2'!F58+'Tabell 5.2'!F94+'Tabell 5.2'!F106+'Tabell 5.2'!F132+'Tabell 5.2'!F144+'Tabell 5.3'!F22+'Tabell 5.3'!F34+'Tabell 5.2'!F70+'Tabell 5.2'!F82+'Tabell 5.2'!F118</f>
        <v>0</v>
      </c>
      <c r="G48" s="330" t="str">
        <f t="shared" si="13"/>
        <v xml:space="preserve">    ---- </v>
      </c>
      <c r="H48" s="330">
        <f>'Tabell 5.1'!H22+'Tabell 5.1'!H34+'Tabell 5.1'!H46+'Tabell 5.1'!H58+'Tabell 5.1'!H72+'Tabell 5.1'!H84+'Tabell 5.1'!H96+'Tabell 5.1'!H108+'Tabell 5.2'!H22+'Tabell 5.2'!H34+'Tabell 5.2'!H46+'Tabell 5.2'!H58+'Tabell 5.2'!H94+'Tabell 5.2'!H106+'Tabell 5.2'!H132+'Tabell 5.2'!H144+'Tabell 5.3'!H22+'Tabell 5.3'!H34+'Tabell 5.2'!H70+'Tabell 5.2'!H82+'Tabell 5.2'!H118</f>
        <v>0</v>
      </c>
      <c r="I48" s="330">
        <f>'Tabell 5.1'!I22+'Tabell 5.1'!I34+'Tabell 5.1'!I46+'Tabell 5.1'!I58+'Tabell 5.1'!I72+'Tabell 5.1'!I84+'Tabell 5.1'!I96+'Tabell 5.1'!I108+'Tabell 5.2'!I22+'Tabell 5.2'!I34+'Tabell 5.2'!I46+'Tabell 5.2'!I58+'Tabell 5.2'!I94+'Tabell 5.2'!I106+'Tabell 5.2'!I132+'Tabell 5.2'!I144+'Tabell 5.3'!I22+'Tabell 5.3'!I34+'Tabell 5.2'!I70+'Tabell 5.2'!I82+'Tabell 5.2'!I118</f>
        <v>0</v>
      </c>
      <c r="J48" s="330" t="str">
        <f t="shared" si="14"/>
        <v xml:space="preserve">    ---- </v>
      </c>
      <c r="K48" s="330">
        <f>'Tabell 5.1'!K22+'Tabell 5.1'!K34+'Tabell 5.1'!K46+'Tabell 5.1'!K58+'Tabell 5.1'!K72+'Tabell 5.1'!K84+'Tabell 5.1'!K96+'Tabell 5.1'!K108+'Tabell 5.2'!K22+'Tabell 5.2'!K34+'Tabell 5.2'!K46+'Tabell 5.2'!K58+'Tabell 5.2'!K94+'Tabell 5.2'!K106+'Tabell 5.2'!K132+'Tabell 5.2'!K144+'Tabell 5.3'!K22+'Tabell 5.3'!K34+'Tabell 5.2'!K70+'Tabell 5.2'!K82+'Tabell 5.2'!K118</f>
        <v>0</v>
      </c>
      <c r="L48" s="330">
        <f>'Tabell 5.1'!L22+'Tabell 5.1'!L34+'Tabell 5.1'!L46+'Tabell 5.1'!L58+'Tabell 5.1'!L72+'Tabell 5.1'!L84+'Tabell 5.1'!L96+'Tabell 5.1'!L108+'Tabell 5.2'!L22+'Tabell 5.2'!L34+'Tabell 5.2'!L46+'Tabell 5.2'!L58+'Tabell 5.2'!L94+'Tabell 5.2'!L106+'Tabell 5.2'!L132+'Tabell 5.2'!L144+'Tabell 5.3'!L22+'Tabell 5.3'!L34+'Tabell 5.2'!L70+'Tabell 5.2'!L82+'Tabell 5.2'!L118</f>
        <v>0</v>
      </c>
      <c r="M48" s="329" t="str">
        <f t="shared" si="15"/>
        <v xml:space="preserve">    ---- </v>
      </c>
      <c r="N48" s="330">
        <f>'Tabell 5.1'!N22+'Tabell 5.1'!N34+'Tabell 5.1'!N46+'Tabell 5.1'!N58+'Tabell 5.1'!N72+'Tabell 5.1'!N84+'Tabell 5.1'!N96+'Tabell 5.1'!N108+'Tabell 5.2'!N22+'Tabell 5.2'!N34+'Tabell 5.2'!N46+'Tabell 5.2'!N58+'Tabell 5.2'!N94+'Tabell 5.2'!N106+'Tabell 5.2'!N132+'Tabell 5.2'!N144+'Tabell 5.3'!N22+'Tabell 5.3'!N34+'Tabell 5.2'!N70+'Tabell 5.2'!N82+'Tabell 5.2'!N118</f>
        <v>0</v>
      </c>
      <c r="O48" s="330">
        <f>'Tabell 5.1'!O22+'Tabell 5.1'!O34+'Tabell 5.1'!O46+'Tabell 5.1'!O58+'Tabell 5.1'!O72+'Tabell 5.1'!O84+'Tabell 5.1'!O96+'Tabell 5.1'!O108+'Tabell 5.2'!O22+'Tabell 5.2'!O34+'Tabell 5.2'!O46+'Tabell 5.2'!O58+'Tabell 5.2'!O94+'Tabell 5.2'!O106+'Tabell 5.2'!O132+'Tabell 5.2'!O144+'Tabell 5.3'!O22+'Tabell 5.3'!O34+'Tabell 5.2'!O70+'Tabell 5.2'!O82+'Tabell 5.2'!O118</f>
        <v>0</v>
      </c>
      <c r="P48" s="330" t="str">
        <f>IF(N48=0, "    ---- ", IF(ABS(ROUND(100/N48*O48-100,1))&lt;999,ROUND(100/N48*O48-100,1),IF(ROUND(100/N48*O48-100,1)&gt;999,999,-999)))</f>
        <v xml:space="preserve">    ---- </v>
      </c>
      <c r="Q48" s="330">
        <f>'Tabell 5.1'!Q22+'Tabell 5.1'!Q34+'Tabell 5.1'!Q46+'Tabell 5.1'!Q58+'Tabell 5.1'!Q72+'Tabell 5.1'!Q84+'Tabell 5.1'!Q96+'Tabell 5.1'!Q108+'Tabell 5.2'!Q22+'Tabell 5.2'!Q34+'Tabell 5.2'!Q46+'Tabell 5.2'!Q58+'Tabell 5.2'!Q94+'Tabell 5.2'!Q106+'Tabell 5.2'!Q132+'Tabell 5.2'!Q144+'Tabell 5.3'!Q22+'Tabell 5.3'!Q34+'Tabell 5.2'!Q70+'Tabell 5.2'!Q82+'Tabell 5.2'!Q118</f>
        <v>0</v>
      </c>
      <c r="R48" s="330">
        <f>'Tabell 5.1'!R22+'Tabell 5.1'!R34+'Tabell 5.1'!R46+'Tabell 5.1'!R58+'Tabell 5.1'!R72+'Tabell 5.1'!R84+'Tabell 5.1'!R96+'Tabell 5.1'!R108+'Tabell 5.2'!R22+'Tabell 5.2'!R34+'Tabell 5.2'!R46+'Tabell 5.2'!R58+'Tabell 5.2'!R94+'Tabell 5.2'!R106+'Tabell 5.2'!R132+'Tabell 5.2'!R144+'Tabell 5.3'!R22+'Tabell 5.3'!R34+'Tabell 5.2'!R70+'Tabell 5.2'!R82+'Tabell 5.2'!R118</f>
        <v>0</v>
      </c>
      <c r="S48" s="330" t="str">
        <f t="shared" si="16"/>
        <v xml:space="preserve">    ---- </v>
      </c>
      <c r="T48" s="330">
        <f>'Tabell 5.1'!T22+'Tabell 5.1'!T34+'Tabell 5.1'!T46+'Tabell 5.1'!T58+'Tabell 5.1'!T72+'Tabell 5.1'!T84+'Tabell 5.1'!T96+'Tabell 5.1'!T108+'Tabell 5.2'!T22+'Tabell 5.2'!T34+'Tabell 5.2'!T46+'Tabell 5.2'!T58+'Tabell 5.2'!T94+'Tabell 5.2'!T106+'Tabell 5.2'!T132+'Tabell 5.2'!T144+'Tabell 5.3'!T22+'Tabell 5.3'!T34+'Tabell 5.2'!T70+'Tabell 5.2'!T82+'Tabell 5.2'!T118</f>
        <v>0</v>
      </c>
      <c r="U48" s="330">
        <f>'Tabell 5.1'!U22+'Tabell 5.1'!U34+'Tabell 5.1'!U46+'Tabell 5.1'!U58+'Tabell 5.1'!U72+'Tabell 5.1'!U84+'Tabell 5.1'!U96+'Tabell 5.1'!U108+'Tabell 5.2'!U22+'Tabell 5.2'!U34+'Tabell 5.2'!U46+'Tabell 5.2'!U58+'Tabell 5.2'!U94+'Tabell 5.2'!U106+'Tabell 5.2'!U132+'Tabell 5.2'!U144+'Tabell 5.3'!U22+'Tabell 5.3'!U34+'Tabell 5.2'!U70+'Tabell 5.2'!U82+'Tabell 5.2'!U118</f>
        <v>0</v>
      </c>
      <c r="V48" s="330" t="str">
        <f t="shared" si="17"/>
        <v xml:space="preserve">    ---- </v>
      </c>
      <c r="W48" s="330">
        <f>'Tabell 5.1'!W22+'Tabell 5.1'!W34+'Tabell 5.1'!W46+'Tabell 5.1'!W58+'Tabell 5.1'!W72+'Tabell 5.1'!W84+'Tabell 5.1'!W96+'Tabell 5.1'!W108+'Tabell 5.2'!W22+'Tabell 5.2'!W34+'Tabell 5.2'!W46+'Tabell 5.2'!W58+'Tabell 5.2'!W94+'Tabell 5.2'!W106+'Tabell 5.2'!W132+'Tabell 5.2'!W144+'Tabell 5.3'!W22+'Tabell 5.3'!W34+'Tabell 5.2'!W70+'Tabell 5.2'!W82+'Tabell 5.2'!W118</f>
        <v>0</v>
      </c>
      <c r="X48" s="330">
        <f>'Tabell 5.1'!X22+'Tabell 5.1'!X34+'Tabell 5.1'!X46+'Tabell 5.1'!X58+'Tabell 5.1'!X72+'Tabell 5.1'!X84+'Tabell 5.1'!X96+'Tabell 5.1'!X108+'Tabell 5.2'!X22+'Tabell 5.2'!X34+'Tabell 5.2'!X46+'Tabell 5.2'!X58+'Tabell 5.2'!X94+'Tabell 5.2'!X106+'Tabell 5.2'!X132+'Tabell 5.2'!X144+'Tabell 5.3'!X22+'Tabell 5.3'!X34+'Tabell 5.2'!X70+'Tabell 5.2'!X82+'Tabell 5.2'!X118</f>
        <v>0</v>
      </c>
      <c r="Y48" s="330" t="str">
        <f t="shared" si="18"/>
        <v xml:space="preserve">    ---- </v>
      </c>
      <c r="Z48" s="330">
        <f>'Tabell 5.1'!Z22+'Tabell 5.1'!Z34+'Tabell 5.1'!Z46+'Tabell 5.1'!Z58+'Tabell 5.1'!Z72+'Tabell 5.1'!Z84+'Tabell 5.1'!Z96+'Tabell 5.1'!Z108+'Tabell 5.2'!Z22+'Tabell 5.2'!Z34+'Tabell 5.2'!Z46+'Tabell 5.2'!Z58+'Tabell 5.2'!Z94+'Tabell 5.2'!Z106+'Tabell 5.2'!Z132+'Tabell 5.2'!Z144+'Tabell 5.3'!Z22+'Tabell 5.3'!Z34+'Tabell 5.2'!Z70+'Tabell 5.2'!Z82+'Tabell 5.2'!Z118</f>
        <v>0</v>
      </c>
      <c r="AA48" s="330">
        <f>'Tabell 5.1'!AA22+'Tabell 5.1'!AA34+'Tabell 5.1'!AA46+'Tabell 5.1'!AA58+'Tabell 5.1'!AA72+'Tabell 5.1'!AA84+'Tabell 5.1'!AA96+'Tabell 5.1'!AA108+'Tabell 5.2'!AA22+'Tabell 5.2'!AA34+'Tabell 5.2'!AA46+'Tabell 5.2'!AA58+'Tabell 5.2'!AA94+'Tabell 5.2'!AA106+'Tabell 5.2'!AA132+'Tabell 5.2'!AA144+'Tabell 5.3'!AA22+'Tabell 5.3'!AA34+'Tabell 5.2'!AA70+'Tabell 5.2'!AA82+'Tabell 5.2'!AA118</f>
        <v>0</v>
      </c>
      <c r="AB48" s="330" t="str">
        <f t="shared" si="19"/>
        <v xml:space="preserve">    ---- </v>
      </c>
      <c r="AC48" s="330">
        <f>'Tabell 5.1'!AC22+'Tabell 5.1'!AC34+'Tabell 5.1'!AC46+'Tabell 5.1'!AC58+'Tabell 5.1'!AC72+'Tabell 5.1'!AC84+'Tabell 5.1'!AC96+'Tabell 5.1'!AC108+'Tabell 5.2'!AC22+'Tabell 5.2'!AC34+'Tabell 5.2'!AC46+'Tabell 5.2'!AC58+'Tabell 5.2'!AC94+'Tabell 5.2'!AC106+'Tabell 5.2'!AC132+'Tabell 5.2'!AC144+'Tabell 5.3'!AC22+'Tabell 5.3'!AC34+'Tabell 5.2'!AC70+'Tabell 5.2'!AC82+'Tabell 5.2'!AC118</f>
        <v>0</v>
      </c>
      <c r="AD48" s="330">
        <f>'Tabell 5.1'!AD22+'Tabell 5.1'!AD34+'Tabell 5.1'!AD46+'Tabell 5.1'!AD58+'Tabell 5.1'!AD72+'Tabell 5.1'!AD84+'Tabell 5.1'!AD96+'Tabell 5.1'!AD108+'Tabell 5.2'!AD22+'Tabell 5.2'!AD34+'Tabell 5.2'!AD46+'Tabell 5.2'!AD58+'Tabell 5.2'!AD94+'Tabell 5.2'!AD106+'Tabell 5.2'!AD132+'Tabell 5.2'!AD144+'Tabell 5.3'!AD22+'Tabell 5.3'!AD34+'Tabell 5.2'!AD70+'Tabell 5.2'!AD82+'Tabell 5.2'!AD118</f>
        <v>0</v>
      </c>
      <c r="AE48" s="330" t="str">
        <f t="shared" si="24"/>
        <v xml:space="preserve">    ---- </v>
      </c>
      <c r="AF48" s="330">
        <f>'Tabell 5.1'!AF22+'Tabell 5.1'!AF34+'Tabell 5.1'!AF46+'Tabell 5.1'!AF58+'Tabell 5.1'!AF72+'Tabell 5.1'!AF84+'Tabell 5.1'!AF96+'Tabell 5.1'!AF108+'Tabell 5.2'!AF22+'Tabell 5.2'!AF34+'Tabell 5.2'!AF46+'Tabell 5.2'!AF58+'Tabell 5.2'!AF94+'Tabell 5.2'!AF106+'Tabell 5.2'!AF132+'Tabell 5.2'!AF144+'Tabell 5.3'!AF22+'Tabell 5.3'!AF34+'Tabell 5.2'!AF70+'Tabell 5.2'!AF82+'Tabell 5.2'!AF118</f>
        <v>0</v>
      </c>
      <c r="AG48" s="330">
        <f>'Tabell 5.1'!AG22+'Tabell 5.1'!AG34+'Tabell 5.1'!AG46+'Tabell 5.1'!AG58+'Tabell 5.1'!AG72+'Tabell 5.1'!AG84+'Tabell 5.1'!AG96+'Tabell 5.1'!AG108+'Tabell 5.2'!AG22+'Tabell 5.2'!AG34+'Tabell 5.2'!AG46+'Tabell 5.2'!AG58+'Tabell 5.2'!AG94+'Tabell 5.2'!AG106+'Tabell 5.2'!AG132+'Tabell 5.2'!AG144+'Tabell 5.3'!AG22+'Tabell 5.3'!AG34+'Tabell 5.2'!AG70+'Tabell 5.2'!AG82+'Tabell 5.2'!AG118</f>
        <v>0</v>
      </c>
      <c r="AH48" s="330" t="str">
        <f t="shared" si="20"/>
        <v xml:space="preserve">    ---- </v>
      </c>
      <c r="AI48" s="330">
        <f>'Tabell 5.1'!AI22+'Tabell 5.1'!AI34+'Tabell 5.1'!AI46+'Tabell 5.1'!AI58+'Tabell 5.1'!AI72+'Tabell 5.1'!AI84+'Tabell 5.1'!AI96+'Tabell 5.1'!AI108+'Tabell 5.2'!AI22+'Tabell 5.2'!AI34+'Tabell 5.2'!AI46+'Tabell 5.2'!AI58+'Tabell 5.2'!AI94+'Tabell 5.2'!AI106+'Tabell 5.2'!AI132+'Tabell 5.2'!AI144+'Tabell 5.3'!AI22+'Tabell 5.3'!AI34+'Tabell 5.2'!AI70+'Tabell 5.2'!AI82+'Tabell 5.2'!AI118</f>
        <v>0</v>
      </c>
      <c r="AJ48" s="330">
        <f>'Tabell 5.1'!AJ22+'Tabell 5.1'!AJ34+'Tabell 5.1'!AJ46+'Tabell 5.1'!AJ58+'Tabell 5.1'!AJ72+'Tabell 5.1'!AJ84+'Tabell 5.1'!AJ96+'Tabell 5.1'!AJ108+'Tabell 5.2'!AJ22+'Tabell 5.2'!AJ34+'Tabell 5.2'!AJ46+'Tabell 5.2'!AJ58+'Tabell 5.2'!AJ94+'Tabell 5.2'!AJ106+'Tabell 5.2'!AJ132+'Tabell 5.2'!AJ144+'Tabell 5.3'!AJ22+'Tabell 5.3'!AJ34+'Tabell 5.2'!AJ70+'Tabell 5.2'!AJ82+'Tabell 5.2'!AJ118</f>
        <v>0</v>
      </c>
      <c r="AK48" s="330" t="str">
        <f t="shared" si="21"/>
        <v xml:space="preserve">    ---- </v>
      </c>
      <c r="AL48" s="330">
        <f>'Tabell 5.1'!AL22+'Tabell 5.1'!AL34+'Tabell 5.1'!AL46+'Tabell 5.1'!AL58+'Tabell 5.1'!AL72+'Tabell 5.1'!AL84+'Tabell 5.1'!AL96+'Tabell 5.1'!AL108+'Tabell 5.2'!AL22+'Tabell 5.2'!AL34+'Tabell 5.2'!AL46+'Tabell 5.2'!AL58+'Tabell 5.2'!AL94+'Tabell 5.2'!AL106+'Tabell 5.2'!AL132+'Tabell 5.2'!AL144+'Tabell 5.3'!AL22+'Tabell 5.3'!AL34+'Tabell 5.2'!AL70+'Tabell 5.2'!AL82+'Tabell 5.2'!AL118</f>
        <v>0</v>
      </c>
      <c r="AM48" s="330">
        <f>'Tabell 5.1'!AM22+'Tabell 5.1'!AM34+'Tabell 5.1'!AM46+'Tabell 5.1'!AM58+'Tabell 5.1'!AM72+'Tabell 5.1'!AM84+'Tabell 5.1'!AM96+'Tabell 5.1'!AM108+'Tabell 5.2'!AM22+'Tabell 5.2'!AM34+'Tabell 5.2'!AM46+'Tabell 5.2'!AM58+'Tabell 5.2'!AM94+'Tabell 5.2'!AM106+'Tabell 5.2'!AM132+'Tabell 5.2'!AM144+'Tabell 5.3'!AM22+'Tabell 5.3'!AM34+'Tabell 5.2'!AM70+'Tabell 5.2'!AM82+'Tabell 5.2'!AM118</f>
        <v>0</v>
      </c>
      <c r="AN48" s="330" t="str">
        <f t="shared" si="22"/>
        <v xml:space="preserve">    ---- </v>
      </c>
      <c r="AO48" s="329">
        <f t="shared" si="23"/>
        <v>0</v>
      </c>
      <c r="AP48" s="329">
        <f t="shared" si="23"/>
        <v>0</v>
      </c>
      <c r="AQ48" s="330" t="str">
        <f t="shared" si="10"/>
        <v xml:space="preserve">    ---- </v>
      </c>
      <c r="AR48" s="329">
        <f t="shared" si="6"/>
        <v>0</v>
      </c>
      <c r="AS48" s="329">
        <f t="shared" si="6"/>
        <v>0</v>
      </c>
      <c r="AT48" s="330" t="str">
        <f t="shared" si="11"/>
        <v xml:space="preserve">    ---- </v>
      </c>
      <c r="AU48" s="458"/>
      <c r="AV48" s="306"/>
      <c r="AW48" s="302"/>
      <c r="AX48" s="302"/>
    </row>
    <row r="49" spans="1:50" s="331" customFormat="1" ht="18.75" customHeight="1">
      <c r="A49" s="302" t="s">
        <v>39</v>
      </c>
      <c r="B49" s="110"/>
      <c r="C49" s="332"/>
      <c r="D49" s="332"/>
      <c r="E49" s="332"/>
      <c r="F49" s="332"/>
      <c r="G49" s="332"/>
      <c r="H49" s="306"/>
      <c r="I49" s="302"/>
      <c r="J49" s="302"/>
      <c r="L49" s="302"/>
      <c r="M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2"/>
      <c r="AH49" s="302"/>
      <c r="AI49" s="302"/>
      <c r="AJ49" s="302"/>
      <c r="AK49" s="302"/>
      <c r="AL49" s="302"/>
      <c r="AM49" s="302"/>
      <c r="AN49" s="302"/>
      <c r="AO49" s="302"/>
      <c r="AP49" s="302"/>
      <c r="AQ49" s="302"/>
      <c r="AR49" s="306"/>
      <c r="AS49" s="306"/>
      <c r="AT49" s="306"/>
      <c r="AU49" s="333"/>
      <c r="AV49" s="334"/>
      <c r="AW49" s="333"/>
      <c r="AX49" s="333"/>
    </row>
    <row r="50" spans="1:50" s="331" customFormat="1" ht="18.75" customHeight="1">
      <c r="A50" s="302"/>
      <c r="C50" s="332"/>
      <c r="D50" s="332"/>
      <c r="E50" s="332"/>
      <c r="F50" s="332"/>
      <c r="G50" s="332"/>
      <c r="H50" s="306"/>
      <c r="I50" s="302"/>
      <c r="J50" s="302"/>
      <c r="K50" s="302"/>
      <c r="L50" s="302"/>
      <c r="M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  <c r="AI50" s="302"/>
      <c r="AJ50" s="302"/>
      <c r="AK50" s="302"/>
      <c r="AL50" s="302"/>
      <c r="AM50" s="302"/>
      <c r="AN50" s="302"/>
      <c r="AO50" s="302"/>
      <c r="AP50" s="302"/>
      <c r="AQ50" s="302"/>
      <c r="AR50" s="306"/>
      <c r="AS50" s="306"/>
      <c r="AT50" s="306"/>
      <c r="AU50" s="333"/>
      <c r="AV50" s="334"/>
      <c r="AW50" s="333"/>
      <c r="AX50" s="333"/>
    </row>
    <row r="51" spans="1:50" s="331" customFormat="1" ht="18.75" customHeight="1">
      <c r="A51" s="302"/>
      <c r="B51" s="331" t="str">
        <f>IF(B20=B12+B13+B14+B15+B16+B17+B19,"","20≠12+13+14+15+16+17+19")</f>
        <v/>
      </c>
      <c r="C51" s="332" t="str">
        <f>IF(C20=C12+C13+C14+C15+C16+C17+C19,"","20≠12+13+14+15+16+17+19")</f>
        <v/>
      </c>
      <c r="D51" s="332"/>
      <c r="E51" s="332" t="str">
        <f>IF(E20=E12+E13+E14+E15+E16+E17+E19,"","20≠12+13+14+15+16+17+19")</f>
        <v/>
      </c>
      <c r="F51" s="332" t="str">
        <f>IF(F20=F12+F13+F14+F15+F16+F17+F19,"","20≠12+13+14+15+16+17+19")</f>
        <v/>
      </c>
      <c r="G51" s="332"/>
      <c r="H51" s="306" t="str">
        <f>IF(H20=H12+H13+H14+H15+H16+H17+H19,"","20≠12+13+14+15+16+17+19")</f>
        <v/>
      </c>
      <c r="I51" s="302" t="str">
        <f>IF(I20=I12+I13+I14+I15+I16+I17+I19,"","20≠12+13+14+15+16+17+19")</f>
        <v/>
      </c>
      <c r="J51" s="302"/>
      <c r="K51" s="302" t="str">
        <f>IF(K20=K12+K13+K14+K15+K16+K17+K19,"","20≠12+13+14+15+16+17+19")</f>
        <v/>
      </c>
      <c r="L51" s="302" t="str">
        <f>IF(L20=L12+L13+L14+L15+L16+L17+L19,"","20≠12+13+14+15+16+17+19")</f>
        <v/>
      </c>
      <c r="M51" s="302"/>
      <c r="N51" s="331" t="str">
        <f>IF(N20=N12+N13+N14+N15+N16+N17+N19,"","20≠12+13+14+15+16+17+19")</f>
        <v/>
      </c>
      <c r="O51" s="302" t="str">
        <f>IF(O20=O12+O13+O14+O15+O16+O17+O19,"","20≠12+13+14+15+16+17+19")</f>
        <v/>
      </c>
      <c r="P51" s="302"/>
      <c r="Q51" s="302" t="str">
        <f>IF(Q20=Q12+Q13+Q14+Q15+Q16+Q17+Q19,"","20≠12+13+14+15+16+17+19")</f>
        <v/>
      </c>
      <c r="R51" s="302" t="str">
        <f>IF(R20=R12+R13+R14+R15+R16+R17+R19,"","20≠12+13+14+15+16+17+19")</f>
        <v/>
      </c>
      <c r="S51" s="302"/>
      <c r="T51" s="302" t="str">
        <f>IF(T20=T12+T13+T14+T15+T16+T17+T19,"","20≠12+13+14+15+16+17+19")</f>
        <v/>
      </c>
      <c r="U51" s="302" t="str">
        <f>IF(U20=U12+U13+U14+U15+U16+U17+U19,"","20≠12+13+14+15+16+17+19")</f>
        <v/>
      </c>
      <c r="V51" s="302"/>
      <c r="W51" s="302" t="str">
        <f>IF(W20=W12+W13+W14+W15+W16+W17+W19,"","20≠12+13+14+15+16+17+19")</f>
        <v/>
      </c>
      <c r="X51" s="302" t="str">
        <f>IF(X20=X12+X13+X14+X15+X16+X17+X19,"","20≠12+13+14+15+16+17+19")</f>
        <v/>
      </c>
      <c r="Y51" s="302"/>
      <c r="Z51" s="302" t="str">
        <f>IF(Z20=Z12+Z13+Z14+Z15+Z16+Z17+Z19,"","20≠12+13+14+15+16+17+19")</f>
        <v/>
      </c>
      <c r="AA51" s="302" t="str">
        <f>IF(AA20=AA12+AA13+AA14+AA15+AA16+AA17+AA19,"","20≠12+13+14+15+16+17+19")</f>
        <v/>
      </c>
      <c r="AB51" s="302"/>
      <c r="AC51" s="302" t="str">
        <f>IF(AC20=AC12+AC13+AC14+AC15+AC16+AC17+AC19,"","20≠12+13+14+15+16+17+19")</f>
        <v/>
      </c>
      <c r="AD51" s="302" t="str">
        <f>IF(AD20=AD12+AD13+AD14+AD15+AD16+AD17+AD19,"","20≠12+13+14+15+16+17+19")</f>
        <v/>
      </c>
      <c r="AE51" s="302"/>
      <c r="AF51" s="302" t="str">
        <f>IF(AF20=AF12+AF13+AF14+AF15+AF16+AF17+AF19,"","20≠12+13+14+15+16+17+19")</f>
        <v/>
      </c>
      <c r="AG51" s="302" t="str">
        <f>IF(AG20=AG12+AG13+AG14+AG15+AG16+AG17+AG19,"","20≠12+13+14+15+16+17+19")</f>
        <v/>
      </c>
      <c r="AH51" s="302"/>
      <c r="AI51" s="302" t="str">
        <f>IF(AI20=AI12+AI13+AI14+AI15+AI16+AI17+AI19,"","20≠12+13+14+15+16+17+19")</f>
        <v/>
      </c>
      <c r="AJ51" s="302" t="str">
        <f>IF(AJ20=AJ12+AJ13+AJ14+AJ15+AJ16+AJ17+AJ19,"","20≠12+13+14+15+16+17+19")</f>
        <v/>
      </c>
      <c r="AK51" s="302"/>
      <c r="AL51" s="333" t="str">
        <f>IF(AL20=AL12+AL13+AL14+AL15+AL16+AL17+AL19,"","20≠12+13+14+15+16+17+19")</f>
        <v/>
      </c>
      <c r="AM51" s="333" t="str">
        <f>IF(AM20=AM12+AM13+AM14+AM15+AM16+AM17+AM19,"","20≠12+13+14+15+16+17+19")</f>
        <v/>
      </c>
      <c r="AN51" s="302"/>
      <c r="AO51" s="302" t="str">
        <f>IF(AO20=AO12+AO13+AO14+AO15+AO16+AO17+AO19,"","20≠12+13+14+15+16+17+19")</f>
        <v/>
      </c>
      <c r="AP51" s="302" t="str">
        <f>IF(AP20=AP12+AP13+AP14+AP15+AP16+AP17+AP19,"","20≠12+13+14+15+16+17+19")</f>
        <v/>
      </c>
      <c r="AQ51" s="302"/>
      <c r="AR51" s="331" t="str">
        <f>IF(AR20=AR12+AR13+AR14+AR15+AR16+AR17+AR19,"","20≠12+13+14+15+16+17+19")</f>
        <v/>
      </c>
      <c r="AS51" s="306" t="str">
        <f>IF(AS20=AS12+AS13+AS14+AS15+AS16+AS17+AS19,"","20≠12+13+14+15+16+17+19")</f>
        <v/>
      </c>
      <c r="AT51" s="306"/>
      <c r="AU51" s="333"/>
      <c r="AV51" s="334"/>
      <c r="AW51" s="333"/>
      <c r="AX51" s="333"/>
    </row>
    <row r="52" spans="1:50" s="331" customFormat="1" ht="18.75">
      <c r="A52" s="333"/>
      <c r="B52" s="109" t="str">
        <f>IF(B20=B21+B22,"","20≠21+22")</f>
        <v/>
      </c>
      <c r="C52" s="109" t="str">
        <f>IF(C20=C21+C22,"","20≠21+22")</f>
        <v/>
      </c>
      <c r="D52" s="332"/>
      <c r="E52" s="332" t="str">
        <f>IF(E20=E21+E22,"","20≠21+22")</f>
        <v/>
      </c>
      <c r="F52" s="332" t="str">
        <f>IF(F20=F21+F22,"","20≠21+22")</f>
        <v/>
      </c>
      <c r="G52" s="332"/>
      <c r="H52" s="109" t="str">
        <f>IF(H20=H21+H22,"","20≠21+22")</f>
        <v/>
      </c>
      <c r="I52" s="109" t="str">
        <f>IF(I20=I21+I22,"","20≠21+22")</f>
        <v/>
      </c>
      <c r="J52" s="333"/>
      <c r="K52" s="109" t="str">
        <f>IF(K20=K21+K22,"","20≠21+22")</f>
        <v/>
      </c>
      <c r="L52" s="109" t="str">
        <f>IF(L20=L21+L22,"","20≠21+22")</f>
        <v/>
      </c>
      <c r="M52" s="333"/>
      <c r="N52" s="109" t="str">
        <f>IF(N20=N21+N22,"","20≠21+22")</f>
        <v/>
      </c>
      <c r="O52" s="109" t="str">
        <f>IF(O20=O21+O22,"","20≠21+22")</f>
        <v/>
      </c>
      <c r="P52" s="333"/>
      <c r="Q52" s="333" t="str">
        <f>IF(Q20=Q21+Q22,"","20≠21+22")</f>
        <v/>
      </c>
      <c r="R52" s="333" t="str">
        <f>IF(R20=R21+R22,"","20≠21+22")</f>
        <v/>
      </c>
      <c r="S52" s="333"/>
      <c r="T52" s="333" t="str">
        <f>IF(T20=T21+T22,"","20≠21+22")</f>
        <v/>
      </c>
      <c r="U52" s="333" t="str">
        <f>IF(U20=U21+U22,"","20≠21+22")</f>
        <v/>
      </c>
      <c r="V52" s="333"/>
      <c r="W52" s="333" t="str">
        <f>IF(W20=W21+W22,"","20≠21+22")</f>
        <v/>
      </c>
      <c r="X52" s="333" t="str">
        <f>IF(X20=X21+X22,"","20≠21+22")</f>
        <v/>
      </c>
      <c r="Y52" s="333"/>
      <c r="Z52" s="333" t="str">
        <f>IF(Z20=Z21+Z22,"","20≠21+22")</f>
        <v/>
      </c>
      <c r="AA52" s="333" t="str">
        <f>IF(AA20=AA21+AA22,"","20≠21+22")</f>
        <v/>
      </c>
      <c r="AB52" s="333"/>
      <c r="AC52" s="333" t="str">
        <f>IF(AC20=AC21+AC22,"","20≠21+22")</f>
        <v/>
      </c>
      <c r="AD52" s="333" t="str">
        <f>IF(AD20=AD21+AD22,"","20≠21+22")</f>
        <v/>
      </c>
      <c r="AE52" s="333"/>
      <c r="AF52" s="333" t="str">
        <f>IF(AF20=AF21+AF22,"","20≠21+22")</f>
        <v/>
      </c>
      <c r="AG52" s="333" t="str">
        <f>IF(AG20=AG21+AG22,"","20≠21+22")</f>
        <v/>
      </c>
      <c r="AH52" s="333"/>
      <c r="AI52" s="333" t="str">
        <f>IF(AI20=AI21+AI22,"","20≠21+22")</f>
        <v/>
      </c>
      <c r="AJ52" s="333" t="str">
        <f>IF(AJ20=AJ21+AJ22,"","20≠21+22")</f>
        <v/>
      </c>
      <c r="AK52" s="333"/>
      <c r="AL52" s="333" t="str">
        <f>IF(AL20=AL21+AL22,"","20≠21+22")</f>
        <v/>
      </c>
      <c r="AM52" s="333" t="str">
        <f>IF(AM20=AM21+AM22,"","20≠21+22")</f>
        <v/>
      </c>
      <c r="AN52" s="333"/>
      <c r="AO52" s="333" t="str">
        <f>IF(AO20=AO21+AO22,"","20≠21+22")</f>
        <v/>
      </c>
      <c r="AP52" s="333" t="str">
        <f>IF(AP20=AP21+AP22,"","20≠21+22")</f>
        <v/>
      </c>
      <c r="AQ52" s="333"/>
      <c r="AR52" s="109" t="str">
        <f>IF(AR20=AR21+AR22,"","20≠21+22")</f>
        <v/>
      </c>
      <c r="AS52" s="109" t="str">
        <f>IF(AS20=AS21+AS22,"","20≠21+22")</f>
        <v/>
      </c>
      <c r="AT52" s="333"/>
      <c r="AU52" s="333"/>
      <c r="AV52" s="334"/>
      <c r="AW52" s="333"/>
      <c r="AX52" s="333"/>
    </row>
    <row r="53" spans="1:50" s="331" customFormat="1" ht="18.75">
      <c r="A53" s="333"/>
      <c r="B53" s="109" t="str">
        <f>IF(B32=B24+B25+B26+B27+B28+B29+B31,"","32≠24+25+26+27+28+29+31")</f>
        <v/>
      </c>
      <c r="C53" s="109" t="str">
        <f>IF(C32=C24+C25+C26+C27+C28+C29+C31,"","32≠24+25+26+27+28+29+31")</f>
        <v/>
      </c>
      <c r="D53" s="332"/>
      <c r="E53" s="332" t="str">
        <f>IF(E32=E24+E25+E26+E27+E28+E29+E31,"","32≠24+25+26+27+28+29+31")</f>
        <v/>
      </c>
      <c r="F53" s="332" t="str">
        <f>IF(F32=F24+F25+F26+F27+F28+F29+F31,"","32≠24+25+26+27+28+29+31")</f>
        <v/>
      </c>
      <c r="G53" s="332"/>
      <c r="H53" s="109" t="str">
        <f>IF(H32=H24+H25+H26+H27+H28+H29+H31,"","32≠24+25+26+27+28+29+31")</f>
        <v/>
      </c>
      <c r="I53" s="109" t="str">
        <f>IF(I32=I24+I25+I26+I27+I28+I29+I31,"","32≠24+25+26+27+28+29+31")</f>
        <v/>
      </c>
      <c r="J53" s="333"/>
      <c r="K53" s="109" t="str">
        <f>IF(K32=K24+K25+K26+K27+K28+K29+K31,"","32≠24+25+26+27+28+29+31")</f>
        <v/>
      </c>
      <c r="L53" s="109" t="str">
        <f>IF(L32=L24+L25+L26+L27+L28+L29+L31,"","32≠24+25+26+27+28+29+31")</f>
        <v/>
      </c>
      <c r="M53" s="333"/>
      <c r="N53" s="109" t="str">
        <f>IF(N32=N24+N25+N26+N27+N28+N29+N31,"","32≠24+25+26+27+28+29+31")</f>
        <v/>
      </c>
      <c r="O53" s="109" t="str">
        <f>IF(O32=O24+O25+O26+O27+O28+O29+O31,"","32≠24+25+26+27+28+29+31")</f>
        <v/>
      </c>
      <c r="P53" s="333"/>
      <c r="Q53" s="333" t="str">
        <f>IF(Q32=Q24+Q25+Q26+Q27+Q28+Q29+Q31,"","32≠24+25+26+27+28+29+31")</f>
        <v/>
      </c>
      <c r="R53" s="333" t="str">
        <f>IF(R32=R24+R25+R26+R27+R28+R29+R31,"","32≠24+25+26+27+28+29+31")</f>
        <v/>
      </c>
      <c r="S53" s="333"/>
      <c r="T53" s="333" t="str">
        <f>IF(T32=T24+T25+T26+T27+T28+T29+T31,"","32≠24+25+26+27+28+29+31")</f>
        <v/>
      </c>
      <c r="U53" s="333" t="str">
        <f>IF(U32=U24+U25+U26+U27+U28+U29+U31,"","32≠24+25+26+27+28+29+31")</f>
        <v/>
      </c>
      <c r="V53" s="333"/>
      <c r="W53" s="333" t="str">
        <f>IF(W32=W24+W25+W26+W27+W28+W29+W31,"","32≠24+25+26+27+28+29+31")</f>
        <v/>
      </c>
      <c r="X53" s="333" t="str">
        <f>IF(X32=X24+X25+X26+X27+X28+X29+X31,"","32≠24+25+26+27+28+29+31")</f>
        <v/>
      </c>
      <c r="Y53" s="333"/>
      <c r="Z53" s="333" t="str">
        <f>IF(Z32=Z24+Z25+Z26+Z27+Z28+Z29+Z31,"","32≠24+25+26+27+28+29+31")</f>
        <v/>
      </c>
      <c r="AA53" s="333" t="str">
        <f>IF(AA32=AA24+AA25+AA26+AA27+AA28+AA29+AA31,"","32≠24+25+26+27+28+29+31")</f>
        <v/>
      </c>
      <c r="AB53" s="333"/>
      <c r="AC53" s="333" t="str">
        <f>IF(AC32=AC24+AC25+AC26+AC27+AC28+AC29+AC31,"","32≠24+25+26+27+28+29+31")</f>
        <v/>
      </c>
      <c r="AD53" s="333" t="str">
        <f>IF(AD32=AD24+AD25+AD26+AD27+AD28+AD29+AD31,"","32≠24+25+26+27+28+29+31")</f>
        <v/>
      </c>
      <c r="AE53" s="333"/>
      <c r="AF53" s="333" t="str">
        <f>IF(AF32=AF24+AF25+AF26+AF27+AF28+AF29+AF31,"","32≠24+25+26+27+28+29+31")</f>
        <v/>
      </c>
      <c r="AG53" s="333" t="str">
        <f>IF(AG32=AG24+AG25+AG26+AG27+AG28+AG29+AG31,"","32≠24+25+26+27+28+29+31")</f>
        <v/>
      </c>
      <c r="AH53" s="333"/>
      <c r="AI53" s="333" t="str">
        <f>IF(AI32=AI24+AI25+AI26+AI27+AI28+AI29+AI31,"","32≠24+25+26+27+28+29+31")</f>
        <v/>
      </c>
      <c r="AJ53" s="333" t="str">
        <f>IF(AJ32=AJ24+AJ25+AJ26+AJ27+AJ28+AJ29+AJ31,"","32≠24+25+26+27+28+29+31")</f>
        <v/>
      </c>
      <c r="AK53" s="333"/>
      <c r="AL53" s="333" t="str">
        <f>IF(AL32=AL24+AL25+AL26+AL27+AL28+AL29+AL31,"","32≠24+25+26+27+28+29+31")</f>
        <v/>
      </c>
      <c r="AM53" s="333" t="str">
        <f>IF(AM32=AM24+AM25+AM26+AM27+AM28+AM29+AM31,"","32≠24+25+26+27+28+29+31")</f>
        <v/>
      </c>
      <c r="AN53" s="333"/>
      <c r="AO53" s="333" t="str">
        <f>IF(AO32=AO24+AO25+AO26+AO27+AO28+AO29+AO31,"","32≠24+25+26+27+28+29+31")</f>
        <v/>
      </c>
      <c r="AP53" s="333" t="str">
        <f>IF(AP32=AP24+AP25+AP26+AP27+AP28+AP29+AP31,"","32≠24+25+26+27+28+29+31")</f>
        <v/>
      </c>
      <c r="AQ53" s="333"/>
      <c r="AR53" s="109" t="str">
        <f>IF(AR32=AR24+AR25+AR26+AR27+AR28+AR29+AR31,"","32≠24+25+26+27+28+29+31")</f>
        <v/>
      </c>
      <c r="AS53" s="109" t="str">
        <f>IF(AS32=AS24+AS25+AS26+AS27+AS28+AS29+AS31,"","32≠24+25+26+27+28+29+31")</f>
        <v/>
      </c>
      <c r="AT53" s="333"/>
      <c r="AU53" s="333"/>
      <c r="AV53" s="334"/>
      <c r="AW53" s="333"/>
      <c r="AX53" s="333"/>
    </row>
    <row r="54" spans="1:50" s="331" customFormat="1" ht="18.75">
      <c r="A54" s="333"/>
      <c r="B54" s="109" t="str">
        <f>IF(B32=B33+B34,"","32≠33+34")</f>
        <v/>
      </c>
      <c r="C54" s="109" t="str">
        <f>IF(C32=C33+C34,"","32≠33+34")</f>
        <v/>
      </c>
      <c r="D54" s="332"/>
      <c r="E54" s="332" t="str">
        <f>IF(E32=E33+E34,"","32≠33+34")</f>
        <v/>
      </c>
      <c r="F54" s="332" t="str">
        <f>IF(F32=F33+F34,"","32≠33+34")</f>
        <v/>
      </c>
      <c r="G54" s="332"/>
      <c r="H54" s="109" t="str">
        <f>IF(H32=H33+H34,"","32≠33+34")</f>
        <v/>
      </c>
      <c r="I54" s="109" t="str">
        <f>IF(I32=I33+I34,"","32≠33+34")</f>
        <v/>
      </c>
      <c r="J54" s="333"/>
      <c r="K54" s="109" t="str">
        <f>IF(K32=K33+K34,"","32≠33+34")</f>
        <v/>
      </c>
      <c r="L54" s="109" t="str">
        <f>IF(L32=L33+L34,"","32≠33+34")</f>
        <v/>
      </c>
      <c r="M54" s="333"/>
      <c r="N54" s="109" t="str">
        <f>IF(N32=N33+N34,"","32≠33+34")</f>
        <v/>
      </c>
      <c r="O54" s="109" t="str">
        <f>IF(O32=O33+O34,"","32≠33+34")</f>
        <v/>
      </c>
      <c r="P54" s="333"/>
      <c r="Q54" s="333" t="str">
        <f>IF(Q32=Q33+Q34,"","32≠33+34")</f>
        <v/>
      </c>
      <c r="R54" s="333" t="str">
        <f>IF(R32=R33+R34,"","32≠33+34")</f>
        <v/>
      </c>
      <c r="S54" s="333"/>
      <c r="T54" s="333" t="str">
        <f>IF(T32=T33+T34,"","32≠33+34")</f>
        <v/>
      </c>
      <c r="U54" s="333" t="str">
        <f>IF(U32=U33+U34,"","32≠33+34")</f>
        <v/>
      </c>
      <c r="V54" s="333"/>
      <c r="W54" s="333" t="str">
        <f>IF(W32=W33+W34,"","32≠33+34")</f>
        <v/>
      </c>
      <c r="X54" s="333" t="str">
        <f>IF(X32=X33+X34,"","32≠33+34")</f>
        <v/>
      </c>
      <c r="Y54" s="333"/>
      <c r="Z54" s="333" t="str">
        <f>IF(Z32=Z33+Z34,"","32≠33+34")</f>
        <v/>
      </c>
      <c r="AA54" s="333" t="str">
        <f>IF(AA32=AA33+AA34,"","32≠33+34")</f>
        <v/>
      </c>
      <c r="AB54" s="333"/>
      <c r="AC54" s="333" t="str">
        <f>IF(AC32=AC33+AC34,"","32≠33+34")</f>
        <v/>
      </c>
      <c r="AD54" s="333" t="str">
        <f>IF(AD32=AD33+AD34,"","32≠33+34")</f>
        <v/>
      </c>
      <c r="AE54" s="333"/>
      <c r="AF54" s="333" t="str">
        <f>IF(AF32=AF33+AF34,"","32≠33+34")</f>
        <v/>
      </c>
      <c r="AG54" s="333" t="str">
        <f>IF(AG32=AG33+AG34,"","32≠33+34")</f>
        <v/>
      </c>
      <c r="AH54" s="333"/>
      <c r="AI54" s="333" t="str">
        <f>IF(AI32=AI33+AI34,"","32≠33+34")</f>
        <v/>
      </c>
      <c r="AJ54" s="333" t="str">
        <f>IF(AJ32=AJ33+AJ34,"","32≠33+34")</f>
        <v/>
      </c>
      <c r="AK54" s="333"/>
      <c r="AL54" s="333" t="str">
        <f>IF(AL32=AL33+AL34,"","32≠33+34")</f>
        <v/>
      </c>
      <c r="AM54" s="333" t="str">
        <f>IF(AM32=AM33+AM34,"","32≠33+34")</f>
        <v/>
      </c>
      <c r="AN54" s="333"/>
      <c r="AO54" s="333" t="str">
        <f>IF(AO32=AO33+AO34,"","32≠33+34")</f>
        <v/>
      </c>
      <c r="AP54" s="333" t="str">
        <f>IF(AP32=AP33+AP34,"","32≠33+34")</f>
        <v/>
      </c>
      <c r="AQ54" s="333"/>
      <c r="AR54" s="109" t="str">
        <f>IF(AR32=AR33+AR34,"","32≠33+34")</f>
        <v/>
      </c>
      <c r="AS54" s="109" t="str">
        <f>IF(AS32=AS33+AS34,"","32≠33+34")</f>
        <v/>
      </c>
      <c r="AT54" s="333"/>
      <c r="AU54" s="333"/>
      <c r="AV54" s="334"/>
      <c r="AW54" s="333"/>
      <c r="AX54" s="333"/>
    </row>
    <row r="55" spans="1:50" s="331" customFormat="1" ht="18.75">
      <c r="A55" s="333"/>
      <c r="B55" s="109" t="str">
        <f>IF(B46=B38+B39+B40+B41+B42+B43+B45,"","46≠38+39+40+41+42+43+45")</f>
        <v/>
      </c>
      <c r="C55" s="109" t="str">
        <f>IF(C46=C38+C39+C40+C41+C42+C43+C45,"","46≠38+39+40+41+42+43+45")</f>
        <v/>
      </c>
      <c r="D55" s="332"/>
      <c r="E55" s="332" t="str">
        <f>IF(E46=E38+E39+E40+E41+E42+E43+E45,"","46≠38+39+40+41+42+43+45")</f>
        <v/>
      </c>
      <c r="F55" s="332" t="str">
        <f>IF(F46=F38+F39+F40+F41+F42+F43+F45,"","46≠38+39+40+41+42+43+45")</f>
        <v/>
      </c>
      <c r="G55" s="332"/>
      <c r="H55" s="109" t="str">
        <f>IF(H46=H38+H39+H40+H41+H42+H43+H45,"","46≠38+39+40+41+42+43+45")</f>
        <v/>
      </c>
      <c r="I55" s="109" t="str">
        <f>IF(I46=I38+I39+I40+I41+I42+I43+I45,"","46≠38+39+40+41+42+43+45")</f>
        <v/>
      </c>
      <c r="J55" s="333"/>
      <c r="K55" s="109" t="str">
        <f>IF(K46=K38+K39+K40+K41+K42+K43+K45,"","46≠38+39+40+41+42+43+45")</f>
        <v/>
      </c>
      <c r="L55" s="109" t="str">
        <f>IF(L46=L38+L39+L40+L41+L42+L43+L45,"","46≠38+39+40+41+42+43+45")</f>
        <v/>
      </c>
      <c r="M55" s="333"/>
      <c r="N55" s="109" t="str">
        <f>IF(N46=N38+N39+N40+N41+N42+N43+N45,"","46≠38+39+40+41+42+43+45")</f>
        <v/>
      </c>
      <c r="O55" s="109" t="str">
        <f>IF(O46=O38+O39+O40+O41+O42+O43+O45,"","46≠38+39+40+41+42+43+45")</f>
        <v/>
      </c>
      <c r="P55" s="333"/>
      <c r="Q55" s="333" t="str">
        <f>IF(Q46=Q38+Q39+Q40+Q41+Q42+Q43+Q45,"","46≠38+39+40+41+42+43+45")</f>
        <v/>
      </c>
      <c r="R55" s="333" t="str">
        <f>IF(R46=R38+R39+R40+R41+R42+R43+R45,"","46≠38+39+40+41+42+43+45")</f>
        <v/>
      </c>
      <c r="S55" s="333"/>
      <c r="T55" s="333" t="str">
        <f>IF(T46=T38+T39+T40+T41+T42+T43+T45,"","46≠38+39+40+41+42+43+45")</f>
        <v/>
      </c>
      <c r="U55" s="333" t="str">
        <f>IF(U46=U38+U39+U40+U41+U42+U43+U45,"","46≠38+39+40+41+42+43+45")</f>
        <v/>
      </c>
      <c r="V55" s="333"/>
      <c r="W55" s="333" t="str">
        <f>IF(W46=W38+W39+W40+W41+W42+W43+W45,"","46≠38+39+40+41+42+43+45")</f>
        <v/>
      </c>
      <c r="X55" s="333" t="str">
        <f>IF(X46=X38+X39+X40+X41+X42+X43+X45,"","46≠38+39+40+41+42+43+45")</f>
        <v/>
      </c>
      <c r="Y55" s="333"/>
      <c r="Z55" s="333" t="str">
        <f>IF(Z46=Z38+Z39+Z40+Z41+Z42+Z43+Z45,"","46≠38+39+40+41+42+43+45")</f>
        <v/>
      </c>
      <c r="AA55" s="333" t="str">
        <f>IF(AA46=AA38+AA39+AA40+AA41+AA42+AA43+AA45,"","46≠38+39+40+41+42+43+45")</f>
        <v/>
      </c>
      <c r="AB55" s="333"/>
      <c r="AC55" s="333" t="str">
        <f>IF(AC46=AC38+AC39+AC40+AC41+AC42+AC43+AC45,"","46≠38+39+40+41+42+43+45")</f>
        <v/>
      </c>
      <c r="AD55" s="333" t="str">
        <f>IF(AD46=AD38+AD39+AD40+AD41+AD42+AD43+AD45,"","46≠38+39+40+41+42+43+45")</f>
        <v/>
      </c>
      <c r="AE55" s="333"/>
      <c r="AF55" s="333" t="str">
        <f>IF(AF46=AF38+AF39+AF40+AF41+AF42+AF43+AF45,"","46≠38+39+40+41+42+43+45")</f>
        <v/>
      </c>
      <c r="AG55" s="333" t="str">
        <f>IF(AG46=AG38+AG39+AG40+AG41+AG42+AG43+AG45,"","46≠38+39+40+41+42+43+45")</f>
        <v/>
      </c>
      <c r="AH55" s="333"/>
      <c r="AI55" s="333" t="str">
        <f>IF(AI46=AI38+AI39+AI40+AI41+AI42+AI43+AI45,"","46≠38+39+40+41+42+43+45")</f>
        <v/>
      </c>
      <c r="AJ55" s="333" t="str">
        <f>IF(AJ46=AJ38+AJ39+AJ40+AJ41+AJ42+AJ43+AJ45,"","46≠38+39+40+41+42+43+45")</f>
        <v/>
      </c>
      <c r="AK55" s="333"/>
      <c r="AL55" s="333" t="str">
        <f>IF(AL46=AL38+AL39+AL40+AL41+AL42+AL43+AL45,"","46≠38+39+40+41+42+43+45")</f>
        <v/>
      </c>
      <c r="AM55" s="333" t="str">
        <f>IF(AM46=AM38+AM39+AM40+AM41+AM42+AM43+AM45,"","46≠38+39+40+41+42+43+45")</f>
        <v/>
      </c>
      <c r="AN55" s="333"/>
      <c r="AO55" s="333" t="str">
        <f>IF(AO46=AO38+AO39+AO40+AO41+AO42+AO43+AO45,"","46≠38+39+40+41+42+43+45")</f>
        <v/>
      </c>
      <c r="AP55" s="333" t="str">
        <f>IF(AP46=AP38+AP39+AP40+AP41+AP42+AP43+AP45,"","46≠38+39+40+41+42+43+45")</f>
        <v/>
      </c>
      <c r="AQ55" s="333"/>
      <c r="AR55" s="109" t="str">
        <f>IF(AR46=AR38+AR39+AR40+AR41+AR42+AR43+AR45,"","46≠38+39+40+41+42+43+45")</f>
        <v/>
      </c>
      <c r="AS55" s="109" t="str">
        <f>IF(AS46=AS38+AS39+AS40+AS41+AS42+AS43+AS45,"","46≠38+39+40+41+42+43+45")</f>
        <v/>
      </c>
      <c r="AT55" s="333"/>
      <c r="AU55" s="333"/>
      <c r="AV55" s="334"/>
      <c r="AW55" s="333"/>
      <c r="AX55" s="333"/>
    </row>
    <row r="56" spans="1:50" s="331" customFormat="1" ht="18.75">
      <c r="A56" s="333"/>
      <c r="B56" s="109" t="str">
        <f>IF(B46=B47+B48,"","46≠47+48")</f>
        <v/>
      </c>
      <c r="C56" s="109" t="str">
        <f>IF(C46=C47+C48,"","46≠47+48")</f>
        <v/>
      </c>
      <c r="D56" s="332"/>
      <c r="E56" s="332" t="str">
        <f>IF(E46=E47+E48,"","46≠47+48")</f>
        <v/>
      </c>
      <c r="F56" s="332" t="str">
        <f>IF(F46=F47+F48,"","46≠47+48")</f>
        <v/>
      </c>
      <c r="G56" s="332"/>
      <c r="H56" s="109" t="str">
        <f>IF(H46=H47+H48,"","46≠47+48")</f>
        <v/>
      </c>
      <c r="I56" s="109" t="str">
        <f>IF(I46=I47+I48,"","46≠47+48")</f>
        <v/>
      </c>
      <c r="J56" s="333"/>
      <c r="K56" s="109" t="str">
        <f>IF(K46=K47+K48,"","46≠47+48")</f>
        <v/>
      </c>
      <c r="L56" s="109" t="str">
        <f>IF(L46=L47+L48,"","46≠47+48")</f>
        <v/>
      </c>
      <c r="M56" s="333"/>
      <c r="N56" s="109" t="str">
        <f>IF(N46=N47+N48,"","46≠47+48")</f>
        <v/>
      </c>
      <c r="O56" s="109" t="str">
        <f>IF(O46=O47+O48,"","46≠47+48")</f>
        <v/>
      </c>
      <c r="P56" s="333"/>
      <c r="Q56" s="333" t="str">
        <f>IF(Q46=Q47+Q48,"","46≠47+48")</f>
        <v/>
      </c>
      <c r="R56" s="333" t="str">
        <f>IF(R46=R47+R48,"","46≠47+48")</f>
        <v/>
      </c>
      <c r="S56" s="333"/>
      <c r="T56" s="333" t="str">
        <f>IF(T46=T47+T48,"","46≠47+48")</f>
        <v/>
      </c>
      <c r="U56" s="333" t="str">
        <f>IF(U46=U47+U48,"","46≠47+48")</f>
        <v/>
      </c>
      <c r="V56" s="333"/>
      <c r="W56" s="333" t="str">
        <f>IF(W46=W47+W48,"","46≠47+48")</f>
        <v/>
      </c>
      <c r="X56" s="333" t="str">
        <f>IF(X46=X47+X48,"","46≠47+48")</f>
        <v/>
      </c>
      <c r="Y56" s="333"/>
      <c r="Z56" s="333" t="str">
        <f>IF(Z46=Z47+Z48,"","46≠47+48")</f>
        <v/>
      </c>
      <c r="AA56" s="333" t="str">
        <f>IF(AA46=AA47+AA48,"","46≠47+48")</f>
        <v/>
      </c>
      <c r="AB56" s="333"/>
      <c r="AC56" s="333" t="str">
        <f>IF(AC46=AC47+AC48,"","46≠47+48")</f>
        <v/>
      </c>
      <c r="AD56" s="333" t="str">
        <f>IF(AD46=AD47+AD48,"","46≠47+48")</f>
        <v/>
      </c>
      <c r="AE56" s="333"/>
      <c r="AF56" s="333" t="str">
        <f>IF(AF46=AF47+AF48,"","46≠47+48")</f>
        <v/>
      </c>
      <c r="AG56" s="333" t="str">
        <f>IF(AG46=AG47+AG48,"","46≠47+48")</f>
        <v/>
      </c>
      <c r="AH56" s="333"/>
      <c r="AI56" s="333" t="str">
        <f>IF(AI46=AI47+AI48,"","46≠47+48")</f>
        <v/>
      </c>
      <c r="AJ56" s="333" t="str">
        <f>IF(AJ46=AJ47+AJ48,"","46≠47+48")</f>
        <v/>
      </c>
      <c r="AK56" s="333"/>
      <c r="AL56" s="333" t="str">
        <f>IF(AL46=AL47+AL48,"","46≠47+48")</f>
        <v/>
      </c>
      <c r="AM56" s="333" t="str">
        <f>IF(AM46=AM47+AM48,"","46≠47+48")</f>
        <v/>
      </c>
      <c r="AN56" s="333"/>
      <c r="AO56" s="333" t="str">
        <f>IF(AO46=AO47+AO48,"","46≠47+48")</f>
        <v/>
      </c>
      <c r="AP56" s="333" t="str">
        <f>IF(AP46=AP47+AP48,"","46≠47+48")</f>
        <v/>
      </c>
      <c r="AQ56" s="333"/>
      <c r="AR56" s="109" t="str">
        <f>IF(AR46=AR47+AR48,"","46≠47+48")</f>
        <v/>
      </c>
      <c r="AS56" s="109" t="str">
        <f>IF(AS46=AS47+AS48,"","46≠47+48")</f>
        <v/>
      </c>
      <c r="AT56" s="333"/>
      <c r="AU56" s="333"/>
      <c r="AV56" s="334"/>
      <c r="AW56" s="333"/>
      <c r="AX56" s="333"/>
    </row>
    <row r="57" spans="1:50" s="331" customFormat="1" ht="18.75">
      <c r="A57" s="333"/>
      <c r="B57" s="109"/>
      <c r="C57" s="109"/>
      <c r="D57" s="332"/>
      <c r="E57" s="332"/>
      <c r="F57" s="332"/>
      <c r="G57" s="332"/>
      <c r="H57" s="109"/>
      <c r="I57" s="109"/>
      <c r="J57" s="333"/>
      <c r="K57" s="109"/>
      <c r="L57" s="109"/>
      <c r="M57" s="333"/>
      <c r="N57" s="109"/>
      <c r="O57" s="109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3"/>
      <c r="AH57" s="333"/>
      <c r="AI57" s="333"/>
      <c r="AJ57" s="333"/>
      <c r="AK57" s="333"/>
      <c r="AN57" s="333"/>
      <c r="AO57" s="333"/>
      <c r="AP57" s="333"/>
      <c r="AQ57" s="333"/>
      <c r="AR57" s="109"/>
      <c r="AS57" s="109"/>
      <c r="AT57" s="333"/>
      <c r="AU57" s="333"/>
      <c r="AV57" s="334"/>
      <c r="AW57" s="333"/>
      <c r="AX57" s="333"/>
    </row>
    <row r="58" spans="1:50" s="331" customFormat="1" ht="18.75">
      <c r="A58" s="333"/>
      <c r="B58" s="109"/>
      <c r="C58" s="109"/>
      <c r="D58" s="332"/>
      <c r="E58" s="332"/>
      <c r="F58" s="332"/>
      <c r="G58" s="332"/>
      <c r="H58" s="109"/>
      <c r="I58" s="109"/>
      <c r="J58" s="333"/>
      <c r="K58" s="109"/>
      <c r="L58" s="109"/>
      <c r="M58" s="333"/>
      <c r="N58" s="109"/>
      <c r="O58" s="109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  <c r="AN58" s="333"/>
      <c r="AO58" s="333"/>
      <c r="AP58" s="333"/>
      <c r="AQ58" s="333"/>
      <c r="AR58" s="109"/>
      <c r="AS58" s="109"/>
      <c r="AT58" s="333"/>
      <c r="AU58" s="333"/>
      <c r="AV58" s="334"/>
      <c r="AW58" s="333"/>
      <c r="AX58" s="333"/>
    </row>
    <row r="59" spans="1:50" s="331" customFormat="1" ht="18.75">
      <c r="A59" s="333"/>
      <c r="B59" s="109"/>
      <c r="C59" s="109"/>
      <c r="D59" s="332"/>
      <c r="E59" s="332"/>
      <c r="F59" s="332"/>
      <c r="G59" s="332"/>
      <c r="H59" s="109"/>
      <c r="I59" s="109"/>
      <c r="J59" s="333"/>
      <c r="K59" s="109"/>
      <c r="L59" s="109"/>
      <c r="M59" s="333"/>
      <c r="N59" s="109"/>
      <c r="O59" s="109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  <c r="AN59" s="333"/>
      <c r="AO59" s="333"/>
      <c r="AP59" s="333"/>
      <c r="AQ59" s="333"/>
      <c r="AR59" s="109"/>
      <c r="AS59" s="109"/>
      <c r="AT59" s="333"/>
      <c r="AU59" s="333"/>
      <c r="AV59" s="334"/>
      <c r="AW59" s="333"/>
      <c r="AX59" s="333"/>
    </row>
    <row r="60" spans="1:50" s="331" customFormat="1" ht="18.75">
      <c r="A60" s="333"/>
      <c r="B60" s="109"/>
      <c r="C60" s="109"/>
      <c r="D60" s="332"/>
      <c r="E60" s="332"/>
      <c r="F60" s="332"/>
      <c r="G60" s="332"/>
      <c r="H60" s="109"/>
      <c r="I60" s="109"/>
      <c r="J60" s="333"/>
      <c r="K60" s="109"/>
      <c r="L60" s="109"/>
      <c r="M60" s="333"/>
      <c r="N60" s="109"/>
      <c r="O60" s="109"/>
      <c r="P60" s="333"/>
      <c r="Q60" s="333"/>
      <c r="R60" s="333"/>
      <c r="S60" s="333"/>
      <c r="T60" s="333"/>
      <c r="U60" s="333"/>
      <c r="V60" s="333"/>
      <c r="W60" s="333"/>
      <c r="X60" s="333"/>
      <c r="Y60" s="333"/>
      <c r="Z60" s="333"/>
      <c r="AA60" s="333"/>
      <c r="AB60" s="333"/>
      <c r="AC60" s="333"/>
      <c r="AD60" s="333"/>
      <c r="AE60" s="333"/>
      <c r="AF60" s="333"/>
      <c r="AG60" s="333"/>
      <c r="AH60" s="333"/>
      <c r="AI60" s="333"/>
      <c r="AJ60" s="333"/>
      <c r="AK60" s="333"/>
      <c r="AN60" s="333"/>
      <c r="AO60" s="333"/>
      <c r="AP60" s="333"/>
      <c r="AQ60" s="333"/>
      <c r="AR60" s="109"/>
      <c r="AS60" s="109"/>
      <c r="AT60" s="333"/>
      <c r="AU60" s="333"/>
      <c r="AV60" s="334"/>
      <c r="AW60" s="333"/>
      <c r="AX60" s="333"/>
    </row>
    <row r="61" spans="1:50" s="331" customFormat="1" ht="18.75">
      <c r="A61" s="333"/>
      <c r="B61" s="109"/>
      <c r="C61" s="109"/>
      <c r="D61" s="332"/>
      <c r="E61" s="332"/>
      <c r="F61" s="332"/>
      <c r="G61" s="332"/>
      <c r="H61" s="109"/>
      <c r="I61" s="109"/>
      <c r="J61" s="333"/>
      <c r="K61" s="109"/>
      <c r="L61" s="109"/>
      <c r="M61" s="333"/>
      <c r="N61" s="109"/>
      <c r="O61" s="109"/>
      <c r="P61" s="333"/>
      <c r="Q61" s="333"/>
      <c r="R61" s="333"/>
      <c r="S61" s="333"/>
      <c r="T61" s="333"/>
      <c r="U61" s="333"/>
      <c r="V61" s="333"/>
      <c r="W61" s="333"/>
      <c r="X61" s="333"/>
      <c r="Y61" s="333"/>
      <c r="Z61" s="333"/>
      <c r="AA61" s="333"/>
      <c r="AB61" s="333"/>
      <c r="AC61" s="333"/>
      <c r="AD61" s="333"/>
      <c r="AE61" s="333"/>
      <c r="AF61" s="333"/>
      <c r="AG61" s="333"/>
      <c r="AH61" s="333"/>
      <c r="AI61" s="333"/>
      <c r="AJ61" s="333"/>
      <c r="AK61" s="333"/>
      <c r="AN61" s="333"/>
      <c r="AO61" s="333"/>
      <c r="AP61" s="333"/>
      <c r="AQ61" s="333"/>
      <c r="AR61" s="109"/>
      <c r="AS61" s="109"/>
      <c r="AT61" s="333"/>
      <c r="AU61" s="333"/>
      <c r="AV61" s="334"/>
      <c r="AW61" s="333"/>
      <c r="AX61" s="333"/>
    </row>
    <row r="62" spans="1:50" s="331" customFormat="1" ht="18.75">
      <c r="A62" s="333"/>
      <c r="B62" s="109"/>
      <c r="C62" s="109"/>
      <c r="D62" s="109"/>
      <c r="E62" s="109"/>
      <c r="F62" s="109"/>
      <c r="G62" s="109"/>
      <c r="H62" s="109"/>
      <c r="I62" s="109"/>
      <c r="J62" s="333"/>
      <c r="K62" s="109"/>
      <c r="L62" s="109"/>
      <c r="M62" s="333"/>
      <c r="N62" s="109"/>
      <c r="O62" s="109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  <c r="AD62" s="333"/>
      <c r="AE62" s="333"/>
      <c r="AF62" s="333"/>
      <c r="AG62" s="333"/>
      <c r="AH62" s="333"/>
      <c r="AI62" s="333"/>
      <c r="AJ62" s="333"/>
      <c r="AK62" s="333"/>
      <c r="AN62" s="333"/>
      <c r="AO62" s="333"/>
      <c r="AP62" s="333"/>
      <c r="AQ62" s="333"/>
      <c r="AR62" s="109"/>
      <c r="AS62" s="109"/>
      <c r="AT62" s="333"/>
      <c r="AU62" s="333"/>
      <c r="AV62" s="334"/>
      <c r="AW62" s="333"/>
      <c r="AX62" s="333"/>
    </row>
    <row r="63" spans="1:50" s="331" customFormat="1" ht="18.75">
      <c r="A63" s="333"/>
      <c r="B63" s="109"/>
      <c r="C63" s="109"/>
      <c r="D63" s="332"/>
      <c r="E63" s="332"/>
      <c r="F63" s="332"/>
      <c r="G63" s="332"/>
      <c r="H63" s="109"/>
      <c r="I63" s="109"/>
      <c r="J63" s="333"/>
      <c r="K63" s="109"/>
      <c r="L63" s="109"/>
      <c r="M63" s="333"/>
      <c r="N63" s="109"/>
      <c r="O63" s="109"/>
      <c r="P63" s="333"/>
      <c r="Q63" s="333"/>
      <c r="R63" s="333"/>
      <c r="S63" s="333"/>
      <c r="T63" s="333"/>
      <c r="U63" s="333"/>
      <c r="V63" s="333"/>
      <c r="W63" s="333"/>
      <c r="X63" s="333"/>
      <c r="Y63" s="333"/>
      <c r="Z63" s="333"/>
      <c r="AA63" s="333"/>
      <c r="AB63" s="333"/>
      <c r="AC63" s="333"/>
      <c r="AD63" s="333"/>
      <c r="AE63" s="333"/>
      <c r="AF63" s="333"/>
      <c r="AG63" s="333"/>
      <c r="AH63" s="333"/>
      <c r="AI63" s="333"/>
      <c r="AJ63" s="333"/>
      <c r="AK63" s="333"/>
      <c r="AN63" s="333"/>
      <c r="AO63" s="333"/>
      <c r="AP63" s="333"/>
      <c r="AQ63" s="333"/>
      <c r="AR63" s="109"/>
      <c r="AS63" s="109"/>
      <c r="AT63" s="333"/>
      <c r="AU63" s="333"/>
      <c r="AV63" s="334"/>
      <c r="AW63" s="333"/>
      <c r="AX63" s="333"/>
    </row>
    <row r="64" spans="1:50" s="331" customFormat="1" ht="18.75">
      <c r="A64" s="333"/>
      <c r="B64" s="109"/>
      <c r="C64" s="109"/>
      <c r="D64" s="332"/>
      <c r="E64" s="332"/>
      <c r="F64" s="332"/>
      <c r="G64" s="332"/>
      <c r="H64" s="109"/>
      <c r="I64" s="109"/>
      <c r="J64" s="333"/>
      <c r="K64" s="109"/>
      <c r="L64" s="109"/>
      <c r="M64" s="333"/>
      <c r="N64" s="109"/>
      <c r="O64" s="109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  <c r="AC64" s="333"/>
      <c r="AD64" s="333"/>
      <c r="AE64" s="333"/>
      <c r="AF64" s="333"/>
      <c r="AG64" s="333"/>
      <c r="AH64" s="333"/>
      <c r="AI64" s="333"/>
      <c r="AJ64" s="333"/>
      <c r="AK64" s="333"/>
      <c r="AN64" s="333"/>
      <c r="AO64" s="333"/>
      <c r="AP64" s="333"/>
      <c r="AQ64" s="333"/>
      <c r="AR64" s="109"/>
      <c r="AS64" s="109"/>
      <c r="AT64" s="333"/>
      <c r="AU64" s="333"/>
      <c r="AV64" s="334"/>
      <c r="AW64" s="333"/>
      <c r="AX64" s="333"/>
    </row>
    <row r="65" spans="1:50" s="331" customFormat="1" ht="18.75">
      <c r="A65" s="333"/>
      <c r="B65" s="300"/>
      <c r="C65" s="300"/>
      <c r="D65" s="332"/>
      <c r="E65" s="332"/>
      <c r="F65" s="332"/>
      <c r="G65" s="332"/>
      <c r="H65" s="300"/>
      <c r="I65" s="300"/>
      <c r="J65" s="333"/>
      <c r="K65" s="300"/>
      <c r="L65" s="300"/>
      <c r="M65" s="333"/>
      <c r="N65" s="300"/>
      <c r="O65" s="300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3"/>
      <c r="AB65" s="333"/>
      <c r="AC65" s="333"/>
      <c r="AD65" s="333"/>
      <c r="AE65" s="333"/>
      <c r="AF65" s="333"/>
      <c r="AG65" s="333"/>
      <c r="AH65" s="333"/>
      <c r="AI65" s="333"/>
      <c r="AJ65" s="333"/>
      <c r="AK65" s="333"/>
      <c r="AN65" s="333"/>
      <c r="AO65" s="333"/>
      <c r="AP65" s="333"/>
      <c r="AQ65" s="333"/>
      <c r="AR65" s="300"/>
      <c r="AS65" s="300"/>
      <c r="AT65" s="333"/>
      <c r="AU65" s="333"/>
      <c r="AV65" s="334"/>
      <c r="AW65" s="333"/>
      <c r="AX65" s="333"/>
    </row>
    <row r="66" spans="1:50" s="331" customFormat="1" ht="18.75">
      <c r="A66" s="333"/>
      <c r="B66" s="109"/>
      <c r="C66" s="109"/>
      <c r="D66" s="332"/>
      <c r="E66" s="332"/>
      <c r="F66" s="332"/>
      <c r="G66" s="332"/>
      <c r="H66" s="109"/>
      <c r="I66" s="109"/>
      <c r="J66" s="333"/>
      <c r="K66" s="109"/>
      <c r="L66" s="109"/>
      <c r="M66" s="333"/>
      <c r="N66" s="109"/>
      <c r="O66" s="109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N66" s="333"/>
      <c r="AO66" s="333"/>
      <c r="AP66" s="333"/>
      <c r="AQ66" s="333"/>
      <c r="AR66" s="109"/>
      <c r="AS66" s="109"/>
      <c r="AT66" s="333"/>
      <c r="AU66" s="333"/>
      <c r="AV66" s="334"/>
      <c r="AW66" s="333"/>
      <c r="AX66" s="333"/>
    </row>
    <row r="67" spans="1:50" s="331" customFormat="1" ht="18.75">
      <c r="A67" s="333"/>
      <c r="B67" s="109"/>
      <c r="C67" s="109"/>
      <c r="D67" s="332"/>
      <c r="E67" s="332"/>
      <c r="F67" s="332"/>
      <c r="G67" s="332"/>
      <c r="H67" s="109"/>
      <c r="I67" s="109"/>
      <c r="J67" s="333"/>
      <c r="K67" s="109"/>
      <c r="L67" s="109"/>
      <c r="M67" s="333"/>
      <c r="N67" s="109"/>
      <c r="O67" s="109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  <c r="AK67" s="333"/>
      <c r="AL67" s="333"/>
      <c r="AM67" s="333"/>
      <c r="AN67" s="333"/>
      <c r="AO67" s="333"/>
      <c r="AP67" s="333"/>
      <c r="AQ67" s="333"/>
      <c r="AR67" s="109"/>
      <c r="AS67" s="109"/>
      <c r="AT67" s="333"/>
      <c r="AU67" s="333"/>
      <c r="AV67" s="334"/>
      <c r="AW67" s="333"/>
      <c r="AX67" s="333"/>
    </row>
    <row r="68" spans="1:50" s="331" customFormat="1" ht="18.75">
      <c r="A68" s="333"/>
      <c r="B68" s="109"/>
      <c r="C68" s="109"/>
      <c r="D68" s="332"/>
      <c r="E68" s="332"/>
      <c r="F68" s="332"/>
      <c r="G68" s="332"/>
      <c r="H68" s="109"/>
      <c r="I68" s="109"/>
      <c r="J68" s="333"/>
      <c r="K68" s="109"/>
      <c r="L68" s="109"/>
      <c r="M68" s="333"/>
      <c r="N68" s="109"/>
      <c r="O68" s="109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3"/>
      <c r="AO68" s="333"/>
      <c r="AP68" s="333"/>
      <c r="AQ68" s="333"/>
      <c r="AR68" s="109"/>
      <c r="AS68" s="109"/>
      <c r="AT68" s="333"/>
      <c r="AU68" s="333"/>
      <c r="AV68" s="334"/>
      <c r="AW68" s="333"/>
      <c r="AX68" s="333"/>
    </row>
    <row r="69" spans="1:50" s="331" customFormat="1" ht="18.75">
      <c r="A69" s="333"/>
      <c r="B69" s="109"/>
      <c r="C69" s="109"/>
      <c r="D69" s="332"/>
      <c r="E69" s="332"/>
      <c r="F69" s="332"/>
      <c r="G69" s="332"/>
      <c r="H69" s="109"/>
      <c r="I69" s="109"/>
      <c r="J69" s="333"/>
      <c r="K69" s="109"/>
      <c r="L69" s="109"/>
      <c r="M69" s="333"/>
      <c r="N69" s="109"/>
      <c r="O69" s="109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109"/>
      <c r="AS69" s="109"/>
      <c r="AT69" s="333"/>
      <c r="AU69" s="333"/>
      <c r="AV69" s="334"/>
      <c r="AW69" s="333"/>
      <c r="AX69" s="333"/>
    </row>
    <row r="70" spans="1:50" s="331" customFormat="1" ht="18.75">
      <c r="A70" s="335"/>
      <c r="B70" s="301"/>
      <c r="C70" s="301"/>
      <c r="D70" s="336"/>
      <c r="E70" s="336"/>
      <c r="F70" s="336"/>
      <c r="G70" s="336"/>
      <c r="H70" s="301"/>
      <c r="I70" s="301"/>
      <c r="J70" s="335"/>
      <c r="K70" s="301"/>
      <c r="L70" s="301"/>
      <c r="M70" s="335"/>
      <c r="N70" s="301"/>
      <c r="O70" s="301"/>
      <c r="P70" s="335"/>
      <c r="Q70" s="335"/>
      <c r="R70" s="335"/>
      <c r="S70" s="335"/>
      <c r="T70" s="335"/>
      <c r="U70" s="335"/>
      <c r="V70" s="335"/>
      <c r="W70" s="335"/>
      <c r="X70" s="335"/>
      <c r="Y70" s="335"/>
      <c r="Z70" s="335"/>
      <c r="AA70" s="335"/>
      <c r="AB70" s="335"/>
      <c r="AC70" s="335"/>
      <c r="AD70" s="335"/>
      <c r="AE70" s="335"/>
      <c r="AF70" s="335"/>
      <c r="AG70" s="335"/>
      <c r="AH70" s="335"/>
      <c r="AI70" s="335"/>
      <c r="AJ70" s="335"/>
      <c r="AK70" s="335"/>
      <c r="AL70" s="335"/>
      <c r="AM70" s="335"/>
      <c r="AN70" s="335"/>
      <c r="AO70" s="335"/>
      <c r="AP70" s="335"/>
      <c r="AQ70" s="335"/>
      <c r="AR70" s="301"/>
      <c r="AS70" s="301"/>
      <c r="AT70" s="335"/>
      <c r="AU70" s="333"/>
      <c r="AV70" s="334"/>
      <c r="AW70" s="333"/>
      <c r="AX70" s="333"/>
    </row>
    <row r="71" spans="1:50" s="331" customFormat="1" ht="18.75">
      <c r="A71" s="333"/>
      <c r="B71" s="332"/>
      <c r="C71" s="332"/>
      <c r="D71" s="332"/>
      <c r="E71" s="332"/>
      <c r="F71" s="332"/>
      <c r="G71" s="332"/>
      <c r="H71" s="334"/>
      <c r="I71" s="333"/>
      <c r="J71" s="333"/>
      <c r="K71" s="333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 t="s">
        <v>406</v>
      </c>
      <c r="AG71" s="333"/>
      <c r="AH71" s="333"/>
      <c r="AI71" s="333"/>
      <c r="AJ71" s="333"/>
      <c r="AK71" s="333"/>
      <c r="AL71" s="333"/>
      <c r="AM71" s="333"/>
      <c r="AN71" s="333"/>
      <c r="AO71" s="333"/>
      <c r="AP71" s="333"/>
      <c r="AQ71" s="333"/>
      <c r="AR71" s="333"/>
      <c r="AS71" s="333"/>
      <c r="AT71" s="333"/>
      <c r="AU71" s="333"/>
      <c r="AV71" s="334"/>
      <c r="AW71" s="333"/>
      <c r="AX71" s="333"/>
    </row>
    <row r="72" spans="1:50" s="331" customFormat="1" ht="18.75">
      <c r="A72" s="333"/>
      <c r="B72" s="332"/>
      <c r="C72" s="332"/>
      <c r="D72" s="332"/>
      <c r="E72" s="332"/>
      <c r="F72" s="332"/>
      <c r="G72" s="332"/>
      <c r="H72" s="334"/>
      <c r="I72" s="333"/>
      <c r="J72" s="333"/>
      <c r="K72" s="333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4"/>
      <c r="AW72" s="333"/>
      <c r="AX72" s="333"/>
    </row>
    <row r="73" spans="1:50" s="331" customFormat="1" ht="18.75">
      <c r="A73" s="333"/>
      <c r="B73" s="332"/>
      <c r="C73" s="332"/>
      <c r="D73" s="332"/>
      <c r="E73" s="332"/>
      <c r="F73" s="332"/>
      <c r="G73" s="332"/>
      <c r="H73" s="334"/>
      <c r="I73" s="333"/>
      <c r="J73" s="333"/>
      <c r="K73" s="333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3"/>
      <c r="AP73" s="333"/>
      <c r="AQ73" s="333"/>
      <c r="AR73" s="333"/>
      <c r="AS73" s="333"/>
      <c r="AT73" s="333"/>
      <c r="AU73" s="333"/>
      <c r="AV73" s="334"/>
      <c r="AW73" s="333"/>
      <c r="AX73" s="333"/>
    </row>
    <row r="74" spans="1:50" s="331" customFormat="1" ht="18.75">
      <c r="A74" s="333"/>
      <c r="B74" s="332"/>
      <c r="C74" s="332"/>
      <c r="D74" s="332"/>
      <c r="E74" s="332"/>
      <c r="F74" s="332"/>
      <c r="G74" s="332"/>
      <c r="H74" s="337"/>
      <c r="AV74" s="337"/>
    </row>
    <row r="75" spans="1:50" s="331" customFormat="1" ht="18.75">
      <c r="A75" s="333"/>
      <c r="B75" s="338"/>
      <c r="C75" s="338"/>
      <c r="D75" s="332"/>
      <c r="E75" s="332"/>
      <c r="F75" s="332"/>
      <c r="G75" s="332"/>
      <c r="H75" s="337"/>
      <c r="AV75" s="337"/>
    </row>
    <row r="76" spans="1:50" s="331" customFormat="1" ht="18.75">
      <c r="A76" s="333"/>
      <c r="B76" s="332"/>
      <c r="C76" s="332"/>
      <c r="D76" s="332"/>
      <c r="E76" s="332"/>
      <c r="F76" s="332"/>
      <c r="G76" s="332"/>
      <c r="H76" s="337"/>
      <c r="AV76" s="337"/>
    </row>
    <row r="77" spans="1:50" s="331" customFormat="1" ht="18.75">
      <c r="A77" s="333"/>
      <c r="B77" s="332"/>
      <c r="C77" s="332"/>
      <c r="D77" s="332"/>
      <c r="E77" s="332"/>
      <c r="F77" s="332"/>
      <c r="G77" s="332"/>
      <c r="H77" s="337"/>
      <c r="AV77" s="337"/>
    </row>
    <row r="78" spans="1:50" s="331" customFormat="1" ht="18.75">
      <c r="A78" s="333"/>
      <c r="B78" s="332"/>
      <c r="C78" s="332"/>
      <c r="D78" s="332"/>
      <c r="E78" s="332"/>
      <c r="F78" s="332"/>
      <c r="G78" s="332"/>
      <c r="H78" s="337"/>
      <c r="AV78" s="337"/>
    </row>
    <row r="79" spans="1:50" s="331" customFormat="1" ht="18.75">
      <c r="A79" s="333"/>
      <c r="B79" s="332"/>
      <c r="C79" s="332"/>
      <c r="D79" s="332"/>
      <c r="E79" s="332"/>
      <c r="F79" s="332"/>
      <c r="G79" s="332"/>
      <c r="H79" s="337"/>
      <c r="AV79" s="337"/>
    </row>
    <row r="80" spans="1:50" s="331" customFormat="1" ht="18.75">
      <c r="A80" s="333"/>
      <c r="B80" s="332"/>
      <c r="C80" s="332"/>
      <c r="D80" s="332"/>
      <c r="E80" s="332"/>
      <c r="F80" s="332"/>
      <c r="G80" s="332"/>
      <c r="H80" s="337"/>
      <c r="AV80" s="337"/>
    </row>
    <row r="81" spans="1:48" s="331" customFormat="1" ht="18.75">
      <c r="A81" s="333"/>
      <c r="B81" s="306"/>
      <c r="C81" s="306"/>
      <c r="D81" s="332"/>
      <c r="E81" s="332"/>
      <c r="F81" s="332"/>
      <c r="G81" s="332"/>
      <c r="H81" s="337"/>
      <c r="AV81" s="337"/>
    </row>
    <row r="82" spans="1:48" s="331" customFormat="1" ht="18.75">
      <c r="A82" s="333"/>
      <c r="B82" s="332"/>
      <c r="C82" s="332"/>
      <c r="D82" s="332"/>
      <c r="E82" s="332"/>
      <c r="F82" s="332"/>
      <c r="G82" s="332"/>
      <c r="H82" s="337"/>
      <c r="AV82" s="337"/>
    </row>
    <row r="83" spans="1:48" s="331" customFormat="1" ht="18.75">
      <c r="A83" s="333"/>
      <c r="B83" s="332"/>
      <c r="C83" s="332"/>
      <c r="D83" s="332"/>
      <c r="E83" s="332"/>
      <c r="F83" s="332"/>
      <c r="G83" s="332"/>
      <c r="H83" s="337"/>
      <c r="AV83" s="337"/>
    </row>
    <row r="84" spans="1:48" s="331" customFormat="1" ht="18.75">
      <c r="A84" s="333"/>
      <c r="B84" s="332"/>
      <c r="C84" s="332"/>
      <c r="D84" s="332"/>
      <c r="E84" s="332"/>
      <c r="F84" s="332"/>
      <c r="G84" s="332"/>
      <c r="H84" s="337"/>
      <c r="AV84" s="337"/>
    </row>
    <row r="85" spans="1:48" s="331" customFormat="1" ht="18.75">
      <c r="A85" s="333"/>
      <c r="B85" s="332"/>
      <c r="C85" s="332"/>
      <c r="D85" s="332"/>
      <c r="E85" s="332"/>
      <c r="F85" s="332"/>
      <c r="G85" s="332"/>
      <c r="H85" s="337"/>
      <c r="AV85" s="337"/>
    </row>
    <row r="86" spans="1:48" s="331" customFormat="1" ht="18.75">
      <c r="A86" s="333"/>
      <c r="B86" s="306"/>
      <c r="C86" s="306"/>
      <c r="D86" s="332"/>
      <c r="E86" s="332"/>
      <c r="F86" s="332"/>
      <c r="G86" s="332"/>
      <c r="H86" s="337"/>
      <c r="AV86" s="337"/>
    </row>
    <row r="87" spans="1:48" s="331" customFormat="1" ht="18.75">
      <c r="A87" s="333"/>
      <c r="B87" s="338"/>
      <c r="C87" s="338"/>
      <c r="D87" s="332"/>
      <c r="E87" s="332"/>
      <c r="F87" s="332"/>
      <c r="G87" s="332"/>
      <c r="H87" s="337"/>
      <c r="AV87" s="337"/>
    </row>
    <row r="88" spans="1:48" s="331" customFormat="1" ht="18.75">
      <c r="A88" s="333"/>
      <c r="B88" s="337"/>
      <c r="C88" s="337"/>
      <c r="D88" s="337"/>
      <c r="E88" s="337"/>
      <c r="F88" s="337"/>
      <c r="G88" s="337"/>
      <c r="H88" s="337"/>
      <c r="AV88" s="337"/>
    </row>
    <row r="89" spans="1:48" s="331" customFormat="1" ht="18.75">
      <c r="A89" s="333"/>
      <c r="B89" s="337"/>
      <c r="C89" s="337"/>
      <c r="D89" s="337"/>
      <c r="E89" s="337"/>
      <c r="F89" s="337"/>
      <c r="G89" s="337"/>
      <c r="H89" s="337"/>
      <c r="AV89" s="337"/>
    </row>
    <row r="90" spans="1:48" s="331" customFormat="1" ht="18.75">
      <c r="A90" s="333"/>
      <c r="B90" s="337"/>
      <c r="C90" s="337"/>
      <c r="D90" s="337"/>
      <c r="E90" s="337"/>
      <c r="F90" s="337"/>
      <c r="G90" s="337"/>
      <c r="H90" s="337"/>
      <c r="AV90" s="337"/>
    </row>
    <row r="91" spans="1:48" s="331" customFormat="1" ht="18.75">
      <c r="A91" s="333"/>
      <c r="AV91" s="337"/>
    </row>
    <row r="92" spans="1:48" s="331" customFormat="1" ht="18.75">
      <c r="A92" s="333"/>
      <c r="AV92" s="337"/>
    </row>
    <row r="93" spans="1:48" s="331" customFormat="1" ht="18.75">
      <c r="A93" s="333"/>
      <c r="AV93" s="337"/>
    </row>
    <row r="94" spans="1:48" s="331" customFormat="1" ht="18.75">
      <c r="A94" s="333"/>
      <c r="AV94" s="337"/>
    </row>
    <row r="95" spans="1:48" s="331" customFormat="1" ht="18.75">
      <c r="A95" s="333"/>
      <c r="AV95" s="337"/>
    </row>
    <row r="96" spans="1:48" s="331" customFormat="1" ht="18.75">
      <c r="A96" s="333"/>
      <c r="AV96" s="337"/>
    </row>
    <row r="97" spans="1:48" ht="18.75">
      <c r="A97" s="302"/>
      <c r="AV97" s="339"/>
    </row>
    <row r="98" spans="1:48" ht="18.75">
      <c r="A98" s="302"/>
      <c r="AV98" s="339"/>
    </row>
    <row r="99" spans="1:48" ht="18.75">
      <c r="A99" s="302"/>
      <c r="AV99" s="339"/>
    </row>
    <row r="100" spans="1:48" ht="18.75">
      <c r="A100" s="302"/>
      <c r="AV100" s="339"/>
    </row>
    <row r="101" spans="1:48" ht="18.75">
      <c r="A101" s="302"/>
      <c r="AV101" s="339"/>
    </row>
    <row r="102" spans="1:48" ht="18.75">
      <c r="A102" s="302"/>
      <c r="AV102" s="339"/>
    </row>
    <row r="103" spans="1:48" ht="18.75">
      <c r="A103" s="302"/>
      <c r="AV103" s="339"/>
    </row>
    <row r="104" spans="1:48" ht="18.75">
      <c r="A104" s="302"/>
      <c r="AV104" s="339"/>
    </row>
    <row r="105" spans="1:48" ht="18.75">
      <c r="A105" s="302"/>
      <c r="AV105" s="339"/>
    </row>
    <row r="106" spans="1:48" ht="18.75">
      <c r="A106" s="302"/>
      <c r="AV106" s="339"/>
    </row>
    <row r="107" spans="1:48" ht="18.75">
      <c r="A107" s="302"/>
      <c r="AV107" s="339"/>
    </row>
    <row r="108" spans="1:48" ht="18.75">
      <c r="A108" s="302"/>
      <c r="AV108" s="339"/>
    </row>
    <row r="109" spans="1:48" ht="18.75">
      <c r="A109" s="302"/>
      <c r="AV109" s="339"/>
    </row>
    <row r="110" spans="1:48" ht="18.75">
      <c r="A110" s="302"/>
      <c r="AV110" s="339"/>
    </row>
    <row r="111" spans="1:48" ht="18.75">
      <c r="A111" s="302"/>
      <c r="AV111" s="339"/>
    </row>
    <row r="112" spans="1:48" ht="18.75">
      <c r="A112" s="302"/>
      <c r="AV112" s="339"/>
    </row>
    <row r="113" spans="1:48" ht="18.75">
      <c r="A113" s="302"/>
      <c r="AV113" s="339"/>
    </row>
    <row r="114" spans="1:48" ht="18.75">
      <c r="A114" s="302"/>
      <c r="AV114" s="339"/>
    </row>
    <row r="115" spans="1:48" ht="18.75">
      <c r="A115" s="302"/>
      <c r="AV115" s="339"/>
    </row>
    <row r="116" spans="1:48" ht="18.75">
      <c r="A116" s="302"/>
      <c r="AV116" s="339"/>
    </row>
    <row r="117" spans="1:48" ht="18.75">
      <c r="A117" s="302"/>
      <c r="AV117" s="339"/>
    </row>
    <row r="118" spans="1:48" ht="18.75">
      <c r="A118" s="302"/>
      <c r="AV118" s="339"/>
    </row>
    <row r="119" spans="1:48" ht="18.75">
      <c r="A119" s="302"/>
      <c r="AV119" s="339"/>
    </row>
    <row r="120" spans="1:48" ht="18.75">
      <c r="A120" s="302"/>
      <c r="AV120" s="339"/>
    </row>
    <row r="121" spans="1:48" ht="18.75">
      <c r="A121" s="302"/>
      <c r="AV121" s="339"/>
    </row>
    <row r="122" spans="1:48" ht="18.75">
      <c r="A122" s="302"/>
      <c r="AV122" s="339"/>
    </row>
    <row r="123" spans="1:48" ht="18.75">
      <c r="A123" s="302"/>
      <c r="AV123" s="339"/>
    </row>
    <row r="124" spans="1:48" ht="18.75">
      <c r="A124" s="302"/>
      <c r="AV124" s="339"/>
    </row>
    <row r="125" spans="1:48" ht="18.75">
      <c r="A125" s="302"/>
      <c r="AV125" s="339"/>
    </row>
    <row r="126" spans="1:48" ht="18.75">
      <c r="A126" s="302"/>
      <c r="AV126" s="339"/>
    </row>
    <row r="127" spans="1:48" ht="18.75">
      <c r="A127" s="302"/>
      <c r="AV127" s="339"/>
    </row>
    <row r="128" spans="1:48" ht="18.75">
      <c r="A128" s="302"/>
      <c r="AV128" s="339"/>
    </row>
    <row r="129" spans="1:48" ht="18.75">
      <c r="A129" s="302"/>
      <c r="AV129" s="339"/>
    </row>
    <row r="130" spans="1:48" ht="18.75">
      <c r="A130" s="302"/>
      <c r="AV130" s="339"/>
    </row>
    <row r="131" spans="1:48" ht="18.75">
      <c r="A131" s="302"/>
      <c r="AV131" s="339"/>
    </row>
    <row r="132" spans="1:48" ht="18.75">
      <c r="A132" s="302"/>
      <c r="AV132" s="339"/>
    </row>
    <row r="133" spans="1:48" ht="18.75">
      <c r="A133" s="302"/>
      <c r="AV133" s="339"/>
    </row>
    <row r="134" spans="1:48" ht="18.75">
      <c r="A134" s="302"/>
      <c r="AV134" s="339"/>
    </row>
    <row r="135" spans="1:48" ht="18.75">
      <c r="A135" s="302"/>
      <c r="AV135" s="339"/>
    </row>
    <row r="136" spans="1:48" ht="18.75">
      <c r="A136" s="302"/>
      <c r="AV136" s="339"/>
    </row>
    <row r="137" spans="1:48" ht="18.75">
      <c r="A137" s="302"/>
      <c r="AV137" s="339"/>
    </row>
    <row r="138" spans="1:48" ht="18.75">
      <c r="A138" s="302"/>
      <c r="AV138" s="339"/>
    </row>
    <row r="139" spans="1:48" ht="18.75">
      <c r="A139" s="302"/>
      <c r="AV139" s="339"/>
    </row>
    <row r="140" spans="1:48" ht="18.75">
      <c r="A140" s="302"/>
      <c r="AV140" s="339"/>
    </row>
    <row r="141" spans="1:48" ht="18.75">
      <c r="A141" s="302"/>
      <c r="AV141" s="339"/>
    </row>
    <row r="142" spans="1:48" ht="18.75">
      <c r="A142" s="302"/>
      <c r="AV142" s="339"/>
    </row>
    <row r="143" spans="1:48" ht="18.75">
      <c r="A143" s="302"/>
      <c r="AV143" s="339"/>
    </row>
    <row r="144" spans="1:48" ht="18.75">
      <c r="A144" s="302"/>
      <c r="AV144" s="339"/>
    </row>
    <row r="145" spans="1:48" ht="18.75">
      <c r="A145" s="302"/>
      <c r="AV145" s="339"/>
    </row>
    <row r="146" spans="1:48" ht="18.75">
      <c r="A146" s="302"/>
      <c r="AV146" s="339"/>
    </row>
    <row r="147" spans="1:48" ht="18.75">
      <c r="A147" s="302"/>
      <c r="AV147" s="339"/>
    </row>
    <row r="148" spans="1:48" ht="18.75">
      <c r="A148" s="302"/>
      <c r="AV148" s="339"/>
    </row>
    <row r="149" spans="1:48" ht="18.75">
      <c r="A149" s="302"/>
      <c r="AV149" s="339"/>
    </row>
    <row r="150" spans="1:48" ht="18.75">
      <c r="A150" s="302"/>
      <c r="AV150" s="339"/>
    </row>
    <row r="151" spans="1:48" ht="18.75">
      <c r="A151" s="302"/>
      <c r="AV151" s="339"/>
    </row>
    <row r="152" spans="1:48" ht="18.75">
      <c r="A152" s="302"/>
      <c r="AV152" s="339"/>
    </row>
    <row r="153" spans="1:48" ht="18.75">
      <c r="A153" s="302"/>
      <c r="AV153" s="339"/>
    </row>
    <row r="154" spans="1:48" ht="18.75">
      <c r="A154" s="302"/>
      <c r="AV154" s="339"/>
    </row>
    <row r="155" spans="1:48" ht="18.75">
      <c r="A155" s="302"/>
      <c r="AV155" s="339"/>
    </row>
    <row r="156" spans="1:48" ht="18.75">
      <c r="A156" s="302"/>
      <c r="AV156" s="339"/>
    </row>
    <row r="157" spans="1:48" ht="18.75">
      <c r="A157" s="302"/>
      <c r="AV157" s="339"/>
    </row>
    <row r="158" spans="1:48" ht="18.75">
      <c r="A158" s="302"/>
      <c r="AV158" s="339"/>
    </row>
    <row r="159" spans="1:48" ht="18.75">
      <c r="A159" s="302"/>
      <c r="AV159" s="339"/>
    </row>
    <row r="160" spans="1:48" ht="18.75">
      <c r="A160" s="302"/>
      <c r="AV160" s="339"/>
    </row>
    <row r="161" spans="1:48" ht="18.75">
      <c r="A161" s="302"/>
      <c r="AV161" s="339"/>
    </row>
    <row r="162" spans="1:48" ht="18.75">
      <c r="A162" s="302"/>
    </row>
    <row r="163" spans="1:48" ht="18.75">
      <c r="A163" s="302"/>
    </row>
    <row r="164" spans="1:48" ht="18.75">
      <c r="A164" s="302"/>
    </row>
    <row r="165" spans="1:48" ht="18.75">
      <c r="A165" s="302"/>
    </row>
    <row r="166" spans="1:48" ht="18.75">
      <c r="A166" s="302"/>
    </row>
    <row r="167" spans="1:48" ht="18.75">
      <c r="A167" s="302"/>
    </row>
    <row r="168" spans="1:48" ht="18.75">
      <c r="A168" s="302"/>
    </row>
    <row r="169" spans="1:48" ht="18.75">
      <c r="A169" s="302"/>
    </row>
    <row r="170" spans="1:48" ht="18.75">
      <c r="A170" s="302"/>
    </row>
    <row r="171" spans="1:48" ht="18.75">
      <c r="A171" s="302"/>
    </row>
  </sheetData>
  <mergeCells count="27">
    <mergeCell ref="AR7:AT7"/>
    <mergeCell ref="AL7:AN7"/>
    <mergeCell ref="T7:V7"/>
    <mergeCell ref="AR6:AT6"/>
    <mergeCell ref="AI6:AK6"/>
    <mergeCell ref="AL6:AN6"/>
    <mergeCell ref="AI7:AK7"/>
    <mergeCell ref="AF6:AH6"/>
    <mergeCell ref="AF7:AH7"/>
    <mergeCell ref="AC7:AE7"/>
    <mergeCell ref="Q7:S7"/>
    <mergeCell ref="N7:P7"/>
    <mergeCell ref="E6:G6"/>
    <mergeCell ref="E7:G7"/>
    <mergeCell ref="N6:P6"/>
    <mergeCell ref="AO6:AQ6"/>
    <mergeCell ref="AO7:AQ7"/>
    <mergeCell ref="B7:D7"/>
    <mergeCell ref="Z6:AB6"/>
    <mergeCell ref="H7:J7"/>
    <mergeCell ref="K7:M7"/>
    <mergeCell ref="T6:V6"/>
    <mergeCell ref="W7:Y7"/>
    <mergeCell ref="Z7:AB7"/>
    <mergeCell ref="B6:D6"/>
    <mergeCell ref="H6:J6"/>
    <mergeCell ref="K6:M6"/>
  </mergeCells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6" orientation="portrait" r:id="rId1"/>
  <headerFooter alignWithMargins="0"/>
  <colBreaks count="4" manualBreakCount="4">
    <brk id="10" min="1" max="48" man="1"/>
    <brk id="19" min="1" max="48" man="1"/>
    <brk id="28" min="1" max="48" man="1"/>
    <brk id="37" min="1" max="4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BV129"/>
  <sheetViews>
    <sheetView showGridLines="0" zoomScale="60" zoomScaleNormal="60" workbookViewId="0">
      <pane xSplit="1" ySplit="8" topLeftCell="B9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2.75"/>
  <cols>
    <col min="1" max="1" width="92.140625" customWidth="1"/>
    <col min="2" max="40" width="11.7109375" customWidth="1"/>
    <col min="41" max="41" width="15.140625" bestFit="1" customWidth="1"/>
    <col min="42" max="42" width="13" bestFit="1" customWidth="1"/>
    <col min="43" max="43" width="11.7109375" customWidth="1"/>
    <col min="44" max="45" width="13" bestFit="1" customWidth="1"/>
    <col min="46" max="46" width="11.7109375" customWidth="1"/>
  </cols>
  <sheetData>
    <row r="1" spans="1:63" ht="20.25" customHeight="1">
      <c r="A1" s="66" t="s">
        <v>40</v>
      </c>
      <c r="B1" s="557" t="s">
        <v>446</v>
      </c>
      <c r="C1" s="1"/>
      <c r="D1" s="1"/>
      <c r="E1" s="1"/>
      <c r="F1" s="1"/>
      <c r="G1" s="1"/>
      <c r="H1" s="1"/>
      <c r="I1" s="1"/>
      <c r="J1" s="1"/>
      <c r="AU1" s="22"/>
    </row>
    <row r="2" spans="1:63" ht="20.100000000000001" customHeight="1">
      <c r="A2" s="66" t="s">
        <v>330</v>
      </c>
      <c r="AU2" s="22"/>
    </row>
    <row r="3" spans="1:63" ht="20.100000000000001" customHeight="1">
      <c r="A3" s="127" t="s">
        <v>34</v>
      </c>
      <c r="B3" s="116"/>
      <c r="C3" s="116"/>
      <c r="D3" s="116"/>
      <c r="E3" s="116"/>
      <c r="F3" s="116"/>
      <c r="G3" s="116"/>
      <c r="H3" s="116"/>
      <c r="I3" s="116"/>
      <c r="J3" s="116"/>
      <c r="AU3" s="61"/>
    </row>
    <row r="4" spans="1:63" ht="18.75" customHeight="1">
      <c r="A4" s="202" t="s">
        <v>474</v>
      </c>
      <c r="B4" s="112"/>
      <c r="C4" s="112"/>
      <c r="D4" s="113"/>
      <c r="E4" s="112"/>
      <c r="F4" s="112"/>
      <c r="G4" s="113"/>
      <c r="H4" s="111"/>
      <c r="I4" s="112"/>
      <c r="J4" s="113"/>
      <c r="K4" s="92"/>
      <c r="L4" s="92"/>
      <c r="M4" s="92"/>
      <c r="N4" s="91"/>
      <c r="O4" s="92"/>
      <c r="P4" s="93"/>
      <c r="Q4" s="91"/>
      <c r="R4" s="92"/>
      <c r="S4" s="93"/>
      <c r="T4" s="91"/>
      <c r="U4" s="92"/>
      <c r="V4" s="93"/>
      <c r="W4" s="91"/>
      <c r="X4" s="92"/>
      <c r="Y4" s="93"/>
      <c r="Z4" s="91"/>
      <c r="AA4" s="92"/>
      <c r="AB4" s="93"/>
      <c r="AC4" s="91"/>
      <c r="AD4" s="92"/>
      <c r="AE4" s="93"/>
      <c r="AF4" s="91"/>
      <c r="AG4" s="92"/>
      <c r="AH4" s="93"/>
      <c r="AI4" s="91"/>
      <c r="AJ4" s="92"/>
      <c r="AK4" s="93"/>
      <c r="AL4" s="91"/>
      <c r="AM4" s="92"/>
      <c r="AN4" s="93"/>
      <c r="AO4" s="91"/>
      <c r="AP4" s="92"/>
      <c r="AQ4" s="93"/>
      <c r="AR4" s="91"/>
      <c r="AS4" s="92"/>
      <c r="AT4" s="93"/>
      <c r="AU4" s="102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</row>
    <row r="5" spans="1:63" ht="18.75" customHeight="1">
      <c r="A5" s="131" t="s">
        <v>76</v>
      </c>
      <c r="B5" s="671" t="s">
        <v>66</v>
      </c>
      <c r="C5" s="672"/>
      <c r="D5" s="673"/>
      <c r="E5" s="671" t="s">
        <v>351</v>
      </c>
      <c r="F5" s="672"/>
      <c r="G5" s="673"/>
      <c r="H5" s="671" t="s">
        <v>127</v>
      </c>
      <c r="I5" s="672"/>
      <c r="J5" s="673"/>
      <c r="K5" s="671" t="s">
        <v>92</v>
      </c>
      <c r="L5" s="672"/>
      <c r="M5" s="673"/>
      <c r="N5" s="671" t="s">
        <v>1</v>
      </c>
      <c r="O5" s="672"/>
      <c r="P5" s="673"/>
      <c r="Q5" s="3" t="s">
        <v>1</v>
      </c>
      <c r="R5" s="4"/>
      <c r="S5" s="117"/>
      <c r="T5" s="671" t="s">
        <v>128</v>
      </c>
      <c r="U5" s="672"/>
      <c r="V5" s="673"/>
      <c r="W5" s="3"/>
      <c r="X5" s="4"/>
      <c r="Y5" s="117"/>
      <c r="Z5" s="671" t="s">
        <v>326</v>
      </c>
      <c r="AA5" s="672"/>
      <c r="AB5" s="673"/>
      <c r="AC5" s="3"/>
      <c r="AD5" s="4"/>
      <c r="AE5" s="117"/>
      <c r="AF5" s="671" t="s">
        <v>353</v>
      </c>
      <c r="AG5" s="672"/>
      <c r="AH5" s="673"/>
      <c r="AI5" s="671"/>
      <c r="AJ5" s="672"/>
      <c r="AK5" s="673"/>
      <c r="AL5" s="671" t="s">
        <v>47</v>
      </c>
      <c r="AM5" s="672"/>
      <c r="AN5" s="673"/>
      <c r="AO5" s="671" t="s">
        <v>24</v>
      </c>
      <c r="AP5" s="672"/>
      <c r="AQ5" s="673"/>
      <c r="AR5" s="671" t="s">
        <v>24</v>
      </c>
      <c r="AS5" s="672"/>
      <c r="AT5" s="673"/>
      <c r="AU5" s="16"/>
      <c r="AV5" s="24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85"/>
      <c r="BK5" s="685"/>
    </row>
    <row r="6" spans="1:63" ht="21" customHeight="1">
      <c r="A6" s="97"/>
      <c r="B6" s="674" t="s">
        <v>110</v>
      </c>
      <c r="C6" s="675"/>
      <c r="D6" s="676"/>
      <c r="E6" s="674" t="s">
        <v>95</v>
      </c>
      <c r="F6" s="675"/>
      <c r="G6" s="676"/>
      <c r="H6" s="674" t="s">
        <v>95</v>
      </c>
      <c r="I6" s="675"/>
      <c r="J6" s="676"/>
      <c r="K6" s="674" t="s">
        <v>93</v>
      </c>
      <c r="L6" s="675"/>
      <c r="M6" s="676"/>
      <c r="N6" s="674" t="s">
        <v>3</v>
      </c>
      <c r="O6" s="675"/>
      <c r="P6" s="676"/>
      <c r="Q6" s="674" t="s">
        <v>128</v>
      </c>
      <c r="R6" s="675"/>
      <c r="S6" s="676"/>
      <c r="T6" s="674" t="s">
        <v>129</v>
      </c>
      <c r="U6" s="675"/>
      <c r="V6" s="676"/>
      <c r="W6" s="674" t="s">
        <v>112</v>
      </c>
      <c r="X6" s="675"/>
      <c r="Y6" s="676"/>
      <c r="Z6" s="674" t="s">
        <v>110</v>
      </c>
      <c r="AA6" s="675"/>
      <c r="AB6" s="676"/>
      <c r="AC6" s="674" t="s">
        <v>19</v>
      </c>
      <c r="AD6" s="675"/>
      <c r="AE6" s="676"/>
      <c r="AF6" s="674" t="s">
        <v>354</v>
      </c>
      <c r="AG6" s="675"/>
      <c r="AH6" s="676"/>
      <c r="AI6" s="674" t="s">
        <v>94</v>
      </c>
      <c r="AJ6" s="675"/>
      <c r="AK6" s="676"/>
      <c r="AL6" s="674" t="s">
        <v>95</v>
      </c>
      <c r="AM6" s="675"/>
      <c r="AN6" s="676"/>
      <c r="AO6" s="674" t="s">
        <v>376</v>
      </c>
      <c r="AP6" s="675"/>
      <c r="AQ6" s="676"/>
      <c r="AR6" s="674" t="s">
        <v>377</v>
      </c>
      <c r="AS6" s="675"/>
      <c r="AT6" s="676"/>
      <c r="AU6" s="16"/>
      <c r="AV6" s="24"/>
      <c r="AW6" s="685"/>
      <c r="AX6" s="685"/>
      <c r="AY6" s="685"/>
      <c r="AZ6" s="685"/>
      <c r="BA6" s="685"/>
      <c r="BB6" s="685"/>
      <c r="BC6" s="685"/>
      <c r="BD6" s="685"/>
      <c r="BE6" s="685"/>
      <c r="BF6" s="685"/>
      <c r="BG6" s="685"/>
      <c r="BH6" s="685"/>
      <c r="BI6" s="685"/>
      <c r="BJ6" s="685"/>
      <c r="BK6" s="685"/>
    </row>
    <row r="7" spans="1:63" ht="18.75" customHeight="1">
      <c r="A7" s="97"/>
      <c r="B7" s="6"/>
      <c r="C7" s="6"/>
      <c r="D7" s="7" t="s">
        <v>4</v>
      </c>
      <c r="E7" s="6"/>
      <c r="F7" s="6"/>
      <c r="G7" s="7" t="s">
        <v>4</v>
      </c>
      <c r="H7" s="6"/>
      <c r="I7" s="6"/>
      <c r="J7" s="7" t="s">
        <v>4</v>
      </c>
      <c r="K7" s="6"/>
      <c r="L7" s="6"/>
      <c r="M7" s="7" t="s">
        <v>4</v>
      </c>
      <c r="N7" s="6"/>
      <c r="O7" s="6"/>
      <c r="P7" s="7" t="s">
        <v>4</v>
      </c>
      <c r="Q7" s="6"/>
      <c r="R7" s="6"/>
      <c r="S7" s="7" t="s">
        <v>4</v>
      </c>
      <c r="T7" s="6"/>
      <c r="U7" s="6"/>
      <c r="V7" s="7" t="s">
        <v>4</v>
      </c>
      <c r="W7" s="6"/>
      <c r="X7" s="6"/>
      <c r="Y7" s="7" t="s">
        <v>4</v>
      </c>
      <c r="Z7" s="6"/>
      <c r="AA7" s="6"/>
      <c r="AB7" s="7" t="s">
        <v>4</v>
      </c>
      <c r="AC7" s="6"/>
      <c r="AD7" s="6"/>
      <c r="AE7" s="7" t="s">
        <v>4</v>
      </c>
      <c r="AF7" s="6"/>
      <c r="AG7" s="6"/>
      <c r="AH7" s="7" t="s">
        <v>4</v>
      </c>
      <c r="AI7" s="6"/>
      <c r="AJ7" s="6"/>
      <c r="AK7" s="7" t="s">
        <v>4</v>
      </c>
      <c r="AL7" s="6"/>
      <c r="AM7" s="6"/>
      <c r="AN7" s="7" t="s">
        <v>4</v>
      </c>
      <c r="AO7" s="6"/>
      <c r="AP7" s="6"/>
      <c r="AQ7" s="7" t="s">
        <v>4</v>
      </c>
      <c r="AR7" s="6"/>
      <c r="AS7" s="6"/>
      <c r="AT7" s="7" t="s">
        <v>4</v>
      </c>
      <c r="AU7" s="16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</row>
    <row r="8" spans="1:63" ht="18.75" customHeight="1">
      <c r="A8" s="200" t="s">
        <v>49</v>
      </c>
      <c r="B8" s="295">
        <v>2014</v>
      </c>
      <c r="C8" s="295">
        <v>2015</v>
      </c>
      <c r="D8" s="50" t="s">
        <v>7</v>
      </c>
      <c r="E8" s="295">
        <v>2014</v>
      </c>
      <c r="F8" s="295">
        <v>2015</v>
      </c>
      <c r="G8" s="50" t="s">
        <v>7</v>
      </c>
      <c r="H8" s="295">
        <v>2014</v>
      </c>
      <c r="I8" s="295">
        <v>2015</v>
      </c>
      <c r="J8" s="50" t="s">
        <v>7</v>
      </c>
      <c r="K8" s="295">
        <v>2014</v>
      </c>
      <c r="L8" s="295">
        <v>2015</v>
      </c>
      <c r="M8" s="50" t="s">
        <v>7</v>
      </c>
      <c r="N8" s="295">
        <v>2014</v>
      </c>
      <c r="O8" s="295">
        <v>2015</v>
      </c>
      <c r="P8" s="50" t="s">
        <v>7</v>
      </c>
      <c r="Q8" s="295">
        <v>2014</v>
      </c>
      <c r="R8" s="295">
        <v>2015</v>
      </c>
      <c r="S8" s="50" t="s">
        <v>7</v>
      </c>
      <c r="T8" s="295">
        <v>2014</v>
      </c>
      <c r="U8" s="295">
        <v>2015</v>
      </c>
      <c r="V8" s="50" t="s">
        <v>7</v>
      </c>
      <c r="W8" s="295">
        <v>2014</v>
      </c>
      <c r="X8" s="295">
        <v>2015</v>
      </c>
      <c r="Y8" s="50" t="s">
        <v>7</v>
      </c>
      <c r="Z8" s="295">
        <v>2014</v>
      </c>
      <c r="AA8" s="295">
        <v>2015</v>
      </c>
      <c r="AB8" s="50" t="s">
        <v>7</v>
      </c>
      <c r="AC8" s="295">
        <v>2014</v>
      </c>
      <c r="AD8" s="295">
        <v>2015</v>
      </c>
      <c r="AE8" s="50" t="s">
        <v>7</v>
      </c>
      <c r="AF8" s="295">
        <v>2014</v>
      </c>
      <c r="AG8" s="295">
        <v>2015</v>
      </c>
      <c r="AH8" s="50" t="s">
        <v>7</v>
      </c>
      <c r="AI8" s="295">
        <v>2014</v>
      </c>
      <c r="AJ8" s="295">
        <v>2015</v>
      </c>
      <c r="AK8" s="50" t="s">
        <v>7</v>
      </c>
      <c r="AL8" s="295">
        <v>2014</v>
      </c>
      <c r="AM8" s="295">
        <v>2015</v>
      </c>
      <c r="AN8" s="50" t="s">
        <v>7</v>
      </c>
      <c r="AO8" s="295">
        <v>2014</v>
      </c>
      <c r="AP8" s="295">
        <v>2015</v>
      </c>
      <c r="AQ8" s="50" t="s">
        <v>7</v>
      </c>
      <c r="AR8" s="295">
        <v>2014</v>
      </c>
      <c r="AS8" s="295">
        <v>2015</v>
      </c>
      <c r="AT8" s="50" t="s">
        <v>7</v>
      </c>
      <c r="AU8" s="16"/>
      <c r="AV8" s="25"/>
      <c r="AW8" s="26"/>
      <c r="AX8" s="26"/>
      <c r="AY8" s="25"/>
      <c r="AZ8" s="26"/>
      <c r="BA8" s="26"/>
      <c r="BB8" s="25"/>
      <c r="BC8" s="26"/>
      <c r="BD8" s="26"/>
      <c r="BE8" s="25"/>
      <c r="BF8" s="26"/>
      <c r="BG8" s="26"/>
      <c r="BH8" s="25"/>
      <c r="BI8" s="26"/>
      <c r="BJ8" s="26"/>
      <c r="BK8" s="25"/>
    </row>
    <row r="9" spans="1:63" ht="18.75" customHeight="1">
      <c r="A9" s="204"/>
      <c r="B9" s="189"/>
      <c r="C9" s="189"/>
      <c r="D9" s="189"/>
      <c r="E9" s="189"/>
      <c r="F9" s="189"/>
      <c r="G9" s="189"/>
      <c r="H9" s="189"/>
      <c r="I9" s="189"/>
      <c r="J9" s="189"/>
      <c r="K9" s="71"/>
      <c r="L9" s="71"/>
      <c r="M9" s="71"/>
      <c r="N9" s="182"/>
      <c r="O9" s="182"/>
      <c r="P9" s="156"/>
      <c r="Q9" s="189"/>
      <c r="R9" s="71"/>
      <c r="S9" s="156"/>
      <c r="T9" s="71"/>
      <c r="U9" s="71"/>
      <c r="V9" s="156"/>
      <c r="W9" s="71"/>
      <c r="X9" s="71"/>
      <c r="Y9" s="156"/>
      <c r="Z9" s="189"/>
      <c r="AA9" s="71"/>
      <c r="AB9" s="156"/>
      <c r="AC9" s="71"/>
      <c r="AD9" s="71"/>
      <c r="AE9" s="156"/>
      <c r="AF9" s="71"/>
      <c r="AG9" s="71"/>
      <c r="AH9" s="156"/>
      <c r="AI9" s="189"/>
      <c r="AJ9" s="71"/>
      <c r="AK9" s="156"/>
      <c r="AL9" s="189"/>
      <c r="AM9" s="71"/>
      <c r="AN9" s="156"/>
      <c r="AO9" s="71"/>
      <c r="AP9" s="71"/>
      <c r="AQ9" s="156"/>
      <c r="AR9" s="71"/>
      <c r="AS9" s="71"/>
      <c r="AT9" s="156"/>
      <c r="AU9" s="16"/>
      <c r="AV9" s="16"/>
    </row>
    <row r="10" spans="1:63" s="138" customFormat="1" ht="18.75" customHeight="1">
      <c r="A10" s="205" t="s">
        <v>270</v>
      </c>
      <c r="B10" s="155"/>
      <c r="C10" s="155"/>
      <c r="D10" s="155"/>
      <c r="E10" s="155"/>
      <c r="F10" s="155"/>
      <c r="G10" s="155"/>
      <c r="H10" s="155"/>
      <c r="I10" s="155"/>
      <c r="J10" s="155"/>
      <c r="K10" s="71"/>
      <c r="L10" s="71"/>
      <c r="M10" s="71"/>
      <c r="N10" s="182"/>
      <c r="O10" s="182"/>
      <c r="P10" s="156"/>
      <c r="Q10" s="155"/>
      <c r="R10" s="71"/>
      <c r="S10" s="156"/>
      <c r="T10" s="71"/>
      <c r="U10" s="71"/>
      <c r="V10" s="156"/>
      <c r="W10" s="71"/>
      <c r="X10" s="71"/>
      <c r="Y10" s="156"/>
      <c r="Z10" s="155"/>
      <c r="AA10" s="71"/>
      <c r="AB10" s="156"/>
      <c r="AC10" s="71"/>
      <c r="AD10" s="71"/>
      <c r="AE10" s="156"/>
      <c r="AF10" s="71"/>
      <c r="AG10" s="71"/>
      <c r="AH10" s="156"/>
      <c r="AI10" s="155"/>
      <c r="AJ10" s="71"/>
      <c r="AK10" s="156"/>
      <c r="AL10" s="155"/>
      <c r="AM10" s="71"/>
      <c r="AN10" s="156"/>
      <c r="AO10" s="71"/>
      <c r="AP10" s="71"/>
      <c r="AQ10" s="156"/>
      <c r="AR10" s="71"/>
      <c r="AS10" s="71"/>
      <c r="AT10" s="156"/>
      <c r="AU10" s="137"/>
      <c r="AV10" s="137"/>
    </row>
    <row r="11" spans="1:63" s="138" customFormat="1" ht="18.75" customHeight="1">
      <c r="A11" s="401"/>
      <c r="B11" s="155"/>
      <c r="C11" s="155"/>
      <c r="D11" s="155"/>
      <c r="E11" s="155"/>
      <c r="F11" s="155"/>
      <c r="G11" s="155"/>
      <c r="H11" s="155"/>
      <c r="I11" s="155"/>
      <c r="J11" s="155"/>
      <c r="K11" s="71"/>
      <c r="L11" s="71"/>
      <c r="M11" s="71"/>
      <c r="N11" s="182"/>
      <c r="O11" s="182"/>
      <c r="P11" s="156"/>
      <c r="Q11" s="155"/>
      <c r="R11" s="71"/>
      <c r="S11" s="156"/>
      <c r="T11" s="71"/>
      <c r="U11" s="71"/>
      <c r="V11" s="156"/>
      <c r="W11" s="71"/>
      <c r="X11" s="71"/>
      <c r="Y11" s="156"/>
      <c r="Z11" s="155"/>
      <c r="AA11" s="71"/>
      <c r="AB11" s="156"/>
      <c r="AC11" s="71"/>
      <c r="AD11" s="71"/>
      <c r="AE11" s="156"/>
      <c r="AF11" s="71"/>
      <c r="AG11" s="71"/>
      <c r="AH11" s="156"/>
      <c r="AI11" s="155"/>
      <c r="AJ11" s="71"/>
      <c r="AK11" s="156"/>
      <c r="AL11" s="155"/>
      <c r="AM11" s="71"/>
      <c r="AN11" s="156"/>
      <c r="AO11" s="71"/>
      <c r="AP11" s="71"/>
      <c r="AQ11" s="156"/>
      <c r="AR11" s="71"/>
      <c r="AS11" s="71"/>
      <c r="AT11" s="156"/>
      <c r="AU11" s="137"/>
      <c r="AV11" s="137"/>
    </row>
    <row r="12" spans="1:63" s="138" customFormat="1" ht="20.100000000000001" customHeight="1">
      <c r="A12" s="205" t="s">
        <v>195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71"/>
      <c r="L12" s="71"/>
      <c r="M12" s="71"/>
      <c r="N12" s="182"/>
      <c r="O12" s="182"/>
      <c r="P12" s="156"/>
      <c r="Q12" s="174"/>
      <c r="R12" s="71"/>
      <c r="S12" s="156"/>
      <c r="T12" s="71"/>
      <c r="U12" s="71"/>
      <c r="V12" s="156"/>
      <c r="W12" s="71"/>
      <c r="X12" s="71"/>
      <c r="Y12" s="156"/>
      <c r="Z12" s="174"/>
      <c r="AA12" s="71"/>
      <c r="AB12" s="156"/>
      <c r="AC12" s="71"/>
      <c r="AD12" s="71"/>
      <c r="AE12" s="156"/>
      <c r="AF12" s="71"/>
      <c r="AG12" s="71"/>
      <c r="AH12" s="156"/>
      <c r="AI12" s="174"/>
      <c r="AJ12" s="71"/>
      <c r="AK12" s="156"/>
      <c r="AL12" s="174"/>
      <c r="AM12" s="71"/>
      <c r="AN12" s="156"/>
      <c r="AO12" s="71"/>
      <c r="AP12" s="71"/>
      <c r="AQ12" s="156"/>
      <c r="AR12" s="71"/>
      <c r="AS12" s="71"/>
      <c r="AT12" s="156"/>
      <c r="AU12" s="137"/>
      <c r="AV12" s="137"/>
    </row>
    <row r="13" spans="1:63" s="248" customFormat="1" ht="20.100000000000001" customHeight="1">
      <c r="A13" s="205" t="s">
        <v>386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8"/>
      <c r="L13" s="158"/>
      <c r="M13" s="158"/>
      <c r="N13" s="351"/>
      <c r="O13" s="351"/>
      <c r="P13" s="159"/>
      <c r="Q13" s="154"/>
      <c r="R13" s="158"/>
      <c r="S13" s="159"/>
      <c r="T13" s="158"/>
      <c r="U13" s="158"/>
      <c r="V13" s="159"/>
      <c r="W13" s="158"/>
      <c r="X13" s="158"/>
      <c r="Y13" s="159"/>
      <c r="Z13" s="154"/>
      <c r="AA13" s="158"/>
      <c r="AB13" s="159"/>
      <c r="AC13" s="158"/>
      <c r="AD13" s="158"/>
      <c r="AE13" s="159"/>
      <c r="AF13" s="158"/>
      <c r="AG13" s="158"/>
      <c r="AH13" s="159"/>
      <c r="AI13" s="154"/>
      <c r="AJ13" s="158"/>
      <c r="AK13" s="159"/>
      <c r="AL13" s="154"/>
      <c r="AM13" s="158"/>
      <c r="AN13" s="159"/>
      <c r="AO13" s="158"/>
      <c r="AP13" s="158"/>
      <c r="AQ13" s="159"/>
      <c r="AR13" s="158"/>
      <c r="AS13" s="158"/>
      <c r="AT13" s="159"/>
      <c r="AU13" s="354"/>
      <c r="AV13" s="354"/>
    </row>
    <row r="14" spans="1:63" s="248" customFormat="1" ht="20.100000000000001" customHeight="1">
      <c r="A14" s="85" t="s">
        <v>387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8"/>
      <c r="L14" s="158"/>
      <c r="M14" s="158"/>
      <c r="N14" s="351"/>
      <c r="O14" s="351"/>
      <c r="P14" s="159"/>
      <c r="Q14" s="159">
        <v>888.79250069000011</v>
      </c>
      <c r="R14" s="158">
        <v>891.26883375</v>
      </c>
      <c r="S14" s="159">
        <f t="shared" ref="S14:S28" si="0">IF(Q14=0, "    ---- ", IF(ABS(ROUND(100/Q14*R14-100,1))&lt;999,ROUND(100/Q14*R14-100,1),IF(ROUND(100/Q14*R14-100,1)&gt;999,999,-999)))</f>
        <v>0.3</v>
      </c>
      <c r="T14" s="158"/>
      <c r="U14" s="158"/>
      <c r="V14" s="159"/>
      <c r="W14" s="158"/>
      <c r="X14" s="158"/>
      <c r="Y14" s="159"/>
      <c r="Z14" s="159"/>
      <c r="AA14" s="158"/>
      <c r="AB14" s="159"/>
      <c r="AC14" s="158"/>
      <c r="AD14" s="158"/>
      <c r="AE14" s="159"/>
      <c r="AF14" s="158"/>
      <c r="AG14" s="158"/>
      <c r="AH14" s="159"/>
      <c r="AI14" s="159">
        <v>0.20399999999999999</v>
      </c>
      <c r="AJ14" s="158">
        <v>0.217</v>
      </c>
      <c r="AK14" s="159">
        <f t="shared" ref="AK14:AK28" si="1">IF(AI14=0, "    ---- ", IF(ABS(ROUND(100/AI14*AJ14-100,1))&lt;999,ROUND(100/AI14*AJ14-100,1),IF(ROUND(100/AI14*AJ14-100,1)&gt;999,999,-999)))</f>
        <v>6.4</v>
      </c>
      <c r="AL14" s="159"/>
      <c r="AM14" s="158"/>
      <c r="AN14" s="159"/>
      <c r="AO14" s="158">
        <f>B14+E14+H14+K14+Q14+T14+W14+Z14+AF14+AI14+AL14</f>
        <v>888.99650069000006</v>
      </c>
      <c r="AP14" s="158">
        <f t="shared" ref="AO14:AP29" si="2">C14+F14+I14+L14+R14+U14+X14+AA14+AG14+AJ14+AM14</f>
        <v>891.48583374999998</v>
      </c>
      <c r="AQ14" s="159">
        <f t="shared" ref="AQ14:AQ28" si="3">IF(AO14=0, "    ---- ", IF(ABS(ROUND(100/AO14*AP14-100,1))&lt;999,ROUND(100/AO14*AP14-100,1),IF(ROUND(100/AO14*AP14-100,1)&gt;999,999,-999)))</f>
        <v>0.3</v>
      </c>
      <c r="AR14" s="158">
        <f t="shared" ref="AR14:AR28" si="4">B14+E14+H14+K14+N14+Q14+T14+W14+Z14+AC14+AF14+AI14+AL14</f>
        <v>888.99650069000006</v>
      </c>
      <c r="AS14" s="158">
        <f t="shared" ref="AS14:AS29" si="5">C14+F14+I14+L14+O14+R14+U14+X14+AA14+AD14+AG14+AJ14+AM14</f>
        <v>891.48583374999998</v>
      </c>
      <c r="AT14" s="159">
        <f t="shared" ref="AT14:AT29" si="6">IF(AR14=0, "    ---- ", IF(ABS(ROUND(100/AR14*AS14-100,1))&lt;999,ROUND(100/AR14*AS14-100,1),IF(ROUND(100/AR14*AS14-100,1)&gt;999,999,-999)))</f>
        <v>0.3</v>
      </c>
      <c r="AU14" s="354"/>
      <c r="AV14" s="354"/>
    </row>
    <row r="15" spans="1:63" s="248" customFormat="1" ht="20.100000000000001" customHeight="1">
      <c r="A15" s="85" t="s">
        <v>388</v>
      </c>
      <c r="B15" s="159"/>
      <c r="C15" s="159"/>
      <c r="D15" s="159"/>
      <c r="E15" s="159">
        <v>1174</v>
      </c>
      <c r="F15" s="159">
        <v>1248.4860000000001</v>
      </c>
      <c r="G15" s="159">
        <f t="shared" ref="G15:G28" si="7">IF(E15=0, "    ---- ", IF(ABS(ROUND(100/E15*F15-100,1))&lt;999,ROUND(100/E15*F15-100,1),IF(ROUND(100/E15*F15-100,1)&gt;999,999,-999)))</f>
        <v>6.3</v>
      </c>
      <c r="H15" s="159"/>
      <c r="I15" s="159"/>
      <c r="J15" s="159"/>
      <c r="K15" s="158"/>
      <c r="L15" s="158"/>
      <c r="M15" s="158"/>
      <c r="N15" s="351"/>
      <c r="O15" s="351"/>
      <c r="P15" s="159"/>
      <c r="Q15" s="159">
        <v>4117.1687720399996</v>
      </c>
      <c r="R15" s="158">
        <v>4331.63589658</v>
      </c>
      <c r="S15" s="159">
        <f t="shared" si="0"/>
        <v>5.2</v>
      </c>
      <c r="T15" s="158"/>
      <c r="U15" s="158"/>
      <c r="V15" s="159"/>
      <c r="W15" s="158"/>
      <c r="X15" s="158"/>
      <c r="Y15" s="159"/>
      <c r="Z15" s="159">
        <v>553.34699999999998</v>
      </c>
      <c r="AA15" s="158">
        <v>805</v>
      </c>
      <c r="AB15" s="159">
        <f t="shared" ref="AB15:AB28" si="8">IF(Z15=0, "    ---- ", IF(ABS(ROUND(100/Z15*AA15-100,1))&lt;999,ROUND(100/Z15*AA15-100,1),IF(ROUND(100/Z15*AA15-100,1)&gt;999,999,-999)))</f>
        <v>45.5</v>
      </c>
      <c r="AC15" s="158"/>
      <c r="AD15" s="158"/>
      <c r="AE15" s="159"/>
      <c r="AF15" s="158"/>
      <c r="AG15" s="158"/>
      <c r="AH15" s="159"/>
      <c r="AI15" s="159">
        <v>687.31600000000003</v>
      </c>
      <c r="AJ15" s="158">
        <v>730.572</v>
      </c>
      <c r="AK15" s="159">
        <f t="shared" si="1"/>
        <v>6.3</v>
      </c>
      <c r="AL15" s="159">
        <v>16481.2</v>
      </c>
      <c r="AM15" s="158">
        <v>16644</v>
      </c>
      <c r="AN15" s="159">
        <f t="shared" ref="AN15:AN28" si="9">IF(AL15=0, "    ---- ", IF(ABS(ROUND(100/AL15*AM15-100,1))&lt;999,ROUND(100/AL15*AM15-100,1),IF(ROUND(100/AL15*AM15-100,1)&gt;999,999,-999)))</f>
        <v>1</v>
      </c>
      <c r="AO15" s="158">
        <f t="shared" si="2"/>
        <v>23013.031772039998</v>
      </c>
      <c r="AP15" s="158">
        <f t="shared" si="2"/>
        <v>23759.69389658</v>
      </c>
      <c r="AQ15" s="159">
        <f t="shared" si="3"/>
        <v>3.2</v>
      </c>
      <c r="AR15" s="158">
        <f t="shared" si="4"/>
        <v>23013.031772039998</v>
      </c>
      <c r="AS15" s="158">
        <f t="shared" si="5"/>
        <v>23759.69389658</v>
      </c>
      <c r="AT15" s="159">
        <f t="shared" si="6"/>
        <v>3.2</v>
      </c>
      <c r="AU15" s="354"/>
      <c r="AV15" s="354"/>
    </row>
    <row r="16" spans="1:63" s="248" customFormat="1" ht="20.100000000000001" customHeight="1">
      <c r="A16" s="85" t="s">
        <v>389</v>
      </c>
      <c r="B16" s="159"/>
      <c r="C16" s="159"/>
      <c r="D16" s="159"/>
      <c r="E16" s="159">
        <v>1610</v>
      </c>
      <c r="F16" s="159">
        <v>2091.7750000000001</v>
      </c>
      <c r="G16" s="159">
        <f t="shared" si="7"/>
        <v>29.9</v>
      </c>
      <c r="H16" s="159">
        <v>0</v>
      </c>
      <c r="I16" s="159">
        <v>15.83</v>
      </c>
      <c r="J16" s="159" t="str">
        <f>IF(H16=0, "    ---- ", IF(ABS(ROUND(100/H16*I16-100,1))&lt;999,ROUND(100/H16*I16-100,1),IF(ROUND(100/H16*I16-100,1)&gt;999,999,-999)))</f>
        <v xml:space="preserve">    ---- </v>
      </c>
      <c r="K16" s="158"/>
      <c r="L16" s="158"/>
      <c r="M16" s="158"/>
      <c r="N16" s="351"/>
      <c r="O16" s="351"/>
      <c r="P16" s="159"/>
      <c r="Q16" s="158">
        <v>9217.2079239000013</v>
      </c>
      <c r="R16" s="158">
        <v>14663.93326292</v>
      </c>
      <c r="S16" s="159">
        <f t="shared" si="0"/>
        <v>59.1</v>
      </c>
      <c r="T16" s="158"/>
      <c r="U16" s="158"/>
      <c r="V16" s="159"/>
      <c r="W16" s="158"/>
      <c r="X16" s="158"/>
      <c r="Y16" s="159"/>
      <c r="Z16" s="158">
        <v>3720.848</v>
      </c>
      <c r="AA16" s="158">
        <v>3781</v>
      </c>
      <c r="AB16" s="159">
        <f t="shared" si="8"/>
        <v>1.6</v>
      </c>
      <c r="AC16" s="158"/>
      <c r="AD16" s="158"/>
      <c r="AE16" s="159"/>
      <c r="AF16" s="158"/>
      <c r="AG16" s="158"/>
      <c r="AH16" s="159"/>
      <c r="AI16" s="158">
        <v>588.57099999999991</v>
      </c>
      <c r="AJ16" s="158">
        <v>845.25500000000011</v>
      </c>
      <c r="AK16" s="159">
        <f t="shared" si="1"/>
        <v>43.6</v>
      </c>
      <c r="AL16" s="159">
        <v>1868.1999999999998</v>
      </c>
      <c r="AM16" s="158">
        <v>1793</v>
      </c>
      <c r="AN16" s="159">
        <f t="shared" si="9"/>
        <v>-4</v>
      </c>
      <c r="AO16" s="158">
        <f t="shared" si="2"/>
        <v>17004.8269239</v>
      </c>
      <c r="AP16" s="158">
        <f t="shared" si="2"/>
        <v>23190.79326292</v>
      </c>
      <c r="AQ16" s="159">
        <f t="shared" si="3"/>
        <v>36.4</v>
      </c>
      <c r="AR16" s="158">
        <f t="shared" si="4"/>
        <v>17004.8269239</v>
      </c>
      <c r="AS16" s="158">
        <f t="shared" si="5"/>
        <v>23190.79326292</v>
      </c>
      <c r="AT16" s="159">
        <f t="shared" si="6"/>
        <v>36.4</v>
      </c>
      <c r="AU16" s="354"/>
      <c r="AV16" s="354"/>
    </row>
    <row r="17" spans="1:49" s="248" customFormat="1" ht="20.100000000000001" customHeight="1">
      <c r="A17" s="85" t="s">
        <v>390</v>
      </c>
      <c r="B17" s="159"/>
      <c r="C17" s="159"/>
      <c r="D17" s="159"/>
      <c r="E17" s="159">
        <v>1610</v>
      </c>
      <c r="F17" s="159">
        <v>2091.7750000000001</v>
      </c>
      <c r="G17" s="159">
        <f t="shared" si="7"/>
        <v>29.9</v>
      </c>
      <c r="H17" s="159"/>
      <c r="I17" s="159"/>
      <c r="J17" s="159"/>
      <c r="K17" s="158"/>
      <c r="L17" s="158"/>
      <c r="M17" s="158"/>
      <c r="N17" s="351"/>
      <c r="O17" s="351"/>
      <c r="P17" s="159"/>
      <c r="Q17" s="159">
        <v>3770.9111293200003</v>
      </c>
      <c r="R17" s="158">
        <v>9347.7216535099997</v>
      </c>
      <c r="S17" s="159">
        <f t="shared" si="0"/>
        <v>147.9</v>
      </c>
      <c r="T17" s="158"/>
      <c r="U17" s="158"/>
      <c r="V17" s="159"/>
      <c r="W17" s="158"/>
      <c r="X17" s="158"/>
      <c r="Y17" s="159"/>
      <c r="Z17" s="159">
        <v>777.41700000000003</v>
      </c>
      <c r="AA17" s="158">
        <v>425</v>
      </c>
      <c r="AB17" s="159">
        <f t="shared" si="8"/>
        <v>-45.3</v>
      </c>
      <c r="AC17" s="158"/>
      <c r="AD17" s="158"/>
      <c r="AE17" s="159"/>
      <c r="AF17" s="158"/>
      <c r="AG17" s="158"/>
      <c r="AH17" s="159"/>
      <c r="AI17" s="159">
        <v>271.18299999999999</v>
      </c>
      <c r="AJ17" s="158">
        <v>253.166</v>
      </c>
      <c r="AK17" s="159">
        <f t="shared" si="1"/>
        <v>-6.6</v>
      </c>
      <c r="AL17" s="159">
        <v>346.6</v>
      </c>
      <c r="AM17" s="158"/>
      <c r="AN17" s="159">
        <f t="shared" si="9"/>
        <v>-100</v>
      </c>
      <c r="AO17" s="158">
        <f t="shared" si="2"/>
        <v>6776.1111293200011</v>
      </c>
      <c r="AP17" s="158">
        <f t="shared" si="2"/>
        <v>12117.662653509999</v>
      </c>
      <c r="AQ17" s="159">
        <f t="shared" si="3"/>
        <v>78.8</v>
      </c>
      <c r="AR17" s="158">
        <f t="shared" si="4"/>
        <v>6776.1111293200011</v>
      </c>
      <c r="AS17" s="158">
        <f t="shared" si="5"/>
        <v>12117.662653509999</v>
      </c>
      <c r="AT17" s="159">
        <f t="shared" si="6"/>
        <v>78.8</v>
      </c>
      <c r="AU17" s="354"/>
      <c r="AV17" s="354"/>
    </row>
    <row r="18" spans="1:49" s="248" customFormat="1" ht="20.100000000000001" customHeight="1">
      <c r="A18" s="85" t="s">
        <v>203</v>
      </c>
      <c r="B18" s="159"/>
      <c r="C18" s="159"/>
      <c r="D18" s="159"/>
      <c r="E18" s="159">
        <v>1610</v>
      </c>
      <c r="F18" s="159">
        <v>2091.7750000000001</v>
      </c>
      <c r="G18" s="159">
        <f t="shared" si="7"/>
        <v>29.9</v>
      </c>
      <c r="H18" s="159"/>
      <c r="I18" s="159"/>
      <c r="J18" s="159"/>
      <c r="K18" s="158"/>
      <c r="L18" s="158"/>
      <c r="M18" s="158"/>
      <c r="N18" s="351"/>
      <c r="O18" s="351"/>
      <c r="P18" s="159"/>
      <c r="Q18" s="159">
        <v>3770.9111293200003</v>
      </c>
      <c r="R18" s="158">
        <v>9347.7216535099997</v>
      </c>
      <c r="S18" s="159">
        <f t="shared" si="0"/>
        <v>147.9</v>
      </c>
      <c r="T18" s="158"/>
      <c r="U18" s="158"/>
      <c r="V18" s="159"/>
      <c r="W18" s="158"/>
      <c r="X18" s="158"/>
      <c r="Y18" s="159"/>
      <c r="Z18" s="159"/>
      <c r="AA18" s="158"/>
      <c r="AB18" s="159"/>
      <c r="AC18" s="158"/>
      <c r="AD18" s="158"/>
      <c r="AE18" s="159"/>
      <c r="AF18" s="158"/>
      <c r="AG18" s="158"/>
      <c r="AH18" s="159"/>
      <c r="AI18" s="159">
        <v>266.61491799999965</v>
      </c>
      <c r="AJ18" s="158">
        <v>248.6261889799996</v>
      </c>
      <c r="AK18" s="159">
        <f t="shared" si="1"/>
        <v>-6.7</v>
      </c>
      <c r="AL18" s="159">
        <v>346.6</v>
      </c>
      <c r="AM18" s="158"/>
      <c r="AN18" s="159">
        <f t="shared" si="9"/>
        <v>-100</v>
      </c>
      <c r="AO18" s="158">
        <f t="shared" si="2"/>
        <v>5994.12604732</v>
      </c>
      <c r="AP18" s="158">
        <f t="shared" si="2"/>
        <v>11688.122842489998</v>
      </c>
      <c r="AQ18" s="159">
        <f t="shared" si="3"/>
        <v>95</v>
      </c>
      <c r="AR18" s="158">
        <f t="shared" si="4"/>
        <v>5994.12604732</v>
      </c>
      <c r="AS18" s="158">
        <f t="shared" si="5"/>
        <v>11688.122842489998</v>
      </c>
      <c r="AT18" s="159">
        <f t="shared" si="6"/>
        <v>95</v>
      </c>
      <c r="AU18" s="354"/>
      <c r="AV18" s="354"/>
    </row>
    <row r="19" spans="1:49" s="248" customFormat="1" ht="20.100000000000001" customHeight="1">
      <c r="A19" s="85" t="s">
        <v>391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8"/>
      <c r="L19" s="158"/>
      <c r="M19" s="158"/>
      <c r="N19" s="351"/>
      <c r="O19" s="351"/>
      <c r="P19" s="159"/>
      <c r="Q19" s="159">
        <v>5446.2967945800001</v>
      </c>
      <c r="R19" s="158">
        <v>5316.2116094100002</v>
      </c>
      <c r="S19" s="159">
        <f t="shared" si="0"/>
        <v>-2.4</v>
      </c>
      <c r="T19" s="158"/>
      <c r="U19" s="158"/>
      <c r="V19" s="159"/>
      <c r="W19" s="158"/>
      <c r="X19" s="158"/>
      <c r="Y19" s="159"/>
      <c r="Z19" s="159">
        <v>2943.431</v>
      </c>
      <c r="AA19" s="158">
        <v>3356</v>
      </c>
      <c r="AB19" s="159">
        <f t="shared" si="8"/>
        <v>14</v>
      </c>
      <c r="AC19" s="158"/>
      <c r="AD19" s="158"/>
      <c r="AE19" s="159"/>
      <c r="AF19" s="158"/>
      <c r="AG19" s="158"/>
      <c r="AH19" s="159"/>
      <c r="AI19" s="159">
        <v>317.38799999999998</v>
      </c>
      <c r="AJ19" s="158">
        <v>592.08900000000006</v>
      </c>
      <c r="AK19" s="159">
        <f t="shared" si="1"/>
        <v>86.6</v>
      </c>
      <c r="AL19" s="159">
        <v>1521.6</v>
      </c>
      <c r="AM19" s="158">
        <v>1793</v>
      </c>
      <c r="AN19" s="159">
        <f t="shared" si="9"/>
        <v>17.8</v>
      </c>
      <c r="AO19" s="158">
        <f t="shared" si="2"/>
        <v>10228.715794580001</v>
      </c>
      <c r="AP19" s="158">
        <f t="shared" si="2"/>
        <v>11057.30060941</v>
      </c>
      <c r="AQ19" s="159">
        <f t="shared" si="3"/>
        <v>8.1</v>
      </c>
      <c r="AR19" s="158">
        <f t="shared" si="4"/>
        <v>10228.715794580001</v>
      </c>
      <c r="AS19" s="158">
        <f t="shared" si="5"/>
        <v>11057.30060941</v>
      </c>
      <c r="AT19" s="159">
        <f t="shared" si="6"/>
        <v>8.1</v>
      </c>
      <c r="AU19" s="354"/>
      <c r="AV19" s="354"/>
    </row>
    <row r="20" spans="1:49" s="248" customFormat="1" ht="20.100000000000001" customHeight="1">
      <c r="A20" s="85" t="s">
        <v>392</v>
      </c>
      <c r="B20" s="159">
        <v>149.60899999999998</v>
      </c>
      <c r="C20" s="159">
        <v>154.738</v>
      </c>
      <c r="D20" s="159">
        <f>IF(B20=0, "    ---- ", IF(ABS(ROUND(100/B20*C20-100,1))&lt;999,ROUND(100/B20*C20-100,1),IF(ROUND(100/B20*C20-100,1)&gt;999,999,-999)))</f>
        <v>3.4</v>
      </c>
      <c r="E20" s="159">
        <v>17673</v>
      </c>
      <c r="F20" s="159">
        <v>18978.843999999997</v>
      </c>
      <c r="G20" s="159">
        <f t="shared" si="7"/>
        <v>7.4</v>
      </c>
      <c r="H20" s="159">
        <v>122.25206599999999</v>
      </c>
      <c r="I20" s="159">
        <v>96.025000000000006</v>
      </c>
      <c r="J20" s="159">
        <f t="shared" ref="J20:J28" si="10">IF(H20=0, "    ---- ", IF(ABS(ROUND(100/H20*I20-100,1))&lt;999,ROUND(100/H20*I20-100,1),IF(ROUND(100/H20*I20-100,1)&gt;999,999,-999)))</f>
        <v>-21.5</v>
      </c>
      <c r="K20" s="158">
        <v>278.43900000000002</v>
      </c>
      <c r="L20" s="158">
        <v>291.28699999999998</v>
      </c>
      <c r="M20" s="158">
        <f t="shared" ref="M20:M28" si="11">IF(K20=0, "    ---- ", IF(ABS(ROUND(100/K20*L20-100,1))&lt;999,ROUND(100/K20*L20-100,1),IF(ROUND(100/K20*L20-100,1)&gt;999,999,-999)))</f>
        <v>4.5999999999999996</v>
      </c>
      <c r="N20" s="351">
        <v>167</v>
      </c>
      <c r="O20" s="351">
        <v>137.6</v>
      </c>
      <c r="P20" s="159">
        <f t="shared" ref="P20:P28" si="12">IF(N20=0, "    ---- ", IF(ABS(ROUND(100/N20*O20-100,1))&lt;999,ROUND(100/N20*O20-100,1),IF(ROUND(100/N20*O20-100,1)&gt;999,999,-999)))</f>
        <v>-17.600000000000001</v>
      </c>
      <c r="Q20" s="158">
        <v>5757.0261220400007</v>
      </c>
      <c r="R20" s="158">
        <v>8039.1177578600009</v>
      </c>
      <c r="S20" s="159">
        <f t="shared" si="0"/>
        <v>39.6</v>
      </c>
      <c r="T20" s="158">
        <v>107.30600000000001</v>
      </c>
      <c r="U20" s="158">
        <v>108.40400000000001</v>
      </c>
      <c r="V20" s="159">
        <f t="shared" ref="V20:V28" si="13">IF(T20=0, "    ---- ", IF(ABS(ROUND(100/T20*U20-100,1))&lt;999,ROUND(100/T20*U20-100,1),IF(ROUND(100/T20*U20-100,1)&gt;999,999,-999)))</f>
        <v>1</v>
      </c>
      <c r="W20" s="158">
        <v>4358</v>
      </c>
      <c r="X20" s="158">
        <v>5405</v>
      </c>
      <c r="Y20" s="159">
        <f t="shared" ref="Y20:Y28" si="14">IF(W20=0, "    ---- ", IF(ABS(ROUND(100/W20*X20-100,1))&lt;999,ROUND(100/W20*X20-100,1),IF(ROUND(100/W20*X20-100,1)&gt;999,999,-999)))</f>
        <v>24</v>
      </c>
      <c r="Z20" s="158">
        <v>2354.393</v>
      </c>
      <c r="AA20" s="158">
        <v>1657</v>
      </c>
      <c r="AB20" s="159">
        <f t="shared" si="8"/>
        <v>-29.6</v>
      </c>
      <c r="AC20" s="158">
        <v>15</v>
      </c>
      <c r="AD20" s="158">
        <v>13.4</v>
      </c>
      <c r="AE20" s="159">
        <f>IF(AC20=0, "    ---- ", IF(ABS(ROUND(100/AC20*AD20-100,1))&lt;999,ROUND(100/AC20*AD20-100,1),IF(ROUND(100/AC20*AD20-100,1)&gt;999,999,-999)))</f>
        <v>-10.7</v>
      </c>
      <c r="AF20" s="158">
        <v>392.98410625999998</v>
      </c>
      <c r="AG20" s="158">
        <v>422.85994375999996</v>
      </c>
      <c r="AH20" s="159">
        <f t="shared" ref="AH20:AH28" si="15">IF(AF20=0, "    ---- ", IF(ABS(ROUND(100/AF20*AG20-100,1))&lt;999,ROUND(100/AF20*AG20-100,1),IF(ROUND(100/AF20*AG20-100,1)&gt;999,999,-999)))</f>
        <v>7.6</v>
      </c>
      <c r="AI20" s="158">
        <v>2435.0309999999999</v>
      </c>
      <c r="AJ20" s="158">
        <v>2687.7870000000003</v>
      </c>
      <c r="AK20" s="159">
        <f t="shared" si="1"/>
        <v>10.4</v>
      </c>
      <c r="AL20" s="159">
        <v>9287.7000000000007</v>
      </c>
      <c r="AM20" s="158">
        <v>11129</v>
      </c>
      <c r="AN20" s="159">
        <f t="shared" si="9"/>
        <v>19.8</v>
      </c>
      <c r="AO20" s="158">
        <f t="shared" si="2"/>
        <v>42915.740294300005</v>
      </c>
      <c r="AP20" s="158">
        <f t="shared" si="2"/>
        <v>48970.062701620001</v>
      </c>
      <c r="AQ20" s="159">
        <f t="shared" si="3"/>
        <v>14.1</v>
      </c>
      <c r="AR20" s="158">
        <f t="shared" si="4"/>
        <v>43097.740294300005</v>
      </c>
      <c r="AS20" s="158">
        <f t="shared" si="5"/>
        <v>49121.062701620001</v>
      </c>
      <c r="AT20" s="159">
        <f t="shared" si="6"/>
        <v>14</v>
      </c>
      <c r="AU20" s="354"/>
      <c r="AV20" s="354"/>
    </row>
    <row r="21" spans="1:49" s="248" customFormat="1" ht="20.100000000000001" customHeight="1">
      <c r="A21" s="85" t="s">
        <v>393</v>
      </c>
      <c r="B21" s="159">
        <v>1.772</v>
      </c>
      <c r="C21" s="159">
        <v>2.4980000000000002</v>
      </c>
      <c r="D21" s="159">
        <f>IF(B21=0, "    ---- ", IF(ABS(ROUND(100/B21*C21-100,1))&lt;999,ROUND(100/B21*C21-100,1),IF(ROUND(100/B21*C21-100,1)&gt;999,999,-999)))</f>
        <v>41</v>
      </c>
      <c r="E21" s="159">
        <v>936</v>
      </c>
      <c r="F21" s="159">
        <v>961.16300000000001</v>
      </c>
      <c r="G21" s="159">
        <f t="shared" si="7"/>
        <v>2.7</v>
      </c>
      <c r="H21" s="159">
        <v>12.801655</v>
      </c>
      <c r="I21" s="159">
        <v>11.180999999999999</v>
      </c>
      <c r="J21" s="159">
        <f t="shared" si="10"/>
        <v>-12.7</v>
      </c>
      <c r="K21" s="159">
        <v>9.0050000000000008</v>
      </c>
      <c r="L21" s="158">
        <v>12.912000000000001</v>
      </c>
      <c r="M21" s="158">
        <f t="shared" si="11"/>
        <v>43.4</v>
      </c>
      <c r="N21" s="159"/>
      <c r="O21" s="351"/>
      <c r="P21" s="159"/>
      <c r="Q21" s="159">
        <v>330.47954995999999</v>
      </c>
      <c r="R21" s="158">
        <v>393.13092691000003</v>
      </c>
      <c r="S21" s="159">
        <f t="shared" si="0"/>
        <v>19</v>
      </c>
      <c r="T21" s="159">
        <v>105.93</v>
      </c>
      <c r="U21" s="158">
        <v>108.00700000000001</v>
      </c>
      <c r="V21" s="159">
        <f t="shared" si="13"/>
        <v>2</v>
      </c>
      <c r="W21" s="159">
        <v>6</v>
      </c>
      <c r="X21" s="158">
        <v>5</v>
      </c>
      <c r="Y21" s="159">
        <f t="shared" si="14"/>
        <v>-16.7</v>
      </c>
      <c r="Z21" s="159">
        <v>211.80799999999999</v>
      </c>
      <c r="AA21" s="158">
        <v>203</v>
      </c>
      <c r="AB21" s="159">
        <f t="shared" si="8"/>
        <v>-4.2</v>
      </c>
      <c r="AC21" s="159"/>
      <c r="AD21" s="158"/>
      <c r="AE21" s="159"/>
      <c r="AF21" s="159">
        <v>122.00283843999999</v>
      </c>
      <c r="AG21" s="158">
        <v>127.98778983</v>
      </c>
      <c r="AH21" s="159">
        <f t="shared" si="15"/>
        <v>4.9000000000000004</v>
      </c>
      <c r="AI21" s="159">
        <v>1.298</v>
      </c>
      <c r="AJ21" s="158">
        <v>1.3180000000000001</v>
      </c>
      <c r="AK21" s="159">
        <f t="shared" si="1"/>
        <v>1.5</v>
      </c>
      <c r="AL21" s="159">
        <v>63.1</v>
      </c>
      <c r="AM21" s="158">
        <v>61</v>
      </c>
      <c r="AN21" s="159">
        <f t="shared" si="9"/>
        <v>-3.3</v>
      </c>
      <c r="AO21" s="158">
        <f t="shared" ref="AO21:AP26" si="16">B21+E21+H21+K21+Q21+T21+W21+Z21+AF21+AI21+AL21</f>
        <v>1800.1970434</v>
      </c>
      <c r="AP21" s="158">
        <f t="shared" si="16"/>
        <v>1887.1977167400003</v>
      </c>
      <c r="AQ21" s="159">
        <f t="shared" si="3"/>
        <v>4.8</v>
      </c>
      <c r="AR21" s="158">
        <f t="shared" ref="AR21:AS26" si="17">B21+E21+H21+K21+N21+Q21+T21+W21+Z21+AC21+AF21+AI21+AL21</f>
        <v>1800.1970434</v>
      </c>
      <c r="AS21" s="158">
        <f t="shared" si="17"/>
        <v>1887.1977167400003</v>
      </c>
      <c r="AT21" s="159">
        <f t="shared" si="6"/>
        <v>4.8</v>
      </c>
      <c r="AU21" s="354"/>
      <c r="AV21" s="354"/>
    </row>
    <row r="22" spans="1:49" s="248" customFormat="1" ht="20.100000000000001" customHeight="1">
      <c r="A22" s="85" t="s">
        <v>394</v>
      </c>
      <c r="B22" s="159">
        <v>147.83699999999999</v>
      </c>
      <c r="C22" s="159">
        <v>152.24</v>
      </c>
      <c r="D22" s="159">
        <f>IF(B22=0, "    ---- ", IF(ABS(ROUND(100/B22*C22-100,1))&lt;999,ROUND(100/B22*C22-100,1),IF(ROUND(100/B22*C22-100,1)&gt;999,999,-999)))</f>
        <v>3</v>
      </c>
      <c r="E22" s="159">
        <v>16783</v>
      </c>
      <c r="F22" s="159">
        <v>18067.906999999999</v>
      </c>
      <c r="G22" s="159">
        <f t="shared" si="7"/>
        <v>7.7</v>
      </c>
      <c r="H22" s="159">
        <v>102.32678199999999</v>
      </c>
      <c r="I22" s="159">
        <v>75.453999999999994</v>
      </c>
      <c r="J22" s="159">
        <f t="shared" si="10"/>
        <v>-26.3</v>
      </c>
      <c r="K22" s="159">
        <v>269.43400000000003</v>
      </c>
      <c r="L22" s="158">
        <v>278.375</v>
      </c>
      <c r="M22" s="158">
        <f t="shared" si="11"/>
        <v>3.3</v>
      </c>
      <c r="N22" s="159"/>
      <c r="O22" s="351"/>
      <c r="P22" s="159"/>
      <c r="Q22" s="159">
        <v>5002.8790281599995</v>
      </c>
      <c r="R22" s="158">
        <v>5848.6229444600003</v>
      </c>
      <c r="S22" s="159">
        <f t="shared" si="0"/>
        <v>16.899999999999999</v>
      </c>
      <c r="T22" s="159"/>
      <c r="U22" s="158"/>
      <c r="V22" s="159"/>
      <c r="W22" s="159">
        <v>4350</v>
      </c>
      <c r="X22" s="158">
        <v>5399</v>
      </c>
      <c r="Y22" s="159">
        <f t="shared" si="14"/>
        <v>24.1</v>
      </c>
      <c r="Z22" s="159">
        <v>2144.413</v>
      </c>
      <c r="AA22" s="158">
        <v>1468</v>
      </c>
      <c r="AB22" s="159">
        <f t="shared" si="8"/>
        <v>-31.5</v>
      </c>
      <c r="AC22" s="159"/>
      <c r="AD22" s="158"/>
      <c r="AE22" s="159"/>
      <c r="AF22" s="159">
        <v>266.61255520999998</v>
      </c>
      <c r="AG22" s="158">
        <v>294.67831133999999</v>
      </c>
      <c r="AH22" s="159">
        <f t="shared" si="15"/>
        <v>10.5</v>
      </c>
      <c r="AI22" s="159">
        <v>2369.8960000000002</v>
      </c>
      <c r="AJ22" s="158">
        <v>2524.0239999999999</v>
      </c>
      <c r="AK22" s="159">
        <f t="shared" si="1"/>
        <v>6.5</v>
      </c>
      <c r="AL22" s="159">
        <v>8646.2000000000007</v>
      </c>
      <c r="AM22" s="158">
        <v>10207</v>
      </c>
      <c r="AN22" s="159">
        <f t="shared" si="9"/>
        <v>18.100000000000001</v>
      </c>
      <c r="AO22" s="158">
        <f t="shared" si="16"/>
        <v>40082.598365369995</v>
      </c>
      <c r="AP22" s="158">
        <f t="shared" si="16"/>
        <v>44315.301255800005</v>
      </c>
      <c r="AQ22" s="159">
        <f t="shared" si="3"/>
        <v>10.6</v>
      </c>
      <c r="AR22" s="158">
        <f t="shared" si="17"/>
        <v>40082.598365369995</v>
      </c>
      <c r="AS22" s="158">
        <f t="shared" si="17"/>
        <v>44315.301255800005</v>
      </c>
      <c r="AT22" s="159">
        <f t="shared" si="6"/>
        <v>10.6</v>
      </c>
      <c r="AU22" s="354"/>
      <c r="AV22" s="354"/>
    </row>
    <row r="23" spans="1:49" s="248" customFormat="1" ht="20.100000000000001" customHeight="1">
      <c r="A23" s="85" t="s">
        <v>395</v>
      </c>
      <c r="B23" s="159"/>
      <c r="C23" s="159"/>
      <c r="D23" s="159"/>
      <c r="E23" s="159">
        <v>13</v>
      </c>
      <c r="F23" s="159">
        <v>33.762</v>
      </c>
      <c r="G23" s="159">
        <f t="shared" si="7"/>
        <v>159.69999999999999</v>
      </c>
      <c r="H23" s="159"/>
      <c r="I23" s="159"/>
      <c r="J23" s="159"/>
      <c r="K23" s="159"/>
      <c r="L23" s="158"/>
      <c r="M23" s="158"/>
      <c r="N23" s="159"/>
      <c r="O23" s="351"/>
      <c r="P23" s="159"/>
      <c r="Q23" s="159">
        <v>336.67862244999998</v>
      </c>
      <c r="R23" s="158">
        <v>1467.68766338</v>
      </c>
      <c r="S23" s="159">
        <f t="shared" si="0"/>
        <v>335.9</v>
      </c>
      <c r="T23" s="159">
        <v>1.3759999999999999</v>
      </c>
      <c r="U23" s="158">
        <v>0.39700000000000002</v>
      </c>
      <c r="V23" s="159">
        <f t="shared" si="13"/>
        <v>-71.099999999999994</v>
      </c>
      <c r="W23" s="159">
        <v>2</v>
      </c>
      <c r="X23" s="158">
        <v>2</v>
      </c>
      <c r="Y23" s="159">
        <f t="shared" si="14"/>
        <v>0</v>
      </c>
      <c r="Z23" s="159"/>
      <c r="AA23" s="158"/>
      <c r="AB23" s="159"/>
      <c r="AC23" s="159"/>
      <c r="AD23" s="158"/>
      <c r="AE23" s="159"/>
      <c r="AF23" s="159">
        <v>4.3687126100000002</v>
      </c>
      <c r="AG23" s="158">
        <v>0.19384259000000001</v>
      </c>
      <c r="AH23" s="159">
        <f t="shared" si="15"/>
        <v>-95.6</v>
      </c>
      <c r="AI23" s="159"/>
      <c r="AJ23" s="158">
        <v>0</v>
      </c>
      <c r="AK23" s="159" t="str">
        <f t="shared" si="1"/>
        <v xml:space="preserve">    ---- </v>
      </c>
      <c r="AL23" s="159"/>
      <c r="AM23" s="158"/>
      <c r="AN23" s="159"/>
      <c r="AO23" s="158">
        <f t="shared" si="16"/>
        <v>357.42333505999994</v>
      </c>
      <c r="AP23" s="158">
        <f t="shared" si="16"/>
        <v>1504.0405059699999</v>
      </c>
      <c r="AQ23" s="159">
        <f t="shared" si="3"/>
        <v>320.8</v>
      </c>
      <c r="AR23" s="158">
        <f t="shared" si="17"/>
        <v>357.42333505999994</v>
      </c>
      <c r="AS23" s="158">
        <f t="shared" si="17"/>
        <v>1504.0405059699999</v>
      </c>
      <c r="AT23" s="159">
        <f t="shared" si="6"/>
        <v>320.8</v>
      </c>
      <c r="AU23" s="354"/>
      <c r="AV23" s="354"/>
    </row>
    <row r="24" spans="1:49" s="248" customFormat="1" ht="20.100000000000001" customHeight="1">
      <c r="A24" s="85" t="s">
        <v>396</v>
      </c>
      <c r="B24" s="159"/>
      <c r="C24" s="159"/>
      <c r="D24" s="159"/>
      <c r="E24" s="159"/>
      <c r="F24" s="159">
        <v>15.590999999999999</v>
      </c>
      <c r="G24" s="159" t="str">
        <f t="shared" si="7"/>
        <v xml:space="preserve">    ---- </v>
      </c>
      <c r="H24" s="159"/>
      <c r="I24" s="159"/>
      <c r="J24" s="159"/>
      <c r="K24" s="159"/>
      <c r="L24" s="158"/>
      <c r="M24" s="158"/>
      <c r="N24" s="159"/>
      <c r="O24" s="351"/>
      <c r="P24" s="159"/>
      <c r="Q24" s="159">
        <v>69.724125970000003</v>
      </c>
      <c r="R24" s="158">
        <v>328.72272220999997</v>
      </c>
      <c r="S24" s="159">
        <f t="shared" si="0"/>
        <v>371.5</v>
      </c>
      <c r="T24" s="159"/>
      <c r="U24" s="158"/>
      <c r="V24" s="159"/>
      <c r="W24" s="159"/>
      <c r="X24" s="158"/>
      <c r="Y24" s="159"/>
      <c r="Z24" s="159">
        <v>-1.8280000000000001</v>
      </c>
      <c r="AA24" s="158">
        <v>-14</v>
      </c>
      <c r="AB24" s="159">
        <f t="shared" si="8"/>
        <v>665.9</v>
      </c>
      <c r="AC24" s="159"/>
      <c r="AD24" s="158"/>
      <c r="AE24" s="159"/>
      <c r="AF24" s="159"/>
      <c r="AG24" s="158"/>
      <c r="AH24" s="159"/>
      <c r="AI24" s="159"/>
      <c r="AJ24" s="158">
        <v>0</v>
      </c>
      <c r="AK24" s="159" t="str">
        <f t="shared" si="1"/>
        <v xml:space="preserve">    ---- </v>
      </c>
      <c r="AL24" s="159">
        <v>396.5</v>
      </c>
      <c r="AM24" s="158">
        <v>616</v>
      </c>
      <c r="AN24" s="159">
        <f t="shared" si="9"/>
        <v>55.4</v>
      </c>
      <c r="AO24" s="158">
        <f t="shared" si="16"/>
        <v>464.39612597000001</v>
      </c>
      <c r="AP24" s="158">
        <f t="shared" si="16"/>
        <v>946.31372220999992</v>
      </c>
      <c r="AQ24" s="159">
        <f t="shared" si="3"/>
        <v>103.8</v>
      </c>
      <c r="AR24" s="158">
        <f t="shared" si="17"/>
        <v>464.39612597000001</v>
      </c>
      <c r="AS24" s="158">
        <f t="shared" si="17"/>
        <v>946.31372220999992</v>
      </c>
      <c r="AT24" s="159">
        <f t="shared" si="6"/>
        <v>103.8</v>
      </c>
      <c r="AU24" s="354"/>
      <c r="AV24" s="354"/>
    </row>
    <row r="25" spans="1:49" s="248" customFormat="1" ht="20.100000000000001" customHeight="1">
      <c r="A25" s="85" t="s">
        <v>397</v>
      </c>
      <c r="B25" s="159"/>
      <c r="C25" s="159"/>
      <c r="D25" s="159"/>
      <c r="E25" s="159">
        <v>-59</v>
      </c>
      <c r="F25" s="159">
        <v>-99.578999999999994</v>
      </c>
      <c r="G25" s="159">
        <f t="shared" si="7"/>
        <v>68.8</v>
      </c>
      <c r="H25" s="159">
        <v>7.1236290000000002</v>
      </c>
      <c r="I25" s="159">
        <v>9.3890000000000011</v>
      </c>
      <c r="J25" s="159">
        <f t="shared" si="10"/>
        <v>31.8</v>
      </c>
      <c r="K25" s="159"/>
      <c r="L25" s="158"/>
      <c r="M25" s="158"/>
      <c r="N25" s="159">
        <v>167</v>
      </c>
      <c r="O25" s="351">
        <v>137.6</v>
      </c>
      <c r="P25" s="159">
        <f t="shared" si="12"/>
        <v>-17.600000000000001</v>
      </c>
      <c r="Q25" s="159">
        <v>17.264795500000002</v>
      </c>
      <c r="R25" s="158">
        <v>0.95350089999999998</v>
      </c>
      <c r="S25" s="159">
        <f t="shared" si="0"/>
        <v>-94.5</v>
      </c>
      <c r="T25" s="159"/>
      <c r="U25" s="158"/>
      <c r="V25" s="159"/>
      <c r="W25" s="159"/>
      <c r="X25" s="158"/>
      <c r="Y25" s="159"/>
      <c r="Z25" s="159"/>
      <c r="AA25" s="158"/>
      <c r="AB25" s="159"/>
      <c r="AC25" s="159">
        <v>15</v>
      </c>
      <c r="AD25" s="158">
        <v>13.4</v>
      </c>
      <c r="AE25" s="159">
        <f>IF(AC25=0, "    ---- ", IF(ABS(ROUND(100/AC25*AD25-100,1))&lt;999,ROUND(100/AC25*AD25-100,1),IF(ROUND(100/AC25*AD25-100,1)&gt;999,999,-999)))</f>
        <v>-10.7</v>
      </c>
      <c r="AF25" s="159"/>
      <c r="AG25" s="158"/>
      <c r="AH25" s="159"/>
      <c r="AI25" s="159">
        <v>63.837000000000003</v>
      </c>
      <c r="AJ25" s="158">
        <v>162.44499999999999</v>
      </c>
      <c r="AK25" s="159">
        <f t="shared" si="1"/>
        <v>154.5</v>
      </c>
      <c r="AL25" s="159">
        <v>181.9</v>
      </c>
      <c r="AM25" s="158">
        <v>244</v>
      </c>
      <c r="AN25" s="159">
        <f t="shared" si="9"/>
        <v>34.1</v>
      </c>
      <c r="AO25" s="158">
        <f t="shared" si="16"/>
        <v>211.12542450000001</v>
      </c>
      <c r="AP25" s="158">
        <f t="shared" si="16"/>
        <v>317.20850089999999</v>
      </c>
      <c r="AQ25" s="159">
        <f t="shared" si="3"/>
        <v>50.2</v>
      </c>
      <c r="AR25" s="158">
        <f t="shared" si="17"/>
        <v>393.12542450000001</v>
      </c>
      <c r="AS25" s="158">
        <f t="shared" si="17"/>
        <v>468.20850089999999</v>
      </c>
      <c r="AT25" s="159">
        <f t="shared" si="6"/>
        <v>19.100000000000001</v>
      </c>
      <c r="AU25" s="354"/>
      <c r="AV25" s="354"/>
    </row>
    <row r="26" spans="1:49" s="248" customFormat="1" ht="20.100000000000001" customHeight="1">
      <c r="A26" s="85" t="s">
        <v>399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8"/>
      <c r="M26" s="158"/>
      <c r="N26" s="159"/>
      <c r="O26" s="351"/>
      <c r="P26" s="159"/>
      <c r="Q26" s="159"/>
      <c r="R26" s="158"/>
      <c r="S26" s="159"/>
      <c r="T26" s="159"/>
      <c r="U26" s="158"/>
      <c r="V26" s="159"/>
      <c r="W26" s="159"/>
      <c r="X26" s="158"/>
      <c r="Y26" s="159"/>
      <c r="Z26" s="159"/>
      <c r="AA26" s="158"/>
      <c r="AB26" s="159"/>
      <c r="AC26" s="159"/>
      <c r="AD26" s="158"/>
      <c r="AE26" s="159"/>
      <c r="AF26" s="159">
        <v>2.3298007000000003</v>
      </c>
      <c r="AG26" s="158">
        <v>3.10360747</v>
      </c>
      <c r="AH26" s="159">
        <f t="shared" si="15"/>
        <v>33.200000000000003</v>
      </c>
      <c r="AI26" s="159"/>
      <c r="AJ26" s="158"/>
      <c r="AK26" s="159"/>
      <c r="AL26" s="159"/>
      <c r="AM26" s="158"/>
      <c r="AN26" s="159"/>
      <c r="AO26" s="158">
        <f t="shared" si="16"/>
        <v>2.3298007000000003</v>
      </c>
      <c r="AP26" s="158">
        <f t="shared" si="16"/>
        <v>3.10360747</v>
      </c>
      <c r="AQ26" s="159">
        <f t="shared" si="3"/>
        <v>33.200000000000003</v>
      </c>
      <c r="AR26" s="158">
        <f t="shared" si="17"/>
        <v>2.3298007000000003</v>
      </c>
      <c r="AS26" s="158">
        <f t="shared" si="17"/>
        <v>3.10360747</v>
      </c>
      <c r="AT26" s="159">
        <f t="shared" si="6"/>
        <v>33.200000000000003</v>
      </c>
      <c r="AU26" s="354"/>
      <c r="AV26" s="354"/>
    </row>
    <row r="27" spans="1:49" s="248" customFormat="1" ht="20.100000000000001" customHeight="1">
      <c r="A27" s="229" t="s">
        <v>398</v>
      </c>
      <c r="B27" s="159">
        <v>149.60899999999998</v>
      </c>
      <c r="C27" s="159">
        <v>154.738</v>
      </c>
      <c r="D27" s="159">
        <f>IF(B27=0, "    ---- ", IF(ABS(ROUND(100/B27*C27-100,1))&lt;999,ROUND(100/B27*C27-100,1),IF(ROUND(100/B27*C27-100,1)&gt;999,999,-999)))</f>
        <v>3.4</v>
      </c>
      <c r="E27" s="159">
        <v>20457</v>
      </c>
      <c r="F27" s="159">
        <v>22319.104999999996</v>
      </c>
      <c r="G27" s="159">
        <f t="shared" si="7"/>
        <v>9.1</v>
      </c>
      <c r="H27" s="159">
        <v>122.25206599999999</v>
      </c>
      <c r="I27" s="159">
        <v>111.855</v>
      </c>
      <c r="J27" s="159">
        <f t="shared" si="10"/>
        <v>-8.5</v>
      </c>
      <c r="K27" s="158">
        <v>278.43900000000002</v>
      </c>
      <c r="L27" s="158">
        <v>291.28699999999998</v>
      </c>
      <c r="M27" s="158">
        <f t="shared" si="11"/>
        <v>4.5999999999999996</v>
      </c>
      <c r="N27" s="351">
        <v>167</v>
      </c>
      <c r="O27" s="351">
        <v>137.6</v>
      </c>
      <c r="P27" s="159">
        <f t="shared" si="12"/>
        <v>-17.600000000000001</v>
      </c>
      <c r="Q27" s="158">
        <v>19980.195318670005</v>
      </c>
      <c r="R27" s="158">
        <v>27925.955751109999</v>
      </c>
      <c r="S27" s="159">
        <f t="shared" si="0"/>
        <v>39.799999999999997</v>
      </c>
      <c r="T27" s="158">
        <v>107.30600000000001</v>
      </c>
      <c r="U27" s="158">
        <v>108.40400000000001</v>
      </c>
      <c r="V27" s="159">
        <f t="shared" si="13"/>
        <v>1</v>
      </c>
      <c r="W27" s="158">
        <v>4358</v>
      </c>
      <c r="X27" s="158">
        <v>5405</v>
      </c>
      <c r="Y27" s="159">
        <f t="shared" si="14"/>
        <v>24</v>
      </c>
      <c r="Z27" s="158">
        <v>6628.5879999999997</v>
      </c>
      <c r="AA27" s="158">
        <v>6243</v>
      </c>
      <c r="AB27" s="159">
        <f t="shared" si="8"/>
        <v>-5.8</v>
      </c>
      <c r="AC27" s="158">
        <v>15</v>
      </c>
      <c r="AD27" s="158">
        <v>13.4</v>
      </c>
      <c r="AE27" s="159">
        <f>IF(AC27=0, "    ---- ", IF(ABS(ROUND(100/AC27*AD27-100,1))&lt;999,ROUND(100/AC27*AD27-100,1),IF(ROUND(100/AC27*AD27-100,1)&gt;999,999,-999)))</f>
        <v>-10.7</v>
      </c>
      <c r="AF27" s="158">
        <v>395.31390696</v>
      </c>
      <c r="AG27" s="158">
        <v>425.96355122999995</v>
      </c>
      <c r="AH27" s="159">
        <f t="shared" si="15"/>
        <v>7.8</v>
      </c>
      <c r="AI27" s="158">
        <v>3711.1219999999998</v>
      </c>
      <c r="AJ27" s="158">
        <v>4263.8310000000001</v>
      </c>
      <c r="AK27" s="159">
        <f t="shared" si="1"/>
        <v>14.9</v>
      </c>
      <c r="AL27" s="159">
        <v>27637.100000000002</v>
      </c>
      <c r="AM27" s="158">
        <v>29566</v>
      </c>
      <c r="AN27" s="159">
        <f t="shared" si="9"/>
        <v>7</v>
      </c>
      <c r="AO27" s="158">
        <f t="shared" si="2"/>
        <v>83824.925291630017</v>
      </c>
      <c r="AP27" s="158">
        <f t="shared" si="2"/>
        <v>96815.139302340001</v>
      </c>
      <c r="AQ27" s="159">
        <f t="shared" si="3"/>
        <v>15.5</v>
      </c>
      <c r="AR27" s="158">
        <f t="shared" si="4"/>
        <v>84006.925291630017</v>
      </c>
      <c r="AS27" s="158">
        <f t="shared" si="5"/>
        <v>96966.139302340001</v>
      </c>
      <c r="AT27" s="159">
        <f t="shared" si="6"/>
        <v>15.4</v>
      </c>
      <c r="AU27" s="354"/>
      <c r="AV27" s="354"/>
    </row>
    <row r="28" spans="1:49" s="248" customFormat="1" ht="20.100000000000001" customHeight="1">
      <c r="A28" s="85" t="s">
        <v>401</v>
      </c>
      <c r="B28" s="159">
        <v>104.983</v>
      </c>
      <c r="C28" s="159">
        <v>130.35300000000001</v>
      </c>
      <c r="D28" s="159">
        <f>IF(B28=0, "    ---- ", IF(ABS(ROUND(100/B28*C28-100,1))&lt;999,ROUND(100/B28*C28-100,1),IF(ROUND(100/B28*C28-100,1)&gt;999,999,-999)))</f>
        <v>24.2</v>
      </c>
      <c r="E28" s="159">
        <v>1937</v>
      </c>
      <c r="F28" s="159">
        <v>1965.845</v>
      </c>
      <c r="G28" s="159">
        <f t="shared" si="7"/>
        <v>1.5</v>
      </c>
      <c r="H28" s="159">
        <v>278.68448999999998</v>
      </c>
      <c r="I28" s="159">
        <v>319.46699999999998</v>
      </c>
      <c r="J28" s="159">
        <f t="shared" si="10"/>
        <v>14.6</v>
      </c>
      <c r="K28" s="159">
        <v>305.80899999999997</v>
      </c>
      <c r="L28" s="158">
        <v>335.58</v>
      </c>
      <c r="M28" s="158">
        <f t="shared" si="11"/>
        <v>9.6999999999999993</v>
      </c>
      <c r="N28" s="159">
        <v>4.9000000000000004</v>
      </c>
      <c r="O28" s="351">
        <v>15.5</v>
      </c>
      <c r="P28" s="159">
        <f t="shared" si="12"/>
        <v>216.3</v>
      </c>
      <c r="Q28" s="159">
        <v>9373.6298163600004</v>
      </c>
      <c r="R28" s="158">
        <v>6756.7907897300001</v>
      </c>
      <c r="S28" s="159">
        <f t="shared" si="0"/>
        <v>-27.9</v>
      </c>
      <c r="T28" s="159">
        <v>26.681000000000001</v>
      </c>
      <c r="U28" s="158">
        <v>25.661000000000001</v>
      </c>
      <c r="V28" s="159">
        <f t="shared" si="13"/>
        <v>-3.8</v>
      </c>
      <c r="W28" s="159">
        <v>374.4</v>
      </c>
      <c r="X28" s="158">
        <v>272</v>
      </c>
      <c r="Y28" s="159">
        <f t="shared" si="14"/>
        <v>-27.4</v>
      </c>
      <c r="Z28" s="159">
        <v>78</v>
      </c>
      <c r="AA28" s="158">
        <v>668</v>
      </c>
      <c r="AB28" s="159">
        <f t="shared" si="8"/>
        <v>756.4</v>
      </c>
      <c r="AC28" s="159">
        <v>4</v>
      </c>
      <c r="AD28" s="158">
        <v>5.8</v>
      </c>
      <c r="AE28" s="159">
        <f>IF(AC28=0, "    ---- ", IF(ABS(ROUND(100/AC28*AD28-100,1))&lt;999,ROUND(100/AC28*AD28-100,1),IF(ROUND(100/AC28*AD28-100,1)&gt;999,999,-999)))</f>
        <v>45</v>
      </c>
      <c r="AF28" s="159">
        <v>15.362446090000002</v>
      </c>
      <c r="AG28" s="158">
        <v>20.615203989999998</v>
      </c>
      <c r="AH28" s="159">
        <f t="shared" si="15"/>
        <v>34.200000000000003</v>
      </c>
      <c r="AI28" s="159">
        <v>498.13900000000001</v>
      </c>
      <c r="AJ28" s="158">
        <v>448.84399999999999</v>
      </c>
      <c r="AK28" s="159">
        <f t="shared" si="1"/>
        <v>-9.9</v>
      </c>
      <c r="AL28" s="159">
        <v>3072</v>
      </c>
      <c r="AM28" s="158">
        <v>2218</v>
      </c>
      <c r="AN28" s="159">
        <f t="shared" si="9"/>
        <v>-27.8</v>
      </c>
      <c r="AO28" s="158">
        <f t="shared" si="2"/>
        <v>16064.68875245</v>
      </c>
      <c r="AP28" s="158">
        <f t="shared" si="2"/>
        <v>13161.15599372</v>
      </c>
      <c r="AQ28" s="159">
        <f t="shared" si="3"/>
        <v>-18.100000000000001</v>
      </c>
      <c r="AR28" s="158">
        <f t="shared" si="4"/>
        <v>16073.588752449999</v>
      </c>
      <c r="AS28" s="158">
        <f t="shared" si="5"/>
        <v>13182.455993719999</v>
      </c>
      <c r="AT28" s="159">
        <f t="shared" si="6"/>
        <v>-18</v>
      </c>
      <c r="AU28" s="354"/>
      <c r="AV28" s="354"/>
    </row>
    <row r="29" spans="1:49" s="248" customFormat="1" ht="20.100000000000001" customHeight="1">
      <c r="A29" s="85" t="s">
        <v>196</v>
      </c>
      <c r="B29" s="159">
        <v>254.59199999999998</v>
      </c>
      <c r="C29" s="159">
        <v>285.09100000000001</v>
      </c>
      <c r="D29" s="159">
        <f>IF(B29=0, "    ---- ", IF(ABS(ROUND(100/B29*C29-100,1))&lt;999,ROUND(100/B29*C29-100,1),IF(ROUND(100/B29*C29-100,1)&gt;999,999,-999)))</f>
        <v>12</v>
      </c>
      <c r="E29" s="159">
        <v>22394</v>
      </c>
      <c r="F29" s="159">
        <v>24284.949999999997</v>
      </c>
      <c r="G29" s="159">
        <f>IF(E29=0, "    ---- ", IF(ABS(ROUND(100/E29*F29-100,1))&lt;999,ROUND(100/E29*F29-100,1),IF(ROUND(100/E29*F29-100,1)&gt;999,999,-999)))</f>
        <v>8.4</v>
      </c>
      <c r="H29" s="159">
        <v>400.936556</v>
      </c>
      <c r="I29" s="159">
        <v>431.322</v>
      </c>
      <c r="J29" s="159">
        <f>IF(H29=0, "    ---- ", IF(ABS(ROUND(100/H29*I29-100,1))&lt;999,ROUND(100/H29*I29-100,1),IF(ROUND(100/H29*I29-100,1)&gt;999,999,-999)))</f>
        <v>7.6</v>
      </c>
      <c r="K29" s="159">
        <v>584.24800000000005</v>
      </c>
      <c r="L29" s="159">
        <v>626.86699999999996</v>
      </c>
      <c r="M29" s="159">
        <f>IF(K29=0, "    ---- ", IF(ABS(ROUND(100/K29*L29-100,1))&lt;999,ROUND(100/K29*L29-100,1),IF(ROUND(100/K29*L29-100,1)&gt;999,999,-999)))</f>
        <v>7.3</v>
      </c>
      <c r="N29" s="159">
        <v>171.9</v>
      </c>
      <c r="O29" s="159">
        <v>153.1</v>
      </c>
      <c r="P29" s="159">
        <f>IF(N29=0, "    ---- ", IF(ABS(ROUND(100/N29*O29-100,1))&lt;999,ROUND(100/N29*O29-100,1),IF(ROUND(100/N29*O29-100,1)&gt;999,999,-999)))</f>
        <v>-10.9</v>
      </c>
      <c r="Q29" s="159">
        <v>29353.825135030005</v>
      </c>
      <c r="R29" s="159">
        <v>34682.746540840002</v>
      </c>
      <c r="S29" s="159">
        <f>IF(Q29=0, "    ---- ", IF(ABS(ROUND(100/Q29*R29-100,1))&lt;999,ROUND(100/Q29*R29-100,1),IF(ROUND(100/Q29*R29-100,1)&gt;999,999,-999)))</f>
        <v>18.2</v>
      </c>
      <c r="T29" s="159">
        <v>133.98700000000002</v>
      </c>
      <c r="U29" s="159">
        <v>134.065</v>
      </c>
      <c r="V29" s="159">
        <f>IF(T29=0, "    ---- ", IF(ABS(ROUND(100/T29*U29-100,1))&lt;999,ROUND(100/T29*U29-100,1),IF(ROUND(100/T29*U29-100,1)&gt;999,999,-999)))</f>
        <v>0.1</v>
      </c>
      <c r="W29" s="159">
        <v>4732.3999999999996</v>
      </c>
      <c r="X29" s="159">
        <v>5677</v>
      </c>
      <c r="Y29" s="159">
        <f>IF(W29=0, "    ---- ", IF(ABS(ROUND(100/W29*X29-100,1))&lt;999,ROUND(100/W29*X29-100,1),IF(ROUND(100/W29*X29-100,1)&gt;999,999,-999)))</f>
        <v>20</v>
      </c>
      <c r="Z29" s="159">
        <v>6706.5879999999997</v>
      </c>
      <c r="AA29" s="159">
        <v>6911</v>
      </c>
      <c r="AB29" s="159">
        <f>IF(Z29=0, "    ---- ", IF(ABS(ROUND(100/Z29*AA29-100,1))&lt;999,ROUND(100/Z29*AA29-100,1),IF(ROUND(100/Z29*AA29-100,1)&gt;999,999,-999)))</f>
        <v>3</v>
      </c>
      <c r="AC29" s="159">
        <v>19</v>
      </c>
      <c r="AD29" s="159">
        <v>19.2</v>
      </c>
      <c r="AE29" s="159">
        <f>IF(AC29=0, "    ---- ", IF(ABS(ROUND(100/AC29*AD29-100,1))&lt;999,ROUND(100/AC29*AD29-100,1),IF(ROUND(100/AC29*AD29-100,1)&gt;999,999,-999)))</f>
        <v>1.1000000000000001</v>
      </c>
      <c r="AF29" s="159">
        <v>410.67635304999999</v>
      </c>
      <c r="AG29" s="159">
        <v>446.57875521999995</v>
      </c>
      <c r="AH29" s="159">
        <f>IF(AF29=0, "    ---- ", IF(ABS(ROUND(100/AF29*AG29-100,1))&lt;999,ROUND(100/AF29*AG29-100,1),IF(ROUND(100/AF29*AG29-100,1)&gt;999,999,-999)))</f>
        <v>8.6999999999999993</v>
      </c>
      <c r="AI29" s="159">
        <v>4209.2609999999995</v>
      </c>
      <c r="AJ29" s="159">
        <v>4712.6750000000002</v>
      </c>
      <c r="AK29" s="159">
        <f>IF(AI29=0, "    ---- ", IF(ABS(ROUND(100/AI29*AJ29-100,1))&lt;999,ROUND(100/AI29*AJ29-100,1),IF(ROUND(100/AI29*AJ29-100,1)&gt;999,999,-999)))</f>
        <v>12</v>
      </c>
      <c r="AL29" s="159">
        <v>30709.100000000002</v>
      </c>
      <c r="AM29" s="159">
        <v>31784</v>
      </c>
      <c r="AN29" s="159">
        <f>IF(AL29=0, "    ---- ", IF(ABS(ROUND(100/AL29*AM29-100,1))&lt;999,ROUND(100/AL29*AM29-100,1),IF(ROUND(100/AL29*AM29-100,1)&gt;999,999,-999)))</f>
        <v>3.5</v>
      </c>
      <c r="AO29" s="158">
        <f t="shared" si="2"/>
        <v>99889.614044080023</v>
      </c>
      <c r="AP29" s="158">
        <f t="shared" si="2"/>
        <v>109976.29529606001</v>
      </c>
      <c r="AQ29" s="159">
        <f>IF(AO29=0, "    ---- ", IF(ABS(ROUND(100/AO29*AP29-100,1))&lt;999,ROUND(100/AO29*AP29-100,1),IF(ROUND(100/AO29*AP29-100,1)&gt;999,999,-999)))</f>
        <v>10.1</v>
      </c>
      <c r="AR29" s="158">
        <f>B29+E29+H29+K29+N29+Q29+T29+W29+Z29+AC29+AF29+AI29+AL29</f>
        <v>100080.51404408002</v>
      </c>
      <c r="AS29" s="158">
        <f t="shared" si="5"/>
        <v>110148.59529606001</v>
      </c>
      <c r="AT29" s="326">
        <f t="shared" si="6"/>
        <v>10.1</v>
      </c>
      <c r="AU29" s="354"/>
      <c r="AV29" s="354"/>
      <c r="AW29" s="572"/>
    </row>
    <row r="30" spans="1:49" s="138" customFormat="1" ht="20.100000000000001" customHeight="1">
      <c r="A30" s="85"/>
      <c r="B30" s="71"/>
      <c r="C30" s="71"/>
      <c r="D30" s="172"/>
      <c r="E30" s="71"/>
      <c r="F30" s="71"/>
      <c r="G30" s="172"/>
      <c r="H30" s="71"/>
      <c r="I30" s="71"/>
      <c r="J30" s="172"/>
      <c r="K30" s="172"/>
      <c r="L30" s="172"/>
      <c r="M30" s="71"/>
      <c r="N30" s="71"/>
      <c r="O30" s="71"/>
      <c r="P30" s="156"/>
      <c r="Q30" s="71"/>
      <c r="R30" s="71"/>
      <c r="S30" s="156"/>
      <c r="T30" s="71"/>
      <c r="U30" s="71"/>
      <c r="V30" s="156"/>
      <c r="W30" s="71"/>
      <c r="X30" s="71"/>
      <c r="Y30" s="156"/>
      <c r="Z30" s="71"/>
      <c r="AA30" s="71"/>
      <c r="AB30" s="156"/>
      <c r="AC30" s="71"/>
      <c r="AD30" s="71"/>
      <c r="AE30" s="156"/>
      <c r="AF30" s="71"/>
      <c r="AG30" s="71"/>
      <c r="AH30" s="156"/>
      <c r="AI30" s="71"/>
      <c r="AJ30" s="71"/>
      <c r="AK30" s="156"/>
      <c r="AL30" s="71"/>
      <c r="AM30" s="71"/>
      <c r="AN30" s="156"/>
      <c r="AO30" s="71"/>
      <c r="AP30" s="71"/>
      <c r="AQ30" s="156"/>
      <c r="AR30" s="71"/>
      <c r="AS30" s="71"/>
      <c r="AT30" s="186"/>
      <c r="AU30" s="137"/>
      <c r="AV30" s="137"/>
    </row>
    <row r="31" spans="1:49" s="138" customFormat="1" ht="20.100000000000001" customHeight="1">
      <c r="A31" s="205" t="s">
        <v>197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71"/>
      <c r="N31" s="172"/>
      <c r="O31" s="172"/>
      <c r="P31" s="156"/>
      <c r="Q31" s="172"/>
      <c r="R31" s="172"/>
      <c r="S31" s="156"/>
      <c r="T31" s="172"/>
      <c r="U31" s="172"/>
      <c r="V31" s="156"/>
      <c r="W31" s="172"/>
      <c r="X31" s="172"/>
      <c r="Y31" s="156"/>
      <c r="Z31" s="172"/>
      <c r="AA31" s="172"/>
      <c r="AB31" s="156"/>
      <c r="AC31" s="172"/>
      <c r="AD31" s="172"/>
      <c r="AE31" s="156"/>
      <c r="AF31" s="172"/>
      <c r="AG31" s="172"/>
      <c r="AH31" s="156"/>
      <c r="AI31" s="172"/>
      <c r="AJ31" s="172"/>
      <c r="AK31" s="156"/>
      <c r="AL31" s="172"/>
      <c r="AM31" s="172"/>
      <c r="AN31" s="156"/>
      <c r="AO31" s="71"/>
      <c r="AP31" s="71"/>
      <c r="AQ31" s="156"/>
      <c r="AR31" s="71"/>
      <c r="AS31" s="71"/>
      <c r="AT31" s="186"/>
      <c r="AU31" s="137"/>
      <c r="AV31" s="137"/>
    </row>
    <row r="32" spans="1:49" s="138" customFormat="1" ht="20.100000000000001" customHeight="1">
      <c r="A32" s="205" t="s">
        <v>198</v>
      </c>
      <c r="B32" s="172"/>
      <c r="C32" s="172"/>
      <c r="D32" s="156"/>
      <c r="E32" s="172"/>
      <c r="F32" s="172"/>
      <c r="G32" s="156"/>
      <c r="H32" s="172"/>
      <c r="I32" s="172"/>
      <c r="J32" s="156"/>
      <c r="K32" s="172"/>
      <c r="L32" s="172"/>
      <c r="M32" s="71"/>
      <c r="N32" s="172"/>
      <c r="O32" s="172"/>
      <c r="P32" s="156"/>
      <c r="Q32" s="172"/>
      <c r="R32" s="172"/>
      <c r="S32" s="156"/>
      <c r="T32" s="172"/>
      <c r="U32" s="172"/>
      <c r="V32" s="156"/>
      <c r="W32" s="172"/>
      <c r="X32" s="172"/>
      <c r="Y32" s="156"/>
      <c r="Z32" s="172"/>
      <c r="AA32" s="172"/>
      <c r="AB32" s="156"/>
      <c r="AC32" s="172"/>
      <c r="AD32" s="172"/>
      <c r="AE32" s="156"/>
      <c r="AF32" s="172"/>
      <c r="AG32" s="172"/>
      <c r="AH32" s="156"/>
      <c r="AI32" s="172"/>
      <c r="AJ32" s="172"/>
      <c r="AK32" s="156"/>
      <c r="AL32" s="172"/>
      <c r="AM32" s="172"/>
      <c r="AN32" s="156"/>
      <c r="AO32" s="71"/>
      <c r="AP32" s="71"/>
      <c r="AQ32" s="156"/>
      <c r="AR32" s="71"/>
      <c r="AS32" s="71"/>
      <c r="AT32" s="186"/>
      <c r="AU32" s="137"/>
      <c r="AV32" s="137"/>
    </row>
    <row r="33" spans="1:49" s="138" customFormat="1" ht="20.100000000000001" customHeight="1">
      <c r="A33" s="85" t="s">
        <v>199</v>
      </c>
      <c r="B33" s="172"/>
      <c r="C33" s="172"/>
      <c r="D33" s="172"/>
      <c r="E33" s="172">
        <v>18</v>
      </c>
      <c r="F33" s="172">
        <v>15.326000000000001</v>
      </c>
      <c r="G33" s="172">
        <f t="shared" ref="G33:G94" si="18">IF(E33=0, "    ---- ", IF(ABS(ROUND(100/E33*F33-100,1))&lt;999,ROUND(100/E33*F33-100,1),IF(ROUND(100/E33*F33-100,1)&gt;999,999,-999)))</f>
        <v>-14.9</v>
      </c>
      <c r="H33" s="172"/>
      <c r="I33" s="172"/>
      <c r="J33" s="172"/>
      <c r="K33" s="172"/>
      <c r="L33" s="172"/>
      <c r="M33" s="71"/>
      <c r="N33" s="172"/>
      <c r="O33" s="172"/>
      <c r="P33" s="156"/>
      <c r="Q33" s="172"/>
      <c r="R33" s="172"/>
      <c r="S33" s="156"/>
      <c r="T33" s="172"/>
      <c r="U33" s="172"/>
      <c r="V33" s="156"/>
      <c r="W33" s="172"/>
      <c r="X33" s="172"/>
      <c r="Y33" s="156"/>
      <c r="Z33" s="172">
        <v>96</v>
      </c>
      <c r="AA33" s="172">
        <v>112</v>
      </c>
      <c r="AB33" s="156">
        <f t="shared" ref="AB33:AB42" si="19">IF(Z33=0, "    ---- ", IF(ABS(ROUND(100/Z33*AA33-100,1))&lt;999,ROUND(100/Z33*AA33-100,1),IF(ROUND(100/Z33*AA33-100,1)&gt;999,999,-999)))</f>
        <v>16.7</v>
      </c>
      <c r="AC33" s="172"/>
      <c r="AD33" s="172"/>
      <c r="AE33" s="156"/>
      <c r="AF33" s="172"/>
      <c r="AG33" s="172"/>
      <c r="AH33" s="156"/>
      <c r="AI33" s="172">
        <v>1.03</v>
      </c>
      <c r="AJ33" s="172">
        <v>1.0169999999999999</v>
      </c>
      <c r="AK33" s="156">
        <f t="shared" ref="AK33:AK94" si="20">IF(AI33=0, "    ---- ", IF(ABS(ROUND(100/AI33*AJ33-100,1))&lt;999,ROUND(100/AI33*AJ33-100,1),IF(ROUND(100/AI33*AJ33-100,1)&gt;999,999,-999)))</f>
        <v>-1.3</v>
      </c>
      <c r="AL33" s="172"/>
      <c r="AM33" s="172"/>
      <c r="AN33" s="156"/>
      <c r="AO33" s="71">
        <f t="shared" ref="AO33:AO46" si="21">B33+E33+H33+K33+Q33+T33+W33+Z33+AF33+AI33+AL33</f>
        <v>115.03</v>
      </c>
      <c r="AP33" s="71">
        <f t="shared" ref="AP33:AP46" si="22">C33+F33+I33+L33+R33+U33+X33+AA33+AG33+AJ33+AM33</f>
        <v>128.34299999999999</v>
      </c>
      <c r="AQ33" s="156">
        <f t="shared" ref="AQ33:AQ94" si="23">IF(AO33=0, "    ---- ", IF(ABS(ROUND(100/AO33*AP33-100,1))&lt;999,ROUND(100/AO33*AP33-100,1),IF(ROUND(100/AO33*AP33-100,1)&gt;999,999,-999)))</f>
        <v>11.6</v>
      </c>
      <c r="AR33" s="71">
        <f t="shared" ref="AR33:AS94" si="24">B33+E33+H33+K33+N33+Q33+T33+W33+Z33+AC33+AF33+AI33+AL33</f>
        <v>115.03</v>
      </c>
      <c r="AS33" s="71">
        <f t="shared" si="24"/>
        <v>128.34299999999999</v>
      </c>
      <c r="AT33" s="186">
        <f t="shared" ref="AT33:AT94" si="25">IF(AR33=0, "    ---- ", IF(ABS(ROUND(100/AR33*AS33-100,1))&lt;999,ROUND(100/AR33*AS33-100,1),IF(ROUND(100/AR33*AS33-100,1)&gt;999,999,-999)))</f>
        <v>11.6</v>
      </c>
      <c r="AU33" s="137"/>
      <c r="AV33" s="137"/>
      <c r="AW33" s="372"/>
    </row>
    <row r="34" spans="1:49" s="138" customFormat="1" ht="20.100000000000001" customHeight="1">
      <c r="A34" s="85" t="s">
        <v>200</v>
      </c>
      <c r="B34" s="172"/>
      <c r="C34" s="172"/>
      <c r="D34" s="172"/>
      <c r="E34" s="172">
        <v>35175</v>
      </c>
      <c r="F34" s="172">
        <v>36294.279000000002</v>
      </c>
      <c r="G34" s="172">
        <f t="shared" si="18"/>
        <v>3.2</v>
      </c>
      <c r="H34" s="172"/>
      <c r="I34" s="172"/>
      <c r="J34" s="172"/>
      <c r="K34" s="172"/>
      <c r="L34" s="172"/>
      <c r="M34" s="71"/>
      <c r="N34" s="172"/>
      <c r="O34" s="172"/>
      <c r="P34" s="156"/>
      <c r="Q34" s="172">
        <v>38473.066418069997</v>
      </c>
      <c r="R34" s="172">
        <v>48150.570323559994</v>
      </c>
      <c r="S34" s="156">
        <f>IF(Q34=0, "    ---- ", IF(ABS(ROUND(100/Q34*R34-100,1))&lt;999,ROUND(100/Q34*R34-100,1),IF(ROUND(100/Q34*R34-100,1)&gt;999,999,-999)))</f>
        <v>25.2</v>
      </c>
      <c r="T34" s="172">
        <v>122.22499999999999</v>
      </c>
      <c r="U34" s="172">
        <v>159.983</v>
      </c>
      <c r="V34" s="156">
        <f>IF(T34=0, "    ---- ", IF(ABS(ROUND(100/T34*U34-100,1))&lt;999,ROUND(100/T34*U34-100,1),IF(ROUND(100/T34*U34-100,1)&gt;999,999,-999)))</f>
        <v>30.9</v>
      </c>
      <c r="W34" s="172">
        <v>8706</v>
      </c>
      <c r="X34" s="172">
        <v>7801</v>
      </c>
      <c r="Y34" s="156">
        <f t="shared" ref="Y34:Y94" si="26">IF(W34=0, "    ---- ", IF(ABS(ROUND(100/W34*X34-100,1))&lt;999,ROUND(100/W34*X34-100,1),IF(ROUND(100/W34*X34-100,1)&gt;999,999,-999)))</f>
        <v>-10.4</v>
      </c>
      <c r="Z34" s="172">
        <v>7704.424</v>
      </c>
      <c r="AA34" s="172">
        <v>10814</v>
      </c>
      <c r="AB34" s="156">
        <f t="shared" si="19"/>
        <v>40.4</v>
      </c>
      <c r="AC34" s="172"/>
      <c r="AD34" s="172"/>
      <c r="AE34" s="156"/>
      <c r="AF34" s="172"/>
      <c r="AG34" s="172"/>
      <c r="AH34" s="156"/>
      <c r="AI34" s="172">
        <v>3463.145</v>
      </c>
      <c r="AJ34" s="172">
        <v>3427.4920000000002</v>
      </c>
      <c r="AK34" s="156">
        <f t="shared" si="20"/>
        <v>-1</v>
      </c>
      <c r="AL34" s="172">
        <v>21103.1</v>
      </c>
      <c r="AM34" s="172">
        <v>21041</v>
      </c>
      <c r="AN34" s="156">
        <f t="shared" ref="AN34:AN88" si="27">IF(AL34=0, "    ---- ", IF(ABS(ROUND(100/AL34*AM34-100,1))&lt;999,ROUND(100/AL34*AM34-100,1),IF(ROUND(100/AL34*AM34-100,1)&gt;999,999,-999)))</f>
        <v>-0.3</v>
      </c>
      <c r="AO34" s="71">
        <f t="shared" si="21"/>
        <v>114746.96041807</v>
      </c>
      <c r="AP34" s="71">
        <f t="shared" si="22"/>
        <v>127688.32432355998</v>
      </c>
      <c r="AQ34" s="156">
        <f t="shared" si="23"/>
        <v>11.3</v>
      </c>
      <c r="AR34" s="71">
        <f t="shared" si="24"/>
        <v>114746.96041807</v>
      </c>
      <c r="AS34" s="71">
        <f t="shared" si="24"/>
        <v>127688.32432355998</v>
      </c>
      <c r="AT34" s="186">
        <f t="shared" si="25"/>
        <v>11.3</v>
      </c>
      <c r="AU34" s="137"/>
      <c r="AV34" s="137"/>
      <c r="AW34" s="372"/>
    </row>
    <row r="35" spans="1:49" s="138" customFormat="1" ht="20.100000000000001" customHeight="1">
      <c r="A35" s="85" t="s">
        <v>201</v>
      </c>
      <c r="B35" s="172"/>
      <c r="C35" s="172"/>
      <c r="D35" s="172"/>
      <c r="E35" s="172">
        <v>88147</v>
      </c>
      <c r="F35" s="172">
        <v>87086.508000000002</v>
      </c>
      <c r="G35" s="172">
        <f t="shared" si="18"/>
        <v>-1.2</v>
      </c>
      <c r="H35" s="172">
        <v>0</v>
      </c>
      <c r="I35" s="172">
        <v>83.477999999999994</v>
      </c>
      <c r="J35" s="159" t="str">
        <f>IF(H35=0, "    ---- ", IF(ABS(ROUND(100/H35*I35-100,1))&lt;999,ROUND(100/H35*I35-100,1),IF(ROUND(100/H35*I35-100,1)&gt;999,999,-999)))</f>
        <v xml:space="preserve">    ---- </v>
      </c>
      <c r="K35" s="172">
        <v>3144.4279999999999</v>
      </c>
      <c r="L35" s="172">
        <v>3005.7939999999999</v>
      </c>
      <c r="M35" s="71">
        <f>IF(K35=0, "    ---- ", IF(ABS(ROUND(100/K35*L35-100,1))&lt;999,ROUND(100/K35*L35-100,1),IF(ROUND(100/K35*L35-100,1)&gt;999,999,-999)))</f>
        <v>-4.4000000000000004</v>
      </c>
      <c r="N35" s="172"/>
      <c r="O35" s="172"/>
      <c r="P35" s="156"/>
      <c r="Q35" s="172">
        <v>131846.89453743002</v>
      </c>
      <c r="R35" s="172">
        <v>158334.53219662001</v>
      </c>
      <c r="S35" s="156">
        <f>IF(Q35=0, "    ---- ", IF(ABS(ROUND(100/Q35*R35-100,1))&lt;999,ROUND(100/Q35*R35-100,1),IF(ROUND(100/Q35*R35-100,1)&gt;999,999,-999)))</f>
        <v>20.100000000000001</v>
      </c>
      <c r="T35" s="172">
        <v>596.33899999999994</v>
      </c>
      <c r="U35" s="172">
        <v>657.99299999999994</v>
      </c>
      <c r="V35" s="156">
        <f>IF(T35=0, "    ---- ", IF(ABS(ROUND(100/T35*U35-100,1))&lt;999,ROUND(100/T35*U35-100,1),IF(ROUND(100/T35*U35-100,1)&gt;999,999,-999)))</f>
        <v>10.3</v>
      </c>
      <c r="W35" s="172">
        <v>16788</v>
      </c>
      <c r="X35" s="172">
        <v>19128</v>
      </c>
      <c r="Y35" s="156">
        <f t="shared" si="26"/>
        <v>13.9</v>
      </c>
      <c r="Z35" s="172">
        <v>16775.288</v>
      </c>
      <c r="AA35" s="172">
        <v>17845</v>
      </c>
      <c r="AB35" s="156">
        <f t="shared" si="19"/>
        <v>6.4</v>
      </c>
      <c r="AC35" s="172"/>
      <c r="AD35" s="172"/>
      <c r="AE35" s="156"/>
      <c r="AF35" s="172">
        <v>2550.3657325300001</v>
      </c>
      <c r="AG35" s="172">
        <v>2163.9575433200002</v>
      </c>
      <c r="AH35" s="156">
        <f>IF(AF35=0, "    ---- ", IF(ABS(ROUND(100/AF35*AG35-100,1))&lt;999,ROUND(100/AF35*AG35-100,1),IF(ROUND(100/AF35*AG35-100,1)&gt;999,999,-999)))</f>
        <v>-15.2</v>
      </c>
      <c r="AI35" s="172">
        <v>5183.6409999999996</v>
      </c>
      <c r="AJ35" s="172">
        <v>6287.5419999999995</v>
      </c>
      <c r="AK35" s="156">
        <f t="shared" si="20"/>
        <v>21.3</v>
      </c>
      <c r="AL35" s="172">
        <v>83286.8</v>
      </c>
      <c r="AM35" s="172">
        <v>85542</v>
      </c>
      <c r="AN35" s="156">
        <f t="shared" si="27"/>
        <v>2.7</v>
      </c>
      <c r="AO35" s="71">
        <f t="shared" si="21"/>
        <v>348318.75626996002</v>
      </c>
      <c r="AP35" s="71">
        <f t="shared" si="22"/>
        <v>380134.80473994004</v>
      </c>
      <c r="AQ35" s="156">
        <f t="shared" si="23"/>
        <v>9.1</v>
      </c>
      <c r="AR35" s="71">
        <f t="shared" si="24"/>
        <v>348318.75626996002</v>
      </c>
      <c r="AS35" s="71">
        <f t="shared" si="24"/>
        <v>380134.80473994004</v>
      </c>
      <c r="AT35" s="186">
        <f t="shared" si="25"/>
        <v>9.1</v>
      </c>
      <c r="AU35" s="137"/>
      <c r="AV35" s="137"/>
      <c r="AW35" s="372"/>
    </row>
    <row r="36" spans="1:49" s="138" customFormat="1" ht="20.100000000000001" customHeight="1">
      <c r="A36" s="85" t="s">
        <v>202</v>
      </c>
      <c r="B36" s="172"/>
      <c r="C36" s="172"/>
      <c r="D36" s="156"/>
      <c r="E36" s="172">
        <v>88147</v>
      </c>
      <c r="F36" s="172">
        <v>85758.978000000003</v>
      </c>
      <c r="G36" s="156">
        <f t="shared" si="18"/>
        <v>-2.7</v>
      </c>
      <c r="H36" s="172"/>
      <c r="I36" s="172">
        <v>83.477999999999994</v>
      </c>
      <c r="J36" s="159" t="str">
        <f>IF(H36=0, "    ---- ", IF(ABS(ROUND(100/H36*I36-100,1))&lt;999,ROUND(100/H36*I36-100,1),IF(ROUND(100/H36*I36-100,1)&gt;999,999,-999)))</f>
        <v xml:space="preserve">    ---- </v>
      </c>
      <c r="K36" s="172">
        <v>142.43899999999999</v>
      </c>
      <c r="L36" s="172">
        <v>63.835000000000001</v>
      </c>
      <c r="M36" s="71">
        <f>IF(K36=0, "    ---- ", IF(ABS(ROUND(100/K36*L36-100,1))&lt;999,ROUND(100/K36*L36-100,1),IF(ROUND(100/K36*L36-100,1)&gt;999,999,-999)))</f>
        <v>-55.2</v>
      </c>
      <c r="N36" s="172"/>
      <c r="O36" s="172"/>
      <c r="P36" s="156"/>
      <c r="Q36" s="172">
        <v>24427.597366830003</v>
      </c>
      <c r="R36" s="172">
        <v>28270.562216800001</v>
      </c>
      <c r="S36" s="156">
        <f>IF(Q36=0, "    ---- ", IF(ABS(ROUND(100/Q36*R36-100,1))&lt;999,ROUND(100/Q36*R36-100,1),IF(ROUND(100/Q36*R36-100,1)&gt;999,999,-999)))</f>
        <v>15.7</v>
      </c>
      <c r="T36" s="172">
        <v>140.69399999999999</v>
      </c>
      <c r="U36" s="172">
        <v>153.411</v>
      </c>
      <c r="V36" s="156">
        <f>IF(T36=0, "    ---- ", IF(ABS(ROUND(100/T36*U36-100,1))&lt;999,ROUND(100/T36*U36-100,1),IF(ROUND(100/T36*U36-100,1)&gt;999,999,-999)))</f>
        <v>9</v>
      </c>
      <c r="W36" s="172">
        <v>3162</v>
      </c>
      <c r="X36" s="172">
        <v>2647</v>
      </c>
      <c r="Y36" s="156">
        <f t="shared" si="26"/>
        <v>-16.3</v>
      </c>
      <c r="Z36" s="172">
        <v>4656.49</v>
      </c>
      <c r="AA36" s="172">
        <v>4048</v>
      </c>
      <c r="AB36" s="156">
        <f t="shared" si="19"/>
        <v>-13.1</v>
      </c>
      <c r="AC36" s="172"/>
      <c r="AD36" s="172"/>
      <c r="AE36" s="156"/>
      <c r="AF36" s="172"/>
      <c r="AG36" s="172"/>
      <c r="AH36" s="156"/>
      <c r="AI36" s="172">
        <v>2781.0129999999999</v>
      </c>
      <c r="AJ36" s="172">
        <v>2338.636</v>
      </c>
      <c r="AK36" s="156">
        <f t="shared" si="20"/>
        <v>-15.9</v>
      </c>
      <c r="AL36" s="172">
        <v>14766.2</v>
      </c>
      <c r="AM36" s="172">
        <v>15108</v>
      </c>
      <c r="AN36" s="156">
        <f t="shared" si="27"/>
        <v>2.2999999999999998</v>
      </c>
      <c r="AO36" s="71">
        <f t="shared" si="21"/>
        <v>138223.43336683002</v>
      </c>
      <c r="AP36" s="71">
        <f t="shared" si="22"/>
        <v>138471.90021679999</v>
      </c>
      <c r="AQ36" s="156">
        <f t="shared" si="23"/>
        <v>0.2</v>
      </c>
      <c r="AR36" s="71">
        <f t="shared" si="24"/>
        <v>138223.43336683002</v>
      </c>
      <c r="AS36" s="71">
        <f t="shared" si="24"/>
        <v>138471.90021679999</v>
      </c>
      <c r="AT36" s="186">
        <f t="shared" si="25"/>
        <v>0.2</v>
      </c>
      <c r="AU36" s="137"/>
      <c r="AV36" s="137"/>
      <c r="AW36" s="372"/>
    </row>
    <row r="37" spans="1:49" s="138" customFormat="1" ht="20.100000000000001" customHeight="1">
      <c r="A37" s="85" t="s">
        <v>203</v>
      </c>
      <c r="B37" s="172"/>
      <c r="C37" s="172"/>
      <c r="D37" s="172"/>
      <c r="E37" s="172">
        <v>88147</v>
      </c>
      <c r="F37" s="172">
        <v>85758.978000000003</v>
      </c>
      <c r="G37" s="172">
        <f t="shared" si="18"/>
        <v>-2.7</v>
      </c>
      <c r="H37" s="172"/>
      <c r="I37" s="172"/>
      <c r="J37" s="172"/>
      <c r="K37" s="172">
        <v>142.43899999999999</v>
      </c>
      <c r="L37" s="172">
        <v>63.835000000000001</v>
      </c>
      <c r="M37" s="71">
        <f>IF(K37=0, "    ---- ", IF(ABS(ROUND(100/K37*L37-100,1))&lt;999,ROUND(100/K37*L37-100,1),IF(ROUND(100/K37*L37-100,1)&gt;999,999,-999)))</f>
        <v>-55.2</v>
      </c>
      <c r="N37" s="172"/>
      <c r="O37" s="172"/>
      <c r="P37" s="156"/>
      <c r="Q37" s="172">
        <v>24427.597366830003</v>
      </c>
      <c r="R37" s="172">
        <v>28270.562216800001</v>
      </c>
      <c r="S37" s="156">
        <f>IF(Q37=0, "    ---- ", IF(ABS(ROUND(100/Q37*R37-100,1))&lt;999,ROUND(100/Q37*R37-100,1),IF(ROUND(100/Q37*R37-100,1)&gt;999,999,-999)))</f>
        <v>15.7</v>
      </c>
      <c r="T37" s="172"/>
      <c r="U37" s="172"/>
      <c r="V37" s="156"/>
      <c r="W37" s="172">
        <v>3162</v>
      </c>
      <c r="X37" s="172">
        <v>2647</v>
      </c>
      <c r="Y37" s="156">
        <f t="shared" si="26"/>
        <v>-16.3</v>
      </c>
      <c r="Z37" s="172"/>
      <c r="AA37" s="172"/>
      <c r="AB37" s="156"/>
      <c r="AC37" s="172"/>
      <c r="AD37" s="172"/>
      <c r="AE37" s="156"/>
      <c r="AF37" s="172"/>
      <c r="AG37" s="172"/>
      <c r="AH37" s="156"/>
      <c r="AI37" s="172">
        <v>2088.5403968699993</v>
      </c>
      <c r="AJ37" s="172">
        <v>1360.7768903000001</v>
      </c>
      <c r="AK37" s="156">
        <f t="shared" si="20"/>
        <v>-34.799999999999997</v>
      </c>
      <c r="AL37" s="172">
        <v>14766.2</v>
      </c>
      <c r="AM37" s="172">
        <v>15108</v>
      </c>
      <c r="AN37" s="156">
        <f t="shared" si="27"/>
        <v>2.2999999999999998</v>
      </c>
      <c r="AO37" s="71">
        <f t="shared" si="21"/>
        <v>132733.77676370001</v>
      </c>
      <c r="AP37" s="71">
        <f t="shared" si="22"/>
        <v>133209.1521071</v>
      </c>
      <c r="AQ37" s="156">
        <f t="shared" si="23"/>
        <v>0.4</v>
      </c>
      <c r="AR37" s="71">
        <f t="shared" si="24"/>
        <v>132733.77676370001</v>
      </c>
      <c r="AS37" s="71">
        <f t="shared" si="24"/>
        <v>133209.1521071</v>
      </c>
      <c r="AT37" s="186">
        <f t="shared" si="25"/>
        <v>0.4</v>
      </c>
      <c r="AU37" s="137"/>
      <c r="AV37" s="137"/>
      <c r="AW37" s="372"/>
    </row>
    <row r="38" spans="1:49" s="138" customFormat="1" ht="20.100000000000001" customHeight="1">
      <c r="A38" s="85" t="s">
        <v>204</v>
      </c>
      <c r="B38" s="172"/>
      <c r="C38" s="172"/>
      <c r="D38" s="172"/>
      <c r="E38" s="172"/>
      <c r="F38" s="172">
        <v>1327.53</v>
      </c>
      <c r="G38" s="159" t="str">
        <f t="shared" si="18"/>
        <v xml:space="preserve">    ---- </v>
      </c>
      <c r="H38" s="172"/>
      <c r="I38" s="172"/>
      <c r="J38" s="172"/>
      <c r="K38" s="172">
        <v>3001.989</v>
      </c>
      <c r="L38" s="172">
        <v>2941.9589999999998</v>
      </c>
      <c r="M38" s="71">
        <f t="shared" ref="M38:M57" si="28">IF(K38=0, "    ---- ", IF(ABS(ROUND(100/K38*L38-100,1))&lt;999,ROUND(100/K38*L38-100,1),IF(ROUND(100/K38*L38-100,1)&gt;999,999,-999)))</f>
        <v>-2</v>
      </c>
      <c r="N38" s="172"/>
      <c r="O38" s="172"/>
      <c r="P38" s="156"/>
      <c r="Q38" s="172">
        <v>107419.29717060001</v>
      </c>
      <c r="R38" s="172">
        <v>130063.96997982</v>
      </c>
      <c r="S38" s="156">
        <f t="shared" ref="S38:S45" si="29">IF(Q38=0, "    ---- ", IF(ABS(ROUND(100/Q38*R38-100,1))&lt;999,ROUND(100/Q38*R38-100,1),IF(ROUND(100/Q38*R38-100,1)&gt;999,999,-999)))</f>
        <v>21.1</v>
      </c>
      <c r="T38" s="172">
        <v>455.64499999999998</v>
      </c>
      <c r="U38" s="172">
        <v>504.58199999999999</v>
      </c>
      <c r="V38" s="156">
        <f>IF(T38=0, "    ---- ", IF(ABS(ROUND(100/T38*U38-100,1))&lt;999,ROUND(100/T38*U38-100,1),IF(ROUND(100/T38*U38-100,1)&gt;999,999,-999)))</f>
        <v>10.7</v>
      </c>
      <c r="W38" s="172">
        <v>13626</v>
      </c>
      <c r="X38" s="172">
        <v>16481</v>
      </c>
      <c r="Y38" s="156">
        <f t="shared" si="26"/>
        <v>21</v>
      </c>
      <c r="Z38" s="172">
        <v>12118.798000000001</v>
      </c>
      <c r="AA38" s="172">
        <v>13797</v>
      </c>
      <c r="AB38" s="156">
        <f t="shared" si="19"/>
        <v>13.8</v>
      </c>
      <c r="AC38" s="172"/>
      <c r="AD38" s="172"/>
      <c r="AE38" s="156"/>
      <c r="AF38" s="172">
        <v>2550.3657325300001</v>
      </c>
      <c r="AG38" s="172">
        <v>2163.9575433200002</v>
      </c>
      <c r="AH38" s="156">
        <f t="shared" ref="AH38:AH46" si="30">IF(AF38=0, "    ---- ", IF(ABS(ROUND(100/AF38*AG38-100,1))&lt;999,ROUND(100/AF38*AG38-100,1),IF(ROUND(100/AF38*AG38-100,1)&gt;999,999,-999)))</f>
        <v>-15.2</v>
      </c>
      <c r="AI38" s="172">
        <v>2402.6280000000002</v>
      </c>
      <c r="AJ38" s="172">
        <v>3948.9059999999999</v>
      </c>
      <c r="AK38" s="156">
        <f t="shared" si="20"/>
        <v>64.400000000000006</v>
      </c>
      <c r="AL38" s="172">
        <v>68520.600000000006</v>
      </c>
      <c r="AM38" s="172">
        <v>70434</v>
      </c>
      <c r="AN38" s="156">
        <f t="shared" si="27"/>
        <v>2.8</v>
      </c>
      <c r="AO38" s="71">
        <f t="shared" si="21"/>
        <v>210095.32290313</v>
      </c>
      <c r="AP38" s="71">
        <f t="shared" si="22"/>
        <v>241662.90452313997</v>
      </c>
      <c r="AQ38" s="156">
        <f t="shared" si="23"/>
        <v>15</v>
      </c>
      <c r="AR38" s="71">
        <f t="shared" si="24"/>
        <v>210095.32290313</v>
      </c>
      <c r="AS38" s="71">
        <f t="shared" si="24"/>
        <v>241662.90452313997</v>
      </c>
      <c r="AT38" s="186">
        <f t="shared" si="25"/>
        <v>15</v>
      </c>
      <c r="AU38" s="137"/>
      <c r="AV38" s="137"/>
      <c r="AW38" s="372"/>
    </row>
    <row r="39" spans="1:49" s="138" customFormat="1" ht="20.100000000000001" customHeight="1">
      <c r="A39" s="85" t="s">
        <v>205</v>
      </c>
      <c r="B39" s="172">
        <v>787.947</v>
      </c>
      <c r="C39" s="172">
        <v>871.76099999999997</v>
      </c>
      <c r="D39" s="172">
        <f>IF(B39=0, "    ---- ", IF(ABS(ROUND(100/B39*C39-100,1))&lt;999,ROUND(100/B39*C39-100,1),IF(ROUND(100/B39*C39-100,1)&gt;999,999,-999)))</f>
        <v>10.6</v>
      </c>
      <c r="E39" s="172">
        <v>104057</v>
      </c>
      <c r="F39" s="172">
        <v>91678.215999999986</v>
      </c>
      <c r="G39" s="172">
        <f t="shared" si="18"/>
        <v>-11.9</v>
      </c>
      <c r="H39" s="172">
        <v>428.90959799999996</v>
      </c>
      <c r="I39" s="172">
        <v>501.995</v>
      </c>
      <c r="J39" s="172">
        <f t="shared" ref="J39:J46" si="31">IF(H39=0, "    ---- ", IF(ABS(ROUND(100/H39*I39-100,1))&lt;999,ROUND(100/H39*I39-100,1),IF(ROUND(100/H39*I39-100,1)&gt;999,999,-999)))</f>
        <v>17</v>
      </c>
      <c r="K39" s="172">
        <v>645.75900000000001</v>
      </c>
      <c r="L39" s="172">
        <v>1631.1280000000002</v>
      </c>
      <c r="M39" s="71">
        <f t="shared" si="28"/>
        <v>152.6</v>
      </c>
      <c r="N39" s="172"/>
      <c r="O39" s="172"/>
      <c r="P39" s="156"/>
      <c r="Q39" s="172">
        <v>176175.53100789001</v>
      </c>
      <c r="R39" s="172">
        <v>202678.93246394</v>
      </c>
      <c r="S39" s="156">
        <f t="shared" si="29"/>
        <v>15</v>
      </c>
      <c r="T39" s="172">
        <v>543.46799999999996</v>
      </c>
      <c r="U39" s="172">
        <v>578.22500000000002</v>
      </c>
      <c r="V39" s="156">
        <f>IF(T39=0, "    ---- ", IF(ABS(ROUND(100/T39*U39-100,1))&lt;999,ROUND(100/T39*U39-100,1),IF(ROUND(100/T39*U39-100,1)&gt;999,999,-999)))</f>
        <v>6.4</v>
      </c>
      <c r="W39" s="172">
        <v>21375.1</v>
      </c>
      <c r="X39" s="172">
        <v>21170</v>
      </c>
      <c r="Y39" s="156">
        <f t="shared" si="26"/>
        <v>-1</v>
      </c>
      <c r="Z39" s="172">
        <v>35144.957999999999</v>
      </c>
      <c r="AA39" s="172">
        <v>40889</v>
      </c>
      <c r="AB39" s="156">
        <f t="shared" si="19"/>
        <v>16.3</v>
      </c>
      <c r="AC39" s="172"/>
      <c r="AD39" s="172"/>
      <c r="AE39" s="156"/>
      <c r="AF39" s="172">
        <v>5764.4215597000002</v>
      </c>
      <c r="AG39" s="172">
        <v>6366.7658126000006</v>
      </c>
      <c r="AH39" s="156">
        <f t="shared" si="30"/>
        <v>10.4</v>
      </c>
      <c r="AI39" s="172">
        <v>10159.433000000001</v>
      </c>
      <c r="AJ39" s="172">
        <v>10178.668</v>
      </c>
      <c r="AK39" s="156">
        <f t="shared" si="20"/>
        <v>0.2</v>
      </c>
      <c r="AL39" s="172">
        <v>81803.899999999994</v>
      </c>
      <c r="AM39" s="172">
        <v>73935</v>
      </c>
      <c r="AN39" s="156">
        <f t="shared" si="27"/>
        <v>-9.6</v>
      </c>
      <c r="AO39" s="71">
        <f t="shared" si="21"/>
        <v>436886.42716558999</v>
      </c>
      <c r="AP39" s="71">
        <f t="shared" si="22"/>
        <v>450479.69127653993</v>
      </c>
      <c r="AQ39" s="156">
        <f t="shared" si="23"/>
        <v>3.1</v>
      </c>
      <c r="AR39" s="71">
        <f t="shared" si="24"/>
        <v>436886.42716558999</v>
      </c>
      <c r="AS39" s="71">
        <f t="shared" si="24"/>
        <v>450479.69127653993</v>
      </c>
      <c r="AT39" s="186">
        <f t="shared" si="25"/>
        <v>3.1</v>
      </c>
      <c r="AU39" s="137"/>
      <c r="AV39" s="137"/>
      <c r="AW39" s="372"/>
    </row>
    <row r="40" spans="1:49" s="138" customFormat="1" ht="20.100000000000001" customHeight="1">
      <c r="A40" s="85" t="s">
        <v>206</v>
      </c>
      <c r="B40" s="172">
        <v>24.52</v>
      </c>
      <c r="C40" s="172">
        <v>20.829000000000001</v>
      </c>
      <c r="D40" s="156">
        <f>IF(B40=0, "    ---- ", IF(ABS(ROUND(100/B40*C40-100,1))&lt;999,ROUND(100/B40*C40-100,1),IF(ROUND(100/B40*C40-100,1)&gt;999,999,-999)))</f>
        <v>-15.1</v>
      </c>
      <c r="E40" s="172">
        <v>12980</v>
      </c>
      <c r="F40" s="172">
        <v>10927.411</v>
      </c>
      <c r="G40" s="156">
        <f t="shared" si="18"/>
        <v>-15.8</v>
      </c>
      <c r="H40" s="172">
        <v>44.913373999999997</v>
      </c>
      <c r="I40" s="172">
        <v>58.451999999999998</v>
      </c>
      <c r="J40" s="156">
        <f t="shared" si="31"/>
        <v>30.1</v>
      </c>
      <c r="K40" s="172"/>
      <c r="L40" s="172"/>
      <c r="M40" s="71"/>
      <c r="N40" s="172"/>
      <c r="O40" s="172"/>
      <c r="P40" s="156"/>
      <c r="Q40" s="172">
        <v>66977.811710470007</v>
      </c>
      <c r="R40" s="172">
        <v>82633.813664519999</v>
      </c>
      <c r="S40" s="156">
        <f t="shared" si="29"/>
        <v>23.4</v>
      </c>
      <c r="T40" s="172">
        <v>531.726</v>
      </c>
      <c r="U40" s="172">
        <v>564.62400000000002</v>
      </c>
      <c r="V40" s="156">
        <f>IF(T40=0, "    ---- ", IF(ABS(ROUND(100/T40*U40-100,1))&lt;999,ROUND(100/T40*U40-100,1),IF(ROUND(100/T40*U40-100,1)&gt;999,999,-999)))</f>
        <v>6.2</v>
      </c>
      <c r="W40" s="172">
        <v>4964.5</v>
      </c>
      <c r="X40" s="172">
        <v>4791</v>
      </c>
      <c r="Y40" s="156">
        <f t="shared" si="26"/>
        <v>-3.5</v>
      </c>
      <c r="Z40" s="172">
        <v>17021.313999999998</v>
      </c>
      <c r="AA40" s="172">
        <v>21030</v>
      </c>
      <c r="AB40" s="156">
        <f t="shared" si="19"/>
        <v>23.6</v>
      </c>
      <c r="AC40" s="172"/>
      <c r="AD40" s="172"/>
      <c r="AE40" s="156"/>
      <c r="AF40" s="172">
        <v>1604.3964041300001</v>
      </c>
      <c r="AG40" s="172">
        <v>2005.62088748</v>
      </c>
      <c r="AH40" s="156">
        <f t="shared" si="30"/>
        <v>25</v>
      </c>
      <c r="AI40" s="172">
        <v>2300.3180000000002</v>
      </c>
      <c r="AJ40" s="172">
        <v>2609.482</v>
      </c>
      <c r="AK40" s="156">
        <f t="shared" si="20"/>
        <v>13.4</v>
      </c>
      <c r="AL40" s="172">
        <v>23087.8</v>
      </c>
      <c r="AM40" s="172">
        <v>15096</v>
      </c>
      <c r="AN40" s="156">
        <f t="shared" si="27"/>
        <v>-34.6</v>
      </c>
      <c r="AO40" s="71">
        <f t="shared" si="21"/>
        <v>129537.29948860001</v>
      </c>
      <c r="AP40" s="71">
        <f t="shared" si="22"/>
        <v>139737.232552</v>
      </c>
      <c r="AQ40" s="156">
        <f t="shared" si="23"/>
        <v>7.9</v>
      </c>
      <c r="AR40" s="71">
        <f t="shared" si="24"/>
        <v>129537.29948860001</v>
      </c>
      <c r="AS40" s="71">
        <f t="shared" si="24"/>
        <v>139737.232552</v>
      </c>
      <c r="AT40" s="186">
        <f t="shared" si="25"/>
        <v>7.9</v>
      </c>
      <c r="AU40" s="137"/>
      <c r="AV40" s="137"/>
      <c r="AW40" s="372"/>
    </row>
    <row r="41" spans="1:49" s="138" customFormat="1" ht="20.100000000000001" customHeight="1">
      <c r="A41" s="85" t="s">
        <v>207</v>
      </c>
      <c r="B41" s="172">
        <v>745.73800000000006</v>
      </c>
      <c r="C41" s="172">
        <v>806.726</v>
      </c>
      <c r="D41" s="172">
        <f>IF(B41=0, "    ---- ", IF(ABS(ROUND(100/B41*C41-100,1))&lt;999,ROUND(100/B41*C41-100,1),IF(ROUND(100/B41*C41-100,1)&gt;999,999,-999)))</f>
        <v>8.1999999999999993</v>
      </c>
      <c r="E41" s="172">
        <v>74378</v>
      </c>
      <c r="F41" s="172">
        <v>73471.676999999996</v>
      </c>
      <c r="G41" s="172">
        <f t="shared" si="18"/>
        <v>-1.2</v>
      </c>
      <c r="H41" s="172">
        <v>359.00365799999997</v>
      </c>
      <c r="I41" s="172">
        <v>394.45699999999999</v>
      </c>
      <c r="J41" s="172">
        <f>IF(H41=0, "    ---- ", IF(ABS(ROUND(100/H41*I41-100,1))&lt;999,ROUND(100/H41*I41-100,1),IF(ROUND(100/H41*I41-100,1)&gt;999,999,-999)))</f>
        <v>9.9</v>
      </c>
      <c r="K41" s="172">
        <v>461.69799999999998</v>
      </c>
      <c r="L41" s="172">
        <v>1338.3720000000001</v>
      </c>
      <c r="M41" s="71">
        <f t="shared" si="28"/>
        <v>189.9</v>
      </c>
      <c r="N41" s="172"/>
      <c r="O41" s="172"/>
      <c r="P41" s="156"/>
      <c r="Q41" s="172">
        <v>98044.127872390003</v>
      </c>
      <c r="R41" s="172">
        <v>105550.87826457001</v>
      </c>
      <c r="S41" s="156">
        <f t="shared" si="29"/>
        <v>7.7</v>
      </c>
      <c r="T41" s="172"/>
      <c r="U41" s="172"/>
      <c r="V41" s="156"/>
      <c r="W41" s="172">
        <v>16275</v>
      </c>
      <c r="X41" s="172">
        <v>16093</v>
      </c>
      <c r="Y41" s="156">
        <f t="shared" si="26"/>
        <v>-1.1000000000000001</v>
      </c>
      <c r="Z41" s="172">
        <v>16944.014999999999</v>
      </c>
      <c r="AA41" s="172">
        <v>17948</v>
      </c>
      <c r="AB41" s="156">
        <f t="shared" si="19"/>
        <v>5.9</v>
      </c>
      <c r="AC41" s="172"/>
      <c r="AD41" s="172"/>
      <c r="AE41" s="156"/>
      <c r="AF41" s="172">
        <v>3989.5359805100002</v>
      </c>
      <c r="AG41" s="172">
        <v>4207.2844388000003</v>
      </c>
      <c r="AH41" s="156">
        <f t="shared" si="30"/>
        <v>5.5</v>
      </c>
      <c r="AI41" s="172">
        <v>7753.0420000000004</v>
      </c>
      <c r="AJ41" s="172">
        <v>7482.0370000000003</v>
      </c>
      <c r="AK41" s="156">
        <f t="shared" si="20"/>
        <v>-3.5</v>
      </c>
      <c r="AL41" s="172">
        <v>55330.9</v>
      </c>
      <c r="AM41" s="172">
        <v>56752</v>
      </c>
      <c r="AN41" s="156">
        <f t="shared" si="27"/>
        <v>2.6</v>
      </c>
      <c r="AO41" s="71">
        <f t="shared" si="21"/>
        <v>274281.06051089999</v>
      </c>
      <c r="AP41" s="71">
        <f t="shared" si="22"/>
        <v>284044.43170337001</v>
      </c>
      <c r="AQ41" s="156">
        <f t="shared" si="23"/>
        <v>3.6</v>
      </c>
      <c r="AR41" s="71">
        <f t="shared" si="24"/>
        <v>274281.06051089999</v>
      </c>
      <c r="AS41" s="71">
        <f t="shared" si="24"/>
        <v>284044.43170337001</v>
      </c>
      <c r="AT41" s="186">
        <f t="shared" si="25"/>
        <v>3.6</v>
      </c>
      <c r="AU41" s="137"/>
      <c r="AV41" s="137"/>
      <c r="AW41" s="372"/>
    </row>
    <row r="42" spans="1:49" s="138" customFormat="1" ht="20.100000000000001" customHeight="1">
      <c r="A42" s="85" t="s">
        <v>208</v>
      </c>
      <c r="B42" s="172"/>
      <c r="C42" s="172"/>
      <c r="D42" s="172"/>
      <c r="E42" s="172">
        <v>5734</v>
      </c>
      <c r="F42" s="172">
        <v>5797.558</v>
      </c>
      <c r="G42" s="172">
        <f t="shared" si="18"/>
        <v>1.1000000000000001</v>
      </c>
      <c r="H42" s="172"/>
      <c r="I42" s="172"/>
      <c r="J42" s="172"/>
      <c r="K42" s="172">
        <v>1.4530000000000001</v>
      </c>
      <c r="L42" s="172">
        <v>6.7759999999999998</v>
      </c>
      <c r="M42" s="71">
        <f t="shared" si="28"/>
        <v>366.3</v>
      </c>
      <c r="N42" s="172"/>
      <c r="O42" s="172"/>
      <c r="P42" s="156"/>
      <c r="Q42" s="172">
        <v>8803.9896701599992</v>
      </c>
      <c r="R42" s="172">
        <v>10370.516127840001</v>
      </c>
      <c r="S42" s="156">
        <f t="shared" si="29"/>
        <v>17.8</v>
      </c>
      <c r="T42" s="172">
        <v>11.742000000000001</v>
      </c>
      <c r="U42" s="172">
        <v>13.601000000000001</v>
      </c>
      <c r="V42" s="156">
        <f>IF(T42=0, "    ---- ", IF(ABS(ROUND(100/T42*U42-100,1))&lt;999,ROUND(100/T42*U42-100,1),IF(ROUND(100/T42*U42-100,1)&gt;999,999,-999)))</f>
        <v>15.8</v>
      </c>
      <c r="W42" s="172"/>
      <c r="X42" s="172"/>
      <c r="Y42" s="156"/>
      <c r="Z42" s="172">
        <v>52.631</v>
      </c>
      <c r="AA42" s="172">
        <v>168</v>
      </c>
      <c r="AB42" s="156">
        <f t="shared" si="19"/>
        <v>219.2</v>
      </c>
      <c r="AC42" s="172"/>
      <c r="AD42" s="172"/>
      <c r="AE42" s="156"/>
      <c r="AF42" s="172">
        <v>0.48961806000000002</v>
      </c>
      <c r="AG42" s="172">
        <v>9.8052020399999993</v>
      </c>
      <c r="AH42" s="156">
        <f t="shared" si="30"/>
        <v>999</v>
      </c>
      <c r="AI42" s="172"/>
      <c r="AJ42" s="172"/>
      <c r="AK42" s="159"/>
      <c r="AL42" s="172"/>
      <c r="AM42" s="172"/>
      <c r="AN42" s="156"/>
      <c r="AO42" s="71">
        <f t="shared" si="21"/>
        <v>14604.305288219999</v>
      </c>
      <c r="AP42" s="71">
        <f t="shared" si="22"/>
        <v>16366.25632988</v>
      </c>
      <c r="AQ42" s="156">
        <f t="shared" si="23"/>
        <v>12.1</v>
      </c>
      <c r="AR42" s="71">
        <f t="shared" si="24"/>
        <v>14604.305288219999</v>
      </c>
      <c r="AS42" s="71">
        <f t="shared" si="24"/>
        <v>16366.25632988</v>
      </c>
      <c r="AT42" s="186">
        <f t="shared" si="25"/>
        <v>12.1</v>
      </c>
      <c r="AU42" s="137"/>
      <c r="AV42" s="137"/>
      <c r="AW42" s="372"/>
    </row>
    <row r="43" spans="1:49" s="138" customFormat="1" ht="20.100000000000001" customHeight="1">
      <c r="A43" s="85" t="s">
        <v>209</v>
      </c>
      <c r="B43" s="172">
        <v>1.2989999999999999</v>
      </c>
      <c r="C43" s="172">
        <v>0.17199999999999999</v>
      </c>
      <c r="D43" s="172">
        <f>IF(B43=0, "    ---- ", IF(ABS(ROUND(100/B43*C43-100,1))&lt;999,ROUND(100/B43*C43-100,1),IF(ROUND(100/B43*C43-100,1)&gt;999,999,-999)))</f>
        <v>-86.8</v>
      </c>
      <c r="E43" s="172">
        <v>614</v>
      </c>
      <c r="F43" s="172">
        <v>410.22699999999998</v>
      </c>
      <c r="G43" s="172">
        <f t="shared" si="18"/>
        <v>-33.200000000000003</v>
      </c>
      <c r="H43" s="172"/>
      <c r="I43" s="172"/>
      <c r="J43" s="172"/>
      <c r="K43" s="172"/>
      <c r="L43" s="172"/>
      <c r="M43" s="71"/>
      <c r="N43" s="172"/>
      <c r="O43" s="172"/>
      <c r="P43" s="156"/>
      <c r="Q43" s="172">
        <v>572.01926232000005</v>
      </c>
      <c r="R43" s="172">
        <v>630.56915508999998</v>
      </c>
      <c r="S43" s="156">
        <f t="shared" si="29"/>
        <v>10.199999999999999</v>
      </c>
      <c r="T43" s="172"/>
      <c r="U43" s="172"/>
      <c r="V43" s="156"/>
      <c r="W43" s="172"/>
      <c r="X43" s="172"/>
      <c r="Y43" s="156"/>
      <c r="Z43" s="172">
        <v>-365.476</v>
      </c>
      <c r="AA43" s="172">
        <v>-418</v>
      </c>
      <c r="AB43" s="156">
        <f>IF(Z43=0, "    ---- ", IF(ABS(ROUND(100/Z43*AA43-100,1))&lt;999,ROUND(100/Z43*AA43-100,1),IF(ROUND(100/Z43*AA43-100,1)&gt;999,999,-999)))</f>
        <v>14.4</v>
      </c>
      <c r="AC43" s="172"/>
      <c r="AD43" s="172"/>
      <c r="AE43" s="156"/>
      <c r="AF43" s="172"/>
      <c r="AG43" s="172"/>
      <c r="AH43" s="156"/>
      <c r="AI43" s="172"/>
      <c r="AJ43" s="172">
        <v>0.70699999999999996</v>
      </c>
      <c r="AK43" s="156" t="str">
        <f t="shared" si="20"/>
        <v xml:space="preserve">    ---- </v>
      </c>
      <c r="AL43" s="172">
        <v>89.4</v>
      </c>
      <c r="AM43" s="172">
        <v>286</v>
      </c>
      <c r="AN43" s="156">
        <f t="shared" si="27"/>
        <v>219.9</v>
      </c>
      <c r="AO43" s="71">
        <f t="shared" si="21"/>
        <v>911.24226232000001</v>
      </c>
      <c r="AP43" s="71">
        <f t="shared" si="22"/>
        <v>909.67515508999998</v>
      </c>
      <c r="AQ43" s="156">
        <f t="shared" si="23"/>
        <v>-0.2</v>
      </c>
      <c r="AR43" s="71">
        <f t="shared" si="24"/>
        <v>911.24226232000001</v>
      </c>
      <c r="AS43" s="71">
        <f t="shared" si="24"/>
        <v>909.67515508999998</v>
      </c>
      <c r="AT43" s="186">
        <f t="shared" si="25"/>
        <v>-0.2</v>
      </c>
      <c r="AU43" s="137"/>
      <c r="AV43" s="137"/>
      <c r="AW43" s="372"/>
    </row>
    <row r="44" spans="1:49" s="138" customFormat="1" ht="20.100000000000001" customHeight="1">
      <c r="A44" s="85" t="s">
        <v>210</v>
      </c>
      <c r="B44" s="172">
        <v>16.39</v>
      </c>
      <c r="C44" s="172">
        <v>44.033999999999999</v>
      </c>
      <c r="D44" s="172">
        <f>IF(B44=0, "    ---- ", IF(ABS(ROUND(100/B44*C44-100,1))&lt;999,ROUND(100/B44*C44-100,1),IF(ROUND(100/B44*C44-100,1)&gt;999,999,-999)))</f>
        <v>168.7</v>
      </c>
      <c r="E44" s="172">
        <v>10351</v>
      </c>
      <c r="F44" s="172">
        <v>1071.3430000000001</v>
      </c>
      <c r="G44" s="172">
        <f t="shared" si="18"/>
        <v>-89.6</v>
      </c>
      <c r="H44" s="172">
        <v>24.992566</v>
      </c>
      <c r="I44" s="172">
        <v>49.086000000000013</v>
      </c>
      <c r="J44" s="172">
        <f t="shared" si="31"/>
        <v>96.4</v>
      </c>
      <c r="K44" s="172">
        <v>182.608</v>
      </c>
      <c r="L44" s="172">
        <v>285.98</v>
      </c>
      <c r="M44" s="71">
        <f t="shared" si="28"/>
        <v>56.6</v>
      </c>
      <c r="N44" s="172"/>
      <c r="O44" s="172"/>
      <c r="P44" s="156"/>
      <c r="Q44" s="172">
        <v>1777.5824925499999</v>
      </c>
      <c r="R44" s="172">
        <v>3493.15525192</v>
      </c>
      <c r="S44" s="156">
        <f t="shared" si="29"/>
        <v>96.5</v>
      </c>
      <c r="T44" s="172"/>
      <c r="U44" s="172"/>
      <c r="V44" s="156"/>
      <c r="W44" s="172">
        <v>135.6</v>
      </c>
      <c r="X44" s="172">
        <v>286</v>
      </c>
      <c r="Y44" s="156">
        <f t="shared" si="26"/>
        <v>110.9</v>
      </c>
      <c r="Z44" s="172">
        <v>1492.4739999999999</v>
      </c>
      <c r="AA44" s="172">
        <v>2161</v>
      </c>
      <c r="AB44" s="156">
        <f>IF(Z44=0, "    ---- ", IF(ABS(ROUND(100/Z44*AA44-100,1))&lt;999,ROUND(100/Z44*AA44-100,1),IF(ROUND(100/Z44*AA44-100,1)&gt;999,999,-999)))</f>
        <v>44.8</v>
      </c>
      <c r="AC44" s="172"/>
      <c r="AD44" s="172"/>
      <c r="AE44" s="156"/>
      <c r="AF44" s="172">
        <v>169.99955700000001</v>
      </c>
      <c r="AG44" s="172">
        <v>144.05528428</v>
      </c>
      <c r="AH44" s="156">
        <f t="shared" si="30"/>
        <v>-15.3</v>
      </c>
      <c r="AI44" s="172">
        <v>106.07299999999999</v>
      </c>
      <c r="AJ44" s="172">
        <v>86.441999999999993</v>
      </c>
      <c r="AK44" s="156">
        <f t="shared" si="20"/>
        <v>-18.5</v>
      </c>
      <c r="AL44" s="172">
        <v>3295.8</v>
      </c>
      <c r="AM44" s="172">
        <v>1801</v>
      </c>
      <c r="AN44" s="156">
        <f t="shared" si="27"/>
        <v>-45.4</v>
      </c>
      <c r="AO44" s="71">
        <f t="shared" si="21"/>
        <v>17552.519615550002</v>
      </c>
      <c r="AP44" s="71">
        <f t="shared" si="22"/>
        <v>9422.0955362000004</v>
      </c>
      <c r="AQ44" s="156">
        <f t="shared" si="23"/>
        <v>-46.3</v>
      </c>
      <c r="AR44" s="71">
        <f t="shared" si="24"/>
        <v>17552.519615550002</v>
      </c>
      <c r="AS44" s="71">
        <f t="shared" si="24"/>
        <v>9422.0955362000004</v>
      </c>
      <c r="AT44" s="186">
        <f t="shared" si="25"/>
        <v>-46.3</v>
      </c>
      <c r="AU44" s="137"/>
      <c r="AV44" s="137"/>
      <c r="AW44" s="372"/>
    </row>
    <row r="45" spans="1:49" s="138" customFormat="1" ht="20.100000000000001" customHeight="1">
      <c r="A45" s="229" t="s">
        <v>294</v>
      </c>
      <c r="B45" s="172">
        <v>787.947</v>
      </c>
      <c r="C45" s="172">
        <v>871.76099999999997</v>
      </c>
      <c r="D45" s="156">
        <f>IF(B45=0, "    ---- ", IF(ABS(ROUND(100/B45*C45-100,1))&lt;999,ROUND(100/B45*C45-100,1),IF(ROUND(100/B45*C45-100,1)&gt;999,999,-999)))</f>
        <v>10.6</v>
      </c>
      <c r="E45" s="172">
        <v>227397</v>
      </c>
      <c r="F45" s="172">
        <v>215074.329</v>
      </c>
      <c r="G45" s="156">
        <f t="shared" si="18"/>
        <v>-5.4</v>
      </c>
      <c r="H45" s="172">
        <v>428.90959799999996</v>
      </c>
      <c r="I45" s="172">
        <v>585.47299999999996</v>
      </c>
      <c r="J45" s="156">
        <f t="shared" si="31"/>
        <v>36.5</v>
      </c>
      <c r="K45" s="172">
        <v>3790.1869999999999</v>
      </c>
      <c r="L45" s="172">
        <v>4636.9220000000005</v>
      </c>
      <c r="M45" s="71">
        <f t="shared" si="28"/>
        <v>22.3</v>
      </c>
      <c r="N45" s="172"/>
      <c r="O45" s="172"/>
      <c r="P45" s="156"/>
      <c r="Q45" s="172">
        <v>346495.49196339003</v>
      </c>
      <c r="R45" s="172">
        <v>409164.03498411999</v>
      </c>
      <c r="S45" s="156">
        <f t="shared" si="29"/>
        <v>18.100000000000001</v>
      </c>
      <c r="T45" s="172">
        <v>1262.0319999999999</v>
      </c>
      <c r="U45" s="172">
        <v>1396.201</v>
      </c>
      <c r="V45" s="156">
        <f>IF(T45=0, "    ---- ", IF(ABS(ROUND(100/T45*U45-100,1))&lt;999,ROUND(100/T45*U45-100,1),IF(ROUND(100/T45*U45-100,1)&gt;999,999,-999)))</f>
        <v>10.6</v>
      </c>
      <c r="W45" s="172">
        <v>46869.1</v>
      </c>
      <c r="X45" s="172">
        <v>48099</v>
      </c>
      <c r="Y45" s="156">
        <f t="shared" si="26"/>
        <v>2.6</v>
      </c>
      <c r="Z45" s="172">
        <v>59720.67</v>
      </c>
      <c r="AA45" s="172">
        <v>69660</v>
      </c>
      <c r="AB45" s="156">
        <f>IF(Z45=0, "    ---- ", IF(ABS(ROUND(100/Z45*AA45-100,1))&lt;999,ROUND(100/Z45*AA45-100,1),IF(ROUND(100/Z45*AA45-100,1)&gt;999,999,-999)))</f>
        <v>16.600000000000001</v>
      </c>
      <c r="AC45" s="172"/>
      <c r="AD45" s="172"/>
      <c r="AE45" s="156"/>
      <c r="AF45" s="172">
        <v>8314.7872922300012</v>
      </c>
      <c r="AG45" s="172">
        <v>8530.7233559200013</v>
      </c>
      <c r="AH45" s="156">
        <f t="shared" si="30"/>
        <v>2.6</v>
      </c>
      <c r="AI45" s="172">
        <v>18807.249</v>
      </c>
      <c r="AJ45" s="172">
        <v>19894.718999999997</v>
      </c>
      <c r="AK45" s="156">
        <f t="shared" si="20"/>
        <v>5.8</v>
      </c>
      <c r="AL45" s="172">
        <v>186193.8</v>
      </c>
      <c r="AM45" s="172">
        <v>180518</v>
      </c>
      <c r="AN45" s="156">
        <f t="shared" si="27"/>
        <v>-3</v>
      </c>
      <c r="AO45" s="71">
        <f t="shared" si="21"/>
        <v>900067.17385361996</v>
      </c>
      <c r="AP45" s="71">
        <f t="shared" si="22"/>
        <v>958431.16334004013</v>
      </c>
      <c r="AQ45" s="156">
        <f t="shared" si="23"/>
        <v>6.5</v>
      </c>
      <c r="AR45" s="71">
        <f t="shared" si="24"/>
        <v>900067.17385361996</v>
      </c>
      <c r="AS45" s="71">
        <f t="shared" si="24"/>
        <v>958431.16334004013</v>
      </c>
      <c r="AT45" s="186">
        <f t="shared" si="25"/>
        <v>6.5</v>
      </c>
      <c r="AU45" s="137"/>
      <c r="AV45" s="137"/>
      <c r="AW45" s="372"/>
    </row>
    <row r="46" spans="1:49" s="138" customFormat="1" ht="20.100000000000001" customHeight="1">
      <c r="A46" s="85" t="s">
        <v>371</v>
      </c>
      <c r="B46" s="172">
        <v>111.261</v>
      </c>
      <c r="C46" s="172">
        <v>109.381</v>
      </c>
      <c r="D46" s="156">
        <f>IF(B46=0, "    ---- ", IF(ABS(ROUND(100/B46*C46-100,1))&lt;999,ROUND(100/B46*C46-100,1),IF(ROUND(100/B46*C46-100,1)&gt;999,999,-999)))</f>
        <v>-1.7</v>
      </c>
      <c r="E46" s="172"/>
      <c r="F46" s="172"/>
      <c r="G46" s="156"/>
      <c r="H46" s="172">
        <v>56.139051000000002</v>
      </c>
      <c r="I46" s="172">
        <v>76.182000000000002</v>
      </c>
      <c r="J46" s="156">
        <f t="shared" si="31"/>
        <v>35.700000000000003</v>
      </c>
      <c r="K46" s="172"/>
      <c r="L46" s="172"/>
      <c r="M46" s="71"/>
      <c r="N46" s="172"/>
      <c r="O46" s="172"/>
      <c r="P46" s="156"/>
      <c r="Q46" s="172"/>
      <c r="R46" s="172"/>
      <c r="S46" s="156"/>
      <c r="T46" s="172"/>
      <c r="U46" s="172"/>
      <c r="V46" s="156"/>
      <c r="W46" s="172">
        <v>59</v>
      </c>
      <c r="X46" s="172">
        <v>78</v>
      </c>
      <c r="Y46" s="156">
        <f t="shared" si="26"/>
        <v>32.200000000000003</v>
      </c>
      <c r="Z46" s="172"/>
      <c r="AA46" s="172"/>
      <c r="AB46" s="156"/>
      <c r="AC46" s="172"/>
      <c r="AD46" s="172"/>
      <c r="AE46" s="156"/>
      <c r="AF46" s="172">
        <v>23.708573100000002</v>
      </c>
      <c r="AG46" s="172">
        <v>26.782138719999999</v>
      </c>
      <c r="AH46" s="156">
        <f t="shared" si="30"/>
        <v>13</v>
      </c>
      <c r="AI46" s="172">
        <v>278.24700000000001</v>
      </c>
      <c r="AJ46" s="172">
        <v>342.36700000000002</v>
      </c>
      <c r="AK46" s="156">
        <f t="shared" si="20"/>
        <v>23</v>
      </c>
      <c r="AL46" s="172"/>
      <c r="AM46" s="172"/>
      <c r="AN46" s="156"/>
      <c r="AO46" s="71">
        <f t="shared" si="21"/>
        <v>528.3556241</v>
      </c>
      <c r="AP46" s="71">
        <f t="shared" si="22"/>
        <v>632.71213871999998</v>
      </c>
      <c r="AQ46" s="156">
        <f t="shared" si="23"/>
        <v>19.8</v>
      </c>
      <c r="AR46" s="71">
        <f t="shared" si="24"/>
        <v>528.3556241</v>
      </c>
      <c r="AS46" s="71">
        <f t="shared" si="24"/>
        <v>632.71213871999998</v>
      </c>
      <c r="AT46" s="186">
        <f t="shared" si="25"/>
        <v>19.8</v>
      </c>
      <c r="AU46" s="137"/>
      <c r="AV46" s="137"/>
      <c r="AW46" s="372"/>
    </row>
    <row r="47" spans="1:49" s="138" customFormat="1" ht="20.100000000000001" customHeight="1">
      <c r="A47" s="205" t="s">
        <v>295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71"/>
      <c r="N47" s="172"/>
      <c r="O47" s="172"/>
      <c r="P47" s="156"/>
      <c r="Q47" s="172"/>
      <c r="R47" s="172"/>
      <c r="S47" s="156"/>
      <c r="T47" s="172"/>
      <c r="U47" s="172"/>
      <c r="V47" s="156"/>
      <c r="W47" s="172"/>
      <c r="X47" s="172"/>
      <c r="Y47" s="156"/>
      <c r="Z47" s="172"/>
      <c r="AA47" s="172"/>
      <c r="AB47" s="156"/>
      <c r="AC47" s="172"/>
      <c r="AD47" s="172"/>
      <c r="AE47" s="156"/>
      <c r="AF47" s="172"/>
      <c r="AG47" s="172"/>
      <c r="AH47" s="156"/>
      <c r="AI47" s="172"/>
      <c r="AJ47" s="172"/>
      <c r="AK47" s="156"/>
      <c r="AL47" s="172"/>
      <c r="AM47" s="172"/>
      <c r="AN47" s="156"/>
      <c r="AO47" s="71"/>
      <c r="AP47" s="71"/>
      <c r="AQ47" s="156"/>
      <c r="AR47" s="71"/>
      <c r="AS47" s="71"/>
      <c r="AT47" s="186"/>
      <c r="AU47" s="137"/>
      <c r="AV47" s="137"/>
      <c r="AW47" s="372"/>
    </row>
    <row r="48" spans="1:49" s="138" customFormat="1" ht="20.100000000000001" customHeight="1">
      <c r="A48" s="85" t="s">
        <v>211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71"/>
      <c r="N48" s="172"/>
      <c r="O48" s="172"/>
      <c r="P48" s="156"/>
      <c r="Q48" s="172"/>
      <c r="R48" s="172"/>
      <c r="S48" s="156"/>
      <c r="T48" s="172"/>
      <c r="U48" s="172"/>
      <c r="V48" s="156"/>
      <c r="W48" s="172"/>
      <c r="X48" s="172"/>
      <c r="Y48" s="156"/>
      <c r="Z48" s="172"/>
      <c r="AA48" s="172"/>
      <c r="AB48" s="156"/>
      <c r="AC48" s="172"/>
      <c r="AD48" s="172"/>
      <c r="AE48" s="156"/>
      <c r="AF48" s="172"/>
      <c r="AG48" s="172"/>
      <c r="AH48" s="156"/>
      <c r="AI48" s="172"/>
      <c r="AJ48" s="172"/>
      <c r="AK48" s="156"/>
      <c r="AL48" s="172"/>
      <c r="AM48" s="172"/>
      <c r="AN48" s="156"/>
      <c r="AO48" s="71">
        <f t="shared" ref="AO48:AO62" si="32">B48+E48+H48+K48+Q48+T48+W48+Z48+AF48+AI48+AL48</f>
        <v>0</v>
      </c>
      <c r="AP48" s="71">
        <f t="shared" ref="AP48:AP62" si="33">C48+F48+I48+L48+R48+U48+X48+AA48+AG48+AJ48+AM48</f>
        <v>0</v>
      </c>
      <c r="AQ48" s="156" t="str">
        <f t="shared" si="23"/>
        <v xml:space="preserve">    ---- </v>
      </c>
      <c r="AR48" s="71">
        <f t="shared" si="24"/>
        <v>0</v>
      </c>
      <c r="AS48" s="71">
        <f t="shared" si="24"/>
        <v>0</v>
      </c>
      <c r="AT48" s="186" t="str">
        <f t="shared" si="25"/>
        <v xml:space="preserve">    ---- </v>
      </c>
      <c r="AU48" s="137"/>
      <c r="AV48" s="137"/>
      <c r="AW48" s="372"/>
    </row>
    <row r="49" spans="1:49" s="138" customFormat="1" ht="20.100000000000001" customHeight="1">
      <c r="A49" s="85" t="s">
        <v>212</v>
      </c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71"/>
      <c r="N49" s="172"/>
      <c r="O49" s="172"/>
      <c r="P49" s="156"/>
      <c r="Q49" s="172">
        <v>205.74302309000001</v>
      </c>
      <c r="R49" s="172">
        <v>236.55337469</v>
      </c>
      <c r="S49" s="156">
        <f t="shared" ref="S49:S60" si="34">IF(Q49=0, "    ---- ", IF(ABS(ROUND(100/Q49*R49-100,1))&lt;999,ROUND(100/Q49*R49-100,1),IF(ROUND(100/Q49*R49-100,1)&gt;999,999,-999)))</f>
        <v>15</v>
      </c>
      <c r="T49" s="172"/>
      <c r="U49" s="172"/>
      <c r="V49" s="156"/>
      <c r="W49" s="172"/>
      <c r="X49" s="172"/>
      <c r="Y49" s="156"/>
      <c r="Z49" s="172"/>
      <c r="AA49" s="172"/>
      <c r="AB49" s="156"/>
      <c r="AC49" s="172"/>
      <c r="AD49" s="172"/>
      <c r="AE49" s="156"/>
      <c r="AF49" s="172"/>
      <c r="AG49" s="172"/>
      <c r="AH49" s="156"/>
      <c r="AI49" s="172"/>
      <c r="AJ49" s="172"/>
      <c r="AK49" s="156"/>
      <c r="AL49" s="172">
        <v>1030.9000000000001</v>
      </c>
      <c r="AM49" s="172">
        <v>2132</v>
      </c>
      <c r="AN49" s="156">
        <f t="shared" si="27"/>
        <v>106.8</v>
      </c>
      <c r="AO49" s="71">
        <f t="shared" si="32"/>
        <v>1236.64302309</v>
      </c>
      <c r="AP49" s="71">
        <f t="shared" si="33"/>
        <v>2368.5533746900001</v>
      </c>
      <c r="AQ49" s="156">
        <f t="shared" si="23"/>
        <v>91.5</v>
      </c>
      <c r="AR49" s="71">
        <f t="shared" si="24"/>
        <v>1236.64302309</v>
      </c>
      <c r="AS49" s="71">
        <f t="shared" si="24"/>
        <v>2368.5533746900001</v>
      </c>
      <c r="AT49" s="186">
        <f t="shared" si="25"/>
        <v>91.5</v>
      </c>
      <c r="AU49" s="137"/>
      <c r="AV49" s="137"/>
      <c r="AW49" s="372"/>
    </row>
    <row r="50" spans="1:49" s="138" customFormat="1" ht="20.100000000000001" customHeight="1">
      <c r="A50" s="85" t="s">
        <v>213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71"/>
      <c r="N50" s="172"/>
      <c r="O50" s="172"/>
      <c r="P50" s="156"/>
      <c r="Q50" s="172">
        <v>604.03626828000006</v>
      </c>
      <c r="R50" s="172">
        <v>669.34167116000003</v>
      </c>
      <c r="S50" s="156">
        <f t="shared" si="34"/>
        <v>10.8</v>
      </c>
      <c r="T50" s="172"/>
      <c r="U50" s="172"/>
      <c r="V50" s="156"/>
      <c r="W50" s="172"/>
      <c r="X50" s="172"/>
      <c r="Y50" s="156"/>
      <c r="Z50" s="172"/>
      <c r="AA50" s="172"/>
      <c r="AB50" s="156"/>
      <c r="AC50" s="172"/>
      <c r="AD50" s="172"/>
      <c r="AE50" s="156"/>
      <c r="AF50" s="172"/>
      <c r="AG50" s="172"/>
      <c r="AH50" s="156"/>
      <c r="AI50" s="172"/>
      <c r="AJ50" s="172"/>
      <c r="AK50" s="159"/>
      <c r="AL50" s="172"/>
      <c r="AM50" s="172"/>
      <c r="AN50" s="156"/>
      <c r="AO50" s="71">
        <f t="shared" si="32"/>
        <v>604.03626828000006</v>
      </c>
      <c r="AP50" s="71">
        <f t="shared" si="33"/>
        <v>669.34167116000003</v>
      </c>
      <c r="AQ50" s="156">
        <f t="shared" si="23"/>
        <v>10.8</v>
      </c>
      <c r="AR50" s="71">
        <f t="shared" si="24"/>
        <v>604.03626828000006</v>
      </c>
      <c r="AS50" s="71">
        <f t="shared" si="24"/>
        <v>669.34167116000003</v>
      </c>
      <c r="AT50" s="186">
        <f t="shared" si="25"/>
        <v>10.8</v>
      </c>
      <c r="AU50" s="137"/>
      <c r="AV50" s="137"/>
      <c r="AW50" s="372"/>
    </row>
    <row r="51" spans="1:49" s="138" customFormat="1" ht="20.100000000000001" customHeight="1">
      <c r="A51" s="85" t="s">
        <v>214</v>
      </c>
      <c r="B51" s="172"/>
      <c r="C51" s="172"/>
      <c r="D51" s="156"/>
      <c r="E51" s="172"/>
      <c r="F51" s="172"/>
      <c r="G51" s="156"/>
      <c r="H51" s="172"/>
      <c r="I51" s="172"/>
      <c r="J51" s="156"/>
      <c r="K51" s="172"/>
      <c r="L51" s="172"/>
      <c r="M51" s="71"/>
      <c r="N51" s="172"/>
      <c r="O51" s="172"/>
      <c r="P51" s="156"/>
      <c r="Q51" s="172">
        <v>150.07571999000001</v>
      </c>
      <c r="R51" s="172">
        <v>165.13937050999999</v>
      </c>
      <c r="S51" s="156">
        <f t="shared" si="34"/>
        <v>10</v>
      </c>
      <c r="T51" s="172"/>
      <c r="U51" s="172"/>
      <c r="V51" s="156"/>
      <c r="W51" s="172"/>
      <c r="X51" s="172"/>
      <c r="Y51" s="156"/>
      <c r="Z51" s="172"/>
      <c r="AA51" s="172"/>
      <c r="AB51" s="156"/>
      <c r="AC51" s="172"/>
      <c r="AD51" s="172"/>
      <c r="AE51" s="156"/>
      <c r="AF51" s="172"/>
      <c r="AG51" s="172"/>
      <c r="AH51" s="156"/>
      <c r="AI51" s="172"/>
      <c r="AJ51" s="172"/>
      <c r="AK51" s="156"/>
      <c r="AL51" s="172"/>
      <c r="AM51" s="172"/>
      <c r="AN51" s="156"/>
      <c r="AO51" s="71">
        <f t="shared" si="32"/>
        <v>150.07571999000001</v>
      </c>
      <c r="AP51" s="71">
        <f t="shared" si="33"/>
        <v>165.13937050999999</v>
      </c>
      <c r="AQ51" s="156">
        <f t="shared" si="23"/>
        <v>10</v>
      </c>
      <c r="AR51" s="71">
        <f t="shared" si="24"/>
        <v>150.07571999000001</v>
      </c>
      <c r="AS51" s="71">
        <f t="shared" si="24"/>
        <v>165.13937050999999</v>
      </c>
      <c r="AT51" s="186">
        <f t="shared" si="25"/>
        <v>10</v>
      </c>
      <c r="AU51" s="137"/>
      <c r="AV51" s="137"/>
      <c r="AW51" s="372"/>
    </row>
    <row r="52" spans="1:49" s="248" customFormat="1" ht="20.100000000000001" customHeight="1">
      <c r="A52" s="85" t="s">
        <v>203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8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8">
        <f t="shared" si="32"/>
        <v>0</v>
      </c>
      <c r="AP52" s="158">
        <f t="shared" si="33"/>
        <v>0</v>
      </c>
      <c r="AQ52" s="159" t="str">
        <f t="shared" si="23"/>
        <v xml:space="preserve">    ---- </v>
      </c>
      <c r="AR52" s="158">
        <f>B52+E52+H52+K52+N52+Q52+T52+W52+Z52+AC52+AF52+AI52+AL52</f>
        <v>0</v>
      </c>
      <c r="AS52" s="158">
        <f>C52+F52+I52+L52+O52+R52+U52+X52+AA52+AD52+AG52+AJ52+AM52</f>
        <v>0</v>
      </c>
      <c r="AT52" s="326" t="str">
        <f t="shared" si="25"/>
        <v xml:space="preserve">    ---- </v>
      </c>
      <c r="AU52" s="354"/>
      <c r="AV52" s="354"/>
      <c r="AW52" s="572"/>
    </row>
    <row r="53" spans="1:49" s="138" customFormat="1" ht="20.100000000000001" customHeight="1">
      <c r="A53" s="85" t="s">
        <v>215</v>
      </c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71"/>
      <c r="N53" s="172"/>
      <c r="O53" s="172"/>
      <c r="P53" s="156"/>
      <c r="Q53" s="172">
        <v>453.96054829000002</v>
      </c>
      <c r="R53" s="172">
        <v>504.20230064999998</v>
      </c>
      <c r="S53" s="156">
        <f t="shared" si="34"/>
        <v>11.1</v>
      </c>
      <c r="T53" s="172"/>
      <c r="U53" s="172"/>
      <c r="V53" s="156"/>
      <c r="W53" s="172"/>
      <c r="X53" s="172"/>
      <c r="Y53" s="156"/>
      <c r="Z53" s="172"/>
      <c r="AA53" s="172"/>
      <c r="AB53" s="156"/>
      <c r="AC53" s="172"/>
      <c r="AD53" s="172"/>
      <c r="AE53" s="156"/>
      <c r="AF53" s="172"/>
      <c r="AG53" s="172"/>
      <c r="AH53" s="156"/>
      <c r="AI53" s="172"/>
      <c r="AJ53" s="172"/>
      <c r="AK53" s="156"/>
      <c r="AL53" s="172"/>
      <c r="AM53" s="172"/>
      <c r="AN53" s="156"/>
      <c r="AO53" s="71">
        <f t="shared" si="32"/>
        <v>453.96054829000002</v>
      </c>
      <c r="AP53" s="71">
        <f t="shared" si="33"/>
        <v>504.20230064999998</v>
      </c>
      <c r="AQ53" s="156">
        <f t="shared" si="23"/>
        <v>11.1</v>
      </c>
      <c r="AR53" s="71">
        <f>B53+E53+H53+K53+N53+Q53+T53+W53+Z53+AC53+AF53+AI53+AL53</f>
        <v>453.96054829000002</v>
      </c>
      <c r="AS53" s="71">
        <f t="shared" si="24"/>
        <v>504.20230064999998</v>
      </c>
      <c r="AT53" s="186">
        <f t="shared" si="25"/>
        <v>11.1</v>
      </c>
      <c r="AU53" s="137"/>
      <c r="AV53" s="137"/>
      <c r="AW53" s="372"/>
    </row>
    <row r="54" spans="1:49" s="138" customFormat="1" ht="20.100000000000001" customHeight="1">
      <c r="A54" s="85" t="s">
        <v>216</v>
      </c>
      <c r="B54" s="172">
        <v>9764.2579999999998</v>
      </c>
      <c r="C54" s="172">
        <v>11569.002</v>
      </c>
      <c r="D54" s="172">
        <f>IF(B54=0, "    ---- ", IF(ABS(ROUND(100/B54*C54-100,1))&lt;999,ROUND(100/B54*C54-100,1),IF(ROUND(100/B54*C54-100,1)&gt;999,999,-999)))</f>
        <v>18.5</v>
      </c>
      <c r="E54" s="172">
        <v>39457</v>
      </c>
      <c r="F54" s="172">
        <v>47511.577999999994</v>
      </c>
      <c r="G54" s="172">
        <f t="shared" si="18"/>
        <v>20.399999999999999</v>
      </c>
      <c r="H54" s="172">
        <v>1751.7347450000002</v>
      </c>
      <c r="I54" s="172">
        <v>2163.79</v>
      </c>
      <c r="J54" s="172">
        <f>IF(H54=0, "    ---- ", IF(ABS(ROUND(100/H54*I54-100,1))&lt;999,ROUND(100/H54*I54-100,1),IF(ROUND(100/H54*I54-100,1)&gt;999,999,-999)))</f>
        <v>23.5</v>
      </c>
      <c r="K54" s="172">
        <v>11604.507</v>
      </c>
      <c r="L54" s="172">
        <v>14148.915000000001</v>
      </c>
      <c r="M54" s="71">
        <f t="shared" si="28"/>
        <v>21.9</v>
      </c>
      <c r="N54" s="172"/>
      <c r="O54" s="172"/>
      <c r="P54" s="156"/>
      <c r="Q54" s="172">
        <v>1040.54212235</v>
      </c>
      <c r="R54" s="172">
        <v>1150.51754529</v>
      </c>
      <c r="S54" s="156">
        <f t="shared" si="34"/>
        <v>10.6</v>
      </c>
      <c r="T54" s="172">
        <v>734.50799999999992</v>
      </c>
      <c r="U54" s="172">
        <v>1015.796</v>
      </c>
      <c r="V54" s="156">
        <f>IF(T54=0, "    ---- ", IF(ABS(ROUND(100/T54*U54-100,1))&lt;999,ROUND(100/T54*U54-100,1),IF(ROUND(100/T54*U54-100,1)&gt;999,999,-999)))</f>
        <v>38.299999999999997</v>
      </c>
      <c r="W54" s="172">
        <v>27871.4</v>
      </c>
      <c r="X54" s="172">
        <v>36517</v>
      </c>
      <c r="Y54" s="156">
        <f t="shared" si="26"/>
        <v>31</v>
      </c>
      <c r="Z54" s="172"/>
      <c r="AA54" s="172"/>
      <c r="AB54" s="156"/>
      <c r="AC54" s="172">
        <v>1387</v>
      </c>
      <c r="AD54" s="172">
        <v>1538.3</v>
      </c>
      <c r="AE54" s="156">
        <f>IF(AC54=0, "    ---- ", IF(ABS(ROUND(100/AC54*AD54-100,1))&lt;999,ROUND(100/AC54*AD54-100,1),IF(ROUND(100/AC54*AD54-100,1)&gt;999,999,-999)))</f>
        <v>10.9</v>
      </c>
      <c r="AF54" s="172">
        <v>537.15849228000002</v>
      </c>
      <c r="AG54" s="172">
        <v>595.16810782999994</v>
      </c>
      <c r="AH54" s="156">
        <f>IF(AF54=0, "    ---- ", IF(ABS(ROUND(100/AF54*AG54-100,1))&lt;999,ROUND(100/AF54*AG54-100,1),IF(ROUND(100/AF54*AG54-100,1)&gt;999,999,-999)))</f>
        <v>10.8</v>
      </c>
      <c r="AI54" s="172">
        <v>11636.395</v>
      </c>
      <c r="AJ54" s="172">
        <v>14453.692999999999</v>
      </c>
      <c r="AK54" s="156">
        <f t="shared" si="20"/>
        <v>24.2</v>
      </c>
      <c r="AL54" s="172">
        <v>36309.699999999997</v>
      </c>
      <c r="AM54" s="172">
        <v>47425</v>
      </c>
      <c r="AN54" s="156">
        <f t="shared" si="27"/>
        <v>30.6</v>
      </c>
      <c r="AO54" s="71">
        <f t="shared" si="32"/>
        <v>140707.20335963002</v>
      </c>
      <c r="AP54" s="71">
        <f t="shared" si="33"/>
        <v>176550.45965312002</v>
      </c>
      <c r="AQ54" s="156">
        <f t="shared" si="23"/>
        <v>25.5</v>
      </c>
      <c r="AR54" s="71">
        <f t="shared" ref="AR54:AS64" si="35">B54+E54+H54+K54+N54+Q54+T54+W54+Z54+AC54+AF54+AI54+AL54</f>
        <v>142094.20335963002</v>
      </c>
      <c r="AS54" s="71">
        <f t="shared" si="24"/>
        <v>178088.75965312001</v>
      </c>
      <c r="AT54" s="186">
        <f t="shared" si="25"/>
        <v>25.3</v>
      </c>
      <c r="AU54" s="137"/>
      <c r="AV54" s="137"/>
      <c r="AW54" s="372"/>
    </row>
    <row r="55" spans="1:49" s="138" customFormat="1" ht="20.100000000000001" customHeight="1">
      <c r="A55" s="85" t="s">
        <v>217</v>
      </c>
      <c r="B55" s="172">
        <v>5577.8230000000003</v>
      </c>
      <c r="C55" s="172">
        <v>6667.3879999999999</v>
      </c>
      <c r="D55" s="172">
        <f>IF(B55=0, "    ---- ", IF(ABS(ROUND(100/B55*C55-100,1))&lt;999,ROUND(100/B55*C55-100,1),IF(ROUND(100/B55*C55-100,1)&gt;999,999,-999)))</f>
        <v>19.5</v>
      </c>
      <c r="E55" s="172">
        <v>20360</v>
      </c>
      <c r="F55" s="172">
        <v>24666.348999999998</v>
      </c>
      <c r="G55" s="172">
        <f t="shared" si="18"/>
        <v>21.2</v>
      </c>
      <c r="H55" s="172">
        <v>1077.953422</v>
      </c>
      <c r="I55" s="172">
        <v>1361.364</v>
      </c>
      <c r="J55" s="172">
        <f>IF(H55=0, "    ---- ", IF(ABS(ROUND(100/H55*I55-100,1))&lt;999,ROUND(100/H55*I55-100,1),IF(ROUND(100/H55*I55-100,1)&gt;999,999,-999)))</f>
        <v>26.3</v>
      </c>
      <c r="K55" s="172">
        <v>10411.280000000001</v>
      </c>
      <c r="L55" s="172">
        <v>12788.512000000001</v>
      </c>
      <c r="M55" s="71">
        <f t="shared" si="28"/>
        <v>22.8</v>
      </c>
      <c r="N55" s="172"/>
      <c r="O55" s="172"/>
      <c r="P55" s="156"/>
      <c r="Q55" s="172">
        <v>376.14469733999999</v>
      </c>
      <c r="R55" s="172">
        <v>458.20437075000001</v>
      </c>
      <c r="S55" s="156">
        <f t="shared" si="34"/>
        <v>21.8</v>
      </c>
      <c r="T55" s="172">
        <v>728.82399999999996</v>
      </c>
      <c r="U55" s="172">
        <v>1002.364</v>
      </c>
      <c r="V55" s="156">
        <f>IF(T55=0, "    ---- ", IF(ABS(ROUND(100/T55*U55-100,1))&lt;999,ROUND(100/T55*U55-100,1),IF(ROUND(100/T55*U55-100,1)&gt;999,999,-999)))</f>
        <v>37.5</v>
      </c>
      <c r="W55" s="172">
        <v>27456</v>
      </c>
      <c r="X55" s="172">
        <v>36343</v>
      </c>
      <c r="Y55" s="156">
        <f t="shared" si="26"/>
        <v>32.4</v>
      </c>
      <c r="Z55" s="172"/>
      <c r="AA55" s="172"/>
      <c r="AB55" s="156"/>
      <c r="AC55" s="172">
        <v>1387</v>
      </c>
      <c r="AD55" s="172">
        <v>1538.3</v>
      </c>
      <c r="AE55" s="156">
        <f>IF(AC55=0, "    ---- ", IF(ABS(ROUND(100/AC55*AD55-100,1))&lt;999,ROUND(100/AC55*AD55-100,1),IF(ROUND(100/AC55*AD55-100,1)&gt;999,999,-999)))</f>
        <v>10.9</v>
      </c>
      <c r="AF55" s="172">
        <v>234.65403315999998</v>
      </c>
      <c r="AG55" s="172">
        <v>283.66268150000002</v>
      </c>
      <c r="AH55" s="156">
        <f>IF(AF55=0, "    ---- ", IF(ABS(ROUND(100/AF55*AG55-100,1))&lt;999,ROUND(100/AF55*AG55-100,1),IF(ROUND(100/AF55*AG55-100,1)&gt;999,999,-999)))</f>
        <v>20.9</v>
      </c>
      <c r="AI55" s="172">
        <v>6725.2110000000002</v>
      </c>
      <c r="AJ55" s="172">
        <v>7998.6239999999998</v>
      </c>
      <c r="AK55" s="156">
        <f t="shared" si="20"/>
        <v>18.899999999999999</v>
      </c>
      <c r="AL55" s="172">
        <v>20635.599999999999</v>
      </c>
      <c r="AM55" s="172">
        <v>28465</v>
      </c>
      <c r="AN55" s="156">
        <f t="shared" si="27"/>
        <v>37.9</v>
      </c>
      <c r="AO55" s="71">
        <f t="shared" si="32"/>
        <v>93583.490152499988</v>
      </c>
      <c r="AP55" s="71">
        <f t="shared" si="33"/>
        <v>120034.46805225</v>
      </c>
      <c r="AQ55" s="156">
        <f t="shared" si="23"/>
        <v>28.3</v>
      </c>
      <c r="AR55" s="71">
        <f t="shared" si="35"/>
        <v>94970.490152499988</v>
      </c>
      <c r="AS55" s="71">
        <f t="shared" si="24"/>
        <v>121572.76805225</v>
      </c>
      <c r="AT55" s="186">
        <f t="shared" si="25"/>
        <v>28</v>
      </c>
      <c r="AU55" s="137"/>
      <c r="AV55" s="137"/>
      <c r="AW55" s="372"/>
    </row>
    <row r="56" spans="1:49" s="138" customFormat="1" ht="20.100000000000001" customHeight="1">
      <c r="A56" s="85" t="s">
        <v>218</v>
      </c>
      <c r="B56" s="172">
        <v>4092.203</v>
      </c>
      <c r="C56" s="172">
        <v>4851.0860000000002</v>
      </c>
      <c r="D56" s="172">
        <f>IF(B56=0, "    ---- ", IF(ABS(ROUND(100/B56*C56-100,1))&lt;999,ROUND(100/B56*C56-100,1),IF(ROUND(100/B56*C56-100,1)&gt;999,999,-999)))</f>
        <v>18.5</v>
      </c>
      <c r="E56" s="172">
        <v>17577</v>
      </c>
      <c r="F56" s="172">
        <v>21282.581999999999</v>
      </c>
      <c r="G56" s="172">
        <f t="shared" si="18"/>
        <v>21.1</v>
      </c>
      <c r="H56" s="172"/>
      <c r="I56" s="172"/>
      <c r="J56" s="172"/>
      <c r="K56" s="172">
        <v>1133.7370000000001</v>
      </c>
      <c r="L56" s="172">
        <v>1328.9159999999999</v>
      </c>
      <c r="M56" s="71">
        <f t="shared" si="28"/>
        <v>17.2</v>
      </c>
      <c r="N56" s="172"/>
      <c r="O56" s="172"/>
      <c r="P56" s="156"/>
      <c r="Q56" s="172">
        <v>602.42528584000002</v>
      </c>
      <c r="R56" s="172">
        <v>640.11325128999999</v>
      </c>
      <c r="S56" s="156">
        <f t="shared" si="34"/>
        <v>6.3</v>
      </c>
      <c r="T56" s="172"/>
      <c r="U56" s="172"/>
      <c r="V56" s="156"/>
      <c r="W56" s="172"/>
      <c r="X56" s="172"/>
      <c r="Y56" s="156"/>
      <c r="Z56" s="172"/>
      <c r="AA56" s="172"/>
      <c r="AB56" s="156"/>
      <c r="AC56" s="172"/>
      <c r="AD56" s="172"/>
      <c r="AE56" s="156"/>
      <c r="AF56" s="172">
        <v>284.99942396</v>
      </c>
      <c r="AG56" s="172">
        <v>295.71693252</v>
      </c>
      <c r="AH56" s="156">
        <f>IF(AF56=0, "    ---- ", IF(ABS(ROUND(100/AF56*AG56-100,1))&lt;999,ROUND(100/AF56*AG56-100,1),IF(ROUND(100/AF56*AG56-100,1)&gt;999,999,-999)))</f>
        <v>3.8</v>
      </c>
      <c r="AI56" s="172">
        <v>4863.1639999999998</v>
      </c>
      <c r="AJ56" s="172">
        <v>6429.759</v>
      </c>
      <c r="AK56" s="156">
        <f t="shared" si="20"/>
        <v>32.200000000000003</v>
      </c>
      <c r="AL56" s="172">
        <v>15532</v>
      </c>
      <c r="AM56" s="172">
        <v>18642</v>
      </c>
      <c r="AN56" s="156">
        <f t="shared" si="27"/>
        <v>20</v>
      </c>
      <c r="AO56" s="71">
        <f t="shared" si="32"/>
        <v>44085.528709799997</v>
      </c>
      <c r="AP56" s="71">
        <f t="shared" si="33"/>
        <v>53470.173183810002</v>
      </c>
      <c r="AQ56" s="156">
        <f t="shared" si="23"/>
        <v>21.3</v>
      </c>
      <c r="AR56" s="71">
        <f t="shared" si="35"/>
        <v>44085.528709799997</v>
      </c>
      <c r="AS56" s="71">
        <f t="shared" si="24"/>
        <v>53470.173183810002</v>
      </c>
      <c r="AT56" s="186">
        <f t="shared" si="25"/>
        <v>21.3</v>
      </c>
      <c r="AU56" s="137"/>
      <c r="AV56" s="137"/>
      <c r="AW56" s="372"/>
    </row>
    <row r="57" spans="1:49" s="138" customFormat="1" ht="20.100000000000001" customHeight="1">
      <c r="A57" s="85" t="s">
        <v>219</v>
      </c>
      <c r="B57" s="172"/>
      <c r="C57" s="172"/>
      <c r="D57" s="156"/>
      <c r="E57" s="172">
        <v>1520</v>
      </c>
      <c r="F57" s="172">
        <v>1562.6469999999999</v>
      </c>
      <c r="G57" s="156">
        <f t="shared" si="18"/>
        <v>2.8</v>
      </c>
      <c r="H57" s="172"/>
      <c r="I57" s="172"/>
      <c r="J57" s="156"/>
      <c r="K57" s="172">
        <v>35.494</v>
      </c>
      <c r="L57" s="172">
        <v>33.985999999999997</v>
      </c>
      <c r="M57" s="156">
        <f t="shared" si="28"/>
        <v>-4.2</v>
      </c>
      <c r="N57" s="172"/>
      <c r="O57" s="172"/>
      <c r="P57" s="156"/>
      <c r="Q57" s="172">
        <v>50.811833640000003</v>
      </c>
      <c r="R57" s="172">
        <v>50.633206919999999</v>
      </c>
      <c r="S57" s="156">
        <f t="shared" si="34"/>
        <v>-0.4</v>
      </c>
      <c r="T57" s="172">
        <v>5.6840000000000002</v>
      </c>
      <c r="U57" s="172">
        <v>13.432</v>
      </c>
      <c r="V57" s="156">
        <f>IF(T57=0, "    ---- ", IF(ABS(ROUND(100/T57*U57-100,1))&lt;999,ROUND(100/T57*U57-100,1),IF(ROUND(100/T57*U57-100,1)&gt;999,999,-999)))</f>
        <v>136.30000000000001</v>
      </c>
      <c r="W57" s="172"/>
      <c r="X57" s="172"/>
      <c r="Y57" s="156"/>
      <c r="Z57" s="172"/>
      <c r="AA57" s="172"/>
      <c r="AB57" s="156"/>
      <c r="AC57" s="172"/>
      <c r="AD57" s="172"/>
      <c r="AE57" s="156"/>
      <c r="AF57" s="172"/>
      <c r="AG57" s="172">
        <v>0.15127320000000002</v>
      </c>
      <c r="AH57" s="156" t="str">
        <f>IF(AF57=0, "    ---- ", IF(ABS(ROUND(100/AF57*AG57-100,1))&lt;999,ROUND(100/AF57*AG57-100,1),IF(ROUND(100/AF57*AG57-100,1)&gt;999,999,-999)))</f>
        <v xml:space="preserve">    ---- </v>
      </c>
      <c r="AI57" s="172"/>
      <c r="AJ57" s="172"/>
      <c r="AK57" s="156"/>
      <c r="AL57" s="172"/>
      <c r="AM57" s="172"/>
      <c r="AN57" s="156"/>
      <c r="AO57" s="71">
        <f t="shared" si="32"/>
        <v>1611.9898336399999</v>
      </c>
      <c r="AP57" s="71">
        <f t="shared" si="33"/>
        <v>1660.8494801200002</v>
      </c>
      <c r="AQ57" s="156">
        <f t="shared" si="23"/>
        <v>3</v>
      </c>
      <c r="AR57" s="71">
        <f t="shared" si="35"/>
        <v>1611.9898336399999</v>
      </c>
      <c r="AS57" s="71">
        <f t="shared" si="24"/>
        <v>1660.8494801200002</v>
      </c>
      <c r="AT57" s="186">
        <f t="shared" si="25"/>
        <v>3</v>
      </c>
      <c r="AU57" s="137"/>
      <c r="AV57" s="137"/>
      <c r="AW57" s="372"/>
    </row>
    <row r="58" spans="1:49" s="138" customFormat="1" ht="20.100000000000001" customHeight="1">
      <c r="A58" s="85" t="s">
        <v>220</v>
      </c>
      <c r="B58" s="172"/>
      <c r="C58" s="172"/>
      <c r="D58" s="156"/>
      <c r="E58" s="172"/>
      <c r="F58" s="172"/>
      <c r="G58" s="156"/>
      <c r="H58" s="172"/>
      <c r="I58" s="172"/>
      <c r="J58" s="156"/>
      <c r="K58" s="172"/>
      <c r="L58" s="172"/>
      <c r="M58" s="156"/>
      <c r="N58" s="172"/>
      <c r="O58" s="172"/>
      <c r="P58" s="156"/>
      <c r="Q58" s="172">
        <v>2.7049762000000004</v>
      </c>
      <c r="R58" s="172">
        <v>1.5116835500000001</v>
      </c>
      <c r="S58" s="156">
        <f t="shared" si="34"/>
        <v>-44.1</v>
      </c>
      <c r="T58" s="172"/>
      <c r="U58" s="172"/>
      <c r="V58" s="156"/>
      <c r="W58" s="172"/>
      <c r="X58" s="172"/>
      <c r="Y58" s="156"/>
      <c r="Z58" s="172"/>
      <c r="AA58" s="172"/>
      <c r="AB58" s="156"/>
      <c r="AC58" s="172"/>
      <c r="AD58" s="172"/>
      <c r="AE58" s="156"/>
      <c r="AF58" s="172"/>
      <c r="AG58" s="172"/>
      <c r="AH58" s="156"/>
      <c r="AI58" s="172"/>
      <c r="AJ58" s="172"/>
      <c r="AK58" s="156"/>
      <c r="AL58" s="172">
        <v>4.0999999999999996</v>
      </c>
      <c r="AM58" s="172">
        <v>119</v>
      </c>
      <c r="AN58" s="156">
        <f t="shared" si="27"/>
        <v>999</v>
      </c>
      <c r="AO58" s="71">
        <f t="shared" si="32"/>
        <v>6.8049762000000005</v>
      </c>
      <c r="AP58" s="71">
        <f t="shared" si="33"/>
        <v>120.51168355</v>
      </c>
      <c r="AQ58" s="156">
        <f t="shared" si="23"/>
        <v>999</v>
      </c>
      <c r="AR58" s="71">
        <f t="shared" si="35"/>
        <v>6.8049762000000005</v>
      </c>
      <c r="AS58" s="71">
        <f t="shared" si="24"/>
        <v>120.51168355</v>
      </c>
      <c r="AT58" s="186">
        <f t="shared" si="25"/>
        <v>999</v>
      </c>
      <c r="AU58" s="137"/>
      <c r="AV58" s="137"/>
      <c r="AW58" s="372"/>
    </row>
    <row r="59" spans="1:49" s="138" customFormat="1" ht="20.100000000000001" customHeight="1">
      <c r="A59" s="85" t="s">
        <v>221</v>
      </c>
      <c r="B59" s="172">
        <v>94.231999999999999</v>
      </c>
      <c r="C59" s="172">
        <v>50.527999999999999</v>
      </c>
      <c r="D59" s="156">
        <f>IF(B59=0, "    ---- ", IF(ABS(ROUND(100/B59*C59-100,1))&lt;999,ROUND(100/B59*C59-100,1),IF(ROUND(100/B59*C59-100,1)&gt;999,999,-999)))</f>
        <v>-46.4</v>
      </c>
      <c r="E59" s="172"/>
      <c r="F59" s="172"/>
      <c r="G59" s="156"/>
      <c r="H59" s="172">
        <v>673.78132300000004</v>
      </c>
      <c r="I59" s="172">
        <v>802.42600000000004</v>
      </c>
      <c r="J59" s="156">
        <f>IF(H59=0, "    ---- ", IF(ABS(ROUND(100/H59*I59-100,1))&lt;999,ROUND(100/H59*I59-100,1),IF(ROUND(100/H59*I59-100,1)&gt;999,999,-999)))</f>
        <v>19.100000000000001</v>
      </c>
      <c r="K59" s="172">
        <v>23.995999999999999</v>
      </c>
      <c r="L59" s="172">
        <v>-2.4990000000000001</v>
      </c>
      <c r="M59" s="156">
        <f>IF(K59=0, "    ---- ", IF(ABS(ROUND(100/K59*L59-100,1))&lt;999,ROUND(100/K59*L59-100,1),IF(ROUND(100/K59*L59-100,1)&gt;999,999,-999)))</f>
        <v>-110.4</v>
      </c>
      <c r="N59" s="172"/>
      <c r="O59" s="172"/>
      <c r="P59" s="156"/>
      <c r="Q59" s="172">
        <v>8.4553293299999996</v>
      </c>
      <c r="R59" s="172">
        <v>5.5032779999999996E-2</v>
      </c>
      <c r="S59" s="156">
        <f t="shared" si="34"/>
        <v>-99.3</v>
      </c>
      <c r="T59" s="172"/>
      <c r="U59" s="172"/>
      <c r="V59" s="156"/>
      <c r="W59" s="172">
        <v>415.4</v>
      </c>
      <c r="X59" s="172">
        <v>174</v>
      </c>
      <c r="Y59" s="156">
        <f t="shared" si="26"/>
        <v>-58.1</v>
      </c>
      <c r="Z59" s="172"/>
      <c r="AA59" s="172"/>
      <c r="AB59" s="156"/>
      <c r="AC59" s="172"/>
      <c r="AD59" s="172"/>
      <c r="AE59" s="156"/>
      <c r="AF59" s="172">
        <v>17.505035159999998</v>
      </c>
      <c r="AG59" s="172">
        <v>15.63722061</v>
      </c>
      <c r="AH59" s="156">
        <f>IF(AF59=0, "    ---- ", IF(ABS(ROUND(100/AF59*AG59-100,1))&lt;999,ROUND(100/AF59*AG59-100,1),IF(ROUND(100/AF59*AG59-100,1)&gt;999,999,-999)))</f>
        <v>-10.7</v>
      </c>
      <c r="AI59" s="172">
        <v>48.02</v>
      </c>
      <c r="AJ59" s="172">
        <v>25.31</v>
      </c>
      <c r="AK59" s="156">
        <f t="shared" si="20"/>
        <v>-47.3</v>
      </c>
      <c r="AL59" s="172">
        <v>138</v>
      </c>
      <c r="AM59" s="172">
        <v>199</v>
      </c>
      <c r="AN59" s="156">
        <f t="shared" si="27"/>
        <v>44.2</v>
      </c>
      <c r="AO59" s="71">
        <f t="shared" si="32"/>
        <v>1419.3896874899999</v>
      </c>
      <c r="AP59" s="71">
        <f t="shared" si="33"/>
        <v>1264.45725339</v>
      </c>
      <c r="AQ59" s="156">
        <f t="shared" si="23"/>
        <v>-10.9</v>
      </c>
      <c r="AR59" s="71">
        <f t="shared" si="35"/>
        <v>1419.3896874899999</v>
      </c>
      <c r="AS59" s="71">
        <f t="shared" si="24"/>
        <v>1264.45725339</v>
      </c>
      <c r="AT59" s="186">
        <f t="shared" si="25"/>
        <v>-10.9</v>
      </c>
      <c r="AU59" s="137"/>
      <c r="AV59" s="137"/>
      <c r="AW59" s="372"/>
    </row>
    <row r="60" spans="1:49" s="138" customFormat="1" ht="20.100000000000001" customHeight="1">
      <c r="A60" s="229" t="s">
        <v>222</v>
      </c>
      <c r="B60" s="172">
        <v>9764.2579999999998</v>
      </c>
      <c r="C60" s="172">
        <v>11569.002</v>
      </c>
      <c r="D60" s="156">
        <f>IF(B60=0, "    ---- ", IF(ABS(ROUND(100/B60*C60-100,1))&lt;999,ROUND(100/B60*C60-100,1),IF(ROUND(100/B60*C60-100,1)&gt;999,999,-999)))</f>
        <v>18.5</v>
      </c>
      <c r="E60" s="172">
        <v>39457</v>
      </c>
      <c r="F60" s="172">
        <v>47511.577999999994</v>
      </c>
      <c r="G60" s="156">
        <f t="shared" si="18"/>
        <v>20.399999999999999</v>
      </c>
      <c r="H60" s="172">
        <v>1751.7347450000002</v>
      </c>
      <c r="I60" s="172">
        <v>2163.79</v>
      </c>
      <c r="J60" s="156">
        <f>IF(H60=0, "    ---- ", IF(ABS(ROUND(100/H60*I60-100,1))&lt;999,ROUND(100/H60*I60-100,1),IF(ROUND(100/H60*I60-100,1)&gt;999,999,-999)))</f>
        <v>23.5</v>
      </c>
      <c r="K60" s="172">
        <v>11604.507</v>
      </c>
      <c r="L60" s="172">
        <v>14148.915000000001</v>
      </c>
      <c r="M60" s="156">
        <f>IF(K60=0, "    ---- ", IF(ABS(ROUND(100/K60*L60-100,1))&lt;999,ROUND(100/K60*L60-100,1),IF(ROUND(100/K60*L60-100,1)&gt;999,999,-999)))</f>
        <v>21.9</v>
      </c>
      <c r="N60" s="172"/>
      <c r="O60" s="172"/>
      <c r="P60" s="156"/>
      <c r="Q60" s="172">
        <v>1850.32141372</v>
      </c>
      <c r="R60" s="172">
        <v>2056.4125911400001</v>
      </c>
      <c r="S60" s="156">
        <f t="shared" si="34"/>
        <v>11.1</v>
      </c>
      <c r="T60" s="172">
        <v>734.50799999999992</v>
      </c>
      <c r="U60" s="172">
        <v>1015.796</v>
      </c>
      <c r="V60" s="156">
        <f>IF(T60=0, "    ---- ", IF(ABS(ROUND(100/T60*U60-100,1))&lt;999,ROUND(100/T60*U60-100,1),IF(ROUND(100/T60*U60-100,1)&gt;999,999,-999)))</f>
        <v>38.299999999999997</v>
      </c>
      <c r="W60" s="172">
        <v>27871.4</v>
      </c>
      <c r="X60" s="172">
        <v>36517</v>
      </c>
      <c r="Y60" s="156">
        <f t="shared" si="26"/>
        <v>31</v>
      </c>
      <c r="Z60" s="172"/>
      <c r="AA60" s="172"/>
      <c r="AB60" s="156"/>
      <c r="AC60" s="172">
        <v>1387</v>
      </c>
      <c r="AD60" s="172">
        <v>1538.3</v>
      </c>
      <c r="AE60" s="156">
        <f>IF(AC60=0, "    ---- ", IF(ABS(ROUND(100/AC60*AD60-100,1))&lt;999,ROUND(100/AC60*AD60-100,1),IF(ROUND(100/AC60*AD60-100,1)&gt;999,999,-999)))</f>
        <v>10.9</v>
      </c>
      <c r="AF60" s="172">
        <v>537.15849228000002</v>
      </c>
      <c r="AG60" s="172">
        <v>595.16810782999994</v>
      </c>
      <c r="AH60" s="156">
        <f>IF(AF60=0, "    ---- ", IF(ABS(ROUND(100/AF60*AG60-100,1))&lt;999,ROUND(100/AF60*AG60-100,1),IF(ROUND(100/AF60*AG60-100,1)&gt;999,999,-999)))</f>
        <v>10.8</v>
      </c>
      <c r="AI60" s="172">
        <v>11636.395</v>
      </c>
      <c r="AJ60" s="172">
        <v>14453.692999999999</v>
      </c>
      <c r="AK60" s="156">
        <f t="shared" si="20"/>
        <v>24.2</v>
      </c>
      <c r="AL60" s="172">
        <v>37340.6</v>
      </c>
      <c r="AM60" s="172">
        <v>49557</v>
      </c>
      <c r="AN60" s="156">
        <f t="shared" si="27"/>
        <v>32.700000000000003</v>
      </c>
      <c r="AO60" s="71">
        <f t="shared" si="32"/>
        <v>142547.88265099999</v>
      </c>
      <c r="AP60" s="71">
        <f t="shared" si="33"/>
        <v>179588.35469897001</v>
      </c>
      <c r="AQ60" s="156">
        <f t="shared" si="23"/>
        <v>26</v>
      </c>
      <c r="AR60" s="71">
        <f t="shared" si="35"/>
        <v>143934.88265099999</v>
      </c>
      <c r="AS60" s="71">
        <f t="shared" si="24"/>
        <v>181126.65469897003</v>
      </c>
      <c r="AT60" s="186">
        <f t="shared" si="25"/>
        <v>25.8</v>
      </c>
      <c r="AU60" s="137"/>
      <c r="AV60" s="137"/>
      <c r="AW60" s="372"/>
    </row>
    <row r="61" spans="1:49" s="138" customFormat="1" ht="20.100000000000001" customHeight="1">
      <c r="A61" s="85" t="s">
        <v>372</v>
      </c>
      <c r="B61" s="172"/>
      <c r="C61" s="172"/>
      <c r="D61" s="156"/>
      <c r="E61" s="172"/>
      <c r="F61" s="172"/>
      <c r="G61" s="156"/>
      <c r="H61" s="172"/>
      <c r="I61" s="172"/>
      <c r="J61" s="156"/>
      <c r="K61" s="172"/>
      <c r="L61" s="172"/>
      <c r="M61" s="156"/>
      <c r="N61" s="172"/>
      <c r="O61" s="172"/>
      <c r="P61" s="156"/>
      <c r="Q61" s="172"/>
      <c r="R61" s="172"/>
      <c r="S61" s="156"/>
      <c r="T61" s="172"/>
      <c r="U61" s="172"/>
      <c r="V61" s="156"/>
      <c r="W61" s="172"/>
      <c r="X61" s="172"/>
      <c r="Y61" s="156"/>
      <c r="Z61" s="172"/>
      <c r="AA61" s="172"/>
      <c r="AB61" s="156"/>
      <c r="AC61" s="172"/>
      <c r="AD61" s="172"/>
      <c r="AE61" s="156"/>
      <c r="AF61" s="172">
        <v>0.68431185999999999</v>
      </c>
      <c r="AG61" s="172">
        <v>0.78685201000000005</v>
      </c>
      <c r="AH61" s="156">
        <f>IF(AF61=0, "    ---- ", IF(ABS(ROUND(100/AF61*AG61-100,1))&lt;999,ROUND(100/AF61*AG61-100,1),IF(ROUND(100/AF61*AG61-100,1)&gt;999,999,-999)))</f>
        <v>15</v>
      </c>
      <c r="AI61" s="172"/>
      <c r="AJ61" s="172"/>
      <c r="AK61" s="156"/>
      <c r="AL61" s="172"/>
      <c r="AM61" s="172"/>
      <c r="AN61" s="156"/>
      <c r="AO61" s="71">
        <f t="shared" si="32"/>
        <v>0.68431185999999999</v>
      </c>
      <c r="AP61" s="71">
        <f t="shared" si="33"/>
        <v>0.78685201000000005</v>
      </c>
      <c r="AQ61" s="156">
        <f t="shared" si="23"/>
        <v>15</v>
      </c>
      <c r="AR61" s="71">
        <f t="shared" si="35"/>
        <v>0.68431185999999999</v>
      </c>
      <c r="AS61" s="71">
        <f t="shared" si="24"/>
        <v>0.78685201000000005</v>
      </c>
      <c r="AT61" s="186">
        <f t="shared" si="25"/>
        <v>15</v>
      </c>
      <c r="AU61" s="137"/>
      <c r="AV61" s="137"/>
      <c r="AW61" s="372"/>
    </row>
    <row r="62" spans="1:49" s="138" customFormat="1" ht="20.100000000000001" customHeight="1">
      <c r="A62" s="85" t="s">
        <v>296</v>
      </c>
      <c r="B62" s="172">
        <v>10663.466</v>
      </c>
      <c r="C62" s="172">
        <v>12550.144</v>
      </c>
      <c r="D62" s="156">
        <f>IF(B62=0, "    ---- ", IF(ABS(ROUND(100/B62*C62-100,1))&lt;999,ROUND(100/B62*C62-100,1),IF(ROUND(100/B62*C62-100,1)&gt;999,999,-999)))</f>
        <v>17.7</v>
      </c>
      <c r="E62" s="172">
        <v>266854</v>
      </c>
      <c r="F62" s="172">
        <v>262585.90700000001</v>
      </c>
      <c r="G62" s="156">
        <f t="shared" si="18"/>
        <v>-1.6</v>
      </c>
      <c r="H62" s="172">
        <v>2236.783394</v>
      </c>
      <c r="I62" s="172">
        <v>2825.4449999999997</v>
      </c>
      <c r="J62" s="156">
        <f>IF(H62=0, "    ---- ", IF(ABS(ROUND(100/H62*I62-100,1))&lt;999,ROUND(100/H62*I62-100,1),IF(ROUND(100/H62*I62-100,1)&gt;999,999,-999)))</f>
        <v>26.3</v>
      </c>
      <c r="K62" s="172">
        <v>15394.694</v>
      </c>
      <c r="L62" s="172">
        <v>18785.837</v>
      </c>
      <c r="M62" s="156">
        <f>IF(K62=0, "    ---- ", IF(ABS(ROUND(100/K62*L62-100,1))&lt;999,ROUND(100/K62*L62-100,1),IF(ROUND(100/K62*L62-100,1)&gt;999,999,-999)))</f>
        <v>22</v>
      </c>
      <c r="N62" s="172"/>
      <c r="O62" s="172"/>
      <c r="P62" s="156"/>
      <c r="Q62" s="172">
        <v>348345.81337711005</v>
      </c>
      <c r="R62" s="172">
        <v>411220.44757526001</v>
      </c>
      <c r="S62" s="156">
        <f>IF(Q62=0, "    ---- ", IF(ABS(ROUND(100/Q62*R62-100,1))&lt;999,ROUND(100/Q62*R62-100,1),IF(ROUND(100/Q62*R62-100,1)&gt;999,999,-999)))</f>
        <v>18</v>
      </c>
      <c r="T62" s="172">
        <v>1996.54</v>
      </c>
      <c r="U62" s="172">
        <v>2411.9970000000003</v>
      </c>
      <c r="V62" s="156">
        <f>IF(T62=0, "    ---- ", IF(ABS(ROUND(100/T62*U62-100,1))&lt;999,ROUND(100/T62*U62-100,1),IF(ROUND(100/T62*U62-100,1)&gt;999,999,-999)))</f>
        <v>20.8</v>
      </c>
      <c r="W62" s="172">
        <v>74799.5</v>
      </c>
      <c r="X62" s="172">
        <v>84693</v>
      </c>
      <c r="Y62" s="156">
        <f t="shared" si="26"/>
        <v>13.2</v>
      </c>
      <c r="Z62" s="172">
        <v>59720.67</v>
      </c>
      <c r="AA62" s="172">
        <v>69660</v>
      </c>
      <c r="AB62" s="156">
        <f>IF(Z62=0, "    ---- ", IF(ABS(ROUND(100/Z62*AA62-100,1))&lt;999,ROUND(100/Z62*AA62-100,1),IF(ROUND(100/Z62*AA62-100,1)&gt;999,999,-999)))</f>
        <v>16.600000000000001</v>
      </c>
      <c r="AC62" s="172">
        <v>1387</v>
      </c>
      <c r="AD62" s="172">
        <v>1538.3</v>
      </c>
      <c r="AE62" s="156">
        <f>IF(AC62=0, "    ---- ", IF(ABS(ROUND(100/AC62*AD62-100,1))&lt;999,ROUND(100/AC62*AD62-100,1),IF(ROUND(100/AC62*AD62-100,1)&gt;999,999,-999)))</f>
        <v>10.9</v>
      </c>
      <c r="AF62" s="172">
        <v>8876.3386694700021</v>
      </c>
      <c r="AG62" s="172">
        <v>9153.4604544800022</v>
      </c>
      <c r="AH62" s="156">
        <f>IF(AF62=0, "    ---- ", IF(ABS(ROUND(100/AF62*AG62-100,1))&lt;999,ROUND(100/AF62*AG62-100,1),IF(ROUND(100/AF62*AG62-100,1)&gt;999,999,-999)))</f>
        <v>3.1</v>
      </c>
      <c r="AI62" s="172">
        <v>30721.891</v>
      </c>
      <c r="AJ62" s="172">
        <v>34690.778999999995</v>
      </c>
      <c r="AK62" s="156">
        <f t="shared" si="20"/>
        <v>12.9</v>
      </c>
      <c r="AL62" s="172">
        <v>223534.4</v>
      </c>
      <c r="AM62" s="172">
        <v>230075</v>
      </c>
      <c r="AN62" s="156">
        <f t="shared" si="27"/>
        <v>2.9</v>
      </c>
      <c r="AO62" s="71">
        <f t="shared" si="32"/>
        <v>1043144.0964405802</v>
      </c>
      <c r="AP62" s="71">
        <f t="shared" si="33"/>
        <v>1138652.0170297399</v>
      </c>
      <c r="AQ62" s="156">
        <f t="shared" si="23"/>
        <v>9.1999999999999993</v>
      </c>
      <c r="AR62" s="71">
        <f t="shared" si="35"/>
        <v>1044531.0964405802</v>
      </c>
      <c r="AS62" s="71">
        <f t="shared" si="24"/>
        <v>1140190.3170297402</v>
      </c>
      <c r="AT62" s="186">
        <f t="shared" si="25"/>
        <v>9.1999999999999993</v>
      </c>
      <c r="AU62" s="137"/>
      <c r="AV62" s="531"/>
      <c r="AW62" s="372"/>
    </row>
    <row r="63" spans="1:49" s="139" customFormat="1" ht="20.100000000000001" customHeight="1">
      <c r="A63" s="205"/>
      <c r="B63" s="174"/>
      <c r="C63" s="174"/>
      <c r="D63" s="155"/>
      <c r="E63" s="174"/>
      <c r="F63" s="174"/>
      <c r="G63" s="155"/>
      <c r="H63" s="174"/>
      <c r="I63" s="174"/>
      <c r="J63" s="155"/>
      <c r="K63" s="174"/>
      <c r="L63" s="174"/>
      <c r="M63" s="70"/>
      <c r="N63" s="174"/>
      <c r="O63" s="174"/>
      <c r="P63" s="155"/>
      <c r="Q63" s="174"/>
      <c r="R63" s="174"/>
      <c r="S63" s="155"/>
      <c r="T63" s="174"/>
      <c r="U63" s="174"/>
      <c r="V63" s="155"/>
      <c r="W63" s="174"/>
      <c r="X63" s="174"/>
      <c r="Y63" s="155"/>
      <c r="Z63" s="174"/>
      <c r="AA63" s="174"/>
      <c r="AB63" s="155"/>
      <c r="AC63" s="174"/>
      <c r="AD63" s="174"/>
      <c r="AE63" s="155"/>
      <c r="AF63" s="174"/>
      <c r="AG63" s="174"/>
      <c r="AH63" s="155"/>
      <c r="AI63" s="174"/>
      <c r="AJ63" s="174"/>
      <c r="AK63" s="155"/>
      <c r="AL63" s="174"/>
      <c r="AM63" s="174"/>
      <c r="AN63" s="155"/>
      <c r="AO63" s="70"/>
      <c r="AP63" s="70"/>
      <c r="AQ63" s="155"/>
      <c r="AR63" s="70"/>
      <c r="AS63" s="70"/>
      <c r="AT63" s="187"/>
      <c r="AU63" s="140"/>
      <c r="AV63" s="140"/>
      <c r="AW63" s="371"/>
    </row>
    <row r="64" spans="1:49" s="139" customFormat="1" ht="20.100000000000001" customHeight="1">
      <c r="A64" s="205" t="s">
        <v>35</v>
      </c>
      <c r="B64" s="174">
        <v>10918.058000000001</v>
      </c>
      <c r="C64" s="174">
        <v>12835.235000000001</v>
      </c>
      <c r="D64" s="155">
        <f>IF(B64=0, "    ---- ", IF(ABS(ROUND(100/B64*C64-100,1))&lt;999,ROUND(100/B64*C64-100,1),IF(ROUND(100/B64*C64-100,1)&gt;999,999,-999)))</f>
        <v>17.600000000000001</v>
      </c>
      <c r="E64" s="174">
        <v>289248</v>
      </c>
      <c r="F64" s="174">
        <v>286870.85700000002</v>
      </c>
      <c r="G64" s="155">
        <f t="shared" si="18"/>
        <v>-0.8</v>
      </c>
      <c r="H64" s="174">
        <v>2637.7199500000002</v>
      </c>
      <c r="I64" s="174">
        <v>3256.7669999999998</v>
      </c>
      <c r="J64" s="155">
        <f>IF(H64=0, "    ---- ", IF(ABS(ROUND(100/H64*I64-100,1))&lt;999,ROUND(100/H64*I64-100,1),IF(ROUND(100/H64*I64-100,1)&gt;999,999,-999)))</f>
        <v>23.5</v>
      </c>
      <c r="K64" s="174">
        <v>15978.941999999999</v>
      </c>
      <c r="L64" s="174">
        <v>19412.703999999998</v>
      </c>
      <c r="M64" s="70">
        <f>IF(K64=0, "    ---- ", IF(ABS(ROUND(100/K64*L64-100,1))&lt;999,ROUND(100/K64*L64-100,1),IF(ROUND(100/K64*L64-100,1)&gt;999,999,-999)))</f>
        <v>21.5</v>
      </c>
      <c r="N64" s="174">
        <v>171.9</v>
      </c>
      <c r="O64" s="174">
        <v>153.1</v>
      </c>
      <c r="P64" s="155">
        <f>IF(N64=0, "    ---- ", IF(ABS(ROUND(100/N64*O64-100,1))&lt;999,ROUND(100/N64*O64-100,1),IF(ROUND(100/N64*O64-100,1)&gt;999,999,-999)))</f>
        <v>-10.9</v>
      </c>
      <c r="Q64" s="174">
        <v>377699.63851214008</v>
      </c>
      <c r="R64" s="174">
        <v>445903.19411610003</v>
      </c>
      <c r="S64" s="155">
        <f>IF(Q64=0, "    ---- ", IF(ABS(ROUND(100/Q64*R64-100,1))&lt;999,ROUND(100/Q64*R64-100,1),IF(ROUND(100/Q64*R64-100,1)&gt;999,999,-999)))</f>
        <v>18.100000000000001</v>
      </c>
      <c r="T64" s="174">
        <v>2130.527</v>
      </c>
      <c r="U64" s="174">
        <v>2546.0620000000004</v>
      </c>
      <c r="V64" s="155">
        <f>IF(T64=0, "    ---- ", IF(ABS(ROUND(100/T64*U64-100,1))&lt;999,ROUND(100/T64*U64-100,1),IF(ROUND(100/T64*U64-100,1)&gt;999,999,-999)))</f>
        <v>19.5</v>
      </c>
      <c r="W64" s="174">
        <v>79531.899999999994</v>
      </c>
      <c r="X64" s="174">
        <v>90370</v>
      </c>
      <c r="Y64" s="155">
        <f t="shared" si="26"/>
        <v>13.6</v>
      </c>
      <c r="Z64" s="174">
        <v>66427.258000000002</v>
      </c>
      <c r="AA64" s="174">
        <v>76571</v>
      </c>
      <c r="AB64" s="155">
        <f>IF(Z64=0, "    ---- ", IF(ABS(ROUND(100/Z64*AA64-100,1))&lt;999,ROUND(100/Z64*AA64-100,1),IF(ROUND(100/Z64*AA64-100,1)&gt;999,999,-999)))</f>
        <v>15.3</v>
      </c>
      <c r="AC64" s="174">
        <v>1406</v>
      </c>
      <c r="AD64" s="174">
        <v>1557.5</v>
      </c>
      <c r="AE64" s="155">
        <f>IF(AC64=0, "    ---- ", IF(ABS(ROUND(100/AC64*AD64-100,1))&lt;999,ROUND(100/AC64*AD64-100,1),IF(ROUND(100/AC64*AD64-100,1)&gt;999,999,-999)))</f>
        <v>10.8</v>
      </c>
      <c r="AF64" s="174">
        <v>9287.0150225200014</v>
      </c>
      <c r="AG64" s="174">
        <v>9600.0392097000022</v>
      </c>
      <c r="AH64" s="155">
        <f>IF(AF64=0, "    ---- ", IF(ABS(ROUND(100/AF64*AG64-100,1))&lt;999,ROUND(100/AF64*AG64-100,1),IF(ROUND(100/AF64*AG64-100,1)&gt;999,999,-999)))</f>
        <v>3.4</v>
      </c>
      <c r="AI64" s="174">
        <v>34931.152000000002</v>
      </c>
      <c r="AJ64" s="174">
        <v>39403.453999999998</v>
      </c>
      <c r="AK64" s="155">
        <f t="shared" si="20"/>
        <v>12.8</v>
      </c>
      <c r="AL64" s="174">
        <v>254243.5</v>
      </c>
      <c r="AM64" s="174">
        <v>261859</v>
      </c>
      <c r="AN64" s="155">
        <f t="shared" si="27"/>
        <v>3</v>
      </c>
      <c r="AO64" s="134">
        <f>B64+E64+H64+K64+Q64+T64+W64+Z64+AF64+AI64+AL64</f>
        <v>1143033.7104846602</v>
      </c>
      <c r="AP64" s="70">
        <f>C64+F64+I64+L64+R64+U64+X64+AA64+AG64+AJ64+AM64</f>
        <v>1248628.3123258001</v>
      </c>
      <c r="AQ64" s="155">
        <f t="shared" si="23"/>
        <v>9.1999999999999993</v>
      </c>
      <c r="AR64" s="134">
        <f t="shared" si="35"/>
        <v>1144611.6104846601</v>
      </c>
      <c r="AS64" s="70">
        <f t="shared" si="35"/>
        <v>1250338.9123257999</v>
      </c>
      <c r="AT64" s="187">
        <f t="shared" si="25"/>
        <v>9.1999999999999993</v>
      </c>
      <c r="AU64" s="140"/>
      <c r="AV64" s="140"/>
      <c r="AW64" s="372"/>
    </row>
    <row r="65" spans="1:49" s="138" customFormat="1" ht="20.100000000000001" customHeight="1">
      <c r="A65" s="231"/>
      <c r="B65" s="172"/>
      <c r="C65" s="172"/>
      <c r="D65" s="156"/>
      <c r="E65" s="172"/>
      <c r="F65" s="172"/>
      <c r="G65" s="156"/>
      <c r="H65" s="172"/>
      <c r="I65" s="172"/>
      <c r="J65" s="156"/>
      <c r="K65" s="172"/>
      <c r="L65" s="172"/>
      <c r="M65" s="71"/>
      <c r="N65" s="172"/>
      <c r="O65" s="172"/>
      <c r="P65" s="156"/>
      <c r="Q65" s="172"/>
      <c r="R65" s="172"/>
      <c r="S65" s="156"/>
      <c r="T65" s="172"/>
      <c r="U65" s="172"/>
      <c r="V65" s="156"/>
      <c r="W65" s="172"/>
      <c r="X65" s="172"/>
      <c r="Y65" s="156"/>
      <c r="Z65" s="172"/>
      <c r="AA65" s="172"/>
      <c r="AB65" s="156"/>
      <c r="AC65" s="172"/>
      <c r="AD65" s="172"/>
      <c r="AE65" s="156"/>
      <c r="AF65" s="172"/>
      <c r="AG65" s="172"/>
      <c r="AH65" s="156"/>
      <c r="AI65" s="172"/>
      <c r="AJ65" s="172"/>
      <c r="AK65" s="156"/>
      <c r="AL65" s="172"/>
      <c r="AM65" s="172"/>
      <c r="AN65" s="156"/>
      <c r="AO65" s="71"/>
      <c r="AP65" s="71"/>
      <c r="AQ65" s="156"/>
      <c r="AR65" s="71"/>
      <c r="AS65" s="71"/>
      <c r="AT65" s="186"/>
      <c r="AU65" s="137"/>
      <c r="AV65" s="137"/>
      <c r="AW65" s="372"/>
    </row>
    <row r="66" spans="1:49" s="138" customFormat="1" ht="20.100000000000001" customHeight="1">
      <c r="A66" s="205" t="s">
        <v>223</v>
      </c>
      <c r="B66" s="172"/>
      <c r="C66" s="172"/>
      <c r="D66" s="156"/>
      <c r="E66" s="172"/>
      <c r="F66" s="172"/>
      <c r="G66" s="156"/>
      <c r="H66" s="172"/>
      <c r="I66" s="172"/>
      <c r="J66" s="156"/>
      <c r="K66" s="172"/>
      <c r="L66" s="172"/>
      <c r="M66" s="71"/>
      <c r="N66" s="172"/>
      <c r="O66" s="172"/>
      <c r="P66" s="156"/>
      <c r="Q66" s="172"/>
      <c r="R66" s="172"/>
      <c r="S66" s="156"/>
      <c r="T66" s="172"/>
      <c r="U66" s="172"/>
      <c r="V66" s="156"/>
      <c r="W66" s="172"/>
      <c r="X66" s="172"/>
      <c r="Y66" s="156"/>
      <c r="Z66" s="172"/>
      <c r="AA66" s="172"/>
      <c r="AB66" s="156"/>
      <c r="AC66" s="172"/>
      <c r="AD66" s="172"/>
      <c r="AE66" s="156"/>
      <c r="AF66" s="172"/>
      <c r="AG66" s="172"/>
      <c r="AH66" s="156"/>
      <c r="AI66" s="172"/>
      <c r="AJ66" s="172"/>
      <c r="AK66" s="156"/>
      <c r="AL66" s="172"/>
      <c r="AM66" s="172"/>
      <c r="AN66" s="156"/>
      <c r="AO66" s="71"/>
      <c r="AP66" s="71"/>
      <c r="AQ66" s="156"/>
      <c r="AR66" s="71"/>
      <c r="AS66" s="71"/>
      <c r="AT66" s="186"/>
      <c r="AU66" s="137"/>
      <c r="AV66" s="137"/>
      <c r="AW66" s="372"/>
    </row>
    <row r="67" spans="1:49" s="138" customFormat="1" ht="20.100000000000001" customHeight="1">
      <c r="A67" s="205"/>
      <c r="B67" s="172"/>
      <c r="C67" s="172"/>
      <c r="D67" s="156"/>
      <c r="E67" s="172"/>
      <c r="F67" s="172"/>
      <c r="G67" s="156"/>
      <c r="H67" s="172"/>
      <c r="I67" s="172"/>
      <c r="J67" s="156"/>
      <c r="K67" s="172"/>
      <c r="L67" s="172"/>
      <c r="M67" s="71"/>
      <c r="N67" s="172"/>
      <c r="O67" s="172"/>
      <c r="P67" s="156"/>
      <c r="Q67" s="172"/>
      <c r="R67" s="172"/>
      <c r="S67" s="156"/>
      <c r="T67" s="172"/>
      <c r="U67" s="172"/>
      <c r="V67" s="156"/>
      <c r="W67" s="172"/>
      <c r="X67" s="172"/>
      <c r="Y67" s="156"/>
      <c r="Z67" s="172"/>
      <c r="AA67" s="172"/>
      <c r="AB67" s="156"/>
      <c r="AC67" s="172"/>
      <c r="AD67" s="172"/>
      <c r="AE67" s="156"/>
      <c r="AF67" s="172"/>
      <c r="AG67" s="172"/>
      <c r="AH67" s="156"/>
      <c r="AI67" s="172"/>
      <c r="AJ67" s="172"/>
      <c r="AK67" s="156"/>
      <c r="AL67" s="172"/>
      <c r="AM67" s="172"/>
      <c r="AN67" s="156"/>
      <c r="AO67" s="71"/>
      <c r="AP67" s="71"/>
      <c r="AQ67" s="156"/>
      <c r="AR67" s="71"/>
      <c r="AS67" s="71"/>
      <c r="AT67" s="186"/>
      <c r="AU67" s="137"/>
      <c r="AV67" s="137"/>
      <c r="AW67" s="372"/>
    </row>
    <row r="68" spans="1:49" s="138" customFormat="1" ht="20.100000000000001" customHeight="1">
      <c r="A68" s="85" t="s">
        <v>224</v>
      </c>
      <c r="B68" s="172">
        <v>141.16</v>
      </c>
      <c r="C68" s="172">
        <v>141.16</v>
      </c>
      <c r="D68" s="156">
        <f>IF(B68=0, "    ---- ", IF(ABS(ROUND(100/B68*C68-100,1))&lt;999,ROUND(100/B68*C68-100,1),IF(ROUND(100/B68*C68-100,1)&gt;999,999,-999)))</f>
        <v>0</v>
      </c>
      <c r="E68" s="172">
        <v>5966</v>
      </c>
      <c r="F68" s="172">
        <v>7765.924</v>
      </c>
      <c r="G68" s="156">
        <f t="shared" si="18"/>
        <v>30.2</v>
      </c>
      <c r="H68" s="172">
        <v>175</v>
      </c>
      <c r="I68" s="172">
        <v>175</v>
      </c>
      <c r="J68" s="156">
        <f>IF(H68=0, "    ---- ", IF(ABS(ROUND(100/H68*I68-100,1))&lt;999,ROUND(100/H68*I68-100,1),IF(ROUND(100/H68*I68-100,1)&gt;999,999,-999)))</f>
        <v>0</v>
      </c>
      <c r="K68" s="172">
        <v>119.44</v>
      </c>
      <c r="L68" s="172">
        <v>119.607</v>
      </c>
      <c r="M68" s="71">
        <f>IF(K68=0, "    ---- ", IF(ABS(ROUND(100/K68*L68-100,1))&lt;999,ROUND(100/K68*L68-100,1),IF(ROUND(100/K68*L68-100,1)&gt;999,999,-999)))</f>
        <v>0.1</v>
      </c>
      <c r="N68" s="172">
        <v>5</v>
      </c>
      <c r="O68" s="172">
        <v>5</v>
      </c>
      <c r="P68" s="156">
        <f>IF(N68=0, "    ---- ", IF(ABS(ROUND(100/N68*O68-100,1))&lt;999,ROUND(100/N68*O68-100,1),IF(ROUND(100/N68*O68-100,1)&gt;999,999,-999)))</f>
        <v>0</v>
      </c>
      <c r="Q68" s="172">
        <v>7623.2724909999997</v>
      </c>
      <c r="R68" s="172">
        <v>9214.9771939999991</v>
      </c>
      <c r="S68" s="156">
        <f t="shared" ref="S68:S80" si="36">IF(Q68=0, "    ---- ", IF(ABS(ROUND(100/Q68*R68-100,1))&lt;999,ROUND(100/Q68*R68-100,1),IF(ROUND(100/Q68*R68-100,1)&gt;999,999,-999)))</f>
        <v>20.9</v>
      </c>
      <c r="T68" s="172">
        <v>245.25</v>
      </c>
      <c r="U68" s="172">
        <v>270.25</v>
      </c>
      <c r="V68" s="156">
        <f>IF(T68=0, "    ---- ", IF(ABS(ROUND(100/T68*U68-100,1))&lt;999,ROUND(100/T68*U68-100,1),IF(ROUND(100/T68*U68-100,1)&gt;999,999,-999)))</f>
        <v>10.199999999999999</v>
      </c>
      <c r="W68" s="172">
        <v>1129</v>
      </c>
      <c r="X68" s="172">
        <v>1127</v>
      </c>
      <c r="Y68" s="156">
        <f t="shared" si="26"/>
        <v>-0.2</v>
      </c>
      <c r="Z68" s="172">
        <v>1430</v>
      </c>
      <c r="AA68" s="172">
        <v>1430</v>
      </c>
      <c r="AB68" s="156">
        <f>IF(Z68=0, "    ---- ", IF(ABS(ROUND(100/Z68*AA68-100,1))&lt;999,ROUND(100/Z68*AA68-100,1),IF(ROUND(100/Z68*AA68-100,1)&gt;999,999,-999)))</f>
        <v>0</v>
      </c>
      <c r="AC68" s="172">
        <v>49</v>
      </c>
      <c r="AD68" s="172">
        <v>48.5</v>
      </c>
      <c r="AE68" s="156">
        <f>IF(AC68=0, "    ---- ", IF(ABS(ROUND(100/AC68*AD68-100,1))&lt;999,ROUND(100/AC68*AD68-100,1),IF(ROUND(100/AC68*AD68-100,1)&gt;999,999,-999)))</f>
        <v>-1</v>
      </c>
      <c r="AF68" s="172">
        <v>433.48564392000003</v>
      </c>
      <c r="AG68" s="172">
        <v>430.59303499000004</v>
      </c>
      <c r="AH68" s="156">
        <f>IF(AF68=0, "    ---- ", IF(ABS(ROUND(100/AF68*AG68-100,1))&lt;999,ROUND(100/AF68*AG68-100,1),IF(ROUND(100/AF68*AG68-100,1)&gt;999,999,-999)))</f>
        <v>-0.7</v>
      </c>
      <c r="AI68" s="172">
        <v>2072.7759999999998</v>
      </c>
      <c r="AJ68" s="172">
        <v>2072.7759999999998</v>
      </c>
      <c r="AK68" s="156">
        <f t="shared" si="20"/>
        <v>0</v>
      </c>
      <c r="AL68" s="172">
        <v>13251</v>
      </c>
      <c r="AM68" s="172">
        <v>13251</v>
      </c>
      <c r="AN68" s="156">
        <f t="shared" si="27"/>
        <v>0</v>
      </c>
      <c r="AO68" s="71">
        <f t="shared" ref="AO68:AP71" si="37">B68+E68+H68+K68+Q68+T68+W68+Z68+AF68+AI68+AL68</f>
        <v>32586.384134920001</v>
      </c>
      <c r="AP68" s="71">
        <f t="shared" si="37"/>
        <v>35998.287228989997</v>
      </c>
      <c r="AQ68" s="156">
        <f t="shared" si="23"/>
        <v>10.5</v>
      </c>
      <c r="AR68" s="71">
        <f t="shared" si="24"/>
        <v>32640.384134920001</v>
      </c>
      <c r="AS68" s="71">
        <f t="shared" si="24"/>
        <v>36051.787228989997</v>
      </c>
      <c r="AT68" s="186">
        <f t="shared" si="25"/>
        <v>10.5</v>
      </c>
      <c r="AU68" s="137"/>
      <c r="AV68" s="137"/>
      <c r="AW68" s="372"/>
    </row>
    <row r="69" spans="1:49" s="138" customFormat="1" ht="20.100000000000001" customHeight="1">
      <c r="A69" s="85" t="s">
        <v>225</v>
      </c>
      <c r="B69" s="172">
        <v>132.34899999999999</v>
      </c>
      <c r="C69" s="172">
        <v>138.09700000000001</v>
      </c>
      <c r="D69" s="156">
        <f>IF(B69=0, "    ---- ", IF(ABS(ROUND(100/B69*C69-100,1))&lt;999,ROUND(100/B69*C69-100,1),IF(ROUND(100/B69*C69-100,1)&gt;999,999,-999)))</f>
        <v>4.3</v>
      </c>
      <c r="E69" s="172">
        <v>12673</v>
      </c>
      <c r="F69" s="172">
        <v>12719.288</v>
      </c>
      <c r="G69" s="156">
        <f t="shared" si="18"/>
        <v>0.4</v>
      </c>
      <c r="H69" s="172">
        <v>48.84825</v>
      </c>
      <c r="I69" s="172">
        <v>55.982999999999997</v>
      </c>
      <c r="J69" s="156">
        <f>IF(H69=0, "    ---- ", IF(ABS(ROUND(100/H69*I69-100,1))&lt;999,ROUND(100/H69*I69-100,1),IF(ROUND(100/H69*I69-100,1)&gt;999,999,-999)))</f>
        <v>14.6</v>
      </c>
      <c r="K69" s="172">
        <v>397.23099999999999</v>
      </c>
      <c r="L69" s="172">
        <v>423.46199999999999</v>
      </c>
      <c r="M69" s="71">
        <f>IF(K69=0, "    ---- ", IF(ABS(ROUND(100/K69*L69-100,1))&lt;999,ROUND(100/K69*L69-100,1),IF(ROUND(100/K69*L69-100,1)&gt;999,999,-999)))</f>
        <v>6.6</v>
      </c>
      <c r="N69" s="172">
        <v>14.3</v>
      </c>
      <c r="O69" s="172">
        <v>35.9</v>
      </c>
      <c r="P69" s="156">
        <f>IF(N69=0, "    ---- ", IF(ABS(ROUND(100/N69*O69-100,1))&lt;999,ROUND(100/N69*O69-100,1),IF(ROUND(100/N69*O69-100,1)&gt;999,999,-999)))</f>
        <v>151</v>
      </c>
      <c r="Q69" s="172">
        <v>8229.7788659199996</v>
      </c>
      <c r="R69" s="172">
        <v>9333.6362404400006</v>
      </c>
      <c r="S69" s="156">
        <f t="shared" si="36"/>
        <v>13.4</v>
      </c>
      <c r="T69" s="172">
        <v>-126.01600000000001</v>
      </c>
      <c r="U69" s="172">
        <v>-148.26300000000001</v>
      </c>
      <c r="V69" s="156">
        <f>IF(T69=0, "    ---- ", IF(ABS(ROUND(100/T69*U69-100,1))&lt;999,ROUND(100/T69*U69-100,1),IF(ROUND(100/T69*U69-100,1)&gt;999,999,-999)))</f>
        <v>17.7</v>
      </c>
      <c r="W69" s="172">
        <v>3479</v>
      </c>
      <c r="X69" s="172">
        <v>3998</v>
      </c>
      <c r="Y69" s="156">
        <f t="shared" si="26"/>
        <v>14.9</v>
      </c>
      <c r="Z69" s="172">
        <v>3737.4319999999998</v>
      </c>
      <c r="AA69" s="172">
        <v>4269</v>
      </c>
      <c r="AB69" s="156">
        <f>IF(Z69=0, "    ---- ", IF(ABS(ROUND(100/Z69*AA69-100,1))&lt;999,ROUND(100/Z69*AA69-100,1),IF(ROUND(100/Z69*AA69-100,1)&gt;999,999,-999)))</f>
        <v>14.2</v>
      </c>
      <c r="AC69" s="172">
        <v>-32</v>
      </c>
      <c r="AD69" s="172">
        <v>-31.799999999999997</v>
      </c>
      <c r="AE69" s="156">
        <f>IF(AC69=0, "    ---- ", IF(ABS(ROUND(100/AC69*AD69-100,1))&lt;999,ROUND(100/AC69*AD69-100,1),IF(ROUND(100/AC69*AD69-100,1)&gt;999,999,-999)))</f>
        <v>-0.6</v>
      </c>
      <c r="AF69" s="172">
        <v>15.599376710000001</v>
      </c>
      <c r="AG69" s="172">
        <v>-54.732771159999999</v>
      </c>
      <c r="AH69" s="156">
        <f>IF(AF69=0, "    ---- ", IF(ABS(ROUND(100/AF69*AG69-100,1))&lt;999,ROUND(100/AF69*AG69-100,1),IF(ROUND(100/AF69*AG69-100,1)&gt;999,999,-999)))</f>
        <v>-450.9</v>
      </c>
      <c r="AI69" s="172">
        <v>1059.8520000000001</v>
      </c>
      <c r="AJ69" s="172">
        <v>1284.92</v>
      </c>
      <c r="AK69" s="156">
        <f t="shared" si="20"/>
        <v>21.2</v>
      </c>
      <c r="AL69" s="172">
        <v>7188.5</v>
      </c>
      <c r="AM69" s="172">
        <v>8738</v>
      </c>
      <c r="AN69" s="156">
        <f t="shared" si="27"/>
        <v>21.6</v>
      </c>
      <c r="AO69" s="71">
        <f t="shared" si="37"/>
        <v>36835.574492629996</v>
      </c>
      <c r="AP69" s="71">
        <f t="shared" si="37"/>
        <v>40757.390469279999</v>
      </c>
      <c r="AQ69" s="156">
        <f t="shared" si="23"/>
        <v>10.6</v>
      </c>
      <c r="AR69" s="71">
        <f t="shared" si="24"/>
        <v>36817.874492629999</v>
      </c>
      <c r="AS69" s="71">
        <f t="shared" si="24"/>
        <v>40761.490469280005</v>
      </c>
      <c r="AT69" s="186">
        <f t="shared" si="25"/>
        <v>10.7</v>
      </c>
      <c r="AU69" s="137"/>
      <c r="AV69" s="137"/>
      <c r="AW69" s="372"/>
    </row>
    <row r="70" spans="1:49" s="138" customFormat="1" ht="20.100000000000001" customHeight="1">
      <c r="A70" s="85" t="s">
        <v>283</v>
      </c>
      <c r="B70" s="172"/>
      <c r="C70" s="172"/>
      <c r="D70" s="156"/>
      <c r="E70" s="172">
        <v>1013</v>
      </c>
      <c r="F70" s="172">
        <v>1495.529</v>
      </c>
      <c r="G70" s="156">
        <f>IF(E70=0, "    ---- ", IF(ABS(ROUND(100/E70*F70-100,1))&lt;999,ROUND(100/E70*F70-100,1),IF(ROUND(100/E70*F70-100,1)&gt;999,999,-999)))</f>
        <v>47.6</v>
      </c>
      <c r="H70" s="172">
        <v>16.041219000000002</v>
      </c>
      <c r="I70" s="172">
        <v>26.47</v>
      </c>
      <c r="J70" s="156">
        <f>IF(H70=0, "    ---- ", IF(ABS(ROUND(100/H70*I70-100,1))&lt;999,ROUND(100/H70*I70-100,1),IF(ROUND(100/H70*I70-100,1)&gt;999,999,-999)))</f>
        <v>65</v>
      </c>
      <c r="K70" s="172">
        <v>2.5350000000000001</v>
      </c>
      <c r="L70" s="172">
        <v>4.7060000000000004</v>
      </c>
      <c r="M70" s="156">
        <f>IF(K70=0, "    ---- ", IF(ABS(ROUND(100/K70*L70-100,1))&lt;999,ROUND(100/K70*L70-100,1),IF(ROUND(100/K70*L70-100,1)&gt;999,999,-999)))</f>
        <v>85.6</v>
      </c>
      <c r="N70" s="172"/>
      <c r="O70" s="172"/>
      <c r="P70" s="156"/>
      <c r="Q70" s="172">
        <v>169.859534</v>
      </c>
      <c r="R70" s="172">
        <v>527.53723400000001</v>
      </c>
      <c r="S70" s="156">
        <f t="shared" si="36"/>
        <v>210.6</v>
      </c>
      <c r="T70" s="172">
        <v>4.8529999999999998</v>
      </c>
      <c r="U70" s="172">
        <v>5.0469999999999997</v>
      </c>
      <c r="V70" s="156">
        <f>IF(T70=0, "    ---- ", IF(ABS(ROUND(100/T70*U70-100,1))&lt;999,ROUND(100/T70*U70-100,1),IF(ROUND(100/T70*U70-100,1)&gt;999,999,-999)))</f>
        <v>4</v>
      </c>
      <c r="W70" s="172">
        <v>164</v>
      </c>
      <c r="X70" s="172">
        <v>185</v>
      </c>
      <c r="Y70" s="156">
        <f t="shared" si="26"/>
        <v>12.8</v>
      </c>
      <c r="Z70" s="172"/>
      <c r="AA70" s="172"/>
      <c r="AB70" s="156"/>
      <c r="AC70" s="172"/>
      <c r="AD70" s="172"/>
      <c r="AE70" s="156"/>
      <c r="AF70" s="172"/>
      <c r="AG70" s="172"/>
      <c r="AH70" s="156"/>
      <c r="AI70" s="172">
        <v>46.018999999999998</v>
      </c>
      <c r="AJ70" s="172">
        <v>66.484999999999999</v>
      </c>
      <c r="AK70" s="156">
        <f>IF(AI70=0, "    ---- ", IF(ABS(ROUND(100/AI70*AJ70-100,1))&lt;999,ROUND(100/AI70*AJ70-100,1),IF(ROUND(100/AI70*AJ70-100,1)&gt;999,999,-999)))</f>
        <v>44.5</v>
      </c>
      <c r="AL70" s="172">
        <v>887.3</v>
      </c>
      <c r="AM70" s="172">
        <v>866</v>
      </c>
      <c r="AN70" s="156">
        <f t="shared" si="27"/>
        <v>-2.4</v>
      </c>
      <c r="AO70" s="71">
        <f t="shared" si="37"/>
        <v>2303.6077530000002</v>
      </c>
      <c r="AP70" s="71">
        <f t="shared" si="37"/>
        <v>3176.774234</v>
      </c>
      <c r="AQ70" s="156">
        <f t="shared" si="23"/>
        <v>37.9</v>
      </c>
      <c r="AR70" s="71">
        <f t="shared" si="24"/>
        <v>2303.6077530000002</v>
      </c>
      <c r="AS70" s="71">
        <f t="shared" si="24"/>
        <v>3176.774234</v>
      </c>
      <c r="AT70" s="186">
        <f t="shared" si="25"/>
        <v>37.9</v>
      </c>
      <c r="AU70" s="137"/>
      <c r="AV70" s="137"/>
      <c r="AW70" s="372"/>
    </row>
    <row r="71" spans="1:49" s="138" customFormat="1" ht="20.100000000000001" customHeight="1">
      <c r="A71" s="85" t="s">
        <v>226</v>
      </c>
      <c r="B71" s="172"/>
      <c r="C71" s="172"/>
      <c r="D71" s="156"/>
      <c r="E71" s="172">
        <v>1340</v>
      </c>
      <c r="F71" s="172">
        <v>1460.7249999999999</v>
      </c>
      <c r="G71" s="156">
        <f t="shared" si="18"/>
        <v>9</v>
      </c>
      <c r="H71" s="172"/>
      <c r="I71" s="172"/>
      <c r="J71" s="156"/>
      <c r="K71" s="172"/>
      <c r="L71" s="172"/>
      <c r="M71" s="71"/>
      <c r="N71" s="172"/>
      <c r="O71" s="172"/>
      <c r="P71" s="156"/>
      <c r="Q71" s="172">
        <v>4132.3101602300003</v>
      </c>
      <c r="R71" s="172">
        <v>9754.4922949699994</v>
      </c>
      <c r="S71" s="156">
        <f t="shared" si="36"/>
        <v>136.1</v>
      </c>
      <c r="T71" s="172"/>
      <c r="U71" s="172"/>
      <c r="V71" s="156"/>
      <c r="W71" s="172">
        <v>390</v>
      </c>
      <c r="X71" s="172">
        <v>830</v>
      </c>
      <c r="Y71" s="156">
        <f t="shared" si="26"/>
        <v>112.8</v>
      </c>
      <c r="Z71" s="172">
        <v>1240</v>
      </c>
      <c r="AA71" s="172">
        <v>1240</v>
      </c>
      <c r="AB71" s="156">
        <f>IF(Z71=0, "    ---- ", IF(ABS(ROUND(100/Z71*AA71-100,1))&lt;999,ROUND(100/Z71*AA71-100,1),IF(ROUND(100/Z71*AA71-100,1)&gt;999,999,-999)))</f>
        <v>0</v>
      </c>
      <c r="AC71" s="172"/>
      <c r="AD71" s="172"/>
      <c r="AE71" s="156"/>
      <c r="AF71" s="172"/>
      <c r="AG71" s="172"/>
      <c r="AH71" s="156"/>
      <c r="AI71" s="172">
        <v>200</v>
      </c>
      <c r="AJ71" s="172">
        <v>200</v>
      </c>
      <c r="AK71" s="156">
        <f t="shared" si="20"/>
        <v>0</v>
      </c>
      <c r="AL71" s="172">
        <v>6244.4</v>
      </c>
      <c r="AM71" s="172">
        <v>6343</v>
      </c>
      <c r="AN71" s="156">
        <f t="shared" si="27"/>
        <v>1.6</v>
      </c>
      <c r="AO71" s="71">
        <f t="shared" si="37"/>
        <v>13546.710160229999</v>
      </c>
      <c r="AP71" s="71">
        <f t="shared" si="37"/>
        <v>19828.21729497</v>
      </c>
      <c r="AQ71" s="156">
        <f t="shared" si="23"/>
        <v>46.4</v>
      </c>
      <c r="AR71" s="71">
        <f t="shared" si="24"/>
        <v>13546.710160229999</v>
      </c>
      <c r="AS71" s="71">
        <f t="shared" si="24"/>
        <v>19828.21729497</v>
      </c>
      <c r="AT71" s="186">
        <f t="shared" si="25"/>
        <v>46.4</v>
      </c>
      <c r="AU71" s="137"/>
      <c r="AW71" s="372"/>
    </row>
    <row r="72" spans="1:49" s="138" customFormat="1" ht="20.100000000000001" customHeight="1">
      <c r="A72" s="85" t="s">
        <v>227</v>
      </c>
      <c r="B72" s="172"/>
      <c r="C72" s="172"/>
      <c r="D72" s="156"/>
      <c r="E72" s="172"/>
      <c r="F72" s="172"/>
      <c r="G72" s="156"/>
      <c r="H72" s="172"/>
      <c r="I72" s="172"/>
      <c r="J72" s="156"/>
      <c r="K72" s="172"/>
      <c r="L72" s="172"/>
      <c r="M72" s="71"/>
      <c r="N72" s="172"/>
      <c r="O72" s="172"/>
      <c r="P72" s="156"/>
      <c r="Q72" s="172"/>
      <c r="R72" s="172"/>
      <c r="S72" s="156"/>
      <c r="T72" s="172"/>
      <c r="U72" s="172"/>
      <c r="V72" s="156"/>
      <c r="W72" s="172"/>
      <c r="X72" s="172"/>
      <c r="Y72" s="156"/>
      <c r="Z72" s="172"/>
      <c r="AA72" s="172"/>
      <c r="AB72" s="156"/>
      <c r="AC72" s="172"/>
      <c r="AD72" s="172"/>
      <c r="AE72" s="156"/>
      <c r="AF72" s="172"/>
      <c r="AG72" s="172"/>
      <c r="AH72" s="156"/>
      <c r="AI72" s="172"/>
      <c r="AJ72" s="172"/>
      <c r="AK72" s="156"/>
      <c r="AL72" s="172"/>
      <c r="AM72" s="172"/>
      <c r="AN72" s="156"/>
      <c r="AO72" s="71"/>
      <c r="AP72" s="71"/>
      <c r="AQ72" s="156"/>
      <c r="AR72" s="71"/>
      <c r="AS72" s="71"/>
      <c r="AT72" s="186"/>
      <c r="AU72" s="137"/>
      <c r="AV72" s="137"/>
      <c r="AW72" s="372"/>
    </row>
    <row r="73" spans="1:49" s="138" customFormat="1" ht="20.100000000000001" customHeight="1">
      <c r="A73" s="85" t="s">
        <v>228</v>
      </c>
      <c r="B73" s="172">
        <v>19.638999999999999</v>
      </c>
      <c r="C73" s="172">
        <v>30.68</v>
      </c>
      <c r="D73" s="156">
        <f t="shared" ref="D73:D79" si="38">IF(B73=0, "    ---- ", IF(ABS(ROUND(100/B73*C73-100,1))&lt;999,ROUND(100/B73*C73-100,1),IF(ROUND(100/B73*C73-100,1)&gt;999,999,-999)))</f>
        <v>56.2</v>
      </c>
      <c r="E73" s="172">
        <v>211406</v>
      </c>
      <c r="F73" s="172">
        <v>193605.44099999999</v>
      </c>
      <c r="G73" s="156">
        <f t="shared" si="18"/>
        <v>-8.4</v>
      </c>
      <c r="H73" s="172">
        <v>322.94232599999998</v>
      </c>
      <c r="I73" s="172">
        <v>415.09899999999999</v>
      </c>
      <c r="J73" s="156">
        <f>IF(H73=0, "    ---- ", IF(ABS(ROUND(100/H73*I73-100,1))&lt;999,ROUND(100/H73*I73-100,1),IF(ROUND(100/H73*I73-100,1)&gt;999,999,-999)))</f>
        <v>28.5</v>
      </c>
      <c r="K73" s="172">
        <v>3152.873</v>
      </c>
      <c r="L73" s="172">
        <v>3728.9009999999998</v>
      </c>
      <c r="M73" s="71">
        <f>IF(K73=0, "    ---- ", IF(ABS(ROUND(100/K73*L73-100,1))&lt;999,ROUND(100/K73*L73-100,1),IF(ROUND(100/K73*L73-100,1)&gt;999,999,-999)))</f>
        <v>18.3</v>
      </c>
      <c r="N73" s="172"/>
      <c r="O73" s="172"/>
      <c r="P73" s="156"/>
      <c r="Q73" s="172">
        <v>308557.24876034004</v>
      </c>
      <c r="R73" s="172">
        <v>351154.70870339003</v>
      </c>
      <c r="S73" s="156">
        <f t="shared" si="36"/>
        <v>13.8</v>
      </c>
      <c r="T73" s="172">
        <v>1137.819</v>
      </c>
      <c r="U73" s="172">
        <v>1246.8109999999999</v>
      </c>
      <c r="V73" s="156">
        <f>IF(T73=0, "    ---- ", IF(ABS(ROUND(100/T73*U73-100,1))&lt;999,ROUND(100/T73*U73-100,1),IF(ROUND(100/T73*U73-100,1)&gt;999,999,-999)))</f>
        <v>9.6</v>
      </c>
      <c r="W73" s="172">
        <v>41889</v>
      </c>
      <c r="X73" s="172">
        <v>43551</v>
      </c>
      <c r="Y73" s="156">
        <f t="shared" si="26"/>
        <v>4</v>
      </c>
      <c r="Z73" s="172">
        <v>49590.103000000003</v>
      </c>
      <c r="AA73" s="172">
        <v>53719</v>
      </c>
      <c r="AB73" s="156">
        <f t="shared" ref="AB73:AB80" si="39">IF(Z73=0, "    ---- ", IF(ABS(ROUND(100/Z73*AA73-100,1))&lt;999,ROUND(100/Z73*AA73-100,1),IF(ROUND(100/Z73*AA73-100,1)&gt;999,999,-999)))</f>
        <v>8.3000000000000007</v>
      </c>
      <c r="AC73" s="172"/>
      <c r="AD73" s="172"/>
      <c r="AE73" s="156"/>
      <c r="AF73" s="172">
        <v>7486.5875630600003</v>
      </c>
      <c r="AG73" s="172">
        <v>7757.1852225699995</v>
      </c>
      <c r="AH73" s="156">
        <f>IF(AF73=0, "    ---- ", IF(ABS(ROUND(100/AF73*AG73-100,1))&lt;999,ROUND(100/AF73*AG73-100,1),IF(ROUND(100/AF73*AG73-100,1)&gt;999,999,-999)))</f>
        <v>3.6</v>
      </c>
      <c r="AI73" s="172">
        <v>14516.86</v>
      </c>
      <c r="AJ73" s="172">
        <v>14767.673000000001</v>
      </c>
      <c r="AK73" s="156">
        <f t="shared" si="20"/>
        <v>1.7</v>
      </c>
      <c r="AL73" s="172">
        <v>169295.9</v>
      </c>
      <c r="AM73" s="172">
        <v>162860</v>
      </c>
      <c r="AN73" s="156">
        <f t="shared" si="27"/>
        <v>-3.8</v>
      </c>
      <c r="AO73" s="71">
        <f t="shared" ref="AO73:AP80" si="40">B73+E73+H73+K73+Q73+T73+W73+Z73+AF73+AI73+AL73</f>
        <v>807374.97264940001</v>
      </c>
      <c r="AP73" s="71">
        <f t="shared" si="40"/>
        <v>832836.49892595992</v>
      </c>
      <c r="AQ73" s="156">
        <f t="shared" si="23"/>
        <v>3.2</v>
      </c>
      <c r="AR73" s="71">
        <f t="shared" si="24"/>
        <v>807374.97264940001</v>
      </c>
      <c r="AS73" s="71">
        <f t="shared" si="24"/>
        <v>832836.49892595992</v>
      </c>
      <c r="AT73" s="186">
        <f t="shared" si="25"/>
        <v>3.2</v>
      </c>
      <c r="AU73" s="137"/>
      <c r="AV73" s="137"/>
      <c r="AW73" s="372"/>
    </row>
    <row r="74" spans="1:49" s="138" customFormat="1" ht="20.100000000000001" customHeight="1">
      <c r="A74" s="85" t="s">
        <v>229</v>
      </c>
      <c r="B74" s="172">
        <v>10.045999999999999</v>
      </c>
      <c r="C74" s="172">
        <v>14.201000000000001</v>
      </c>
      <c r="D74" s="156">
        <f t="shared" si="38"/>
        <v>41.4</v>
      </c>
      <c r="E74" s="172">
        <v>4924</v>
      </c>
      <c r="F74" s="172">
        <v>5147.6530000000002</v>
      </c>
      <c r="G74" s="156">
        <f t="shared" si="18"/>
        <v>4.5</v>
      </c>
      <c r="H74" s="172">
        <v>1.2970360000000001</v>
      </c>
      <c r="I74" s="172">
        <v>1.4359999999999999</v>
      </c>
      <c r="J74" s="156">
        <f>IF(H74=0, "    ---- ", IF(ABS(ROUND(100/H74*I74-100,1))&lt;999,ROUND(100/H74*I74-100,1),IF(ROUND(100/H74*I74-100,1)&gt;999,999,-999)))</f>
        <v>10.7</v>
      </c>
      <c r="K74" s="172">
        <v>70.097999999999999</v>
      </c>
      <c r="L74" s="172">
        <v>92.981999999999999</v>
      </c>
      <c r="M74" s="71">
        <f>IF(K74=0, "    ---- ", IF(ABS(ROUND(100/K74*L74-100,1))&lt;999,ROUND(100/K74*L74-100,1),IF(ROUND(100/K74*L74-100,1)&gt;999,999,-999)))</f>
        <v>32.6</v>
      </c>
      <c r="N74" s="172"/>
      <c r="O74" s="172"/>
      <c r="P74" s="156"/>
      <c r="Q74" s="172">
        <v>12684.679888999999</v>
      </c>
      <c r="R74" s="172">
        <v>17107.237201</v>
      </c>
      <c r="S74" s="156">
        <f t="shared" si="36"/>
        <v>34.9</v>
      </c>
      <c r="T74" s="172">
        <v>30.187999999999999</v>
      </c>
      <c r="U74" s="172">
        <v>30.024000000000001</v>
      </c>
      <c r="V74" s="156">
        <f>IF(T74=0, "    ---- ", IF(ABS(ROUND(100/T74*U74-100,1))&lt;999,ROUND(100/T74*U74-100,1),IF(ROUND(100/T74*U74-100,1)&gt;999,999,-999)))</f>
        <v>-0.5</v>
      </c>
      <c r="W74" s="172">
        <v>905</v>
      </c>
      <c r="X74" s="172">
        <v>1098</v>
      </c>
      <c r="Y74" s="156">
        <f t="shared" si="26"/>
        <v>21.3</v>
      </c>
      <c r="Z74" s="172">
        <v>1612</v>
      </c>
      <c r="AA74" s="172">
        <v>2007</v>
      </c>
      <c r="AB74" s="156">
        <f t="shared" si="39"/>
        <v>24.5</v>
      </c>
      <c r="AC74" s="172"/>
      <c r="AD74" s="172"/>
      <c r="AE74" s="156"/>
      <c r="AF74" s="172">
        <v>106.14186570999999</v>
      </c>
      <c r="AG74" s="172">
        <v>114.13152148</v>
      </c>
      <c r="AH74" s="156">
        <f>IF(AF74=0, "    ---- ", IF(ABS(ROUND(100/AF74*AG74-100,1))&lt;999,ROUND(100/AF74*AG74-100,1),IF(ROUND(100/AF74*AG74-100,1)&gt;999,999,-999)))</f>
        <v>7.5</v>
      </c>
      <c r="AI74" s="172">
        <v>431.38099999999997</v>
      </c>
      <c r="AJ74" s="172">
        <v>627.18499999999995</v>
      </c>
      <c r="AK74" s="156">
        <f t="shared" si="20"/>
        <v>45.4</v>
      </c>
      <c r="AL74" s="172">
        <v>4309.6000000000004</v>
      </c>
      <c r="AM74" s="172">
        <v>4541</v>
      </c>
      <c r="AN74" s="156">
        <f t="shared" si="27"/>
        <v>5.4</v>
      </c>
      <c r="AO74" s="71">
        <f t="shared" si="40"/>
        <v>25084.431790709998</v>
      </c>
      <c r="AP74" s="71">
        <f t="shared" si="40"/>
        <v>30780.849722480005</v>
      </c>
      <c r="AQ74" s="156">
        <f t="shared" si="23"/>
        <v>22.7</v>
      </c>
      <c r="AR74" s="71">
        <f t="shared" si="24"/>
        <v>25084.431790709998</v>
      </c>
      <c r="AS74" s="71">
        <f t="shared" si="24"/>
        <v>30780.849722480005</v>
      </c>
      <c r="AT74" s="186">
        <f t="shared" si="25"/>
        <v>22.7</v>
      </c>
      <c r="AU74" s="137"/>
      <c r="AV74" s="137"/>
      <c r="AW74" s="372"/>
    </row>
    <row r="75" spans="1:49" s="138" customFormat="1" ht="20.100000000000001" customHeight="1">
      <c r="A75" s="85" t="s">
        <v>230</v>
      </c>
      <c r="B75" s="172">
        <v>14.614000000000001</v>
      </c>
      <c r="C75" s="172">
        <v>16.128</v>
      </c>
      <c r="D75" s="156">
        <f t="shared" si="38"/>
        <v>10.4</v>
      </c>
      <c r="E75" s="172">
        <v>2004</v>
      </c>
      <c r="F75" s="172">
        <v>3292.4430000000002</v>
      </c>
      <c r="G75" s="156">
        <f t="shared" si="18"/>
        <v>64.3</v>
      </c>
      <c r="H75" s="172"/>
      <c r="I75" s="172"/>
      <c r="J75" s="156"/>
      <c r="K75" s="172">
        <v>0.89400000000000002</v>
      </c>
      <c r="L75" s="172">
        <v>0</v>
      </c>
      <c r="M75" s="71">
        <f>IF(K75=0, "    ---- ", IF(ABS(ROUND(100/K75*L75-100,1))&lt;999,ROUND(100/K75*L75-100,1),IF(ROUND(100/K75*L75-100,1)&gt;999,999,-999)))</f>
        <v>-100</v>
      </c>
      <c r="N75" s="172"/>
      <c r="O75" s="172"/>
      <c r="P75" s="156"/>
      <c r="Q75" s="172">
        <v>16568.982881</v>
      </c>
      <c r="R75" s="172">
        <v>20912.651726</v>
      </c>
      <c r="S75" s="156">
        <f t="shared" si="36"/>
        <v>26.2</v>
      </c>
      <c r="T75" s="172">
        <v>42.011000000000003</v>
      </c>
      <c r="U75" s="172">
        <v>57.668999999999997</v>
      </c>
      <c r="V75" s="156">
        <f>IF(T75=0, "    ---- ", IF(ABS(ROUND(100/T75*U75-100,1))&lt;999,ROUND(100/T75*U75-100,1),IF(ROUND(100/T75*U75-100,1)&gt;999,999,-999)))</f>
        <v>37.299999999999997</v>
      </c>
      <c r="W75" s="172">
        <v>1315</v>
      </c>
      <c r="X75" s="172">
        <v>1148</v>
      </c>
      <c r="Y75" s="156">
        <f t="shared" si="26"/>
        <v>-12.7</v>
      </c>
      <c r="Z75" s="172">
        <v>6099.9589999999998</v>
      </c>
      <c r="AA75" s="172">
        <v>8703</v>
      </c>
      <c r="AB75" s="156">
        <f t="shared" si="39"/>
        <v>42.7</v>
      </c>
      <c r="AC75" s="172"/>
      <c r="AD75" s="172"/>
      <c r="AE75" s="156"/>
      <c r="AF75" s="172">
        <v>441.29954972000002</v>
      </c>
      <c r="AG75" s="172">
        <v>538.23639674000003</v>
      </c>
      <c r="AH75" s="156">
        <f>IF(AF75=0, "    ---- ", IF(ABS(ROUND(100/AF75*AG75-100,1))&lt;999,ROUND(100/AF75*AG75-100,1),IF(ROUND(100/AF75*AG75-100,1)&gt;999,999,-999)))</f>
        <v>22</v>
      </c>
      <c r="AI75" s="172">
        <v>1163.432</v>
      </c>
      <c r="AJ75" s="172">
        <v>1612.0630000000001</v>
      </c>
      <c r="AK75" s="156">
        <f t="shared" si="20"/>
        <v>38.6</v>
      </c>
      <c r="AL75" s="172">
        <v>3701.3</v>
      </c>
      <c r="AM75" s="172">
        <v>4930</v>
      </c>
      <c r="AN75" s="156">
        <f t="shared" si="27"/>
        <v>33.200000000000003</v>
      </c>
      <c r="AO75" s="71">
        <f t="shared" si="40"/>
        <v>31351.492430719998</v>
      </c>
      <c r="AP75" s="71">
        <f t="shared" si="40"/>
        <v>41210.191122740005</v>
      </c>
      <c r="AQ75" s="156">
        <f t="shared" si="23"/>
        <v>31.4</v>
      </c>
      <c r="AR75" s="71">
        <f t="shared" si="24"/>
        <v>31351.492430719998</v>
      </c>
      <c r="AS75" s="71">
        <f t="shared" si="24"/>
        <v>41210.191122740005</v>
      </c>
      <c r="AT75" s="186">
        <f t="shared" si="25"/>
        <v>31.4</v>
      </c>
      <c r="AU75" s="137"/>
      <c r="AV75" s="137"/>
      <c r="AW75" s="372"/>
    </row>
    <row r="76" spans="1:49" s="138" customFormat="1" ht="20.100000000000001" customHeight="1">
      <c r="A76" s="85" t="s">
        <v>231</v>
      </c>
      <c r="B76" s="172">
        <v>675.32100000000003</v>
      </c>
      <c r="C76" s="172">
        <v>726.18200000000002</v>
      </c>
      <c r="D76" s="156">
        <f t="shared" si="38"/>
        <v>7.5</v>
      </c>
      <c r="E76" s="172">
        <v>2676</v>
      </c>
      <c r="F76" s="172">
        <v>2713.4749999999999</v>
      </c>
      <c r="G76" s="156">
        <f t="shared" si="18"/>
        <v>1.4</v>
      </c>
      <c r="H76" s="172">
        <v>261.83268600000002</v>
      </c>
      <c r="I76" s="172">
        <v>365.38600000000002</v>
      </c>
      <c r="J76" s="156">
        <f>IF(H76=0, "    ---- ", IF(ABS(ROUND(100/H76*I76-100,1))&lt;999,ROUND(100/H76*I76-100,1),IF(ROUND(100/H76*I76-100,1)&gt;999,999,-999)))</f>
        <v>39.5</v>
      </c>
      <c r="K76" s="172">
        <v>519.93799999999999</v>
      </c>
      <c r="L76" s="172">
        <v>761.56799999999998</v>
      </c>
      <c r="M76" s="71">
        <f>IF(K76=0, "    ---- ", IF(ABS(ROUND(100/K76*L76-100,1))&lt;999,ROUND(100/K76*L76-100,1),IF(ROUND(100/K76*L76-100,1)&gt;999,999,-999)))</f>
        <v>46.5</v>
      </c>
      <c r="N76" s="172">
        <v>108.9</v>
      </c>
      <c r="O76" s="172">
        <v>67.400000000000006</v>
      </c>
      <c r="P76" s="156">
        <f>IF(N76=0, "    ---- ", IF(ABS(ROUND(100/N76*O76-100,1))&lt;999,ROUND(100/N76*O76-100,1),IF(ROUND(100/N76*O76-100,1)&gt;999,999,-999)))</f>
        <v>-38.1</v>
      </c>
      <c r="Q76" s="172">
        <v>257.49629900000002</v>
      </c>
      <c r="R76" s="172">
        <v>171.17047005000001</v>
      </c>
      <c r="S76" s="156">
        <f t="shared" si="36"/>
        <v>-33.5</v>
      </c>
      <c r="T76" s="172">
        <v>21.55</v>
      </c>
      <c r="U76" s="172">
        <v>28.25</v>
      </c>
      <c r="V76" s="156">
        <f>IF(T76=0, "    ---- ", IF(ABS(ROUND(100/T76*U76-100,1))&lt;999,ROUND(100/T76*U76-100,1),IF(ROUND(100/T76*U76-100,1)&gt;999,999,-999)))</f>
        <v>31.1</v>
      </c>
      <c r="W76" s="172">
        <v>433</v>
      </c>
      <c r="X76" s="172">
        <v>462</v>
      </c>
      <c r="Y76" s="156">
        <f t="shared" si="26"/>
        <v>6.7</v>
      </c>
      <c r="Z76" s="172"/>
      <c r="AA76" s="172">
        <v>719</v>
      </c>
      <c r="AB76" s="156" t="str">
        <f t="shared" si="39"/>
        <v xml:space="preserve">    ---- </v>
      </c>
      <c r="AC76" s="172"/>
      <c r="AD76" s="172"/>
      <c r="AE76" s="156"/>
      <c r="AF76" s="172">
        <v>235.94816900999999</v>
      </c>
      <c r="AG76" s="172">
        <v>194.16009553000001</v>
      </c>
      <c r="AH76" s="156">
        <f>IF(AF76=0, "    ---- ", IF(ABS(ROUND(100/AF76*AG76-100,1))&lt;999,ROUND(100/AF76*AG76-100,1),IF(ROUND(100/AF76*AG76-100,1)&gt;999,999,-999)))</f>
        <v>-17.7</v>
      </c>
      <c r="AI76" s="172">
        <v>2047.8969999999999</v>
      </c>
      <c r="AJ76" s="172">
        <v>2289.5619999999999</v>
      </c>
      <c r="AK76" s="156">
        <f t="shared" si="20"/>
        <v>11.8</v>
      </c>
      <c r="AL76" s="172">
        <v>765</v>
      </c>
      <c r="AM76" s="172">
        <v>1074</v>
      </c>
      <c r="AN76" s="156">
        <f t="shared" si="27"/>
        <v>40.4</v>
      </c>
      <c r="AO76" s="71">
        <f t="shared" si="40"/>
        <v>7893.9831540100004</v>
      </c>
      <c r="AP76" s="71">
        <f t="shared" si="40"/>
        <v>9504.7535655800002</v>
      </c>
      <c r="AQ76" s="156">
        <f t="shared" si="23"/>
        <v>20.399999999999999</v>
      </c>
      <c r="AR76" s="71">
        <f t="shared" si="24"/>
        <v>8002.88315401</v>
      </c>
      <c r="AS76" s="71">
        <f t="shared" si="24"/>
        <v>9572.1535655799998</v>
      </c>
      <c r="AT76" s="186">
        <f t="shared" si="25"/>
        <v>19.600000000000001</v>
      </c>
      <c r="AU76" s="137"/>
      <c r="AV76" s="137"/>
      <c r="AW76" s="372"/>
    </row>
    <row r="77" spans="1:49" s="138" customFormat="1" ht="20.100000000000001" customHeight="1">
      <c r="A77" s="85" t="s">
        <v>232</v>
      </c>
      <c r="B77" s="172">
        <v>9.5440000000000005</v>
      </c>
      <c r="C77" s="172">
        <v>16.021000000000001</v>
      </c>
      <c r="D77" s="156">
        <f t="shared" si="38"/>
        <v>67.900000000000006</v>
      </c>
      <c r="E77" s="172">
        <v>2500</v>
      </c>
      <c r="F77" s="172">
        <v>1957.2539999999999</v>
      </c>
      <c r="G77" s="156">
        <f t="shared" si="18"/>
        <v>-21.7</v>
      </c>
      <c r="H77" s="172"/>
      <c r="I77" s="172"/>
      <c r="J77" s="156"/>
      <c r="K77" s="172"/>
      <c r="L77" s="172">
        <v>0.69399999999999995</v>
      </c>
      <c r="M77" s="71" t="str">
        <f>IF(K77=0, "    ---- ", IF(ABS(ROUND(100/K77*L77-100,1))&lt;999,ROUND(100/K77*L77-100,1),IF(ROUND(100/K77*L77-100,1)&gt;999,999,-999)))</f>
        <v xml:space="preserve">    ---- </v>
      </c>
      <c r="N77" s="172"/>
      <c r="O77" s="172"/>
      <c r="P77" s="156"/>
      <c r="Q77" s="172">
        <v>9563.7977630000005</v>
      </c>
      <c r="R77" s="172">
        <v>12884.647672999999</v>
      </c>
      <c r="S77" s="156">
        <f t="shared" si="36"/>
        <v>34.700000000000003</v>
      </c>
      <c r="T77" s="172">
        <v>17.542999999999999</v>
      </c>
      <c r="U77" s="172">
        <v>16.957999999999998</v>
      </c>
      <c r="V77" s="156">
        <f>IF(T77=0, "    ---- ", IF(ABS(ROUND(100/T77*U77-100,1))&lt;999,ROUND(100/T77*U77-100,1),IF(ROUND(100/T77*U77-100,1)&gt;999,999,-999)))</f>
        <v>-3.3</v>
      </c>
      <c r="W77" s="172">
        <v>846.4</v>
      </c>
      <c r="X77" s="172">
        <v>730</v>
      </c>
      <c r="Y77" s="156">
        <f t="shared" si="26"/>
        <v>-13.8</v>
      </c>
      <c r="Z77" s="172">
        <v>643</v>
      </c>
      <c r="AA77" s="172">
        <v>1581</v>
      </c>
      <c r="AB77" s="156">
        <f t="shared" si="39"/>
        <v>145.9</v>
      </c>
      <c r="AC77" s="172"/>
      <c r="AD77" s="172"/>
      <c r="AE77" s="156"/>
      <c r="AF77" s="172"/>
      <c r="AG77" s="172"/>
      <c r="AH77" s="156"/>
      <c r="AI77" s="172">
        <v>381.20499999999998</v>
      </c>
      <c r="AJ77" s="172">
        <v>385.61</v>
      </c>
      <c r="AK77" s="156">
        <f t="shared" si="20"/>
        <v>1.2</v>
      </c>
      <c r="AL77" s="172">
        <v>3219.8</v>
      </c>
      <c r="AM77" s="172">
        <v>2552</v>
      </c>
      <c r="AN77" s="156">
        <f t="shared" si="27"/>
        <v>-20.7</v>
      </c>
      <c r="AO77" s="71">
        <f t="shared" si="40"/>
        <v>17181.289763000001</v>
      </c>
      <c r="AP77" s="71">
        <f t="shared" si="40"/>
        <v>20124.184673</v>
      </c>
      <c r="AQ77" s="156">
        <f t="shared" si="23"/>
        <v>17.100000000000001</v>
      </c>
      <c r="AR77" s="71">
        <f t="shared" si="24"/>
        <v>17181.289763000001</v>
      </c>
      <c r="AS77" s="71">
        <f t="shared" si="24"/>
        <v>20124.184673</v>
      </c>
      <c r="AT77" s="186">
        <f t="shared" si="25"/>
        <v>17.100000000000001</v>
      </c>
      <c r="AU77" s="137"/>
      <c r="AV77" s="137"/>
      <c r="AW77" s="372"/>
    </row>
    <row r="78" spans="1:49" s="138" customFormat="1" ht="20.100000000000001" customHeight="1">
      <c r="A78" s="85" t="s">
        <v>233</v>
      </c>
      <c r="B78" s="172">
        <v>51.067999999999998</v>
      </c>
      <c r="C78" s="172">
        <v>52.116999999999997</v>
      </c>
      <c r="D78" s="156">
        <f t="shared" si="38"/>
        <v>2.1</v>
      </c>
      <c r="E78" s="172">
        <v>583</v>
      </c>
      <c r="F78" s="172">
        <v>544.88400000000001</v>
      </c>
      <c r="G78" s="156">
        <f t="shared" si="18"/>
        <v>-6.5</v>
      </c>
      <c r="H78" s="172">
        <v>16.147438999999999</v>
      </c>
      <c r="I78" s="172">
        <v>21.059000000000001</v>
      </c>
      <c r="J78" s="156">
        <f>IF(H78=0, "    ---- ", IF(ABS(ROUND(100/H78*I78-100,1))&lt;999,ROUND(100/H78*I78-100,1),IF(ROUND(100/H78*I78-100,1)&gt;999,999,-999)))</f>
        <v>30.4</v>
      </c>
      <c r="K78" s="172"/>
      <c r="L78" s="172"/>
      <c r="M78" s="71"/>
      <c r="N78" s="172">
        <v>25.7</v>
      </c>
      <c r="O78" s="172">
        <v>24</v>
      </c>
      <c r="P78" s="156">
        <f>IF(N78=0, "    ---- ", IF(ABS(ROUND(100/N78*O78-100,1))&lt;999,ROUND(100/N78*O78-100,1),IF(ROUND(100/N78*O78-100,1)&gt;999,999,-999)))</f>
        <v>-6.6</v>
      </c>
      <c r="Q78" s="172"/>
      <c r="R78" s="172"/>
      <c r="S78" s="156"/>
      <c r="T78" s="172"/>
      <c r="U78" s="172"/>
      <c r="V78" s="156"/>
      <c r="W78" s="172">
        <v>44</v>
      </c>
      <c r="X78" s="172">
        <v>45</v>
      </c>
      <c r="Y78" s="156">
        <f t="shared" si="26"/>
        <v>2.2999999999999998</v>
      </c>
      <c r="Z78" s="172">
        <v>733.71199999999999</v>
      </c>
      <c r="AA78" s="172">
        <v>708</v>
      </c>
      <c r="AB78" s="156">
        <f t="shared" si="39"/>
        <v>-3.5</v>
      </c>
      <c r="AC78" s="172"/>
      <c r="AD78" s="172"/>
      <c r="AE78" s="156"/>
      <c r="AF78" s="172"/>
      <c r="AG78" s="172"/>
      <c r="AH78" s="156"/>
      <c r="AI78" s="172">
        <v>51.371000000000002</v>
      </c>
      <c r="AJ78" s="172">
        <v>56.015999999999998</v>
      </c>
      <c r="AK78" s="156">
        <f t="shared" si="20"/>
        <v>9</v>
      </c>
      <c r="AL78" s="172">
        <v>833.9</v>
      </c>
      <c r="AM78" s="172">
        <v>829</v>
      </c>
      <c r="AN78" s="156">
        <f t="shared" si="27"/>
        <v>-0.6</v>
      </c>
      <c r="AO78" s="71">
        <f t="shared" si="40"/>
        <v>2313.1984390000002</v>
      </c>
      <c r="AP78" s="71">
        <f t="shared" si="40"/>
        <v>2256.076</v>
      </c>
      <c r="AQ78" s="156">
        <f t="shared" si="23"/>
        <v>-2.5</v>
      </c>
      <c r="AR78" s="71">
        <f t="shared" si="24"/>
        <v>2338.8984390000001</v>
      </c>
      <c r="AS78" s="71">
        <f t="shared" si="24"/>
        <v>2280.076</v>
      </c>
      <c r="AT78" s="186">
        <f t="shared" si="25"/>
        <v>-2.5</v>
      </c>
      <c r="AU78" s="137"/>
      <c r="AV78" s="137"/>
      <c r="AW78" s="372"/>
    </row>
    <row r="79" spans="1:49" s="138" customFormat="1" ht="20.100000000000001" customHeight="1">
      <c r="A79" s="85" t="s">
        <v>234</v>
      </c>
      <c r="B79" s="172">
        <v>7.7149999999999999</v>
      </c>
      <c r="C79" s="172">
        <v>16.43</v>
      </c>
      <c r="D79" s="156">
        <f t="shared" si="38"/>
        <v>113</v>
      </c>
      <c r="E79" s="172"/>
      <c r="F79" s="172"/>
      <c r="G79" s="156"/>
      <c r="H79" s="172"/>
      <c r="I79" s="172"/>
      <c r="J79" s="156"/>
      <c r="K79" s="172">
        <v>21.253</v>
      </c>
      <c r="L79" s="172">
        <v>44.654000000000003</v>
      </c>
      <c r="M79" s="71">
        <f>IF(K79=0, "    ---- ", IF(ABS(ROUND(100/K79*L79-100,1))&lt;999,ROUND(100/K79*L79-100,1),IF(ROUND(100/K79*L79-100,1)&gt;999,999,-999)))</f>
        <v>110.1</v>
      </c>
      <c r="N79" s="172"/>
      <c r="O79" s="172"/>
      <c r="P79" s="156"/>
      <c r="Q79" s="172">
        <v>1476.558706</v>
      </c>
      <c r="R79" s="172">
        <v>2666.8660869999999</v>
      </c>
      <c r="S79" s="156">
        <f t="shared" si="36"/>
        <v>80.599999999999994</v>
      </c>
      <c r="T79" s="172">
        <v>13.513999999999999</v>
      </c>
      <c r="U79" s="172">
        <v>9.641</v>
      </c>
      <c r="V79" s="156">
        <f>IF(T79=0, "    ---- ", IF(ABS(ROUND(100/T79*U79-100,1))&lt;999,ROUND(100/T79*U79-100,1),IF(ROUND(100/T79*U79-100,1)&gt;999,999,-999)))</f>
        <v>-28.7</v>
      </c>
      <c r="W79" s="172"/>
      <c r="X79" s="172"/>
      <c r="Y79" s="156"/>
      <c r="Z79" s="172">
        <v>832.96299999999997</v>
      </c>
      <c r="AA79" s="172">
        <v>867</v>
      </c>
      <c r="AB79" s="156">
        <f t="shared" si="39"/>
        <v>4.0999999999999996</v>
      </c>
      <c r="AC79" s="172"/>
      <c r="AD79" s="172"/>
      <c r="AE79" s="156"/>
      <c r="AF79" s="172"/>
      <c r="AG79" s="172"/>
      <c r="AH79" s="156"/>
      <c r="AI79" s="172">
        <v>189.16567300000017</v>
      </c>
      <c r="AJ79" s="172">
        <v>156.57145200000011</v>
      </c>
      <c r="AK79" s="156">
        <f t="shared" si="20"/>
        <v>-17.2</v>
      </c>
      <c r="AL79" s="172">
        <v>2687.7</v>
      </c>
      <c r="AM79" s="172">
        <v>2000</v>
      </c>
      <c r="AN79" s="156">
        <f t="shared" si="27"/>
        <v>-25.6</v>
      </c>
      <c r="AO79" s="71">
        <f t="shared" si="40"/>
        <v>5228.8693789999998</v>
      </c>
      <c r="AP79" s="71">
        <f t="shared" si="40"/>
        <v>5761.1625389999999</v>
      </c>
      <c r="AQ79" s="156">
        <f t="shared" si="23"/>
        <v>10.199999999999999</v>
      </c>
      <c r="AR79" s="71">
        <f t="shared" si="24"/>
        <v>5228.8693789999998</v>
      </c>
      <c r="AS79" s="71">
        <f t="shared" si="24"/>
        <v>5761.1625389999999</v>
      </c>
      <c r="AT79" s="186">
        <f t="shared" si="25"/>
        <v>10.199999999999999</v>
      </c>
      <c r="AU79" s="137"/>
      <c r="AV79" s="137"/>
      <c r="AW79" s="372"/>
    </row>
    <row r="80" spans="1:49" s="138" customFormat="1" ht="20.100000000000001" customHeight="1">
      <c r="A80" s="229" t="s">
        <v>235</v>
      </c>
      <c r="B80" s="172">
        <v>787.947</v>
      </c>
      <c r="C80" s="172">
        <v>871.7589999999999</v>
      </c>
      <c r="D80" s="156">
        <f>IF(B80=0, "    ---- ", IF(ABS(ROUND(100/B80*C80-100,1))&lt;999,ROUND(100/B80*C80-100,1),IF(ROUND(100/B80*C80-100,1)&gt;999,999,-999)))</f>
        <v>10.6</v>
      </c>
      <c r="E80" s="172">
        <v>224093</v>
      </c>
      <c r="F80" s="172">
        <v>207261.14999999997</v>
      </c>
      <c r="G80" s="156">
        <f t="shared" si="18"/>
        <v>-7.5</v>
      </c>
      <c r="H80" s="172">
        <v>602.21948699999996</v>
      </c>
      <c r="I80" s="172">
        <v>802.98</v>
      </c>
      <c r="J80" s="156">
        <f>IF(H80=0, "    ---- ", IF(ABS(ROUND(100/H80*I80-100,1))&lt;999,ROUND(100/H80*I80-100,1),IF(ROUND(100/H80*I80-100,1)&gt;999,999,-999)))</f>
        <v>33.299999999999997</v>
      </c>
      <c r="K80" s="172">
        <v>3765.056</v>
      </c>
      <c r="L80" s="172">
        <v>4628.7990000000009</v>
      </c>
      <c r="M80" s="71">
        <f>IF(K80=0, "    ---- ", IF(ABS(ROUND(100/K80*L80-100,1))&lt;999,ROUND(100/K80*L80-100,1),IF(ROUND(100/K80*L80-100,1)&gt;999,999,-999)))</f>
        <v>22.9</v>
      </c>
      <c r="N80" s="172">
        <v>134.6</v>
      </c>
      <c r="O80" s="172">
        <v>91.4</v>
      </c>
      <c r="P80" s="156">
        <f>IF(N80=0, "    ---- ", IF(ABS(ROUND(100/N80*O80-100,1))&lt;999,ROUND(100/N80*O80-100,1),IF(ROUND(100/N80*O80-100,1)&gt;999,999,-999)))</f>
        <v>-32.1</v>
      </c>
      <c r="Q80" s="172">
        <v>349108.76429834001</v>
      </c>
      <c r="R80" s="172">
        <v>404897.28186044004</v>
      </c>
      <c r="S80" s="156">
        <f t="shared" si="36"/>
        <v>16</v>
      </c>
      <c r="T80" s="172">
        <v>1262.6249999999998</v>
      </c>
      <c r="U80" s="172">
        <v>1389.3530000000003</v>
      </c>
      <c r="V80" s="156">
        <f>IF(T80=0, "    ---- ", IF(ABS(ROUND(100/T80*U80-100,1))&lt;999,ROUND(100/T80*U80-100,1),IF(ROUND(100/T80*U80-100,1)&gt;999,999,-999)))</f>
        <v>10</v>
      </c>
      <c r="W80" s="172">
        <v>45432.4</v>
      </c>
      <c r="X80" s="172">
        <v>47034</v>
      </c>
      <c r="Y80" s="156">
        <f t="shared" si="26"/>
        <v>3.5</v>
      </c>
      <c r="Z80" s="172">
        <v>59511.737000000008</v>
      </c>
      <c r="AA80" s="172">
        <v>68304</v>
      </c>
      <c r="AB80" s="156">
        <f t="shared" si="39"/>
        <v>14.8</v>
      </c>
      <c r="AC80" s="172"/>
      <c r="AD80" s="172"/>
      <c r="AE80" s="156"/>
      <c r="AF80" s="172">
        <v>8269.9771474999998</v>
      </c>
      <c r="AG80" s="172">
        <v>8603.7132363199999</v>
      </c>
      <c r="AH80" s="156">
        <f>IF(AF80=0, "    ---- ", IF(ABS(ROUND(100/AF80*AG80-100,1))&lt;999,ROUND(100/AF80*AG80-100,1),IF(ROUND(100/AF80*AG80-100,1)&gt;999,999,-999)))</f>
        <v>4</v>
      </c>
      <c r="AI80" s="172">
        <v>18781.311673</v>
      </c>
      <c r="AJ80" s="172">
        <v>19894.680452000001</v>
      </c>
      <c r="AK80" s="156">
        <f t="shared" si="20"/>
        <v>5.9</v>
      </c>
      <c r="AL80" s="172">
        <v>184813.19999999998</v>
      </c>
      <c r="AM80" s="172">
        <v>178786</v>
      </c>
      <c r="AN80" s="156">
        <f t="shared" si="27"/>
        <v>-3.3</v>
      </c>
      <c r="AO80" s="71">
        <f t="shared" si="40"/>
        <v>896428.23760583997</v>
      </c>
      <c r="AP80" s="71">
        <f t="shared" si="40"/>
        <v>942473.71654875996</v>
      </c>
      <c r="AQ80" s="156">
        <f t="shared" si="23"/>
        <v>5.0999999999999996</v>
      </c>
      <c r="AR80" s="71">
        <f t="shared" si="24"/>
        <v>896562.83760583994</v>
      </c>
      <c r="AS80" s="71">
        <f t="shared" si="24"/>
        <v>942565.11654875998</v>
      </c>
      <c r="AT80" s="186">
        <f t="shared" si="25"/>
        <v>5.0999999999999996</v>
      </c>
      <c r="AU80" s="137"/>
      <c r="AV80" s="137"/>
      <c r="AW80" s="372"/>
    </row>
    <row r="81" spans="1:49" s="138" customFormat="1" ht="20.100000000000001" customHeight="1">
      <c r="A81" s="85" t="s">
        <v>236</v>
      </c>
      <c r="B81" s="172"/>
      <c r="C81" s="172"/>
      <c r="D81" s="156"/>
      <c r="E81" s="172"/>
      <c r="F81" s="172"/>
      <c r="G81" s="156"/>
      <c r="H81" s="172"/>
      <c r="I81" s="172"/>
      <c r="J81" s="156"/>
      <c r="K81" s="172"/>
      <c r="L81" s="172"/>
      <c r="M81" s="71"/>
      <c r="N81" s="172"/>
      <c r="O81" s="172"/>
      <c r="P81" s="156"/>
      <c r="Q81" s="172"/>
      <c r="R81" s="172"/>
      <c r="S81" s="156"/>
      <c r="T81" s="172"/>
      <c r="U81" s="172"/>
      <c r="V81" s="156"/>
      <c r="W81" s="172"/>
      <c r="X81" s="172"/>
      <c r="Y81" s="156"/>
      <c r="Z81" s="172"/>
      <c r="AA81" s="172"/>
      <c r="AB81" s="156"/>
      <c r="AC81" s="172"/>
      <c r="AD81" s="172"/>
      <c r="AE81" s="156"/>
      <c r="AF81" s="172"/>
      <c r="AG81" s="172"/>
      <c r="AH81" s="156"/>
      <c r="AI81" s="172"/>
      <c r="AJ81" s="172"/>
      <c r="AK81" s="156"/>
      <c r="AL81" s="172"/>
      <c r="AM81" s="172"/>
      <c r="AN81" s="156"/>
      <c r="AO81" s="71"/>
      <c r="AP81" s="71"/>
      <c r="AQ81" s="156"/>
      <c r="AR81" s="71"/>
      <c r="AS81" s="71"/>
      <c r="AT81" s="186"/>
      <c r="AU81" s="137"/>
      <c r="AV81" s="137"/>
      <c r="AW81" s="372"/>
    </row>
    <row r="82" spans="1:49" s="138" customFormat="1" ht="20.100000000000001" customHeight="1">
      <c r="A82" s="85" t="s">
        <v>237</v>
      </c>
      <c r="B82" s="172">
        <v>9680.0020000000004</v>
      </c>
      <c r="C82" s="172">
        <v>11468.246999999999</v>
      </c>
      <c r="D82" s="156">
        <f>IF(B82=0, "    ---- ", IF(ABS(ROUND(100/B82*C82-100,1))&lt;999,ROUND(100/B82*C82-100,1),IF(ROUND(100/B82*C82-100,1)&gt;999,999,-999)))</f>
        <v>18.5</v>
      </c>
      <c r="E82" s="172">
        <v>38893</v>
      </c>
      <c r="F82" s="172">
        <v>46908.904999999999</v>
      </c>
      <c r="G82" s="156">
        <f t="shared" si="18"/>
        <v>20.6</v>
      </c>
      <c r="H82" s="172">
        <v>1751.734745</v>
      </c>
      <c r="I82" s="172">
        <v>2163.79</v>
      </c>
      <c r="J82" s="156">
        <f>IF(H82=0, "    ---- ", IF(ABS(ROUND(100/H82*I82-100,1))&lt;999,ROUND(100/H82*I82-100,1),IF(ROUND(100/H82*I82-100,1)&gt;999,999,-999)))</f>
        <v>23.5</v>
      </c>
      <c r="K82" s="172">
        <v>11357.947</v>
      </c>
      <c r="L82" s="172">
        <v>13868.314</v>
      </c>
      <c r="M82" s="71">
        <f>IF(K82=0, "    ---- ", IF(ABS(ROUND(100/K82*L82-100,1))&lt;999,ROUND(100/K82*L82-100,1),IF(ROUND(100/K82*L82-100,1)&gt;999,999,-999)))</f>
        <v>22.1</v>
      </c>
      <c r="N82" s="172"/>
      <c r="O82" s="172"/>
      <c r="P82" s="156"/>
      <c r="Q82" s="172">
        <v>1601.3578461500001</v>
      </c>
      <c r="R82" s="172">
        <v>1701.81605515</v>
      </c>
      <c r="S82" s="156">
        <f t="shared" ref="S82:S88" si="41">IF(Q82=0, "    ---- ", IF(ABS(ROUND(100/Q82*R82-100,1))&lt;999,ROUND(100/Q82*R82-100,1),IF(ROUND(100/Q82*R82-100,1)&gt;999,999,-999)))</f>
        <v>6.3</v>
      </c>
      <c r="T82" s="172">
        <v>727.322</v>
      </c>
      <c r="U82" s="172">
        <v>1008.018</v>
      </c>
      <c r="V82" s="156">
        <f>IF(T82=0, "    ---- ", IF(ABS(ROUND(100/T82*U82-100,1))&lt;999,ROUND(100/T82*U82-100,1),IF(ROUND(100/T82*U82-100,1)&gt;999,999,-999)))</f>
        <v>38.6</v>
      </c>
      <c r="W82" s="172">
        <v>27866</v>
      </c>
      <c r="X82" s="172">
        <v>36504</v>
      </c>
      <c r="Y82" s="156">
        <f t="shared" si="26"/>
        <v>31</v>
      </c>
      <c r="Z82" s="172"/>
      <c r="AA82" s="172"/>
      <c r="AB82" s="156"/>
      <c r="AC82" s="172">
        <v>1387</v>
      </c>
      <c r="AD82" s="172">
        <v>1537.9</v>
      </c>
      <c r="AE82" s="156">
        <f>IF(AC82=0, "    ---- ", IF(ABS(ROUND(100/AC82*AD82-100,1))&lt;999,ROUND(100/AC82*AD82-100,1),IF(ROUND(100/AC82*AD82-100,1)&gt;999,999,-999)))</f>
        <v>10.9</v>
      </c>
      <c r="AF82" s="172">
        <v>520.18814099999997</v>
      </c>
      <c r="AG82" s="172">
        <v>584.55529125999999</v>
      </c>
      <c r="AH82" s="156">
        <f>IF(AF82=0, "    ---- ", IF(ABS(ROUND(100/AF82*AG82-100,1))&lt;999,ROUND(100/AF82*AG82-100,1),IF(ROUND(100/AF82*AG82-100,1)&gt;999,999,-999)))</f>
        <v>12.4</v>
      </c>
      <c r="AI82" s="172">
        <v>11338.837</v>
      </c>
      <c r="AJ82" s="172">
        <v>14140.157999999999</v>
      </c>
      <c r="AK82" s="156">
        <f t="shared" si="20"/>
        <v>24.7</v>
      </c>
      <c r="AL82" s="172">
        <v>37802.9</v>
      </c>
      <c r="AM82" s="172">
        <v>49429</v>
      </c>
      <c r="AN82" s="156">
        <f t="shared" si="27"/>
        <v>30.8</v>
      </c>
      <c r="AO82" s="71">
        <f t="shared" ref="AO82:AO92" si="42">B82+E82+H82+K82+Q82+T82+W82+Z82+AF82+AI82+AL82</f>
        <v>141539.28873215002</v>
      </c>
      <c r="AP82" s="71">
        <f t="shared" ref="AP82:AP92" si="43">C82+F82+I82+L82+R82+U82+X82+AA82+AG82+AJ82+AM82</f>
        <v>177776.80334640999</v>
      </c>
      <c r="AQ82" s="156">
        <f t="shared" si="23"/>
        <v>25.6</v>
      </c>
      <c r="AR82" s="71">
        <f t="shared" si="24"/>
        <v>142926.28873215002</v>
      </c>
      <c r="AS82" s="71">
        <f t="shared" si="24"/>
        <v>179314.70334641001</v>
      </c>
      <c r="AT82" s="186">
        <f t="shared" si="25"/>
        <v>25.5</v>
      </c>
      <c r="AU82" s="137"/>
      <c r="AV82" s="137"/>
      <c r="AW82" s="372"/>
    </row>
    <row r="83" spans="1:49" s="138" customFormat="1" ht="20.100000000000001" customHeight="1">
      <c r="A83" s="85" t="s">
        <v>238</v>
      </c>
      <c r="B83" s="172"/>
      <c r="C83" s="172"/>
      <c r="D83" s="186"/>
      <c r="E83" s="172">
        <v>24</v>
      </c>
      <c r="F83" s="172">
        <v>7.327</v>
      </c>
      <c r="G83" s="186">
        <f t="shared" si="18"/>
        <v>-69.5</v>
      </c>
      <c r="H83" s="172"/>
      <c r="I83" s="172"/>
      <c r="J83" s="186"/>
      <c r="K83" s="172"/>
      <c r="L83" s="172"/>
      <c r="M83" s="156"/>
      <c r="N83" s="172"/>
      <c r="O83" s="172"/>
      <c r="P83" s="156"/>
      <c r="Q83" s="172"/>
      <c r="R83" s="172"/>
      <c r="S83" s="156"/>
      <c r="T83" s="172"/>
      <c r="U83" s="172"/>
      <c r="V83" s="156"/>
      <c r="W83" s="172">
        <v>5</v>
      </c>
      <c r="X83" s="172">
        <v>13</v>
      </c>
      <c r="Y83" s="156">
        <f t="shared" si="26"/>
        <v>160</v>
      </c>
      <c r="Z83" s="172"/>
      <c r="AA83" s="172"/>
      <c r="AB83" s="156"/>
      <c r="AC83" s="172"/>
      <c r="AD83" s="172"/>
      <c r="AE83" s="156"/>
      <c r="AF83" s="172"/>
      <c r="AG83" s="172"/>
      <c r="AH83" s="156"/>
      <c r="AI83" s="172"/>
      <c r="AJ83" s="172">
        <v>0</v>
      </c>
      <c r="AK83" s="156" t="str">
        <f t="shared" si="20"/>
        <v xml:space="preserve">    ---- </v>
      </c>
      <c r="AL83" s="172"/>
      <c r="AM83" s="172"/>
      <c r="AN83" s="156"/>
      <c r="AO83" s="71">
        <f t="shared" si="42"/>
        <v>29</v>
      </c>
      <c r="AP83" s="71">
        <f t="shared" si="43"/>
        <v>20.326999999999998</v>
      </c>
      <c r="AQ83" s="156">
        <f t="shared" si="23"/>
        <v>-29.9</v>
      </c>
      <c r="AR83" s="71">
        <f t="shared" si="24"/>
        <v>29</v>
      </c>
      <c r="AS83" s="71">
        <f t="shared" si="24"/>
        <v>20.326999999999998</v>
      </c>
      <c r="AT83" s="186">
        <f t="shared" si="25"/>
        <v>-29.9</v>
      </c>
      <c r="AU83" s="137"/>
      <c r="AV83" s="137"/>
      <c r="AW83" s="372"/>
    </row>
    <row r="84" spans="1:49" s="138" customFormat="1" ht="20.100000000000001" customHeight="1">
      <c r="A84" s="85" t="s">
        <v>239</v>
      </c>
      <c r="B84" s="172"/>
      <c r="C84" s="172"/>
      <c r="D84" s="156"/>
      <c r="E84" s="172"/>
      <c r="F84" s="172"/>
      <c r="G84" s="156"/>
      <c r="H84" s="172"/>
      <c r="I84" s="172"/>
      <c r="J84" s="156"/>
      <c r="K84" s="172"/>
      <c r="L84" s="172"/>
      <c r="M84" s="156"/>
      <c r="N84" s="172"/>
      <c r="O84" s="172"/>
      <c r="P84" s="156"/>
      <c r="Q84" s="172">
        <v>82.687533000000002</v>
      </c>
      <c r="R84" s="172">
        <v>90.880882</v>
      </c>
      <c r="S84" s="156">
        <f t="shared" si="41"/>
        <v>9.9</v>
      </c>
      <c r="T84" s="172"/>
      <c r="U84" s="172"/>
      <c r="V84" s="156"/>
      <c r="W84" s="172"/>
      <c r="X84" s="172"/>
      <c r="Y84" s="156"/>
      <c r="Z84" s="172"/>
      <c r="AA84" s="172"/>
      <c r="AB84" s="156"/>
      <c r="AC84" s="172"/>
      <c r="AD84" s="172"/>
      <c r="AE84" s="156"/>
      <c r="AF84" s="172"/>
      <c r="AG84" s="172"/>
      <c r="AH84" s="156"/>
      <c r="AI84" s="172"/>
      <c r="AJ84" s="172">
        <v>0</v>
      </c>
      <c r="AK84" s="156" t="str">
        <f t="shared" si="20"/>
        <v xml:space="preserve">    ---- </v>
      </c>
      <c r="AL84" s="172"/>
      <c r="AM84" s="172"/>
      <c r="AN84" s="156"/>
      <c r="AO84" s="71">
        <f t="shared" si="42"/>
        <v>82.687533000000002</v>
      </c>
      <c r="AP84" s="71">
        <f t="shared" si="43"/>
        <v>90.880882</v>
      </c>
      <c r="AQ84" s="156">
        <f t="shared" si="23"/>
        <v>9.9</v>
      </c>
      <c r="AR84" s="71">
        <f t="shared" si="24"/>
        <v>82.687533000000002</v>
      </c>
      <c r="AS84" s="71">
        <f t="shared" si="24"/>
        <v>90.880882</v>
      </c>
      <c r="AT84" s="186">
        <f t="shared" si="25"/>
        <v>9.9</v>
      </c>
      <c r="AU84" s="137"/>
      <c r="AV84" s="137"/>
      <c r="AW84" s="372"/>
    </row>
    <row r="85" spans="1:49" s="138" customFormat="1" ht="20.100000000000001" customHeight="1">
      <c r="A85" s="85" t="s">
        <v>240</v>
      </c>
      <c r="B85" s="172"/>
      <c r="C85" s="172"/>
      <c r="D85" s="156"/>
      <c r="E85" s="172"/>
      <c r="F85" s="172"/>
      <c r="G85" s="156"/>
      <c r="H85" s="172"/>
      <c r="I85" s="172"/>
      <c r="J85" s="156"/>
      <c r="K85" s="172"/>
      <c r="L85" s="172"/>
      <c r="M85" s="156"/>
      <c r="N85" s="172"/>
      <c r="O85" s="172"/>
      <c r="P85" s="156"/>
      <c r="Q85" s="172"/>
      <c r="R85" s="172"/>
      <c r="S85" s="156"/>
      <c r="T85" s="172"/>
      <c r="U85" s="172"/>
      <c r="V85" s="156"/>
      <c r="W85" s="172"/>
      <c r="X85" s="172"/>
      <c r="Y85" s="156"/>
      <c r="Z85" s="172"/>
      <c r="AA85" s="172"/>
      <c r="AB85" s="156"/>
      <c r="AC85" s="172"/>
      <c r="AD85" s="172"/>
      <c r="AE85" s="156"/>
      <c r="AF85" s="172"/>
      <c r="AG85" s="172"/>
      <c r="AH85" s="156"/>
      <c r="AI85" s="172">
        <v>148.018</v>
      </c>
      <c r="AJ85" s="172">
        <v>180.733</v>
      </c>
      <c r="AK85" s="156">
        <f t="shared" si="20"/>
        <v>22.1</v>
      </c>
      <c r="AL85" s="172">
        <v>0.6</v>
      </c>
      <c r="AM85" s="172">
        <v>1</v>
      </c>
      <c r="AN85" s="156">
        <f t="shared" si="27"/>
        <v>66.7</v>
      </c>
      <c r="AO85" s="71">
        <f t="shared" si="42"/>
        <v>148.61799999999999</v>
      </c>
      <c r="AP85" s="71">
        <f t="shared" si="43"/>
        <v>181.733</v>
      </c>
      <c r="AQ85" s="156">
        <f t="shared" si="23"/>
        <v>22.3</v>
      </c>
      <c r="AR85" s="71">
        <f t="shared" si="24"/>
        <v>148.61799999999999</v>
      </c>
      <c r="AS85" s="71">
        <f t="shared" si="24"/>
        <v>181.733</v>
      </c>
      <c r="AT85" s="186">
        <f t="shared" si="25"/>
        <v>22.3</v>
      </c>
      <c r="AU85" s="137"/>
      <c r="AV85" s="137"/>
      <c r="AW85" s="372"/>
    </row>
    <row r="86" spans="1:49" s="138" customFormat="1" ht="20.100000000000001" customHeight="1">
      <c r="A86" s="85" t="s">
        <v>241</v>
      </c>
      <c r="B86" s="156">
        <v>84.256</v>
      </c>
      <c r="C86" s="156">
        <v>100.755</v>
      </c>
      <c r="D86" s="156">
        <f>IF(B86=0, "    ---- ", IF(ABS(ROUND(100/B86*C86-100,1))&lt;999,ROUND(100/B86*C86-100,1),IF(ROUND(100/B86*C86-100,1)&gt;999,999,-999)))</f>
        <v>19.600000000000001</v>
      </c>
      <c r="E86" s="156">
        <v>540</v>
      </c>
      <c r="F86" s="156">
        <v>595.346</v>
      </c>
      <c r="G86" s="156">
        <f t="shared" si="18"/>
        <v>10.199999999999999</v>
      </c>
      <c r="H86" s="156"/>
      <c r="I86" s="156"/>
      <c r="J86" s="156"/>
      <c r="K86" s="156">
        <v>246.559</v>
      </c>
      <c r="L86" s="156">
        <v>280.601</v>
      </c>
      <c r="M86" s="156">
        <f>IF(K86=0, "    ---- ", IF(ABS(ROUND(100/K86*L86-100,1))&lt;999,ROUND(100/K86*L86-100,1),IF(ROUND(100/K86*L86-100,1)&gt;999,999,-999)))</f>
        <v>13.8</v>
      </c>
      <c r="N86" s="156"/>
      <c r="O86" s="156"/>
      <c r="P86" s="156"/>
      <c r="Q86" s="156">
        <v>132.19115199999999</v>
      </c>
      <c r="R86" s="156">
        <v>213.107552</v>
      </c>
      <c r="S86" s="156">
        <f t="shared" si="41"/>
        <v>61.2</v>
      </c>
      <c r="T86" s="156">
        <v>7.1859999999999999</v>
      </c>
      <c r="U86" s="156">
        <v>7.7770000000000001</v>
      </c>
      <c r="V86" s="156">
        <f>IF(T86=0, "    ---- ", IF(ABS(ROUND(100/T86*U86-100,1))&lt;999,ROUND(100/T86*U86-100,1),IF(ROUND(100/T86*U86-100,1)&gt;999,999,-999)))</f>
        <v>8.1999999999999993</v>
      </c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>
        <v>292.13</v>
      </c>
      <c r="AJ86" s="156">
        <v>313.53500000000003</v>
      </c>
      <c r="AK86" s="156">
        <f t="shared" si="20"/>
        <v>7.3</v>
      </c>
      <c r="AL86" s="156"/>
      <c r="AM86" s="156"/>
      <c r="AN86" s="156"/>
      <c r="AO86" s="71">
        <f t="shared" si="42"/>
        <v>1302.322152</v>
      </c>
      <c r="AP86" s="71">
        <f t="shared" si="43"/>
        <v>1511.1215520000001</v>
      </c>
      <c r="AQ86" s="156">
        <f t="shared" si="23"/>
        <v>16</v>
      </c>
      <c r="AR86" s="71">
        <f t="shared" si="24"/>
        <v>1302.322152</v>
      </c>
      <c r="AS86" s="71">
        <f t="shared" si="24"/>
        <v>1511.1215520000001</v>
      </c>
      <c r="AT86" s="186">
        <f t="shared" si="25"/>
        <v>16</v>
      </c>
      <c r="AU86" s="137"/>
      <c r="AV86" s="137"/>
      <c r="AW86" s="372"/>
    </row>
    <row r="87" spans="1:49" s="138" customFormat="1" ht="20.100000000000001" customHeight="1">
      <c r="A87" s="85" t="s">
        <v>234</v>
      </c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71"/>
      <c r="N87" s="172"/>
      <c r="O87" s="172"/>
      <c r="P87" s="156"/>
      <c r="Q87" s="172">
        <v>36.752901000000001</v>
      </c>
      <c r="R87" s="172">
        <v>23.820302000000002</v>
      </c>
      <c r="S87" s="156"/>
      <c r="T87" s="172"/>
      <c r="U87" s="172"/>
      <c r="V87" s="156"/>
      <c r="W87" s="172"/>
      <c r="X87" s="172"/>
      <c r="Y87" s="156"/>
      <c r="Z87" s="172"/>
      <c r="AA87" s="172"/>
      <c r="AB87" s="156"/>
      <c r="AC87" s="172"/>
      <c r="AD87" s="172"/>
      <c r="AE87" s="172"/>
      <c r="AF87" s="172"/>
      <c r="AG87" s="172"/>
      <c r="AH87" s="172"/>
      <c r="AI87" s="172"/>
      <c r="AJ87" s="172"/>
      <c r="AK87" s="156"/>
      <c r="AL87" s="172"/>
      <c r="AM87" s="172"/>
      <c r="AN87" s="156"/>
      <c r="AO87" s="71">
        <f t="shared" si="42"/>
        <v>36.752901000000001</v>
      </c>
      <c r="AP87" s="71">
        <f t="shared" si="43"/>
        <v>23.820302000000002</v>
      </c>
      <c r="AQ87" s="156">
        <f t="shared" si="23"/>
        <v>-35.200000000000003</v>
      </c>
      <c r="AR87" s="71">
        <f t="shared" si="24"/>
        <v>36.752901000000001</v>
      </c>
      <c r="AS87" s="71">
        <f t="shared" si="24"/>
        <v>23.820302000000002</v>
      </c>
      <c r="AT87" s="186">
        <f t="shared" si="25"/>
        <v>-35.200000000000003</v>
      </c>
      <c r="AU87" s="137"/>
      <c r="AV87" s="137"/>
      <c r="AW87" s="372"/>
    </row>
    <row r="88" spans="1:49" s="138" customFormat="1" ht="20.100000000000001" customHeight="1">
      <c r="A88" s="229" t="s">
        <v>242</v>
      </c>
      <c r="B88" s="172">
        <v>9764.2579999999998</v>
      </c>
      <c r="C88" s="172">
        <v>11569.001999999999</v>
      </c>
      <c r="D88" s="172">
        <f>IF(B88=0, "    ---- ", IF(ABS(ROUND(100/B88*C88-100,1))&lt;999,ROUND(100/B88*C88-100,1),IF(ROUND(100/B88*C88-100,1)&gt;999,999,-999)))</f>
        <v>18.5</v>
      </c>
      <c r="E88" s="172">
        <v>39457</v>
      </c>
      <c r="F88" s="172">
        <v>47511.577999999994</v>
      </c>
      <c r="G88" s="172">
        <f t="shared" si="18"/>
        <v>20.399999999999999</v>
      </c>
      <c r="H88" s="172">
        <v>1751.734745</v>
      </c>
      <c r="I88" s="172">
        <v>2163.79</v>
      </c>
      <c r="J88" s="172">
        <f>IF(H88=0, "    ---- ", IF(ABS(ROUND(100/H88*I88-100,1))&lt;999,ROUND(100/H88*I88-100,1),IF(ROUND(100/H88*I88-100,1)&gt;999,999,-999)))</f>
        <v>23.5</v>
      </c>
      <c r="K88" s="172">
        <v>11604.505999999999</v>
      </c>
      <c r="L88" s="172">
        <v>14148.915000000001</v>
      </c>
      <c r="M88" s="71">
        <f>IF(K88=0, "    ---- ", IF(ABS(ROUND(100/K88*L88-100,1))&lt;999,ROUND(100/K88*L88-100,1),IF(ROUND(100/K88*L88-100,1)&gt;999,999,-999)))</f>
        <v>21.9</v>
      </c>
      <c r="N88" s="172"/>
      <c r="O88" s="172"/>
      <c r="P88" s="156"/>
      <c r="Q88" s="172">
        <v>1852.9894321500003</v>
      </c>
      <c r="R88" s="172">
        <v>2029.62479115</v>
      </c>
      <c r="S88" s="156">
        <f t="shared" si="41"/>
        <v>9.5</v>
      </c>
      <c r="T88" s="172">
        <v>734.50800000000004</v>
      </c>
      <c r="U88" s="172">
        <v>1015.7950000000001</v>
      </c>
      <c r="V88" s="156">
        <f>IF(T88=0, "    ---- ", IF(ABS(ROUND(100/T88*U88-100,1))&lt;999,ROUND(100/T88*U88-100,1),IF(ROUND(100/T88*U88-100,1)&gt;999,999,-999)))</f>
        <v>38.299999999999997</v>
      </c>
      <c r="W88" s="172">
        <v>27871</v>
      </c>
      <c r="X88" s="172">
        <v>36517</v>
      </c>
      <c r="Y88" s="156">
        <f t="shared" si="26"/>
        <v>31</v>
      </c>
      <c r="Z88" s="172"/>
      <c r="AA88" s="172"/>
      <c r="AB88" s="156"/>
      <c r="AC88" s="172">
        <v>1387</v>
      </c>
      <c r="AD88" s="172">
        <v>1537.9</v>
      </c>
      <c r="AE88" s="172">
        <f>IF(AC88=0, "    ---- ", IF(ABS(ROUND(100/AC88*AD88-100,1))&lt;999,ROUND(100/AC88*AD88-100,1),IF(ROUND(100/AC88*AD88-100,1)&gt;999,999,-999)))</f>
        <v>10.9</v>
      </c>
      <c r="AF88" s="172">
        <v>520.18814099999997</v>
      </c>
      <c r="AG88" s="172">
        <v>584.55529125999999</v>
      </c>
      <c r="AH88" s="172">
        <f>IF(AF88=0, "    ---- ", IF(ABS(ROUND(100/AF88*AG88-100,1))&lt;999,ROUND(100/AF88*AG88-100,1),IF(ROUND(100/AF88*AG88-100,1)&gt;999,999,-999)))</f>
        <v>12.4</v>
      </c>
      <c r="AI88" s="172">
        <v>11778.984999999999</v>
      </c>
      <c r="AJ88" s="172">
        <v>14634.425999999999</v>
      </c>
      <c r="AK88" s="156">
        <f t="shared" si="20"/>
        <v>24.2</v>
      </c>
      <c r="AL88" s="172">
        <v>37803.5</v>
      </c>
      <c r="AM88" s="172">
        <v>49430</v>
      </c>
      <c r="AN88" s="156">
        <f t="shared" si="27"/>
        <v>30.8</v>
      </c>
      <c r="AO88" s="71">
        <f t="shared" si="42"/>
        <v>143138.66931815003</v>
      </c>
      <c r="AP88" s="71">
        <f t="shared" si="43"/>
        <v>179604.68608240999</v>
      </c>
      <c r="AQ88" s="156">
        <f t="shared" si="23"/>
        <v>25.5</v>
      </c>
      <c r="AR88" s="71">
        <f t="shared" si="24"/>
        <v>144525.66931815003</v>
      </c>
      <c r="AS88" s="71">
        <f t="shared" si="24"/>
        <v>181142.58608240998</v>
      </c>
      <c r="AT88" s="186">
        <f t="shared" si="25"/>
        <v>25.3</v>
      </c>
      <c r="AU88" s="137"/>
      <c r="AV88" s="137"/>
      <c r="AW88" s="372"/>
    </row>
    <row r="89" spans="1:49" s="138" customFormat="1" ht="20.100000000000001" customHeight="1">
      <c r="A89" s="85" t="s">
        <v>243</v>
      </c>
      <c r="B89" s="172">
        <v>30.532</v>
      </c>
      <c r="C89" s="172">
        <v>24.445</v>
      </c>
      <c r="D89" s="156">
        <f>IF(B89=0, "    ---- ", IF(ABS(ROUND(100/B89*C89-100,1))&lt;999,ROUND(100/B89*C89-100,1),IF(ROUND(100/B89*C89-100,1)&gt;999,999,-999)))</f>
        <v>-19.899999999999999</v>
      </c>
      <c r="E89" s="172">
        <v>1010</v>
      </c>
      <c r="F89" s="172">
        <v>1127.7090000000001</v>
      </c>
      <c r="G89" s="156">
        <f t="shared" si="18"/>
        <v>11.7</v>
      </c>
      <c r="H89" s="172">
        <v>33.681514999999997</v>
      </c>
      <c r="I89" s="172">
        <v>35.438000000000002</v>
      </c>
      <c r="J89" s="156">
        <f>IF(H89=0, "    ---- ", IF(ABS(ROUND(100/H89*I89-100,1))&lt;999,ROUND(100/H89*I89-100,1),IF(ROUND(100/H89*I89-100,1)&gt;999,999,-999)))</f>
        <v>5.2</v>
      </c>
      <c r="K89" s="172">
        <v>17.408999999999999</v>
      </c>
      <c r="L89" s="172">
        <v>8.875</v>
      </c>
      <c r="M89" s="156">
        <f>IF(K89=0, "    ---- ", IF(ABS(ROUND(100/K89*L89-100,1))&lt;999,ROUND(100/K89*L89-100,1),IF(ROUND(100/K89*L89-100,1)&gt;999,999,-999)))</f>
        <v>-49</v>
      </c>
      <c r="N89" s="172">
        <v>1.7</v>
      </c>
      <c r="O89" s="172">
        <v>4.9000000000000004</v>
      </c>
      <c r="P89" s="156">
        <f>IF(N89=0, "    ---- ", IF(ABS(ROUND(100/N89*O89-100,1))&lt;999,ROUND(100/N89*O89-100,1),IF(ROUND(100/N89*O89-100,1)&gt;999,999,-999)))</f>
        <v>188.2</v>
      </c>
      <c r="Q89" s="172">
        <v>452.46108477999996</v>
      </c>
      <c r="R89" s="172">
        <v>524.06140773000004</v>
      </c>
      <c r="S89" s="156">
        <f t="shared" ref="S89:S94" si="44">IF(Q89=0, "    ---- ", IF(ABS(ROUND(100/Q89*R89-100,1))&lt;999,ROUND(100/Q89*R89-100,1),IF(ROUND(100/Q89*R89-100,1)&gt;999,999,-999)))</f>
        <v>15.8</v>
      </c>
      <c r="T89" s="172">
        <v>4.8499999999999996</v>
      </c>
      <c r="U89" s="172">
        <v>5.9370000000000003</v>
      </c>
      <c r="V89" s="156">
        <f>IF(T89=0, "    ---- ", IF(ABS(ROUND(100/T89*U89-100,1))&lt;999,ROUND(100/T89*U89-100,1),IF(ROUND(100/T89*U89-100,1)&gt;999,999,-999)))</f>
        <v>22.4</v>
      </c>
      <c r="W89" s="172">
        <v>292</v>
      </c>
      <c r="X89" s="172">
        <v>374</v>
      </c>
      <c r="Y89" s="156">
        <f t="shared" si="26"/>
        <v>28.1</v>
      </c>
      <c r="Z89" s="172"/>
      <c r="AA89" s="172"/>
      <c r="AB89" s="156"/>
      <c r="AC89" s="172"/>
      <c r="AD89" s="172"/>
      <c r="AE89" s="156"/>
      <c r="AF89" s="172">
        <v>10.834958</v>
      </c>
      <c r="AG89" s="172">
        <v>14.62428038</v>
      </c>
      <c r="AH89" s="156">
        <f>IF(AF89=0, "    ---- ", IF(ABS(ROUND(100/AF89*AG89-100,1))&lt;999,ROUND(100/AF89*AG89-100,1),IF(ROUND(100/AF89*AG89-100,1)&gt;999,999,-999)))</f>
        <v>35</v>
      </c>
      <c r="AI89" s="172">
        <v>470.54</v>
      </c>
      <c r="AJ89" s="172">
        <v>614.67999999999995</v>
      </c>
      <c r="AK89" s="156">
        <f t="shared" si="20"/>
        <v>30.6</v>
      </c>
      <c r="AL89" s="172">
        <v>1861.7</v>
      </c>
      <c r="AM89" s="172">
        <v>1773</v>
      </c>
      <c r="AN89" s="156">
        <f t="shared" ref="AN89:AN94" si="45">IF(AL89=0, "    ---- ", IF(ABS(ROUND(100/AL89*AM89-100,1))&lt;999,ROUND(100/AL89*AM89-100,1),IF(ROUND(100/AL89*AM89-100,1)&gt;999,999,-999)))</f>
        <v>-4.8</v>
      </c>
      <c r="AO89" s="71">
        <f t="shared" si="42"/>
        <v>4184.00855778</v>
      </c>
      <c r="AP89" s="71">
        <f t="shared" si="43"/>
        <v>4502.7696881100001</v>
      </c>
      <c r="AQ89" s="156">
        <f t="shared" si="23"/>
        <v>7.6</v>
      </c>
      <c r="AR89" s="71">
        <f t="shared" si="24"/>
        <v>4185.7085577799999</v>
      </c>
      <c r="AS89" s="71">
        <f t="shared" si="24"/>
        <v>4507.6696881099997</v>
      </c>
      <c r="AT89" s="186">
        <f t="shared" si="25"/>
        <v>7.7</v>
      </c>
      <c r="AU89" s="137"/>
      <c r="AV89" s="137"/>
      <c r="AW89" s="372"/>
    </row>
    <row r="90" spans="1:49" s="138" customFormat="1" ht="20.100000000000001" customHeight="1">
      <c r="A90" s="85" t="s">
        <v>244</v>
      </c>
      <c r="B90" s="172"/>
      <c r="C90" s="172"/>
      <c r="D90" s="156"/>
      <c r="E90" s="172"/>
      <c r="F90" s="172"/>
      <c r="G90" s="156"/>
      <c r="H90" s="172"/>
      <c r="I90" s="172"/>
      <c r="J90" s="156"/>
      <c r="K90" s="172"/>
      <c r="L90" s="172"/>
      <c r="M90" s="156"/>
      <c r="N90" s="172"/>
      <c r="O90" s="172"/>
      <c r="P90" s="156"/>
      <c r="Q90" s="172"/>
      <c r="R90" s="172"/>
      <c r="S90" s="156"/>
      <c r="T90" s="172"/>
      <c r="U90" s="172"/>
      <c r="V90" s="156"/>
      <c r="W90" s="172"/>
      <c r="X90" s="172"/>
      <c r="Y90" s="156"/>
      <c r="Z90" s="172"/>
      <c r="AA90" s="172"/>
      <c r="AB90" s="156"/>
      <c r="AC90" s="172"/>
      <c r="AD90" s="172"/>
      <c r="AE90" s="156"/>
      <c r="AF90" s="172">
        <v>2.3298009999999998</v>
      </c>
      <c r="AG90" s="172">
        <v>3.1036069999999998</v>
      </c>
      <c r="AH90" s="156">
        <f>IF(AF90=0, "    ---- ", IF(ABS(ROUND(100/AF90*AG90-100,1))&lt;999,ROUND(100/AF90*AG90-100,1),IF(ROUND(100/AF90*AG90-100,1)&gt;999,999,-999)))</f>
        <v>33.200000000000003</v>
      </c>
      <c r="AI90" s="172">
        <v>177.03800000000001</v>
      </c>
      <c r="AJ90" s="172">
        <v>215.102</v>
      </c>
      <c r="AK90" s="156">
        <f t="shared" si="20"/>
        <v>21.5</v>
      </c>
      <c r="AL90" s="172"/>
      <c r="AM90" s="172"/>
      <c r="AN90" s="156"/>
      <c r="AO90" s="71">
        <f t="shared" si="42"/>
        <v>179.36780100000001</v>
      </c>
      <c r="AP90" s="71">
        <f t="shared" si="43"/>
        <v>218.20560700000001</v>
      </c>
      <c r="AQ90" s="156">
        <f t="shared" si="23"/>
        <v>21.7</v>
      </c>
      <c r="AR90" s="71">
        <f t="shared" si="24"/>
        <v>179.36780100000001</v>
      </c>
      <c r="AS90" s="71">
        <f t="shared" si="24"/>
        <v>218.20560700000001</v>
      </c>
      <c r="AT90" s="186">
        <f t="shared" si="25"/>
        <v>21.7</v>
      </c>
      <c r="AU90" s="137"/>
      <c r="AV90" s="137"/>
      <c r="AW90" s="372"/>
    </row>
    <row r="91" spans="1:49" s="138" customFormat="1" ht="20.100000000000001" customHeight="1">
      <c r="A91" s="85" t="s">
        <v>245</v>
      </c>
      <c r="B91" s="172">
        <v>48.924999999999997</v>
      </c>
      <c r="C91" s="172">
        <v>80.14</v>
      </c>
      <c r="D91" s="172">
        <f>IF(B91=0, "    ---- ", IF(ABS(ROUND(100/B91*C91-100,1))&lt;999,ROUND(100/B91*C91-100,1),IF(ROUND(100/B91*C91-100,1)&gt;999,999,-999)))</f>
        <v>63.8</v>
      </c>
      <c r="E91" s="172">
        <v>4424</v>
      </c>
      <c r="F91" s="172">
        <v>8696.8850000000002</v>
      </c>
      <c r="G91" s="172">
        <f t="shared" si="18"/>
        <v>96.6</v>
      </c>
      <c r="H91" s="172"/>
      <c r="I91" s="172"/>
      <c r="J91" s="172"/>
      <c r="K91" s="172">
        <v>68.852999999999994</v>
      </c>
      <c r="L91" s="172">
        <v>75.61</v>
      </c>
      <c r="M91" s="71">
        <f>IF(K91=0, "    ---- ", IF(ABS(ROUND(100/K91*L91-100,1))&lt;999,ROUND(100/K91*L91-100,1),IF(ROUND(100/K91*L91-100,1)&gt;999,999,-999)))</f>
        <v>9.8000000000000007</v>
      </c>
      <c r="N91" s="172">
        <v>15</v>
      </c>
      <c r="O91" s="172">
        <v>14.9</v>
      </c>
      <c r="P91" s="156">
        <f>IF(N91=0, "    ---- ", IF(ABS(ROUND(100/N91*O91-100,1))&lt;999,ROUND(100/N91*O91-100,1),IF(ROUND(100/N91*O91-100,1)&gt;999,999,-999)))</f>
        <v>-0.7</v>
      </c>
      <c r="Q91" s="172">
        <v>6258.1502148199997</v>
      </c>
      <c r="R91" s="172">
        <v>10081.5652632</v>
      </c>
      <c r="S91" s="156">
        <f t="shared" si="44"/>
        <v>61.1</v>
      </c>
      <c r="T91" s="172">
        <v>5.1219999999999999</v>
      </c>
      <c r="U91" s="172">
        <v>6.415</v>
      </c>
      <c r="V91" s="156">
        <f>IF(T91=0, "    ---- ", IF(ABS(ROUND(100/T91*U91-100,1))&lt;999,ROUND(100/T91*U91-100,1),IF(ROUND(100/T91*U91-100,1)&gt;999,999,-999)))</f>
        <v>25.2</v>
      </c>
      <c r="W91" s="172">
        <v>895</v>
      </c>
      <c r="X91" s="172">
        <v>439</v>
      </c>
      <c r="Y91" s="156">
        <f t="shared" si="26"/>
        <v>-50.9</v>
      </c>
      <c r="Z91" s="172">
        <v>407.58800000000002</v>
      </c>
      <c r="AA91" s="172">
        <v>1242</v>
      </c>
      <c r="AB91" s="156">
        <f>IF(Z91=0, "    ---- ", IF(ABS(ROUND(100/Z91*AA91-100,1))&lt;999,ROUND(100/Z91*AA91-100,1),IF(ROUND(100/Z91*AA91-100,1)&gt;999,999,-999)))</f>
        <v>204.7</v>
      </c>
      <c r="AC91" s="172">
        <v>2</v>
      </c>
      <c r="AD91" s="172">
        <v>2.9</v>
      </c>
      <c r="AE91" s="156">
        <f>IF(AC91=0, "    ---- ", IF(ABS(ROUND(100/AC91*AD91-100,1))&lt;999,ROUND(100/AC91*AD91-100,1),IF(ROUND(100/AC91*AD91-100,1)&gt;999,999,-999)))</f>
        <v>45</v>
      </c>
      <c r="AF91" s="172">
        <v>30.460672670000001</v>
      </c>
      <c r="AG91" s="172">
        <v>14.487126659999999</v>
      </c>
      <c r="AH91" s="156">
        <f>IF(AF91=0, "    ---- ", IF(ABS(ROUND(100/AF91*AG91-100,1))&lt;999,ROUND(100/AF91*AG91-100,1),IF(ROUND(100/AF91*AG91-100,1)&gt;999,999,-999)))</f>
        <v>-52.4</v>
      </c>
      <c r="AI91" s="172">
        <v>257.30599999999998</v>
      </c>
      <c r="AJ91" s="172">
        <v>374.71100000000001</v>
      </c>
      <c r="AK91" s="156">
        <f t="shared" si="20"/>
        <v>45.6</v>
      </c>
      <c r="AL91" s="172">
        <v>2861.1</v>
      </c>
      <c r="AM91" s="172">
        <v>3358</v>
      </c>
      <c r="AN91" s="156">
        <f t="shared" si="45"/>
        <v>17.399999999999999</v>
      </c>
      <c r="AO91" s="71">
        <f t="shared" si="42"/>
        <v>15256.50488749</v>
      </c>
      <c r="AP91" s="71">
        <f t="shared" si="43"/>
        <v>24368.813389859999</v>
      </c>
      <c r="AQ91" s="156">
        <f t="shared" si="23"/>
        <v>59.7</v>
      </c>
      <c r="AR91" s="71">
        <f t="shared" si="24"/>
        <v>15273.50488749</v>
      </c>
      <c r="AS91" s="71">
        <f t="shared" si="24"/>
        <v>24386.613389860002</v>
      </c>
      <c r="AT91" s="186">
        <f t="shared" si="25"/>
        <v>59.7</v>
      </c>
      <c r="AU91" s="137"/>
      <c r="AV91" s="137"/>
      <c r="AW91" s="372"/>
    </row>
    <row r="92" spans="1:49" s="138" customFormat="1" ht="20.100000000000001" customHeight="1">
      <c r="A92" s="85" t="s">
        <v>246</v>
      </c>
      <c r="B92" s="172">
        <v>12.885999999999999</v>
      </c>
      <c r="C92" s="172">
        <v>10.631</v>
      </c>
      <c r="D92" s="172">
        <f>IF(B92=0, "    ---- ", IF(ABS(ROUND(100/B92*C92-100,1))&lt;999,ROUND(100/B92*C92-100,1),IF(ROUND(100/B92*C92-100,1)&gt;999,999,-999)))</f>
        <v>-17.5</v>
      </c>
      <c r="E92" s="172">
        <v>285</v>
      </c>
      <c r="F92" s="172">
        <v>327.59800000000001</v>
      </c>
      <c r="G92" s="172">
        <f t="shared" si="18"/>
        <v>14.9</v>
      </c>
      <c r="H92" s="172">
        <v>26.235955000000001</v>
      </c>
      <c r="I92" s="172">
        <v>23.579000000000001</v>
      </c>
      <c r="J92" s="172">
        <f>IF(H92=0, "    ---- ", IF(ABS(ROUND(100/H92*I92-100,1))&lt;999,ROUND(100/H92*I92-100,1),IF(ROUND(100/H92*I92-100,1)&gt;999,999,-999)))</f>
        <v>-10.1</v>
      </c>
      <c r="K92" s="172">
        <v>6.4450000000000003</v>
      </c>
      <c r="L92" s="172">
        <v>7.4359999999999999</v>
      </c>
      <c r="M92" s="156">
        <f>IF(K92=0, "    ---- ", IF(ABS(ROUND(100/K92*L92-100,1))&lt;999,ROUND(100/K92*L92-100,1),IF(ROUND(100/K92*L92-100,1)&gt;999,999,-999)))</f>
        <v>15.4</v>
      </c>
      <c r="N92" s="172">
        <v>1.5</v>
      </c>
      <c r="O92" s="172">
        <v>0.92300000000000004</v>
      </c>
      <c r="P92" s="156">
        <f>IF(N92=0, "    ---- ", IF(ABS(ROUND(100/N92*O92-100,1))&lt;999,ROUND(100/N92*O92-100,1),IF(ROUND(100/N92*O92-100,1)&gt;999,999,-999)))</f>
        <v>-38.5</v>
      </c>
      <c r="Q92" s="172">
        <v>41.911965030000005</v>
      </c>
      <c r="R92" s="172">
        <v>67.555063579999995</v>
      </c>
      <c r="S92" s="156">
        <f t="shared" si="44"/>
        <v>61.2</v>
      </c>
      <c r="T92" s="172">
        <v>4.1920000000000002</v>
      </c>
      <c r="U92" s="172">
        <v>6.5750000000000002</v>
      </c>
      <c r="V92" s="156">
        <f>IF(T92=0, "    ---- ", IF(ABS(ROUND(100/T92*U92-100,1))&lt;999,ROUND(100/T92*U92-100,1),IF(ROUND(100/T92*U92-100,1)&gt;999,999,-999)))</f>
        <v>56.8</v>
      </c>
      <c r="W92" s="172">
        <v>43.1</v>
      </c>
      <c r="X92" s="172">
        <v>51</v>
      </c>
      <c r="Y92" s="156">
        <f t="shared" si="26"/>
        <v>18.3</v>
      </c>
      <c r="Z92" s="172">
        <v>100.279</v>
      </c>
      <c r="AA92" s="172">
        <v>86</v>
      </c>
      <c r="AB92" s="156">
        <f>IF(Z92=0, "    ---- ", IF(ABS(ROUND(100/Z92*AA92-100,1))&lt;999,ROUND(100/Z92*AA92-100,1),IF(ROUND(100/Z92*AA92-100,1)&gt;999,999,-999)))</f>
        <v>-14.2</v>
      </c>
      <c r="AC92" s="172"/>
      <c r="AD92" s="172"/>
      <c r="AE92" s="156"/>
      <c r="AF92" s="172">
        <v>4.1392817200000005</v>
      </c>
      <c r="AG92" s="172">
        <v>3.6954042500000002</v>
      </c>
      <c r="AH92" s="156">
        <f>IF(AF92=0, "    ---- ", IF(ABS(ROUND(100/AF92*AG92-100,1))&lt;999,ROUND(100/AF92*AG92-100,1),IF(ROUND(100/AF92*AG92-100,1)&gt;999,999,-999)))</f>
        <v>-10.7</v>
      </c>
      <c r="AI92" s="172">
        <v>133.34299999999999</v>
      </c>
      <c r="AJ92" s="172">
        <v>112.15900000000001</v>
      </c>
      <c r="AK92" s="156">
        <f t="shared" si="20"/>
        <v>-15.9</v>
      </c>
      <c r="AL92" s="172">
        <v>219.9</v>
      </c>
      <c r="AM92" s="172">
        <v>180</v>
      </c>
      <c r="AN92" s="156">
        <f t="shared" si="45"/>
        <v>-18.100000000000001</v>
      </c>
      <c r="AO92" s="71">
        <f t="shared" si="42"/>
        <v>877.43220174999999</v>
      </c>
      <c r="AP92" s="71">
        <f t="shared" si="43"/>
        <v>876.22846783</v>
      </c>
      <c r="AQ92" s="156">
        <f t="shared" si="23"/>
        <v>-0.1</v>
      </c>
      <c r="AR92" s="71">
        <f t="shared" si="24"/>
        <v>878.93220174999999</v>
      </c>
      <c r="AS92" s="71">
        <f t="shared" si="24"/>
        <v>877.15146783</v>
      </c>
      <c r="AT92" s="186">
        <f t="shared" si="25"/>
        <v>-0.2</v>
      </c>
      <c r="AU92" s="137"/>
      <c r="AV92" s="137"/>
      <c r="AW92" s="372"/>
    </row>
    <row r="93" spans="1:49" s="138" customFormat="1" ht="20.100000000000001" customHeight="1">
      <c r="A93" s="85"/>
      <c r="B93" s="172"/>
      <c r="C93" s="172"/>
      <c r="D93" s="156"/>
      <c r="E93" s="172"/>
      <c r="F93" s="172"/>
      <c r="G93" s="156"/>
      <c r="H93" s="172"/>
      <c r="I93" s="172"/>
      <c r="J93" s="156"/>
      <c r="K93" s="172"/>
      <c r="L93" s="172"/>
      <c r="M93" s="156"/>
      <c r="N93" s="172"/>
      <c r="O93" s="172"/>
      <c r="P93" s="156"/>
      <c r="Q93" s="172"/>
      <c r="R93" s="172"/>
      <c r="S93" s="156"/>
      <c r="T93" s="172"/>
      <c r="U93" s="172"/>
      <c r="V93" s="156"/>
      <c r="W93" s="172"/>
      <c r="X93" s="172"/>
      <c r="Y93" s="156"/>
      <c r="Z93" s="172"/>
      <c r="AA93" s="172"/>
      <c r="AB93" s="156"/>
      <c r="AC93" s="172"/>
      <c r="AD93" s="172"/>
      <c r="AE93" s="156"/>
      <c r="AF93" s="172"/>
      <c r="AG93" s="172"/>
      <c r="AH93" s="156"/>
      <c r="AI93" s="172"/>
      <c r="AJ93" s="172"/>
      <c r="AK93" s="156"/>
      <c r="AL93" s="172"/>
      <c r="AM93" s="172"/>
      <c r="AN93" s="156"/>
      <c r="AO93" s="71"/>
      <c r="AP93" s="71"/>
      <c r="AQ93" s="156"/>
      <c r="AR93" s="71"/>
      <c r="AS93" s="71"/>
      <c r="AT93" s="186"/>
      <c r="AU93" s="137"/>
      <c r="AV93" s="137"/>
      <c r="AW93" s="372"/>
    </row>
    <row r="94" spans="1:49" s="139" customFormat="1" ht="20.100000000000001" customHeight="1">
      <c r="A94" s="214" t="s">
        <v>247</v>
      </c>
      <c r="B94" s="240">
        <v>10918.056999999999</v>
      </c>
      <c r="C94" s="240">
        <v>12835.233999999997</v>
      </c>
      <c r="D94" s="142">
        <f>IF(B94=0, "    ---- ", IF(ABS(ROUND(100/B94*C94-100,1))&lt;999,ROUND(100/B94*C94-100,1),IF(ROUND(100/B94*C94-100,1)&gt;999,999,-999)))</f>
        <v>17.600000000000001</v>
      </c>
      <c r="E94" s="240">
        <v>289248</v>
      </c>
      <c r="F94" s="240">
        <v>286870.85699999996</v>
      </c>
      <c r="G94" s="142">
        <f t="shared" si="18"/>
        <v>-0.8</v>
      </c>
      <c r="H94" s="240">
        <v>2637.7199520000004</v>
      </c>
      <c r="I94" s="240">
        <v>3256.77</v>
      </c>
      <c r="J94" s="142">
        <f>IF(H94=0, "    ---- ", IF(ABS(ROUND(100/H94*I94-100,1))&lt;999,ROUND(100/H94*I94-100,1),IF(ROUND(100/H94*I94-100,1)&gt;999,999,-999)))</f>
        <v>23.5</v>
      </c>
      <c r="K94" s="240">
        <v>15978.939999999999</v>
      </c>
      <c r="L94" s="240">
        <v>19412.704000000005</v>
      </c>
      <c r="M94" s="142">
        <f>IF(K94=0, "    ---- ", IF(ABS(ROUND(100/K94*L94-100,1))&lt;999,ROUND(100/K94*L94-100,1),IF(ROUND(100/K94*L94-100,1)&gt;999,999,-999)))</f>
        <v>21.5</v>
      </c>
      <c r="N94" s="240">
        <v>172.1</v>
      </c>
      <c r="O94" s="240">
        <v>153.02300000000002</v>
      </c>
      <c r="P94" s="142">
        <f>IF(N94=0, "    ---- ", IF(ABS(ROUND(100/N94*O94-100,1))&lt;999,ROUND(100/N94*O94-100,1),IF(ROUND(100/N94*O94-100,1)&gt;999,999,-999)))</f>
        <v>-11.1</v>
      </c>
      <c r="Q94" s="240">
        <v>377699.63851227</v>
      </c>
      <c r="R94" s="240">
        <v>445903.19411551004</v>
      </c>
      <c r="S94" s="142">
        <f t="shared" si="44"/>
        <v>18.100000000000001</v>
      </c>
      <c r="T94" s="240">
        <v>2130.5309999999995</v>
      </c>
      <c r="U94" s="240">
        <v>2546.0619999999999</v>
      </c>
      <c r="V94" s="142">
        <f>IF(T94=0, "    ---- ", IF(ABS(ROUND(100/T94*U94-100,1))&lt;999,ROUND(100/T94*U94-100,1),IF(ROUND(100/T94*U94-100,1)&gt;999,999,-999)))</f>
        <v>19.5</v>
      </c>
      <c r="W94" s="240">
        <v>79531.5</v>
      </c>
      <c r="X94" s="240">
        <v>90370</v>
      </c>
      <c r="Y94" s="142">
        <f t="shared" si="26"/>
        <v>13.6</v>
      </c>
      <c r="Z94" s="240">
        <v>66427.036000000007</v>
      </c>
      <c r="AA94" s="240">
        <v>76571</v>
      </c>
      <c r="AB94" s="142">
        <f>IF(Z94=0, "    ---- ", IF(ABS(ROUND(100/Z94*AA94-100,1))&lt;999,ROUND(100/Z94*AA94-100,1),IF(ROUND(100/Z94*AA94-100,1)&gt;999,999,-999)))</f>
        <v>15.3</v>
      </c>
      <c r="AC94" s="240">
        <v>1406</v>
      </c>
      <c r="AD94" s="240">
        <v>1557.5000000000002</v>
      </c>
      <c r="AE94" s="142">
        <f>IF(AC94=0, "    ---- ", IF(ABS(ROUND(100/AC94*AD94-100,1))&lt;999,ROUND(100/AC94*AD94-100,1),IF(ROUND(100/AC94*AD94-100,1)&gt;999,999,-999)))</f>
        <v>10.8</v>
      </c>
      <c r="AF94" s="240">
        <v>9287.0150225199995</v>
      </c>
      <c r="AG94" s="240">
        <v>9600.0392096999985</v>
      </c>
      <c r="AH94" s="142">
        <f>IF(AF94=0, "    ---- ", IF(ABS(ROUND(100/AF94*AG94-100,1))&lt;999,ROUND(100/AF94*AG94-100,1),IF(ROUND(100/AF94*AG94-100,1)&gt;999,999,-999)))</f>
        <v>3.4</v>
      </c>
      <c r="AI94" s="240">
        <v>34931.151673</v>
      </c>
      <c r="AJ94" s="240">
        <v>39403.454452000005</v>
      </c>
      <c r="AK94" s="142">
        <f t="shared" si="20"/>
        <v>12.8</v>
      </c>
      <c r="AL94" s="240">
        <v>254243.3</v>
      </c>
      <c r="AM94" s="240">
        <v>261859</v>
      </c>
      <c r="AN94" s="142">
        <f t="shared" si="45"/>
        <v>3</v>
      </c>
      <c r="AO94" s="162">
        <f>B94+E94+H94+K94+Q94+T94+W94+Z94+AF94+AI94+AL94</f>
        <v>1143032.8891597898</v>
      </c>
      <c r="AP94" s="162">
        <f>C94+F94+I94+L94+R94+U94+X94+AA94+AG94+AJ94+AM94</f>
        <v>1248628.3147772099</v>
      </c>
      <c r="AQ94" s="142">
        <f t="shared" si="23"/>
        <v>9.1999999999999993</v>
      </c>
      <c r="AR94" s="164">
        <f t="shared" si="24"/>
        <v>1144610.9891597899</v>
      </c>
      <c r="AS94" s="162">
        <f t="shared" si="24"/>
        <v>1250338.8377772099</v>
      </c>
      <c r="AT94" s="188">
        <f t="shared" si="25"/>
        <v>9.1999999999999993</v>
      </c>
      <c r="AU94" s="140"/>
      <c r="AV94" s="137"/>
      <c r="AW94" s="372"/>
    </row>
    <row r="95" spans="1:49" ht="18.75" customHeight="1">
      <c r="A95" s="27" t="s">
        <v>39</v>
      </c>
      <c r="B95" s="27"/>
      <c r="Q95" s="27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27"/>
      <c r="AL95" s="27"/>
    </row>
    <row r="96" spans="1:49" ht="18.75" customHeight="1">
      <c r="A96" s="27" t="s">
        <v>263</v>
      </c>
      <c r="Q96" s="27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27"/>
      <c r="AL96" s="27"/>
    </row>
    <row r="97" spans="1:74" s="59" customFormat="1" ht="18.75" customHeight="1">
      <c r="A97" s="27" t="s">
        <v>157</v>
      </c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U97" s="58"/>
      <c r="AV97" s="58"/>
    </row>
    <row r="98" spans="1:74" s="59" customFormat="1" ht="18.75">
      <c r="AU98" s="58"/>
      <c r="AV98" s="58"/>
    </row>
    <row r="99" spans="1:74" s="59" customFormat="1" ht="18.75">
      <c r="A99" s="383"/>
      <c r="B99" s="463"/>
      <c r="C99" s="463"/>
      <c r="D99" s="383"/>
      <c r="E99" s="463"/>
      <c r="F99" s="463"/>
      <c r="G99" s="383"/>
      <c r="H99" s="463"/>
      <c r="I99" s="463"/>
      <c r="J99" s="383"/>
      <c r="K99" s="463"/>
      <c r="L99" s="463"/>
      <c r="M99" s="383"/>
      <c r="N99" s="463"/>
      <c r="O99" s="463"/>
      <c r="P99" s="383"/>
      <c r="Q99" s="463"/>
      <c r="R99" s="463"/>
      <c r="S99" s="383"/>
      <c r="T99" s="463"/>
      <c r="U99" s="463"/>
      <c r="V99" s="383"/>
      <c r="W99" s="463"/>
      <c r="X99" s="463"/>
      <c r="Y99" s="383"/>
      <c r="Z99" s="463"/>
      <c r="AA99" s="463"/>
      <c r="AB99" s="383"/>
      <c r="AC99" s="463"/>
      <c r="AD99" s="463"/>
      <c r="AE99" s="383"/>
      <c r="AF99" s="463"/>
      <c r="AG99" s="463"/>
      <c r="AH99" s="383"/>
      <c r="AI99" s="463"/>
      <c r="AJ99" s="463"/>
      <c r="AK99" s="383"/>
      <c r="AL99" s="463"/>
      <c r="AM99" s="463"/>
      <c r="AN99" s="383"/>
      <c r="AO99" s="463"/>
      <c r="AP99" s="463"/>
      <c r="AQ99" s="383"/>
      <c r="AR99" s="463"/>
      <c r="AS99" s="463"/>
      <c r="AT99" s="383"/>
      <c r="AV99" s="58"/>
    </row>
    <row r="100" spans="1:74" s="59" customFormat="1" ht="18.75">
      <c r="A100" s="58"/>
      <c r="B100" s="464"/>
      <c r="C100" s="464"/>
      <c r="D100" s="58"/>
      <c r="E100" s="464"/>
      <c r="F100" s="464"/>
      <c r="G100" s="58"/>
      <c r="H100" s="464"/>
      <c r="I100" s="464"/>
      <c r="J100" s="58"/>
      <c r="K100" s="464"/>
      <c r="L100" s="464"/>
      <c r="M100" s="58"/>
      <c r="N100" s="464"/>
      <c r="O100" s="464"/>
      <c r="P100" s="58"/>
      <c r="Q100" s="464"/>
      <c r="R100" s="464"/>
      <c r="S100" s="58"/>
      <c r="T100" s="464"/>
      <c r="U100" s="464"/>
      <c r="V100" s="58"/>
      <c r="W100" s="464"/>
      <c r="X100" s="464"/>
      <c r="Y100" s="58"/>
      <c r="Z100" s="464"/>
      <c r="AA100" s="464"/>
      <c r="AB100" s="58"/>
      <c r="AC100" s="464"/>
      <c r="AD100" s="464"/>
      <c r="AE100" s="58"/>
      <c r="AF100" s="464"/>
      <c r="AG100" s="464"/>
      <c r="AH100" s="58"/>
      <c r="AI100" s="464"/>
      <c r="AJ100" s="464"/>
      <c r="AK100" s="58"/>
      <c r="AL100" s="464"/>
      <c r="AM100" s="464"/>
      <c r="AN100" s="58"/>
      <c r="AO100" s="464"/>
      <c r="AP100" s="464"/>
      <c r="AQ100" s="58"/>
      <c r="AR100" s="464"/>
      <c r="AS100" s="464"/>
      <c r="AT100" s="58"/>
      <c r="AV100" s="58"/>
    </row>
    <row r="101" spans="1:74" s="59" customFormat="1" ht="18.75">
      <c r="A101" s="58"/>
      <c r="B101" s="464"/>
      <c r="C101" s="464"/>
      <c r="D101" s="58"/>
      <c r="E101" s="464"/>
      <c r="F101" s="464"/>
      <c r="G101" s="58"/>
      <c r="H101" s="464"/>
      <c r="I101" s="464"/>
      <c r="J101" s="58"/>
      <c r="K101" s="464"/>
      <c r="L101" s="464"/>
      <c r="M101" s="58"/>
      <c r="N101" s="464"/>
      <c r="O101" s="464"/>
      <c r="P101" s="58"/>
      <c r="Q101" s="464"/>
      <c r="R101" s="464"/>
      <c r="S101" s="58"/>
      <c r="T101" s="464"/>
      <c r="U101" s="464"/>
      <c r="V101" s="58"/>
      <c r="W101" s="464"/>
      <c r="X101" s="464"/>
      <c r="Y101" s="58"/>
      <c r="Z101" s="464"/>
      <c r="AA101" s="464"/>
      <c r="AB101" s="58"/>
      <c r="AC101" s="464"/>
      <c r="AD101" s="464"/>
      <c r="AE101" s="58"/>
      <c r="AF101" s="464"/>
      <c r="AG101" s="464"/>
      <c r="AH101" s="58"/>
      <c r="AI101" s="464"/>
      <c r="AJ101" s="464"/>
      <c r="AK101" s="58"/>
      <c r="AL101" s="464"/>
      <c r="AM101" s="464"/>
      <c r="AN101" s="58"/>
      <c r="AO101" s="464"/>
      <c r="AP101" s="464"/>
      <c r="AQ101" s="58"/>
      <c r="AR101" s="464"/>
      <c r="AS101" s="464"/>
      <c r="AT101" s="58"/>
    </row>
    <row r="102" spans="1:74" s="59" customFormat="1" ht="18.75">
      <c r="A102" s="58"/>
      <c r="B102" s="464"/>
      <c r="C102" s="464"/>
      <c r="D102" s="58"/>
      <c r="E102" s="464"/>
      <c r="F102" s="464"/>
      <c r="G102" s="58"/>
      <c r="H102" s="464"/>
      <c r="I102" s="464"/>
      <c r="J102" s="58"/>
      <c r="K102" s="464"/>
      <c r="L102" s="464"/>
      <c r="M102" s="58"/>
      <c r="N102" s="464"/>
      <c r="O102" s="464"/>
      <c r="P102" s="58"/>
      <c r="Q102" s="464"/>
      <c r="R102" s="464"/>
      <c r="S102" s="58"/>
      <c r="T102" s="464"/>
      <c r="U102" s="464"/>
      <c r="V102" s="58"/>
      <c r="W102" s="464"/>
      <c r="X102" s="464"/>
      <c r="Y102" s="58"/>
      <c r="Z102" s="464"/>
      <c r="AA102" s="464"/>
      <c r="AB102" s="58"/>
      <c r="AC102" s="464"/>
      <c r="AD102" s="464"/>
      <c r="AE102" s="58"/>
      <c r="AF102" s="464"/>
      <c r="AG102" s="464"/>
      <c r="AH102" s="58"/>
      <c r="AI102" s="464"/>
      <c r="AJ102" s="464"/>
      <c r="AK102" s="58"/>
      <c r="AL102" s="464"/>
      <c r="AM102" s="464"/>
      <c r="AN102" s="58"/>
      <c r="AO102" s="464"/>
      <c r="AP102" s="464"/>
      <c r="AQ102" s="58"/>
      <c r="AR102" s="464"/>
      <c r="AS102" s="464"/>
      <c r="AT102" s="58"/>
    </row>
    <row r="103" spans="1:74" s="59" customFormat="1" ht="18.75">
      <c r="A103" s="58"/>
      <c r="B103" s="464"/>
      <c r="C103" s="464"/>
      <c r="D103" s="58"/>
      <c r="E103" s="464"/>
      <c r="F103" s="464"/>
      <c r="G103" s="58"/>
      <c r="H103" s="464"/>
      <c r="I103" s="464"/>
      <c r="J103" s="58"/>
      <c r="K103" s="464"/>
      <c r="L103" s="464"/>
      <c r="M103" s="58"/>
      <c r="N103" s="464"/>
      <c r="O103" s="464"/>
      <c r="P103" s="58"/>
      <c r="Q103" s="464"/>
      <c r="R103" s="464"/>
      <c r="S103" s="58"/>
      <c r="T103" s="464"/>
      <c r="U103" s="464"/>
      <c r="V103" s="58"/>
      <c r="W103" s="464"/>
      <c r="X103" s="464"/>
      <c r="Y103" s="58"/>
      <c r="Z103" s="464"/>
      <c r="AA103" s="464"/>
      <c r="AB103" s="58"/>
      <c r="AC103" s="464"/>
      <c r="AD103" s="464"/>
      <c r="AE103" s="58"/>
      <c r="AF103" s="464"/>
      <c r="AG103" s="464"/>
      <c r="AH103" s="58"/>
      <c r="AI103" s="464"/>
      <c r="AJ103" s="464"/>
      <c r="AK103" s="58"/>
      <c r="AL103" s="464"/>
      <c r="AM103" s="464"/>
      <c r="AN103" s="58"/>
      <c r="AO103" s="464"/>
      <c r="AP103" s="464"/>
      <c r="AQ103" s="58"/>
      <c r="AR103" s="464"/>
      <c r="AS103" s="464"/>
      <c r="AT103" s="58"/>
    </row>
    <row r="104" spans="1:74" s="59" customFormat="1" ht="18.75">
      <c r="A104" s="58"/>
      <c r="B104" s="464"/>
      <c r="C104" s="464"/>
      <c r="D104" s="58"/>
      <c r="E104" s="464"/>
      <c r="F104" s="464"/>
      <c r="G104" s="58"/>
      <c r="H104" s="464"/>
      <c r="I104" s="464"/>
      <c r="J104" s="58"/>
      <c r="K104" s="464"/>
      <c r="L104" s="464"/>
      <c r="M104" s="58"/>
      <c r="N104" s="464"/>
      <c r="O104" s="464"/>
      <c r="P104" s="58"/>
      <c r="Q104" s="464"/>
      <c r="R104" s="464"/>
      <c r="S104" s="58"/>
      <c r="T104" s="464"/>
      <c r="U104" s="464"/>
      <c r="V104" s="58"/>
      <c r="W104" s="464"/>
      <c r="X104" s="464"/>
      <c r="Y104" s="58"/>
      <c r="Z104" s="464"/>
      <c r="AA104" s="464"/>
      <c r="AB104" s="58"/>
      <c r="AC104" s="464"/>
      <c r="AD104" s="464"/>
      <c r="AE104" s="58"/>
      <c r="AF104" s="464"/>
      <c r="AG104" s="464"/>
      <c r="AH104" s="58"/>
      <c r="AI104" s="464"/>
      <c r="AJ104" s="464"/>
      <c r="AK104" s="58"/>
      <c r="AL104" s="464"/>
      <c r="AM104" s="464"/>
      <c r="AN104" s="58"/>
      <c r="AO104" s="464"/>
      <c r="AP104" s="464"/>
      <c r="AQ104" s="58"/>
      <c r="AR104" s="464"/>
      <c r="AS104" s="464"/>
      <c r="AT104" s="58"/>
    </row>
    <row r="105" spans="1:74" s="59" customFormat="1" ht="18.75">
      <c r="A105" s="58"/>
      <c r="B105" s="464"/>
      <c r="C105" s="464"/>
      <c r="D105" s="58"/>
      <c r="E105" s="464"/>
      <c r="F105" s="464"/>
      <c r="G105" s="58"/>
      <c r="H105" s="464"/>
      <c r="I105" s="464"/>
      <c r="J105" s="58"/>
      <c r="K105" s="464"/>
      <c r="L105" s="464"/>
      <c r="M105" s="58"/>
      <c r="N105" s="464"/>
      <c r="O105" s="464"/>
      <c r="P105" s="58"/>
      <c r="Q105" s="464"/>
      <c r="R105" s="464"/>
      <c r="S105" s="58"/>
      <c r="T105" s="464"/>
      <c r="U105" s="464"/>
      <c r="V105" s="58"/>
      <c r="W105" s="464"/>
      <c r="X105" s="464"/>
      <c r="Y105" s="58"/>
      <c r="Z105" s="464"/>
      <c r="AA105" s="464"/>
      <c r="AB105" s="58"/>
      <c r="AC105" s="464"/>
      <c r="AD105" s="464"/>
      <c r="AE105" s="58"/>
      <c r="AF105" s="464"/>
      <c r="AG105" s="464"/>
      <c r="AH105" s="58"/>
      <c r="AI105" s="464"/>
      <c r="AJ105" s="464"/>
      <c r="AK105" s="58"/>
      <c r="AL105" s="464"/>
      <c r="AM105" s="464"/>
      <c r="AN105" s="58"/>
      <c r="AO105" s="464"/>
      <c r="AP105" s="464"/>
      <c r="AQ105" s="58"/>
      <c r="AR105" s="464"/>
      <c r="AS105" s="464"/>
      <c r="AT105" s="58"/>
    </row>
    <row r="106" spans="1:74" s="59" customFormat="1" ht="18.75">
      <c r="A106" s="58"/>
      <c r="B106" s="464"/>
      <c r="C106" s="464"/>
      <c r="D106" s="58"/>
      <c r="E106" s="464"/>
      <c r="F106" s="464"/>
      <c r="G106" s="58"/>
      <c r="H106" s="464"/>
      <c r="I106" s="464"/>
      <c r="J106" s="58"/>
      <c r="K106" s="464"/>
      <c r="L106" s="464"/>
      <c r="M106" s="58"/>
      <c r="N106" s="464"/>
      <c r="O106" s="464"/>
      <c r="P106" s="58"/>
      <c r="Q106" s="464"/>
      <c r="R106" s="464"/>
      <c r="S106" s="58"/>
      <c r="T106" s="464"/>
      <c r="U106" s="464"/>
      <c r="V106" s="58"/>
      <c r="W106" s="464"/>
      <c r="X106" s="464"/>
      <c r="Y106" s="58"/>
      <c r="Z106" s="464"/>
      <c r="AA106" s="464"/>
      <c r="AB106" s="58"/>
      <c r="AC106" s="464"/>
      <c r="AD106" s="464"/>
      <c r="AE106" s="58"/>
      <c r="AF106" s="464"/>
      <c r="AG106" s="464"/>
      <c r="AH106" s="58"/>
      <c r="AI106" s="464"/>
      <c r="AJ106" s="464"/>
      <c r="AK106" s="58"/>
      <c r="AL106" s="464"/>
      <c r="AM106" s="464"/>
      <c r="AN106" s="58"/>
      <c r="AO106" s="464"/>
      <c r="AP106" s="464"/>
      <c r="AQ106" s="58"/>
      <c r="AR106" s="464"/>
      <c r="AS106" s="464"/>
      <c r="AT106" s="58"/>
    </row>
    <row r="107" spans="1:74" s="59" customFormat="1" ht="18.75">
      <c r="A107" s="58"/>
      <c r="B107" s="464"/>
      <c r="C107" s="464"/>
      <c r="D107" s="58"/>
      <c r="E107" s="464"/>
      <c r="F107" s="464"/>
      <c r="G107" s="58"/>
      <c r="H107" s="464"/>
      <c r="I107" s="464"/>
      <c r="J107" s="58"/>
      <c r="K107" s="464"/>
      <c r="L107" s="464"/>
      <c r="M107" s="58"/>
      <c r="N107" s="464"/>
      <c r="O107" s="464"/>
      <c r="P107" s="58"/>
      <c r="Q107" s="464"/>
      <c r="R107" s="464"/>
      <c r="S107" s="58"/>
      <c r="T107" s="464"/>
      <c r="U107" s="464"/>
      <c r="V107" s="58"/>
      <c r="W107" s="464"/>
      <c r="X107" s="464"/>
      <c r="Y107" s="58"/>
      <c r="Z107" s="464"/>
      <c r="AA107" s="464"/>
      <c r="AB107" s="58"/>
      <c r="AC107" s="464"/>
      <c r="AD107" s="464"/>
      <c r="AE107" s="58"/>
      <c r="AF107" s="464"/>
      <c r="AG107" s="464"/>
      <c r="AH107" s="58"/>
      <c r="AI107" s="464"/>
      <c r="AJ107" s="464"/>
      <c r="AK107" s="58"/>
      <c r="AL107" s="464"/>
      <c r="AM107" s="464"/>
      <c r="AN107" s="58"/>
      <c r="AO107" s="464"/>
      <c r="AP107" s="464"/>
      <c r="AQ107" s="58"/>
      <c r="AR107" s="464"/>
      <c r="AS107" s="464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</row>
    <row r="108" spans="1:74" s="58" customFormat="1" ht="18.75">
      <c r="B108" s="464"/>
      <c r="C108" s="464"/>
      <c r="E108" s="464"/>
      <c r="F108" s="464"/>
      <c r="H108" s="464"/>
      <c r="I108" s="464"/>
      <c r="K108" s="464"/>
      <c r="L108" s="464"/>
      <c r="N108" s="464"/>
      <c r="O108" s="464"/>
      <c r="Q108" s="464"/>
      <c r="R108" s="464"/>
      <c r="T108" s="464"/>
      <c r="U108" s="464"/>
      <c r="W108" s="464"/>
      <c r="X108" s="464"/>
      <c r="Z108" s="464"/>
      <c r="AA108" s="464"/>
      <c r="AC108" s="464"/>
      <c r="AD108" s="464"/>
      <c r="AF108" s="464"/>
      <c r="AG108" s="464"/>
      <c r="AI108" s="464"/>
      <c r="AJ108" s="464"/>
      <c r="AL108" s="464"/>
      <c r="AM108" s="464"/>
      <c r="AO108" s="464"/>
      <c r="AP108" s="464"/>
      <c r="AR108" s="464"/>
      <c r="AS108" s="464"/>
    </row>
    <row r="109" spans="1:74" s="58" customFormat="1" ht="18.75">
      <c r="B109" s="464"/>
      <c r="C109" s="464"/>
      <c r="E109" s="464"/>
      <c r="F109" s="464"/>
      <c r="H109" s="464"/>
      <c r="I109" s="464"/>
      <c r="K109" s="464"/>
      <c r="L109" s="464"/>
      <c r="N109" s="464"/>
      <c r="O109" s="464"/>
      <c r="Q109" s="464"/>
      <c r="R109" s="464"/>
      <c r="T109" s="464"/>
      <c r="U109" s="464"/>
      <c r="W109" s="464"/>
      <c r="X109" s="464"/>
      <c r="Z109" s="464"/>
      <c r="AA109" s="464"/>
      <c r="AC109" s="464"/>
      <c r="AD109" s="464"/>
      <c r="AF109" s="464"/>
      <c r="AG109" s="464"/>
      <c r="AI109" s="464"/>
      <c r="AJ109" s="464"/>
      <c r="AL109" s="464"/>
      <c r="AM109" s="464"/>
      <c r="AO109" s="464"/>
      <c r="AP109" s="464"/>
      <c r="AR109" s="464"/>
      <c r="AS109" s="464"/>
    </row>
    <row r="110" spans="1:74" s="59" customFormat="1" ht="18.75">
      <c r="A110" s="62"/>
      <c r="B110" s="465"/>
      <c r="C110" s="465"/>
      <c r="D110" s="62"/>
      <c r="E110" s="465"/>
      <c r="F110" s="465"/>
      <c r="G110" s="62"/>
      <c r="H110" s="465"/>
      <c r="I110" s="465"/>
      <c r="J110" s="62"/>
      <c r="K110" s="465"/>
      <c r="L110" s="465"/>
      <c r="M110" s="62"/>
      <c r="N110" s="465"/>
      <c r="O110" s="465"/>
      <c r="P110" s="62"/>
      <c r="Q110" s="465"/>
      <c r="R110" s="465"/>
      <c r="S110" s="62"/>
      <c r="T110" s="465"/>
      <c r="U110" s="465"/>
      <c r="V110" s="62"/>
      <c r="W110" s="465"/>
      <c r="X110" s="465"/>
      <c r="Y110" s="62"/>
      <c r="Z110" s="465"/>
      <c r="AA110" s="465"/>
      <c r="AB110" s="62"/>
      <c r="AC110" s="465"/>
      <c r="AD110" s="465"/>
      <c r="AE110" s="62"/>
      <c r="AF110" s="465"/>
      <c r="AG110" s="465"/>
      <c r="AH110" s="62"/>
      <c r="AI110" s="465"/>
      <c r="AJ110" s="465"/>
      <c r="AK110" s="62"/>
      <c r="AL110" s="465"/>
      <c r="AM110" s="465"/>
      <c r="AN110" s="62"/>
      <c r="AO110" s="465"/>
      <c r="AP110" s="465"/>
      <c r="AQ110" s="62"/>
      <c r="AR110" s="465"/>
      <c r="AS110" s="465"/>
      <c r="AT110" s="62"/>
    </row>
    <row r="111" spans="1:74" s="59" customFormat="1" ht="18.75"/>
    <row r="112" spans="1:74" s="59" customFormat="1" ht="18.75"/>
    <row r="113" s="59" customFormat="1" ht="18.75"/>
    <row r="114" s="59" customFormat="1" ht="18.75"/>
    <row r="115" s="59" customFormat="1" ht="18.75"/>
    <row r="116" s="59" customFormat="1" ht="18.75"/>
    <row r="117" s="59" customFormat="1" ht="18.75"/>
    <row r="118" s="59" customFormat="1" ht="18.75"/>
    <row r="119" s="59" customFormat="1" ht="18.75"/>
    <row r="120" s="59" customFormat="1" ht="18.75"/>
    <row r="121" s="59" customFormat="1" ht="18.75"/>
    <row r="122" s="59" customFormat="1" ht="18.75"/>
    <row r="123" s="59" customFormat="1" ht="18.75"/>
    <row r="124" s="59" customFormat="1" ht="18.75"/>
    <row r="125" s="59" customFormat="1" ht="18.75"/>
    <row r="126" s="59" customFormat="1" ht="18.75"/>
    <row r="127" s="59" customFormat="1" ht="18.75"/>
    <row r="128" s="60" customFormat="1" ht="15.75"/>
    <row r="129" s="60" customFormat="1" ht="15.75"/>
  </sheetData>
  <mergeCells count="37">
    <mergeCell ref="T5:V5"/>
    <mergeCell ref="T6:V6"/>
    <mergeCell ref="N6:P6"/>
    <mergeCell ref="BI6:BK6"/>
    <mergeCell ref="BF6:BH6"/>
    <mergeCell ref="AW6:AY6"/>
    <mergeCell ref="BF5:BH5"/>
    <mergeCell ref="BI5:BK5"/>
    <mergeCell ref="BC5:BE5"/>
    <mergeCell ref="BC6:BE6"/>
    <mergeCell ref="AI5:AK5"/>
    <mergeCell ref="AF5:AH5"/>
    <mergeCell ref="AW5:AY5"/>
    <mergeCell ref="AL6:AN6"/>
    <mergeCell ref="AR5:AT5"/>
    <mergeCell ref="AO5:AQ5"/>
    <mergeCell ref="AO6:AQ6"/>
    <mergeCell ref="W6:Y6"/>
    <mergeCell ref="Z5:AB5"/>
    <mergeCell ref="B6:D6"/>
    <mergeCell ref="E5:G5"/>
    <mergeCell ref="E6:G6"/>
    <mergeCell ref="N5:P5"/>
    <mergeCell ref="K6:M6"/>
    <mergeCell ref="Z6:AB6"/>
    <mergeCell ref="K5:M5"/>
    <mergeCell ref="Q6:S6"/>
    <mergeCell ref="B5:D5"/>
    <mergeCell ref="AR6:AT6"/>
    <mergeCell ref="AZ6:BB6"/>
    <mergeCell ref="AZ5:BB5"/>
    <mergeCell ref="AI6:AK6"/>
    <mergeCell ref="AL5:AN5"/>
    <mergeCell ref="AF6:AH6"/>
    <mergeCell ref="AC6:AE6"/>
    <mergeCell ref="H6:J6"/>
    <mergeCell ref="H5:J5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0" fitToWidth="7" orientation="portrait" r:id="rId1"/>
  <headerFooter alignWithMargins="0"/>
  <rowBreaks count="1" manualBreakCount="1">
    <brk id="64" max="45" man="1"/>
  </rowBreaks>
  <colBreaks count="4" manualBreakCount="4">
    <brk id="10" min="1" max="79" man="1"/>
    <brk id="19" min="1" max="79" man="1"/>
    <brk id="28" min="1" max="79" man="1"/>
    <brk id="37" min="1" max="7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BE102"/>
  <sheetViews>
    <sheetView showGridLines="0" zoomScale="60" zoomScaleNormal="60" workbookViewId="0">
      <pane xSplit="1" ySplit="8" topLeftCell="B9" activePane="bottomRight" state="frozen"/>
      <selection activeCell="A2" sqref="A2"/>
      <selection pane="topRight" activeCell="A2" sqref="A2"/>
      <selection pane="bottomLeft" activeCell="A2" sqref="A2"/>
      <selection pane="bottomRight" activeCell="A4" sqref="A4"/>
    </sheetView>
  </sheetViews>
  <sheetFormatPr baseColWidth="10" defaultRowHeight="12.75"/>
  <cols>
    <col min="1" max="1" width="84.5703125" style="257" customWidth="1"/>
    <col min="2" max="40" width="11.7109375" style="257" customWidth="1"/>
    <col min="41" max="16384" width="11.42578125" style="257"/>
  </cols>
  <sheetData>
    <row r="1" spans="1:57" ht="20.25" customHeight="1">
      <c r="A1" s="287" t="s">
        <v>40</v>
      </c>
      <c r="B1" s="557" t="s">
        <v>446</v>
      </c>
      <c r="AO1" s="342"/>
    </row>
    <row r="2" spans="1:57" ht="20.100000000000001" customHeight="1">
      <c r="A2" s="287" t="s">
        <v>278</v>
      </c>
      <c r="AO2" s="342"/>
    </row>
    <row r="3" spans="1:57" ht="20.100000000000001" customHeight="1">
      <c r="A3" s="343" t="s">
        <v>248</v>
      </c>
      <c r="AO3" s="344"/>
    </row>
    <row r="4" spans="1:57" ht="18.75" customHeight="1">
      <c r="A4" s="203" t="s">
        <v>301</v>
      </c>
      <c r="B4" s="291"/>
      <c r="C4" s="292"/>
      <c r="D4" s="293"/>
      <c r="E4" s="292"/>
      <c r="F4" s="292"/>
      <c r="G4" s="292"/>
      <c r="H4" s="292"/>
      <c r="I4" s="292"/>
      <c r="J4" s="293"/>
      <c r="K4" s="291"/>
      <c r="L4" s="292"/>
      <c r="M4" s="293"/>
      <c r="N4" s="291"/>
      <c r="O4" s="292"/>
      <c r="P4" s="293"/>
      <c r="Q4" s="291"/>
      <c r="R4" s="292"/>
      <c r="S4" s="293"/>
      <c r="T4" s="291"/>
      <c r="U4" s="292"/>
      <c r="V4" s="293"/>
      <c r="W4" s="291"/>
      <c r="X4" s="292"/>
      <c r="Y4" s="293"/>
      <c r="Z4" s="291"/>
      <c r="AA4" s="292"/>
      <c r="AB4" s="293"/>
      <c r="AC4" s="291"/>
      <c r="AD4" s="292"/>
      <c r="AE4" s="293"/>
      <c r="AF4" s="291"/>
      <c r="AG4" s="292"/>
      <c r="AH4" s="293"/>
      <c r="AI4" s="291"/>
      <c r="AJ4" s="292"/>
      <c r="AK4" s="293"/>
      <c r="AL4" s="291"/>
      <c r="AM4" s="292"/>
      <c r="AN4" s="293"/>
      <c r="AO4" s="345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</row>
    <row r="5" spans="1:57" ht="18.75" customHeight="1">
      <c r="A5" s="131" t="s">
        <v>84</v>
      </c>
      <c r="B5" s="671" t="s">
        <v>66</v>
      </c>
      <c r="C5" s="672"/>
      <c r="D5" s="673"/>
      <c r="E5" s="671" t="s">
        <v>351</v>
      </c>
      <c r="F5" s="672"/>
      <c r="G5" s="673"/>
      <c r="H5" s="671" t="s">
        <v>127</v>
      </c>
      <c r="I5" s="672"/>
      <c r="J5" s="673"/>
      <c r="K5" s="671" t="s">
        <v>92</v>
      </c>
      <c r="L5" s="672"/>
      <c r="M5" s="673"/>
      <c r="N5" s="671" t="s">
        <v>1</v>
      </c>
      <c r="O5" s="672"/>
      <c r="P5" s="673"/>
      <c r="Q5" s="3" t="s">
        <v>1</v>
      </c>
      <c r="R5" s="4"/>
      <c r="S5" s="117"/>
      <c r="T5" s="671" t="s">
        <v>128</v>
      </c>
      <c r="U5" s="672"/>
      <c r="V5" s="673"/>
      <c r="W5" s="3"/>
      <c r="X5" s="4"/>
      <c r="Y5" s="117"/>
      <c r="Z5" s="671" t="s">
        <v>326</v>
      </c>
      <c r="AA5" s="672"/>
      <c r="AB5" s="673"/>
      <c r="AC5" s="671" t="s">
        <v>353</v>
      </c>
      <c r="AD5" s="672"/>
      <c r="AE5" s="673"/>
      <c r="AF5" s="671"/>
      <c r="AG5" s="672"/>
      <c r="AH5" s="673"/>
      <c r="AI5" s="671" t="s">
        <v>47</v>
      </c>
      <c r="AJ5" s="672"/>
      <c r="AK5" s="673"/>
      <c r="AL5" s="671" t="s">
        <v>80</v>
      </c>
      <c r="AM5" s="672"/>
      <c r="AN5" s="673"/>
      <c r="AO5" s="347"/>
      <c r="AP5" s="255"/>
      <c r="AQ5" s="686"/>
      <c r="AR5" s="686"/>
      <c r="AS5" s="686"/>
      <c r="AT5" s="686"/>
      <c r="AU5" s="686"/>
      <c r="AV5" s="686"/>
      <c r="AW5" s="686"/>
      <c r="AX5" s="686"/>
      <c r="AY5" s="686"/>
      <c r="AZ5" s="686"/>
      <c r="BA5" s="686"/>
      <c r="BB5" s="686"/>
      <c r="BC5" s="686"/>
      <c r="BD5" s="686"/>
      <c r="BE5" s="686"/>
    </row>
    <row r="6" spans="1:57" ht="18.75" customHeight="1">
      <c r="A6" s="97" t="s">
        <v>78</v>
      </c>
      <c r="B6" s="674" t="s">
        <v>110</v>
      </c>
      <c r="C6" s="675"/>
      <c r="D6" s="676"/>
      <c r="E6" s="674" t="s">
        <v>95</v>
      </c>
      <c r="F6" s="675"/>
      <c r="G6" s="676"/>
      <c r="H6" s="674" t="s">
        <v>95</v>
      </c>
      <c r="I6" s="675"/>
      <c r="J6" s="676"/>
      <c r="K6" s="674" t="s">
        <v>93</v>
      </c>
      <c r="L6" s="675"/>
      <c r="M6" s="676"/>
      <c r="N6" s="674" t="s">
        <v>3</v>
      </c>
      <c r="O6" s="675"/>
      <c r="P6" s="676"/>
      <c r="Q6" s="674" t="s">
        <v>128</v>
      </c>
      <c r="R6" s="675"/>
      <c r="S6" s="676"/>
      <c r="T6" s="674" t="s">
        <v>129</v>
      </c>
      <c r="U6" s="675"/>
      <c r="V6" s="676"/>
      <c r="W6" s="674" t="s">
        <v>112</v>
      </c>
      <c r="X6" s="675"/>
      <c r="Y6" s="676"/>
      <c r="Z6" s="674" t="s">
        <v>110</v>
      </c>
      <c r="AA6" s="675"/>
      <c r="AB6" s="676"/>
      <c r="AC6" s="674" t="s">
        <v>354</v>
      </c>
      <c r="AD6" s="675"/>
      <c r="AE6" s="676"/>
      <c r="AF6" s="674" t="s">
        <v>94</v>
      </c>
      <c r="AG6" s="675"/>
      <c r="AH6" s="676"/>
      <c r="AI6" s="674" t="s">
        <v>95</v>
      </c>
      <c r="AJ6" s="675"/>
      <c r="AK6" s="676"/>
      <c r="AL6" s="674" t="s">
        <v>81</v>
      </c>
      <c r="AM6" s="675"/>
      <c r="AN6" s="676"/>
      <c r="AO6" s="347"/>
      <c r="AP6" s="255"/>
      <c r="AQ6" s="686"/>
      <c r="AR6" s="686"/>
      <c r="AS6" s="686"/>
      <c r="AT6" s="686"/>
      <c r="AU6" s="686"/>
      <c r="AV6" s="686"/>
      <c r="AW6" s="686"/>
      <c r="AX6" s="686"/>
      <c r="AY6" s="686"/>
      <c r="AZ6" s="686"/>
      <c r="BA6" s="686"/>
      <c r="BB6" s="686"/>
      <c r="BC6" s="686"/>
      <c r="BD6" s="686"/>
      <c r="BE6" s="686"/>
    </row>
    <row r="7" spans="1:57" ht="18.75" customHeight="1">
      <c r="A7" s="97"/>
      <c r="B7" s="6"/>
      <c r="C7" s="6"/>
      <c r="D7" s="7" t="s">
        <v>4</v>
      </c>
      <c r="E7" s="6"/>
      <c r="F7" s="6"/>
      <c r="G7" s="7" t="s">
        <v>4</v>
      </c>
      <c r="H7" s="6"/>
      <c r="I7" s="6"/>
      <c r="J7" s="7" t="s">
        <v>4</v>
      </c>
      <c r="K7" s="6"/>
      <c r="L7" s="6"/>
      <c r="M7" s="7" t="s">
        <v>4</v>
      </c>
      <c r="N7" s="6"/>
      <c r="O7" s="6"/>
      <c r="P7" s="7" t="s">
        <v>4</v>
      </c>
      <c r="Q7" s="6"/>
      <c r="R7" s="6"/>
      <c r="S7" s="7" t="s">
        <v>4</v>
      </c>
      <c r="T7" s="6"/>
      <c r="U7" s="6"/>
      <c r="V7" s="7" t="s">
        <v>4</v>
      </c>
      <c r="W7" s="6"/>
      <c r="X7" s="6"/>
      <c r="Y7" s="7" t="s">
        <v>4</v>
      </c>
      <c r="Z7" s="6"/>
      <c r="AA7" s="6"/>
      <c r="AB7" s="7" t="s">
        <v>4</v>
      </c>
      <c r="AC7" s="6"/>
      <c r="AD7" s="6"/>
      <c r="AE7" s="7" t="s">
        <v>4</v>
      </c>
      <c r="AF7" s="6"/>
      <c r="AG7" s="6"/>
      <c r="AH7" s="7" t="s">
        <v>4</v>
      </c>
      <c r="AI7" s="6"/>
      <c r="AJ7" s="6"/>
      <c r="AK7" s="7" t="s">
        <v>4</v>
      </c>
      <c r="AL7" s="6"/>
      <c r="AM7" s="6"/>
      <c r="AN7" s="7" t="s">
        <v>4</v>
      </c>
      <c r="AO7" s="347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</row>
    <row r="8" spans="1:57" ht="18.75" customHeight="1">
      <c r="A8" s="294" t="s">
        <v>48</v>
      </c>
      <c r="B8" s="295">
        <v>2014</v>
      </c>
      <c r="C8" s="295">
        <v>2015</v>
      </c>
      <c r="D8" s="50" t="s">
        <v>7</v>
      </c>
      <c r="E8" s="295">
        <v>2014</v>
      </c>
      <c r="F8" s="295">
        <v>2015</v>
      </c>
      <c r="G8" s="50" t="s">
        <v>7</v>
      </c>
      <c r="H8" s="295">
        <v>2014</v>
      </c>
      <c r="I8" s="295">
        <v>2015</v>
      </c>
      <c r="J8" s="50" t="s">
        <v>7</v>
      </c>
      <c r="K8" s="295">
        <v>2014</v>
      </c>
      <c r="L8" s="295">
        <v>2015</v>
      </c>
      <c r="M8" s="50" t="s">
        <v>7</v>
      </c>
      <c r="N8" s="295">
        <v>2014</v>
      </c>
      <c r="O8" s="295">
        <v>2015</v>
      </c>
      <c r="P8" s="50" t="s">
        <v>7</v>
      </c>
      <c r="Q8" s="295">
        <v>2014</v>
      </c>
      <c r="R8" s="295">
        <v>2015</v>
      </c>
      <c r="S8" s="50" t="s">
        <v>7</v>
      </c>
      <c r="T8" s="295">
        <v>2014</v>
      </c>
      <c r="U8" s="295">
        <v>2015</v>
      </c>
      <c r="V8" s="50" t="s">
        <v>7</v>
      </c>
      <c r="W8" s="295">
        <v>2014</v>
      </c>
      <c r="X8" s="295">
        <v>2015</v>
      </c>
      <c r="Y8" s="50" t="s">
        <v>7</v>
      </c>
      <c r="Z8" s="295">
        <v>2014</v>
      </c>
      <c r="AA8" s="295">
        <v>2015</v>
      </c>
      <c r="AB8" s="50" t="s">
        <v>7</v>
      </c>
      <c r="AC8" s="295">
        <v>2014</v>
      </c>
      <c r="AD8" s="295">
        <v>2015</v>
      </c>
      <c r="AE8" s="50" t="s">
        <v>7</v>
      </c>
      <c r="AF8" s="295">
        <v>2014</v>
      </c>
      <c r="AG8" s="295">
        <v>2015</v>
      </c>
      <c r="AH8" s="50" t="s">
        <v>7</v>
      </c>
      <c r="AI8" s="295">
        <v>2014</v>
      </c>
      <c r="AJ8" s="295">
        <v>2015</v>
      </c>
      <c r="AK8" s="50" t="s">
        <v>7</v>
      </c>
      <c r="AL8" s="295">
        <v>2014</v>
      </c>
      <c r="AM8" s="295">
        <v>2015</v>
      </c>
      <c r="AN8" s="50" t="s">
        <v>7</v>
      </c>
      <c r="AO8" s="347"/>
      <c r="AP8" s="348"/>
      <c r="AQ8" s="349"/>
      <c r="AR8" s="349"/>
      <c r="AS8" s="348"/>
      <c r="AT8" s="349"/>
      <c r="AU8" s="349"/>
      <c r="AV8" s="348"/>
      <c r="AW8" s="349"/>
      <c r="AX8" s="349"/>
      <c r="AY8" s="348"/>
      <c r="AZ8" s="349"/>
      <c r="BA8" s="349"/>
      <c r="BB8" s="348"/>
      <c r="BC8" s="349"/>
      <c r="BD8" s="349"/>
      <c r="BE8" s="348"/>
    </row>
    <row r="9" spans="1:57" s="248" customFormat="1" ht="18.75" customHeight="1">
      <c r="A9" s="205"/>
      <c r="B9" s="350"/>
      <c r="C9" s="158"/>
      <c r="D9" s="159"/>
      <c r="E9" s="159"/>
      <c r="F9" s="159"/>
      <c r="G9" s="159"/>
      <c r="H9" s="159"/>
      <c r="I9" s="159"/>
      <c r="J9" s="159"/>
      <c r="K9" s="350"/>
      <c r="L9" s="350"/>
      <c r="M9" s="350"/>
      <c r="N9" s="351"/>
      <c r="O9" s="351"/>
      <c r="P9" s="159"/>
      <c r="Q9" s="158"/>
      <c r="R9" s="158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350"/>
      <c r="AG9" s="158"/>
      <c r="AH9" s="159"/>
      <c r="AI9" s="159"/>
      <c r="AJ9" s="158"/>
      <c r="AK9" s="159"/>
      <c r="AL9" s="158"/>
      <c r="AM9" s="158"/>
      <c r="AN9" s="159"/>
      <c r="AO9" s="354"/>
      <c r="AP9" s="354"/>
    </row>
    <row r="10" spans="1:57" s="248" customFormat="1" ht="18.75" customHeight="1">
      <c r="A10" s="205" t="s">
        <v>370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352"/>
      <c r="M10" s="352"/>
      <c r="N10" s="353"/>
      <c r="O10" s="353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8"/>
      <c r="AM10" s="158"/>
      <c r="AN10" s="159"/>
      <c r="AO10" s="354"/>
      <c r="AP10" s="354"/>
    </row>
    <row r="11" spans="1:57" s="285" customFormat="1" ht="18.75" customHeight="1">
      <c r="A11" s="355" t="s">
        <v>249</v>
      </c>
      <c r="B11" s="154">
        <f>SUM(B12+B15+B18+B19+B21+B22)</f>
        <v>0</v>
      </c>
      <c r="C11" s="154">
        <f>SUM(C12+C15+C18+C19+C21+C22)</f>
        <v>0</v>
      </c>
      <c r="D11" s="154" t="str">
        <f>IF(B11=0, "    ---- ", IF(ABS(ROUND(100/B11*C11-100,1))&lt;999,ROUND(100/B11*C11-100,1),IF(ROUND(100/B11*C11-100,1)&gt;999,999,-999)))</f>
        <v xml:space="preserve">    ---- </v>
      </c>
      <c r="E11" s="154">
        <f>SUM(E12+E15+E18+E19+E21+E22)</f>
        <v>0</v>
      </c>
      <c r="F11" s="154">
        <f>SUM(F12+F15+F18+F19+F21+F22)</f>
        <v>0</v>
      </c>
      <c r="G11" s="154" t="str">
        <f t="shared" ref="G11:G61" si="0">IF(E11=0, "    ---- ", IF(ABS(ROUND(100/E11*F11-100,1))&lt;999,ROUND(100/E11*F11-100,1),IF(ROUND(100/E11*F11-100,1)&gt;999,999,-999)))</f>
        <v xml:space="preserve">    ---- </v>
      </c>
      <c r="H11" s="154">
        <f>SUM(H12+H15+H18+H19+H21+H22)</f>
        <v>0</v>
      </c>
      <c r="I11" s="154">
        <f>SUM(I12+I15+I18+I19+I21+I22)</f>
        <v>0</v>
      </c>
      <c r="J11" s="154" t="str">
        <f>IF(H11=0, "    ---- ", IF(ABS(ROUND(100/H11*I11-100,1))&lt;999,ROUND(100/H11*I11-100,1),IF(ROUND(100/H11*I11-100,1)&gt;999,999,-999)))</f>
        <v xml:space="preserve">    ---- </v>
      </c>
      <c r="K11" s="154">
        <f>SUM(K12+K15+K18+K19+K21+K22)</f>
        <v>0</v>
      </c>
      <c r="L11" s="154">
        <f>SUM(L12+L15+L18+L19+L21+L22)</f>
        <v>0</v>
      </c>
      <c r="M11" s="356" t="str">
        <f>IF(K11=0, "    ---- ", IF(ABS(ROUND(100/K11*L11-100,1))&lt;999,ROUND(100/K11*L11-100,1),IF(ROUND(100/K11*L11-100,1)&gt;999,999,-999)))</f>
        <v xml:space="preserve">    ---- </v>
      </c>
      <c r="N11" s="154">
        <f>SUM(N12+N15+N18+N19+N21+N22)</f>
        <v>0</v>
      </c>
      <c r="O11" s="154">
        <f>SUM(O12+O15+O18+O19+O21+O22)</f>
        <v>0</v>
      </c>
      <c r="P11" s="154"/>
      <c r="Q11" s="154">
        <f>SUM(Q12+Q15+Q18+Q19+Q21+Q22)</f>
        <v>0</v>
      </c>
      <c r="R11" s="154">
        <f>SUM(R12+R15+R18+R19+R21+R22)</f>
        <v>0</v>
      </c>
      <c r="S11" s="154" t="str">
        <f>IF(Q11=0, "    ---- ", IF(ABS(ROUND(100/Q11*R11-100,1))&lt;999,ROUND(100/Q11*R11-100,1),IF(ROUND(100/Q11*R11-100,1)&gt;999,999,-999)))</f>
        <v xml:space="preserve">    ---- </v>
      </c>
      <c r="T11" s="154">
        <f>SUM(T12+T15+T18+T19+T21+T22)</f>
        <v>0</v>
      </c>
      <c r="U11" s="154">
        <f>SUM(U12+U15+U18+U19+U21+U22)</f>
        <v>0</v>
      </c>
      <c r="V11" s="154" t="str">
        <f>IF(T11=0, "    ---- ", IF(ABS(ROUND(100/T11*U11-100,1))&lt;999,ROUND(100/T11*U11-100,1),IF(ROUND(100/T11*U11-100,1)&gt;999,999,-999)))</f>
        <v xml:space="preserve">    ---- </v>
      </c>
      <c r="W11" s="154">
        <f>SUM(W12+W15+W18+W19+W21+W22)</f>
        <v>0</v>
      </c>
      <c r="X11" s="154">
        <f>SUM(X12+X15+X18+X19+X21+X22)</f>
        <v>0</v>
      </c>
      <c r="Y11" s="154" t="str">
        <f t="shared" ref="Y11:Y61" si="1">IF(W11=0, "    ---- ", IF(ABS(ROUND(100/W11*X11-100,1))&lt;999,ROUND(100/W11*X11-100,1),IF(ROUND(100/W11*X11-100,1)&gt;999,999,-999)))</f>
        <v xml:space="preserve">    ---- </v>
      </c>
      <c r="Z11" s="154">
        <f>SUM(Z12+Z15+Z18+Z19+Z21+Z22)</f>
        <v>0</v>
      </c>
      <c r="AA11" s="154">
        <f>SUM(AA12+AA15+AA18+AA19+AA21+AA22)</f>
        <v>0</v>
      </c>
      <c r="AB11" s="154" t="str">
        <f>IF(Z11=0, "    ---- ", IF(ABS(ROUND(100/Z11*AA11-100,1))&lt;999,ROUND(100/Z11*AA11-100,1),IF(ROUND(100/Z11*AA11-100,1)&gt;999,999,-999)))</f>
        <v xml:space="preserve">    ---- </v>
      </c>
      <c r="AC11" s="154">
        <f>SUM(AC12+AC15+AC18+AC19+AC21+AC22)</f>
        <v>0</v>
      </c>
      <c r="AD11" s="154">
        <f>SUM(AD12+AD15+AD18+AD19+AD21+AD22)</f>
        <v>0</v>
      </c>
      <c r="AE11" s="154" t="str">
        <f>IF(AC11=0, "    ---- ", IF(ABS(ROUND(100/AC11*AD11-100,1))&lt;999,ROUND(100/AC11*AD11-100,1),IF(ROUND(100/AC11*AD11-100,1)&gt;999,999,-999)))</f>
        <v xml:space="preserve">    ---- </v>
      </c>
      <c r="AF11" s="154">
        <f>SUM(AF12+AF15+AF18+AF19+AF21+AF22)</f>
        <v>0</v>
      </c>
      <c r="AG11" s="154">
        <f>SUM(AG12+AG15+AG18+AG19+AG21+AG22)</f>
        <v>0</v>
      </c>
      <c r="AH11" s="154" t="str">
        <f t="shared" ref="AH11:AH61" si="2">IF(AF11=0, "    ---- ", IF(ABS(ROUND(100/AF11*AG11-100,1))&lt;999,ROUND(100/AF11*AG11-100,1),IF(ROUND(100/AF11*AG11-100,1)&gt;999,999,-999)))</f>
        <v xml:space="preserve">    ---- </v>
      </c>
      <c r="AI11" s="154">
        <f>SUM(AI12+AI15+AI18+AI19+AI21+AI22)</f>
        <v>0</v>
      </c>
      <c r="AJ11" s="154">
        <f>SUM(AJ12+AJ15+AJ18+AJ19+AJ21+AJ22)</f>
        <v>0</v>
      </c>
      <c r="AK11" s="154" t="str">
        <f t="shared" ref="AK11:AK61" si="3">IF(AI11=0, "    ---- ", IF(ABS(ROUND(100/AI11*AJ11-100,1))&lt;999,ROUND(100/AI11*AJ11-100,1),IF(ROUND(100/AI11*AJ11-100,1)&gt;999,999,-999)))</f>
        <v xml:space="preserve">    ---- </v>
      </c>
      <c r="AL11" s="134">
        <f>+B11+E11+H11+K11+N11+Q11+T11+W11+Z11+AC11+AF11+AI11</f>
        <v>0</v>
      </c>
      <c r="AM11" s="134">
        <f>+C11+F11+I11+L11+O11+R11+U11+X11+AA11+AD11+AG11+AJ11</f>
        <v>0</v>
      </c>
      <c r="AN11" s="154" t="str">
        <f>IF(AL11=0, "    ---- ", IF(ABS(ROUND(100/AL11*AM11-100,1))&lt;999,ROUND(100/AL11*AM11-100,1),IF(ROUND(100/AL11*AM11-100,1)&gt;999,999,-999)))</f>
        <v xml:space="preserve">    ---- </v>
      </c>
      <c r="AO11" s="357"/>
      <c r="AP11" s="357"/>
    </row>
    <row r="12" spans="1:57" s="248" customFormat="1" ht="18.75" customHeight="1">
      <c r="A12" s="85" t="s">
        <v>250</v>
      </c>
      <c r="B12" s="159"/>
      <c r="C12" s="159"/>
      <c r="D12" s="159" t="str">
        <f>IF(B12=0, "    ---- ", IF(ABS(ROUND(100/B12*C12-100,1))&lt;999,ROUND(100/B12*C12-100,1),IF(ROUND(100/B12*C12-100,1)&gt;999,999,-999)))</f>
        <v xml:space="preserve">    ---- </v>
      </c>
      <c r="E12" s="159"/>
      <c r="F12" s="159"/>
      <c r="G12" s="159" t="str">
        <f t="shared" si="0"/>
        <v xml:space="preserve">    ---- </v>
      </c>
      <c r="H12" s="159"/>
      <c r="I12" s="159"/>
      <c r="J12" s="159"/>
      <c r="K12" s="159"/>
      <c r="L12" s="159"/>
      <c r="M12" s="352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 t="str">
        <f t="shared" si="1"/>
        <v xml:space="preserve">    ---- </v>
      </c>
      <c r="Z12" s="159"/>
      <c r="AA12" s="159"/>
      <c r="AB12" s="159"/>
      <c r="AC12" s="159"/>
      <c r="AD12" s="159"/>
      <c r="AE12" s="159"/>
      <c r="AF12" s="159"/>
      <c r="AG12" s="159"/>
      <c r="AH12" s="159" t="str">
        <f t="shared" si="2"/>
        <v xml:space="preserve">    ---- </v>
      </c>
      <c r="AI12" s="159"/>
      <c r="AJ12" s="159"/>
      <c r="AK12" s="159" t="str">
        <f t="shared" si="3"/>
        <v xml:space="preserve">    ---- </v>
      </c>
      <c r="AL12" s="158">
        <f t="shared" ref="AL12:AM61" si="4">+B12+E12+H12+K12+N12+Q12+T12+W12+Z12+AC12+AF12+AI12</f>
        <v>0</v>
      </c>
      <c r="AM12" s="158">
        <f t="shared" si="4"/>
        <v>0</v>
      </c>
      <c r="AN12" s="159" t="str">
        <f t="shared" ref="AN12:AN61" si="5">IF(AL12=0, "    ---- ", IF(ABS(ROUND(100/AL12*AM12-100,1))&lt;999,ROUND(100/AL12*AM12-100,1),IF(ROUND(100/AL12*AM12-100,1)&gt;999,999,-999)))</f>
        <v xml:space="preserve">    ---- </v>
      </c>
      <c r="AO12" s="354"/>
      <c r="AP12" s="354"/>
    </row>
    <row r="13" spans="1:57" s="248" customFormat="1" ht="18.75" customHeight="1">
      <c r="A13" s="85" t="s">
        <v>252</v>
      </c>
      <c r="B13" s="158"/>
      <c r="C13" s="158"/>
      <c r="D13" s="159"/>
      <c r="E13" s="158"/>
      <c r="F13" s="158"/>
      <c r="G13" s="158" t="str">
        <f t="shared" si="0"/>
        <v xml:space="preserve">    ---- </v>
      </c>
      <c r="H13" s="158"/>
      <c r="I13" s="158"/>
      <c r="J13" s="159"/>
      <c r="K13" s="158"/>
      <c r="L13" s="159"/>
      <c r="M13" s="352"/>
      <c r="N13" s="158"/>
      <c r="O13" s="158"/>
      <c r="P13" s="159"/>
      <c r="Q13" s="158"/>
      <c r="R13" s="158"/>
      <c r="S13" s="159"/>
      <c r="T13" s="158"/>
      <c r="U13" s="158"/>
      <c r="V13" s="159"/>
      <c r="W13" s="158"/>
      <c r="X13" s="158"/>
      <c r="Y13" s="159" t="str">
        <f t="shared" si="1"/>
        <v xml:space="preserve">    ---- </v>
      </c>
      <c r="Z13" s="158"/>
      <c r="AA13" s="158"/>
      <c r="AB13" s="159"/>
      <c r="AC13" s="158"/>
      <c r="AD13" s="158"/>
      <c r="AE13" s="159"/>
      <c r="AF13" s="158"/>
      <c r="AG13" s="158"/>
      <c r="AH13" s="159" t="str">
        <f t="shared" si="2"/>
        <v xml:space="preserve">    ---- </v>
      </c>
      <c r="AI13" s="158"/>
      <c r="AJ13" s="158"/>
      <c r="AK13" s="159" t="str">
        <f t="shared" si="3"/>
        <v xml:space="preserve">    ---- </v>
      </c>
      <c r="AL13" s="158">
        <f t="shared" si="4"/>
        <v>0</v>
      </c>
      <c r="AM13" s="158">
        <f t="shared" si="4"/>
        <v>0</v>
      </c>
      <c r="AN13" s="159" t="str">
        <f t="shared" si="5"/>
        <v xml:space="preserve">    ---- </v>
      </c>
      <c r="AO13" s="354"/>
      <c r="AP13" s="354"/>
    </row>
    <row r="14" spans="1:57" s="248" customFormat="1" ht="18.75" customHeight="1">
      <c r="A14" s="85" t="s">
        <v>282</v>
      </c>
      <c r="B14" s="158"/>
      <c r="C14" s="158"/>
      <c r="D14" s="159"/>
      <c r="E14" s="158"/>
      <c r="F14" s="158"/>
      <c r="G14" s="158" t="str">
        <f t="shared" si="0"/>
        <v xml:space="preserve">    ---- </v>
      </c>
      <c r="H14" s="158"/>
      <c r="I14" s="158"/>
      <c r="J14" s="159"/>
      <c r="K14" s="158"/>
      <c r="L14" s="158"/>
      <c r="M14" s="159"/>
      <c r="N14" s="158"/>
      <c r="O14" s="158"/>
      <c r="P14" s="159"/>
      <c r="Q14" s="158"/>
      <c r="R14" s="158"/>
      <c r="S14" s="159"/>
      <c r="T14" s="158"/>
      <c r="U14" s="158"/>
      <c r="V14" s="159"/>
      <c r="W14" s="158"/>
      <c r="X14" s="158"/>
      <c r="Y14" s="159" t="str">
        <f t="shared" si="1"/>
        <v xml:space="preserve">    ---- </v>
      </c>
      <c r="Z14" s="158"/>
      <c r="AA14" s="158"/>
      <c r="AB14" s="159"/>
      <c r="AC14" s="158"/>
      <c r="AD14" s="158"/>
      <c r="AE14" s="159"/>
      <c r="AF14" s="158"/>
      <c r="AG14" s="158"/>
      <c r="AH14" s="159" t="str">
        <f t="shared" si="2"/>
        <v xml:space="preserve">    ---- </v>
      </c>
      <c r="AI14" s="158"/>
      <c r="AJ14" s="158"/>
      <c r="AK14" s="159"/>
      <c r="AL14" s="159">
        <f t="shared" si="4"/>
        <v>0</v>
      </c>
      <c r="AM14" s="159">
        <f t="shared" si="4"/>
        <v>0</v>
      </c>
      <c r="AN14" s="159" t="str">
        <f t="shared" si="5"/>
        <v xml:space="preserve">    ---- </v>
      </c>
      <c r="AO14" s="354"/>
      <c r="AP14" s="354"/>
    </row>
    <row r="15" spans="1:57" s="248" customFormat="1" ht="18.75" customHeight="1">
      <c r="A15" s="85" t="s">
        <v>251</v>
      </c>
      <c r="B15" s="159"/>
      <c r="C15" s="159"/>
      <c r="D15" s="159"/>
      <c r="E15" s="159"/>
      <c r="F15" s="159"/>
      <c r="G15" s="352" t="str">
        <f t="shared" si="0"/>
        <v xml:space="preserve">    ---- </v>
      </c>
      <c r="H15" s="159"/>
      <c r="I15" s="159"/>
      <c r="J15" s="159" t="str">
        <f>IF(H15=0, "    ---- ", IF(ABS(ROUND(100/H15*I15-100,1))&lt;999,ROUND(100/H15*I15-100,1),IF(ROUND(100/H15*I15-100,1)&gt;999,999,-999)))</f>
        <v xml:space="preserve">    ---- </v>
      </c>
      <c r="K15" s="159"/>
      <c r="L15" s="159"/>
      <c r="M15" s="159" t="str">
        <f>IF(K15=0, "    ---- ", IF(ABS(ROUND(100/K15*L15-100,1))&lt;999,ROUND(100/K15*L15-100,1),IF(ROUND(100/K15*L15-100,1)&gt;999,999,-999)))</f>
        <v xml:space="preserve">    ---- </v>
      </c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 t="str">
        <f t="shared" si="1"/>
        <v xml:space="preserve">    ---- </v>
      </c>
      <c r="Z15" s="159"/>
      <c r="AA15" s="159"/>
      <c r="AB15" s="352"/>
      <c r="AC15" s="159"/>
      <c r="AD15" s="159"/>
      <c r="AE15" s="352"/>
      <c r="AF15" s="159"/>
      <c r="AG15" s="159"/>
      <c r="AH15" s="159" t="str">
        <f t="shared" si="2"/>
        <v xml:space="preserve">    ---- </v>
      </c>
      <c r="AI15" s="159"/>
      <c r="AJ15" s="159"/>
      <c r="AK15" s="159" t="str">
        <f t="shared" si="3"/>
        <v xml:space="preserve">    ---- </v>
      </c>
      <c r="AL15" s="159">
        <f t="shared" si="4"/>
        <v>0</v>
      </c>
      <c r="AM15" s="159">
        <f t="shared" si="4"/>
        <v>0</v>
      </c>
      <c r="AN15" s="159" t="str">
        <f t="shared" si="5"/>
        <v xml:space="preserve">    ---- </v>
      </c>
      <c r="AO15" s="354"/>
      <c r="AP15" s="354"/>
    </row>
    <row r="16" spans="1:57" s="248" customFormat="1" ht="18.75" customHeight="1">
      <c r="A16" s="85" t="s">
        <v>252</v>
      </c>
      <c r="B16" s="159"/>
      <c r="C16" s="159"/>
      <c r="D16" s="159"/>
      <c r="E16" s="159"/>
      <c r="F16" s="159"/>
      <c r="G16" s="352" t="str">
        <f t="shared" si="0"/>
        <v xml:space="preserve">    ---- </v>
      </c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 t="str">
        <f t="shared" si="1"/>
        <v xml:space="preserve">    ---- </v>
      </c>
      <c r="Z16" s="159"/>
      <c r="AA16" s="159"/>
      <c r="AB16" s="352"/>
      <c r="AC16" s="159"/>
      <c r="AD16" s="159"/>
      <c r="AE16" s="352"/>
      <c r="AF16" s="159"/>
      <c r="AG16" s="159"/>
      <c r="AH16" s="159" t="str">
        <f t="shared" si="2"/>
        <v xml:space="preserve">    ---- </v>
      </c>
      <c r="AI16" s="159"/>
      <c r="AJ16" s="159"/>
      <c r="AK16" s="159" t="str">
        <f t="shared" si="3"/>
        <v xml:space="preserve">    ---- </v>
      </c>
      <c r="AL16" s="159">
        <f t="shared" si="4"/>
        <v>0</v>
      </c>
      <c r="AM16" s="159">
        <f t="shared" si="4"/>
        <v>0</v>
      </c>
      <c r="AN16" s="159" t="str">
        <f t="shared" si="5"/>
        <v xml:space="preserve">    ---- </v>
      </c>
      <c r="AO16" s="354"/>
      <c r="AP16" s="354"/>
    </row>
    <row r="17" spans="1:42" s="248" customFormat="1" ht="18.75" customHeight="1">
      <c r="A17" s="85" t="s">
        <v>282</v>
      </c>
      <c r="B17" s="159"/>
      <c r="C17" s="159"/>
      <c r="D17" s="159"/>
      <c r="E17" s="159"/>
      <c r="F17" s="159"/>
      <c r="G17" s="352" t="str">
        <f t="shared" si="0"/>
        <v xml:space="preserve">    ---- </v>
      </c>
      <c r="H17" s="159"/>
      <c r="I17" s="159"/>
      <c r="J17" s="159" t="str">
        <f>IF(H17=0, "    ---- ", IF(ABS(ROUND(100/H17*I17-100,1))&lt;999,ROUND(100/H17*I17-100,1),IF(ROUND(100/H17*I17-100,1)&gt;999,999,-999)))</f>
        <v xml:space="preserve">    ---- </v>
      </c>
      <c r="K17" s="159"/>
      <c r="L17" s="159"/>
      <c r="M17" s="159" t="str">
        <f>IF(K17=0, "    ---- ", IF(ABS(ROUND(100/K17*L17-100,1))&lt;999,ROUND(100/K17*L17-100,1),IF(ROUND(100/K17*L17-100,1)&gt;999,999,-999)))</f>
        <v xml:space="preserve">    ---- </v>
      </c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 t="str">
        <f t="shared" si="1"/>
        <v xml:space="preserve">    ---- </v>
      </c>
      <c r="Z17" s="159"/>
      <c r="AA17" s="159"/>
      <c r="AB17" s="352"/>
      <c r="AC17" s="159"/>
      <c r="AD17" s="159"/>
      <c r="AE17" s="352"/>
      <c r="AF17" s="159"/>
      <c r="AG17" s="159"/>
      <c r="AH17" s="159" t="str">
        <f t="shared" si="2"/>
        <v xml:space="preserve">    ---- </v>
      </c>
      <c r="AI17" s="159"/>
      <c r="AJ17" s="159"/>
      <c r="AK17" s="159"/>
      <c r="AL17" s="159">
        <f t="shared" si="4"/>
        <v>0</v>
      </c>
      <c r="AM17" s="159">
        <f t="shared" si="4"/>
        <v>0</v>
      </c>
      <c r="AN17" s="159" t="str">
        <f t="shared" si="5"/>
        <v xml:space="preserve">    ---- </v>
      </c>
      <c r="AO17" s="354"/>
      <c r="AP17" s="354"/>
    </row>
    <row r="18" spans="1:42" s="248" customFormat="1" ht="18.75" customHeight="1">
      <c r="A18" s="85" t="s">
        <v>260</v>
      </c>
      <c r="B18" s="159"/>
      <c r="C18" s="159"/>
      <c r="D18" s="159"/>
      <c r="E18" s="159"/>
      <c r="F18" s="159"/>
      <c r="G18" s="352" t="str">
        <f t="shared" si="0"/>
        <v xml:space="preserve">    ---- </v>
      </c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 t="str">
        <f>IF(Q18=0, "    ---- ", IF(ABS(ROUND(100/Q18*R18-100,1))&lt;999,ROUND(100/Q18*R18-100,1),IF(ROUND(100/Q18*R18-100,1)&gt;999,999,-999)))</f>
        <v xml:space="preserve">    ---- </v>
      </c>
      <c r="T18" s="159"/>
      <c r="U18" s="159"/>
      <c r="V18" s="159"/>
      <c r="W18" s="159"/>
      <c r="X18" s="159"/>
      <c r="Y18" s="159"/>
      <c r="Z18" s="159"/>
      <c r="AA18" s="159"/>
      <c r="AB18" s="352"/>
      <c r="AC18" s="159"/>
      <c r="AD18" s="159"/>
      <c r="AE18" s="352"/>
      <c r="AF18" s="159"/>
      <c r="AG18" s="159"/>
      <c r="AH18" s="159" t="str">
        <f t="shared" si="2"/>
        <v xml:space="preserve">    ---- </v>
      </c>
      <c r="AI18" s="159"/>
      <c r="AJ18" s="159"/>
      <c r="AK18" s="159" t="str">
        <f t="shared" si="3"/>
        <v xml:space="preserve">    ---- </v>
      </c>
      <c r="AL18" s="159">
        <f t="shared" si="4"/>
        <v>0</v>
      </c>
      <c r="AM18" s="159">
        <f t="shared" si="4"/>
        <v>0</v>
      </c>
      <c r="AN18" s="159" t="str">
        <f t="shared" si="5"/>
        <v xml:space="preserve">    ---- </v>
      </c>
      <c r="AO18" s="354"/>
      <c r="AP18" s="354"/>
    </row>
    <row r="19" spans="1:42" s="248" customFormat="1" ht="18.75" customHeight="1">
      <c r="A19" s="85" t="s">
        <v>368</v>
      </c>
      <c r="B19" s="159"/>
      <c r="C19" s="159"/>
      <c r="D19" s="159"/>
      <c r="E19" s="159"/>
      <c r="F19" s="159"/>
      <c r="G19" s="352" t="str">
        <f t="shared" si="0"/>
        <v xml:space="preserve">    ---- </v>
      </c>
      <c r="H19" s="159"/>
      <c r="I19" s="159"/>
      <c r="J19" s="159" t="str">
        <f>IF(H19=0, "    ---- ", IF(ABS(ROUND(100/H19*I19-100,1))&lt;999,ROUND(100/H19*I19-100,1),IF(ROUND(100/H19*I19-100,1)&gt;999,999,-999)))</f>
        <v xml:space="preserve">    ---- </v>
      </c>
      <c r="K19" s="159"/>
      <c r="L19" s="159"/>
      <c r="M19" s="159" t="str">
        <f>IF(K19=0, "    ---- ", IF(ABS(ROUND(100/K19*L19-100,1))&lt;999,ROUND(100/K19*L19-100,1),IF(ROUND(100/K19*L19-100,1)&gt;999,999,-999)))</f>
        <v xml:space="preserve">    ---- </v>
      </c>
      <c r="N19" s="159"/>
      <c r="O19" s="159"/>
      <c r="P19" s="159"/>
      <c r="Q19" s="159"/>
      <c r="R19" s="159"/>
      <c r="S19" s="159"/>
      <c r="T19" s="159"/>
      <c r="U19" s="159"/>
      <c r="V19" s="159" t="str">
        <f>IF(T19=0, "    ---- ", IF(ABS(ROUND(100/T19*U19-100,1))&lt;999,ROUND(100/T19*U19-100,1),IF(ROUND(100/T19*U19-100,1)&gt;999,999,-999)))</f>
        <v xml:space="preserve">    ---- </v>
      </c>
      <c r="W19" s="159"/>
      <c r="X19" s="159"/>
      <c r="Y19" s="159" t="str">
        <f t="shared" si="1"/>
        <v xml:space="preserve">    ---- </v>
      </c>
      <c r="Z19" s="159"/>
      <c r="AA19" s="159"/>
      <c r="AB19" s="352"/>
      <c r="AC19" s="159"/>
      <c r="AD19" s="159"/>
      <c r="AE19" s="352" t="str">
        <f>IF(AC19=0, "    ---- ", IF(ABS(ROUND(100/AC19*AD19-100,1))&lt;999,ROUND(100/AC19*AD19-100,1),IF(ROUND(100/AC19*AD19-100,1)&gt;999,999,-999)))</f>
        <v xml:space="preserve">    ---- </v>
      </c>
      <c r="AF19" s="159"/>
      <c r="AG19" s="159"/>
      <c r="AH19" s="159" t="str">
        <f t="shared" si="2"/>
        <v xml:space="preserve">    ---- </v>
      </c>
      <c r="AI19" s="159"/>
      <c r="AJ19" s="159"/>
      <c r="AK19" s="159" t="str">
        <f t="shared" si="3"/>
        <v xml:space="preserve">    ---- </v>
      </c>
      <c r="AL19" s="159">
        <f t="shared" si="4"/>
        <v>0</v>
      </c>
      <c r="AM19" s="159">
        <f t="shared" si="4"/>
        <v>0</v>
      </c>
      <c r="AN19" s="159" t="str">
        <f t="shared" si="5"/>
        <v xml:space="preserve">    ---- </v>
      </c>
      <c r="AO19" s="354"/>
      <c r="AP19" s="354"/>
    </row>
    <row r="20" spans="1:42" s="248" customFormat="1" ht="18.75" customHeight="1">
      <c r="A20" s="85" t="s">
        <v>285</v>
      </c>
      <c r="B20" s="159"/>
      <c r="C20" s="159"/>
      <c r="D20" s="159"/>
      <c r="E20" s="159"/>
      <c r="F20" s="159"/>
      <c r="G20" s="352" t="str">
        <f t="shared" si="0"/>
        <v xml:space="preserve">    ---- </v>
      </c>
      <c r="H20" s="159"/>
      <c r="I20" s="159"/>
      <c r="J20" s="159"/>
      <c r="K20" s="159"/>
      <c r="L20" s="159"/>
      <c r="M20" s="159" t="str">
        <f>IF(K20=0, "    ---- ", IF(ABS(ROUND(100/K20*L20-100,1))&lt;999,ROUND(100/K20*L20-100,1),IF(ROUND(100/K20*L20-100,1)&gt;999,999,-999)))</f>
        <v xml:space="preserve">    ---- </v>
      </c>
      <c r="N20" s="159"/>
      <c r="O20" s="159"/>
      <c r="P20" s="159"/>
      <c r="Q20" s="159"/>
      <c r="R20" s="159"/>
      <c r="S20" s="159"/>
      <c r="T20" s="159"/>
      <c r="U20" s="159"/>
      <c r="V20" s="159" t="str">
        <f>IF(T20=0, "    ---- ", IF(ABS(ROUND(100/T20*U20-100,1))&lt;999,ROUND(100/T20*U20-100,1),IF(ROUND(100/T20*U20-100,1)&gt;999,999,-999)))</f>
        <v xml:space="preserve">    ---- </v>
      </c>
      <c r="W20" s="159"/>
      <c r="X20" s="159"/>
      <c r="Y20" s="159" t="str">
        <f t="shared" si="1"/>
        <v xml:space="preserve">    ---- </v>
      </c>
      <c r="Z20" s="159"/>
      <c r="AA20" s="159"/>
      <c r="AB20" s="352"/>
      <c r="AC20" s="159"/>
      <c r="AD20" s="159"/>
      <c r="AE20" s="352" t="str">
        <f>IF(AC20=0, "    ---- ", IF(ABS(ROUND(100/AC20*AD20-100,1))&lt;999,ROUND(100/AC20*AD20-100,1),IF(ROUND(100/AC20*AD20-100,1)&gt;999,999,-999)))</f>
        <v xml:space="preserve">    ---- </v>
      </c>
      <c r="AF20" s="159"/>
      <c r="AG20" s="159"/>
      <c r="AH20" s="159" t="str">
        <f t="shared" si="2"/>
        <v xml:space="preserve">    ---- </v>
      </c>
      <c r="AI20" s="159"/>
      <c r="AJ20" s="159"/>
      <c r="AK20" s="159" t="str">
        <f t="shared" si="3"/>
        <v xml:space="preserve">    ---- </v>
      </c>
      <c r="AL20" s="159">
        <f t="shared" si="4"/>
        <v>0</v>
      </c>
      <c r="AM20" s="159">
        <f t="shared" si="4"/>
        <v>0</v>
      </c>
      <c r="AN20" s="159" t="str">
        <f t="shared" si="5"/>
        <v xml:space="preserve">    ---- </v>
      </c>
      <c r="AO20" s="354"/>
      <c r="AP20" s="354"/>
    </row>
    <row r="21" spans="1:42" s="248" customFormat="1" ht="18.75" customHeight="1">
      <c r="A21" s="85" t="s">
        <v>369</v>
      </c>
      <c r="B21" s="159"/>
      <c r="C21" s="159"/>
      <c r="D21" s="159"/>
      <c r="E21" s="159"/>
      <c r="F21" s="159"/>
      <c r="G21" s="352" t="str">
        <f t="shared" si="0"/>
        <v xml:space="preserve">    ---- </v>
      </c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 t="str">
        <f>IF(Q21=0, "    ---- ", IF(ABS(ROUND(100/Q21*R21-100,1))&lt;999,ROUND(100/Q21*R21-100,1),IF(ROUND(100/Q21*R21-100,1)&gt;999,999,-999)))</f>
        <v xml:space="preserve">    ---- </v>
      </c>
      <c r="T21" s="159"/>
      <c r="U21" s="159"/>
      <c r="V21" s="159"/>
      <c r="W21" s="159"/>
      <c r="X21" s="159"/>
      <c r="Y21" s="159"/>
      <c r="Z21" s="159"/>
      <c r="AA21" s="159"/>
      <c r="AB21" s="352" t="str">
        <f>IF(Z21=0, "    ---- ", IF(ABS(ROUND(100/Z21*AA21-100,1))&lt;999,ROUND(100/Z21*AA21-100,1),IF(ROUND(100/Z21*AA21-100,1)&gt;999,999,-999)))</f>
        <v xml:space="preserve">    ---- </v>
      </c>
      <c r="AC21" s="159"/>
      <c r="AD21" s="159"/>
      <c r="AE21" s="352"/>
      <c r="AF21" s="159"/>
      <c r="AG21" s="159"/>
      <c r="AH21" s="159"/>
      <c r="AI21" s="159"/>
      <c r="AJ21" s="159"/>
      <c r="AK21" s="159" t="str">
        <f t="shared" si="3"/>
        <v xml:space="preserve">    ---- </v>
      </c>
      <c r="AL21" s="159">
        <f t="shared" si="4"/>
        <v>0</v>
      </c>
      <c r="AM21" s="159">
        <f t="shared" si="4"/>
        <v>0</v>
      </c>
      <c r="AN21" s="159" t="str">
        <f t="shared" si="5"/>
        <v xml:space="preserve">    ---- </v>
      </c>
      <c r="AO21" s="354"/>
      <c r="AP21" s="354"/>
    </row>
    <row r="22" spans="1:42" s="248" customFormat="1" ht="18.75" customHeight="1">
      <c r="A22" s="85" t="s">
        <v>261</v>
      </c>
      <c r="B22" s="159"/>
      <c r="C22" s="159"/>
      <c r="D22" s="159"/>
      <c r="E22" s="159"/>
      <c r="F22" s="159"/>
      <c r="G22" s="352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 t="str">
        <f t="shared" si="1"/>
        <v xml:space="preserve">    ---- </v>
      </c>
      <c r="Z22" s="159"/>
      <c r="AA22" s="159"/>
      <c r="AB22" s="352"/>
      <c r="AC22" s="159"/>
      <c r="AD22" s="159"/>
      <c r="AE22" s="352"/>
      <c r="AF22" s="159"/>
      <c r="AG22" s="159"/>
      <c r="AH22" s="159"/>
      <c r="AI22" s="159"/>
      <c r="AJ22" s="159"/>
      <c r="AK22" s="159"/>
      <c r="AL22" s="159">
        <f t="shared" si="4"/>
        <v>0</v>
      </c>
      <c r="AM22" s="159">
        <f t="shared" si="4"/>
        <v>0</v>
      </c>
      <c r="AN22" s="159" t="str">
        <f t="shared" si="5"/>
        <v xml:space="preserve">    ---- </v>
      </c>
      <c r="AO22" s="354"/>
      <c r="AP22" s="354"/>
    </row>
    <row r="23" spans="1:42" s="285" customFormat="1" ht="18.75" customHeight="1">
      <c r="A23" s="355" t="s">
        <v>253</v>
      </c>
      <c r="B23" s="154">
        <f>SUM(B24+B27+B30+B31+B33+B34)</f>
        <v>0</v>
      </c>
      <c r="C23" s="154">
        <f>SUM(C24+C27+C30+C31+C33+C34)</f>
        <v>0</v>
      </c>
      <c r="D23" s="154" t="str">
        <f>IF(B23=0, "    ---- ", IF(ABS(ROUND(100/B23*C23-100,1))&lt;999,ROUND(100/B23*C23-100,1),IF(ROUND(100/B23*C23-100,1)&gt;999,999,-999)))</f>
        <v xml:space="preserve">    ---- </v>
      </c>
      <c r="E23" s="154">
        <f>SUM(E24+E27+E30+E31+E33+E34)</f>
        <v>0</v>
      </c>
      <c r="F23" s="154">
        <f>SUM(F24+F27+F30+F31+F33+F34)</f>
        <v>0</v>
      </c>
      <c r="G23" s="356" t="str">
        <f t="shared" si="0"/>
        <v xml:space="preserve">    ---- </v>
      </c>
      <c r="H23" s="154">
        <f>SUM(H24+H27+H30+H31+H33+H34)</f>
        <v>0</v>
      </c>
      <c r="I23" s="154">
        <f>SUM(I24+I27+I30+I31+I33+I34)</f>
        <v>0</v>
      </c>
      <c r="J23" s="154" t="str">
        <f>IF(H23=0, "    ---- ", IF(ABS(ROUND(100/H23*I23-100,1))&lt;999,ROUND(100/H23*I23-100,1),IF(ROUND(100/H23*I23-100,1)&gt;999,999,-999)))</f>
        <v xml:space="preserve">    ---- </v>
      </c>
      <c r="K23" s="154">
        <f>SUM(K24+K27+K30+K31+K33+K34)</f>
        <v>0</v>
      </c>
      <c r="L23" s="154">
        <f>SUM(L24+L27+L30+L31+L33+L34)</f>
        <v>0</v>
      </c>
      <c r="M23" s="154" t="str">
        <f>IF(K23=0, "    ---- ", IF(ABS(ROUND(100/K23*L23-100,1))&lt;999,ROUND(100/K23*L23-100,1),IF(ROUND(100/K23*L23-100,1)&gt;999,999,-999)))</f>
        <v xml:space="preserve">    ---- </v>
      </c>
      <c r="N23" s="154">
        <f>SUM(N24+N27+N30+N31+N33+N34)</f>
        <v>0</v>
      </c>
      <c r="O23" s="154">
        <f>SUM(O24+O27+O30+O31+O33+O34)</f>
        <v>0</v>
      </c>
      <c r="P23" s="154"/>
      <c r="Q23" s="154">
        <f>SUM(Q24+Q27+Q30+Q31+Q33+Q34)</f>
        <v>0</v>
      </c>
      <c r="R23" s="154">
        <f>SUM(R24+R27+R30+R31+R33+R34)</f>
        <v>0</v>
      </c>
      <c r="S23" s="154" t="str">
        <f>IF(Q23=0, "    ---- ", IF(ABS(ROUND(100/Q23*R23-100,1))&lt;999,ROUND(100/Q23*R23-100,1),IF(ROUND(100/Q23*R23-100,1)&gt;999,999,-999)))</f>
        <v xml:space="preserve">    ---- </v>
      </c>
      <c r="T23" s="154">
        <f>SUM(T24+T27+T30+T31+T33+T34)</f>
        <v>0</v>
      </c>
      <c r="U23" s="154">
        <f>SUM(U24+U27+U30+U31+U33+U34)</f>
        <v>0</v>
      </c>
      <c r="V23" s="154"/>
      <c r="W23" s="154">
        <f>SUM(W24+W27+W30+W31+W33+W34)</f>
        <v>0</v>
      </c>
      <c r="X23" s="154">
        <f>SUM(X24+X27+X30+X31+X33+X34)</f>
        <v>0</v>
      </c>
      <c r="Y23" s="154" t="str">
        <f t="shared" si="1"/>
        <v xml:space="preserve">    ---- </v>
      </c>
      <c r="Z23" s="154">
        <f>SUM(Z24+Z27+Z30+Z31+Z33+Z34)</f>
        <v>0</v>
      </c>
      <c r="AA23" s="154">
        <f>SUM(AA24+AA27+AA30+AA31+AA33+AA34)</f>
        <v>0</v>
      </c>
      <c r="AB23" s="356"/>
      <c r="AC23" s="154">
        <f>SUM(AC24+AC27+AC30+AC31+AC33+AC34)</f>
        <v>0</v>
      </c>
      <c r="AD23" s="154">
        <f>SUM(AD24+AD27+AD30+AD31+AD33+AD34)</f>
        <v>0</v>
      </c>
      <c r="AE23" s="356"/>
      <c r="AF23" s="154">
        <f>SUM(AF24+AF27+AF30+AF31+AF33+AF34)</f>
        <v>0</v>
      </c>
      <c r="AG23" s="154">
        <f>SUM(AG24+AG27+AG30+AG31+AG33+AG34)</f>
        <v>0</v>
      </c>
      <c r="AH23" s="154" t="str">
        <f t="shared" si="2"/>
        <v xml:space="preserve">    ---- </v>
      </c>
      <c r="AI23" s="154">
        <f>SUM(AI24+AI27+AI30+AI31+AI33+AI34)</f>
        <v>0</v>
      </c>
      <c r="AJ23" s="154">
        <f>SUM(AJ24+AJ27+AJ30+AJ31+AJ33+AJ34)</f>
        <v>0</v>
      </c>
      <c r="AK23" s="154" t="str">
        <f t="shared" si="3"/>
        <v xml:space="preserve">    ---- </v>
      </c>
      <c r="AL23" s="154">
        <f t="shared" si="4"/>
        <v>0</v>
      </c>
      <c r="AM23" s="154">
        <f t="shared" si="4"/>
        <v>0</v>
      </c>
      <c r="AN23" s="154" t="str">
        <f t="shared" si="5"/>
        <v xml:space="preserve">    ---- </v>
      </c>
      <c r="AO23" s="357"/>
      <c r="AP23" s="357"/>
    </row>
    <row r="24" spans="1:42" s="248" customFormat="1" ht="18.75" customHeight="1">
      <c r="A24" s="85" t="s">
        <v>250</v>
      </c>
      <c r="B24" s="159"/>
      <c r="C24" s="159"/>
      <c r="D24" s="159" t="str">
        <f>IF(B24=0, "    ---- ", IF(ABS(ROUND(100/B24*C24-100,1))&lt;999,ROUND(100/B24*C24-100,1),IF(ROUND(100/B24*C24-100,1)&gt;999,999,-999)))</f>
        <v xml:space="preserve">    ---- </v>
      </c>
      <c r="E24" s="159"/>
      <c r="F24" s="159"/>
      <c r="G24" s="352" t="str">
        <f t="shared" si="0"/>
        <v xml:space="preserve">    ---- 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 t="str">
        <f t="shared" si="1"/>
        <v xml:space="preserve">    ---- </v>
      </c>
      <c r="Z24" s="159"/>
      <c r="AA24" s="159"/>
      <c r="AB24" s="352"/>
      <c r="AC24" s="159"/>
      <c r="AD24" s="159"/>
      <c r="AE24" s="352"/>
      <c r="AF24" s="159"/>
      <c r="AG24" s="159"/>
      <c r="AH24" s="159" t="str">
        <f t="shared" si="2"/>
        <v xml:space="preserve">    ---- </v>
      </c>
      <c r="AI24" s="159"/>
      <c r="AJ24" s="159"/>
      <c r="AK24" s="159" t="str">
        <f t="shared" si="3"/>
        <v xml:space="preserve">    ---- </v>
      </c>
      <c r="AL24" s="159">
        <f t="shared" si="4"/>
        <v>0</v>
      </c>
      <c r="AM24" s="159">
        <f t="shared" si="4"/>
        <v>0</v>
      </c>
      <c r="AN24" s="159" t="str">
        <f t="shared" si="5"/>
        <v xml:space="preserve">    ---- </v>
      </c>
      <c r="AO24" s="354"/>
      <c r="AP24" s="354"/>
    </row>
    <row r="25" spans="1:42" s="248" customFormat="1" ht="18.75" customHeight="1">
      <c r="A25" s="85" t="s">
        <v>252</v>
      </c>
      <c r="B25" s="159"/>
      <c r="C25" s="159"/>
      <c r="D25" s="159"/>
      <c r="E25" s="159"/>
      <c r="F25" s="159"/>
      <c r="G25" s="352" t="str">
        <f t="shared" si="0"/>
        <v xml:space="preserve">    ---- </v>
      </c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 t="str">
        <f t="shared" si="1"/>
        <v xml:space="preserve">    ---- </v>
      </c>
      <c r="Z25" s="159"/>
      <c r="AA25" s="159"/>
      <c r="AB25" s="352"/>
      <c r="AC25" s="159"/>
      <c r="AD25" s="159"/>
      <c r="AE25" s="352"/>
      <c r="AF25" s="159"/>
      <c r="AG25" s="159"/>
      <c r="AH25" s="159" t="str">
        <f t="shared" si="2"/>
        <v xml:space="preserve">    ---- </v>
      </c>
      <c r="AI25" s="159"/>
      <c r="AJ25" s="159"/>
      <c r="AK25" s="159" t="str">
        <f t="shared" si="3"/>
        <v xml:space="preserve">    ---- </v>
      </c>
      <c r="AL25" s="159">
        <f t="shared" si="4"/>
        <v>0</v>
      </c>
      <c r="AM25" s="159">
        <f t="shared" si="4"/>
        <v>0</v>
      </c>
      <c r="AN25" s="159" t="str">
        <f t="shared" si="5"/>
        <v xml:space="preserve">    ---- </v>
      </c>
      <c r="AO25" s="354"/>
      <c r="AP25" s="354"/>
    </row>
    <row r="26" spans="1:42" s="248" customFormat="1" ht="18.75" customHeight="1">
      <c r="A26" s="85" t="s">
        <v>282</v>
      </c>
      <c r="B26" s="159"/>
      <c r="C26" s="159"/>
      <c r="D26" s="159"/>
      <c r="E26" s="159"/>
      <c r="F26" s="159"/>
      <c r="G26" s="352" t="str">
        <f t="shared" si="0"/>
        <v xml:space="preserve">    ---- </v>
      </c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 t="str">
        <f t="shared" si="1"/>
        <v xml:space="preserve">    ---- </v>
      </c>
      <c r="Z26" s="159"/>
      <c r="AA26" s="159"/>
      <c r="AB26" s="352"/>
      <c r="AC26" s="159"/>
      <c r="AD26" s="159"/>
      <c r="AE26" s="352"/>
      <c r="AF26" s="159"/>
      <c r="AG26" s="159"/>
      <c r="AH26" s="159" t="str">
        <f t="shared" si="2"/>
        <v xml:space="preserve">    ---- </v>
      </c>
      <c r="AI26" s="159"/>
      <c r="AJ26" s="159"/>
      <c r="AK26" s="159"/>
      <c r="AL26" s="159">
        <f t="shared" si="4"/>
        <v>0</v>
      </c>
      <c r="AM26" s="159">
        <f t="shared" si="4"/>
        <v>0</v>
      </c>
      <c r="AN26" s="159" t="str">
        <f t="shared" si="5"/>
        <v xml:space="preserve">    ---- </v>
      </c>
      <c r="AO26" s="354"/>
      <c r="AP26" s="354"/>
    </row>
    <row r="27" spans="1:42" s="248" customFormat="1" ht="18.75" customHeight="1">
      <c r="A27" s="85" t="s">
        <v>251</v>
      </c>
      <c r="B27" s="159"/>
      <c r="C27" s="159"/>
      <c r="D27" s="159"/>
      <c r="E27" s="159"/>
      <c r="F27" s="159"/>
      <c r="G27" s="352" t="str">
        <f t="shared" si="0"/>
        <v xml:space="preserve">    ---- </v>
      </c>
      <c r="H27" s="159"/>
      <c r="I27" s="159"/>
      <c r="J27" s="159" t="str">
        <f>IF(H27=0, "    ---- ", IF(ABS(ROUND(100/H27*I27-100,1))&lt;999,ROUND(100/H27*I27-100,1),IF(ROUND(100/H27*I27-100,1)&gt;999,999,-999)))</f>
        <v xml:space="preserve">    ---- </v>
      </c>
      <c r="K27" s="159"/>
      <c r="L27" s="159"/>
      <c r="M27" s="159" t="str">
        <f>IF(K27=0, "    ---- ", IF(ABS(ROUND(100/K27*L27-100,1))&lt;999,ROUND(100/K27*L27-100,1),IF(ROUND(100/K27*L27-100,1)&gt;999,999,-999)))</f>
        <v xml:space="preserve">    ---- </v>
      </c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 t="str">
        <f t="shared" si="1"/>
        <v xml:space="preserve">    ---- </v>
      </c>
      <c r="Z27" s="159"/>
      <c r="AA27" s="159"/>
      <c r="AB27" s="352"/>
      <c r="AC27" s="159"/>
      <c r="AD27" s="159"/>
      <c r="AE27" s="352"/>
      <c r="AF27" s="159"/>
      <c r="AG27" s="159"/>
      <c r="AH27" s="159" t="str">
        <f t="shared" si="2"/>
        <v xml:space="preserve">    ---- </v>
      </c>
      <c r="AI27" s="159"/>
      <c r="AJ27" s="159"/>
      <c r="AK27" s="159" t="str">
        <f t="shared" si="3"/>
        <v xml:space="preserve">    ---- </v>
      </c>
      <c r="AL27" s="159">
        <f t="shared" si="4"/>
        <v>0</v>
      </c>
      <c r="AM27" s="159">
        <f t="shared" si="4"/>
        <v>0</v>
      </c>
      <c r="AN27" s="159" t="str">
        <f t="shared" si="5"/>
        <v xml:space="preserve">    ---- </v>
      </c>
      <c r="AO27" s="354"/>
      <c r="AP27" s="354"/>
    </row>
    <row r="28" spans="1:42" s="248" customFormat="1" ht="18.75" customHeight="1">
      <c r="A28" s="85" t="s">
        <v>252</v>
      </c>
      <c r="B28" s="159"/>
      <c r="C28" s="159"/>
      <c r="D28" s="159"/>
      <c r="E28" s="159"/>
      <c r="F28" s="159"/>
      <c r="G28" s="352" t="str">
        <f t="shared" si="0"/>
        <v xml:space="preserve">    ---- </v>
      </c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 t="str">
        <f t="shared" si="1"/>
        <v xml:space="preserve">    ---- </v>
      </c>
      <c r="Z28" s="159"/>
      <c r="AA28" s="159"/>
      <c r="AB28" s="352"/>
      <c r="AC28" s="159"/>
      <c r="AD28" s="159"/>
      <c r="AE28" s="352"/>
      <c r="AF28" s="159"/>
      <c r="AG28" s="159"/>
      <c r="AH28" s="159" t="str">
        <f t="shared" si="2"/>
        <v xml:space="preserve">    ---- </v>
      </c>
      <c r="AI28" s="159"/>
      <c r="AJ28" s="159"/>
      <c r="AK28" s="159" t="str">
        <f t="shared" si="3"/>
        <v xml:space="preserve">    ---- </v>
      </c>
      <c r="AL28" s="159">
        <f t="shared" si="4"/>
        <v>0</v>
      </c>
      <c r="AM28" s="159">
        <f t="shared" si="4"/>
        <v>0</v>
      </c>
      <c r="AN28" s="159" t="str">
        <f t="shared" si="5"/>
        <v xml:space="preserve">    ---- </v>
      </c>
      <c r="AO28" s="354"/>
      <c r="AP28" s="354"/>
    </row>
    <row r="29" spans="1:42" s="248" customFormat="1" ht="18.75" customHeight="1">
      <c r="A29" s="85" t="s">
        <v>282</v>
      </c>
      <c r="B29" s="159"/>
      <c r="C29" s="159"/>
      <c r="D29" s="159"/>
      <c r="E29" s="159"/>
      <c r="F29" s="159"/>
      <c r="G29" s="352" t="str">
        <f t="shared" si="0"/>
        <v xml:space="preserve">    ---- </v>
      </c>
      <c r="H29" s="159"/>
      <c r="I29" s="159"/>
      <c r="J29" s="159" t="str">
        <f>IF(H29=0, "    ---- ", IF(ABS(ROUND(100/H29*I29-100,1))&lt;999,ROUND(100/H29*I29-100,1),IF(ROUND(100/H29*I29-100,1)&gt;999,999,-999)))</f>
        <v xml:space="preserve">    ---- </v>
      </c>
      <c r="K29" s="159"/>
      <c r="L29" s="159"/>
      <c r="M29" s="159" t="str">
        <f>IF(K29=0, "    ---- ", IF(ABS(ROUND(100/K29*L29-100,1))&lt;999,ROUND(100/K29*L29-100,1),IF(ROUND(100/K29*L29-100,1)&gt;999,999,-999)))</f>
        <v xml:space="preserve">    ---- </v>
      </c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 t="str">
        <f t="shared" si="1"/>
        <v xml:space="preserve">    ---- </v>
      </c>
      <c r="Z29" s="159"/>
      <c r="AA29" s="159"/>
      <c r="AB29" s="352"/>
      <c r="AC29" s="159"/>
      <c r="AD29" s="159"/>
      <c r="AE29" s="352"/>
      <c r="AF29" s="159"/>
      <c r="AG29" s="159"/>
      <c r="AH29" s="159" t="str">
        <f t="shared" si="2"/>
        <v xml:space="preserve">    ---- </v>
      </c>
      <c r="AI29" s="159"/>
      <c r="AJ29" s="159"/>
      <c r="AK29" s="159"/>
      <c r="AL29" s="159">
        <f t="shared" si="4"/>
        <v>0</v>
      </c>
      <c r="AM29" s="159">
        <f t="shared" si="4"/>
        <v>0</v>
      </c>
      <c r="AN29" s="159" t="str">
        <f t="shared" si="5"/>
        <v xml:space="preserve">    ---- </v>
      </c>
      <c r="AO29" s="354"/>
      <c r="AP29" s="354"/>
    </row>
    <row r="30" spans="1:42" s="248" customFormat="1" ht="18.75" customHeight="1">
      <c r="A30" s="85" t="s">
        <v>260</v>
      </c>
      <c r="B30" s="159"/>
      <c r="C30" s="159"/>
      <c r="D30" s="159"/>
      <c r="E30" s="159"/>
      <c r="F30" s="159"/>
      <c r="G30" s="352" t="str">
        <f t="shared" si="0"/>
        <v xml:space="preserve">    ---- </v>
      </c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 t="str">
        <f>IF(Q30=0, "    ---- ", IF(ABS(ROUND(100/Q30*R30-100,1))&lt;999,ROUND(100/Q30*R30-100,1),IF(ROUND(100/Q30*R30-100,1)&gt;999,999,-999)))</f>
        <v xml:space="preserve">    ---- </v>
      </c>
      <c r="T30" s="159"/>
      <c r="U30" s="159"/>
      <c r="V30" s="159"/>
      <c r="W30" s="159"/>
      <c r="X30" s="159"/>
      <c r="Y30" s="159"/>
      <c r="Z30" s="159"/>
      <c r="AA30" s="159"/>
      <c r="AB30" s="352"/>
      <c r="AC30" s="159"/>
      <c r="AD30" s="159"/>
      <c r="AE30" s="352"/>
      <c r="AF30" s="159"/>
      <c r="AG30" s="159"/>
      <c r="AH30" s="159" t="str">
        <f t="shared" si="2"/>
        <v xml:space="preserve">    ---- </v>
      </c>
      <c r="AI30" s="159"/>
      <c r="AJ30" s="159"/>
      <c r="AK30" s="159" t="str">
        <f t="shared" si="3"/>
        <v xml:space="preserve">    ---- </v>
      </c>
      <c r="AL30" s="159">
        <f t="shared" si="4"/>
        <v>0</v>
      </c>
      <c r="AM30" s="159">
        <f t="shared" si="4"/>
        <v>0</v>
      </c>
      <c r="AN30" s="159" t="str">
        <f t="shared" si="5"/>
        <v xml:space="preserve">    ---- </v>
      </c>
      <c r="AO30" s="354"/>
      <c r="AP30" s="354"/>
    </row>
    <row r="31" spans="1:42" s="248" customFormat="1" ht="18.75" customHeight="1">
      <c r="A31" s="85" t="s">
        <v>368</v>
      </c>
      <c r="B31" s="159"/>
      <c r="C31" s="159"/>
      <c r="D31" s="159"/>
      <c r="E31" s="159"/>
      <c r="F31" s="159"/>
      <c r="G31" s="352" t="str">
        <f t="shared" si="0"/>
        <v xml:space="preserve">    ---- </v>
      </c>
      <c r="H31" s="159"/>
      <c r="I31" s="159"/>
      <c r="J31" s="159" t="str">
        <f>IF(H31=0, "    ---- ", IF(ABS(ROUND(100/H31*I31-100,1))&lt;999,ROUND(100/H31*I31-100,1),IF(ROUND(100/H31*I31-100,1)&gt;999,999,-999)))</f>
        <v xml:space="preserve">    ---- </v>
      </c>
      <c r="K31" s="159"/>
      <c r="L31" s="159"/>
      <c r="M31" s="159" t="str">
        <f>IF(K31=0, "    ---- ", IF(ABS(ROUND(100/K31*L31-100,1))&lt;999,ROUND(100/K31*L31-100,1),IF(ROUND(100/K31*L31-100,1)&gt;999,999,-999)))</f>
        <v xml:space="preserve">    ---- </v>
      </c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 t="str">
        <f t="shared" si="1"/>
        <v xml:space="preserve">    ---- </v>
      </c>
      <c r="Z31" s="159"/>
      <c r="AA31" s="159"/>
      <c r="AB31" s="352"/>
      <c r="AC31" s="159"/>
      <c r="AD31" s="159"/>
      <c r="AE31" s="352"/>
      <c r="AF31" s="159"/>
      <c r="AG31" s="159"/>
      <c r="AH31" s="159" t="str">
        <f t="shared" si="2"/>
        <v xml:space="preserve">    ---- </v>
      </c>
      <c r="AI31" s="159"/>
      <c r="AJ31" s="159"/>
      <c r="AK31" s="159" t="str">
        <f t="shared" si="3"/>
        <v xml:space="preserve">    ---- </v>
      </c>
      <c r="AL31" s="159">
        <f t="shared" si="4"/>
        <v>0</v>
      </c>
      <c r="AM31" s="159">
        <f t="shared" si="4"/>
        <v>0</v>
      </c>
      <c r="AN31" s="159" t="str">
        <f t="shared" si="5"/>
        <v xml:space="preserve">    ---- </v>
      </c>
      <c r="AO31" s="354"/>
      <c r="AP31" s="354"/>
    </row>
    <row r="32" spans="1:42" s="248" customFormat="1" ht="18.75" customHeight="1">
      <c r="A32" s="85" t="s">
        <v>285</v>
      </c>
      <c r="B32" s="159"/>
      <c r="C32" s="159"/>
      <c r="D32" s="159"/>
      <c r="E32" s="159"/>
      <c r="F32" s="159"/>
      <c r="G32" s="352" t="str">
        <f t="shared" si="0"/>
        <v xml:space="preserve">    ---- </v>
      </c>
      <c r="H32" s="159"/>
      <c r="I32" s="159"/>
      <c r="J32" s="159"/>
      <c r="K32" s="159"/>
      <c r="L32" s="159"/>
      <c r="M32" s="159" t="str">
        <f>IF(K32=0, "    ---- ", IF(ABS(ROUND(100/K32*L32-100,1))&lt;999,ROUND(100/K32*L32-100,1),IF(ROUND(100/K32*L32-100,1)&gt;999,999,-999)))</f>
        <v xml:space="preserve">    ---- </v>
      </c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 t="str">
        <f t="shared" si="1"/>
        <v xml:space="preserve">    ---- </v>
      </c>
      <c r="Z32" s="159"/>
      <c r="AA32" s="159"/>
      <c r="AB32" s="352"/>
      <c r="AC32" s="159"/>
      <c r="AD32" s="159"/>
      <c r="AE32" s="352"/>
      <c r="AF32" s="159"/>
      <c r="AG32" s="159"/>
      <c r="AH32" s="159" t="str">
        <f t="shared" si="2"/>
        <v xml:space="preserve">    ---- </v>
      </c>
      <c r="AI32" s="159"/>
      <c r="AJ32" s="159"/>
      <c r="AK32" s="159" t="str">
        <f t="shared" si="3"/>
        <v xml:space="preserve">    ---- </v>
      </c>
      <c r="AL32" s="159">
        <f t="shared" si="4"/>
        <v>0</v>
      </c>
      <c r="AM32" s="159">
        <f t="shared" si="4"/>
        <v>0</v>
      </c>
      <c r="AN32" s="159" t="str">
        <f t="shared" si="5"/>
        <v xml:space="preserve">    ---- </v>
      </c>
      <c r="AO32" s="354"/>
      <c r="AP32" s="354"/>
    </row>
    <row r="33" spans="1:42" s="248" customFormat="1" ht="18.75" customHeight="1">
      <c r="A33" s="85" t="s">
        <v>369</v>
      </c>
      <c r="B33" s="159"/>
      <c r="C33" s="159"/>
      <c r="D33" s="159"/>
      <c r="E33" s="159"/>
      <c r="F33" s="159"/>
      <c r="G33" s="352" t="str">
        <f t="shared" si="0"/>
        <v xml:space="preserve">    ---- </v>
      </c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 t="str">
        <f>IF(Q33=0, "    ---- ", IF(ABS(ROUND(100/Q33*R33-100,1))&lt;999,ROUND(100/Q33*R33-100,1),IF(ROUND(100/Q33*R33-100,1)&gt;999,999,-999)))</f>
        <v xml:space="preserve">    ---- </v>
      </c>
      <c r="T33" s="159"/>
      <c r="U33" s="159"/>
      <c r="V33" s="159"/>
      <c r="W33" s="159"/>
      <c r="X33" s="159"/>
      <c r="Y33" s="159"/>
      <c r="Z33" s="159"/>
      <c r="AA33" s="159"/>
      <c r="AB33" s="352"/>
      <c r="AC33" s="159"/>
      <c r="AD33" s="159"/>
      <c r="AE33" s="352"/>
      <c r="AF33" s="159"/>
      <c r="AG33" s="159"/>
      <c r="AH33" s="159"/>
      <c r="AI33" s="159"/>
      <c r="AJ33" s="159"/>
      <c r="AK33" s="159" t="str">
        <f t="shared" si="3"/>
        <v xml:space="preserve">    ---- </v>
      </c>
      <c r="AL33" s="159">
        <f t="shared" si="4"/>
        <v>0</v>
      </c>
      <c r="AM33" s="159">
        <f t="shared" si="4"/>
        <v>0</v>
      </c>
      <c r="AN33" s="159" t="str">
        <f t="shared" si="5"/>
        <v xml:space="preserve">    ---- </v>
      </c>
      <c r="AO33" s="354"/>
      <c r="AP33" s="354"/>
    </row>
    <row r="34" spans="1:42" s="248" customFormat="1" ht="18.75" customHeight="1">
      <c r="A34" s="85" t="s">
        <v>261</v>
      </c>
      <c r="B34" s="159"/>
      <c r="C34" s="159"/>
      <c r="D34" s="159"/>
      <c r="E34" s="159"/>
      <c r="F34" s="159"/>
      <c r="G34" s="352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 t="str">
        <f t="shared" si="1"/>
        <v xml:space="preserve">    ---- </v>
      </c>
      <c r="Z34" s="159"/>
      <c r="AA34" s="159"/>
      <c r="AB34" s="352"/>
      <c r="AC34" s="159"/>
      <c r="AD34" s="159"/>
      <c r="AE34" s="352"/>
      <c r="AF34" s="159"/>
      <c r="AG34" s="159"/>
      <c r="AH34" s="159"/>
      <c r="AI34" s="159"/>
      <c r="AJ34" s="159"/>
      <c r="AK34" s="159"/>
      <c r="AL34" s="159">
        <f t="shared" si="4"/>
        <v>0</v>
      </c>
      <c r="AM34" s="159">
        <f t="shared" si="4"/>
        <v>0</v>
      </c>
      <c r="AN34" s="159" t="str">
        <f t="shared" si="5"/>
        <v xml:space="preserve">    ---- </v>
      </c>
      <c r="AO34" s="354"/>
      <c r="AP34" s="354"/>
    </row>
    <row r="35" spans="1:42" s="285" customFormat="1" ht="18.75" customHeight="1">
      <c r="A35" s="355" t="s">
        <v>254</v>
      </c>
      <c r="B35" s="154">
        <f>SUM(B36:B39)</f>
        <v>0</v>
      </c>
      <c r="C35" s="154">
        <f>SUM(C36:C39)</f>
        <v>0</v>
      </c>
      <c r="D35" s="154" t="str">
        <f>IF(B35=0, "    ---- ", IF(ABS(ROUND(100/B35*C35-100,1))&lt;999,ROUND(100/B35*C35-100,1),IF(ROUND(100/B35*C35-100,1)&gt;999,999,-999)))</f>
        <v xml:space="preserve">    ---- </v>
      </c>
      <c r="E35" s="154">
        <f>SUM(E36:E39)</f>
        <v>0</v>
      </c>
      <c r="F35" s="154">
        <f>SUM(F36:F39)</f>
        <v>0</v>
      </c>
      <c r="G35" s="356" t="str">
        <f t="shared" si="0"/>
        <v xml:space="preserve">    ---- </v>
      </c>
      <c r="H35" s="154">
        <f>SUM(H36:H39)</f>
        <v>0</v>
      </c>
      <c r="I35" s="154">
        <f>SUM(I36:I39)</f>
        <v>0</v>
      </c>
      <c r="J35" s="154" t="str">
        <f>IF(H35=0, "    ---- ", IF(ABS(ROUND(100/H35*I35-100,1))&lt;999,ROUND(100/H35*I35-100,1),IF(ROUND(100/H35*I35-100,1)&gt;999,999,-999)))</f>
        <v xml:space="preserve">    ---- </v>
      </c>
      <c r="K35" s="154">
        <f>SUM(K36:K39)</f>
        <v>0</v>
      </c>
      <c r="L35" s="154">
        <f>SUM(L36:L39)</f>
        <v>0</v>
      </c>
      <c r="M35" s="154" t="str">
        <f>IF(K35=0, "    ---- ", IF(ABS(ROUND(100/K35*L35-100,1))&lt;999,ROUND(100/K35*L35-100,1),IF(ROUND(100/K35*L35-100,1)&gt;999,999,-999)))</f>
        <v xml:space="preserve">    ---- </v>
      </c>
      <c r="N35" s="154">
        <f>SUM(N36:N39)</f>
        <v>0</v>
      </c>
      <c r="O35" s="154">
        <f>SUM(O36:O39)</f>
        <v>0</v>
      </c>
      <c r="P35" s="154"/>
      <c r="Q35" s="154">
        <f>SUM(Q36:Q39)</f>
        <v>0</v>
      </c>
      <c r="R35" s="154">
        <f>SUM(R36:R39)</f>
        <v>0</v>
      </c>
      <c r="S35" s="154" t="str">
        <f>IF(Q35=0, "    ---- ", IF(ABS(ROUND(100/Q35*R35-100,1))&lt;999,ROUND(100/Q35*R35-100,1),IF(ROUND(100/Q35*R35-100,1)&gt;999,999,-999)))</f>
        <v xml:space="preserve">    ---- </v>
      </c>
      <c r="T35" s="154">
        <f>SUM(T36:T39)</f>
        <v>0</v>
      </c>
      <c r="U35" s="154">
        <f>SUM(U36:U39)</f>
        <v>0</v>
      </c>
      <c r="V35" s="154" t="str">
        <f>IF(T35=0, "    ---- ", IF(ABS(ROUND(100/T35*U35-100,1))&lt;999,ROUND(100/T35*U35-100,1),IF(ROUND(100/T35*U35-100,1)&gt;999,999,-999)))</f>
        <v xml:space="preserve">    ---- </v>
      </c>
      <c r="W35" s="154">
        <f>SUM(W36:W39)</f>
        <v>0</v>
      </c>
      <c r="X35" s="154">
        <f>SUM(X36:X39)</f>
        <v>0</v>
      </c>
      <c r="Y35" s="154" t="str">
        <f t="shared" si="1"/>
        <v xml:space="preserve">    ---- </v>
      </c>
      <c r="Z35" s="154">
        <f>SUM(Z36:Z39)</f>
        <v>0</v>
      </c>
      <c r="AA35" s="154">
        <f>SUM(AA36:AA39)</f>
        <v>0</v>
      </c>
      <c r="AB35" s="356" t="str">
        <f>IF(Z35=0, "    ---- ", IF(ABS(ROUND(100/Z35*AA35-100,1))&lt;999,ROUND(100/Z35*AA35-100,1),IF(ROUND(100/Z35*AA35-100,1)&gt;999,999,-999)))</f>
        <v xml:space="preserve">    ---- </v>
      </c>
      <c r="AC35" s="154">
        <f>SUM(AC36:AC39)</f>
        <v>0</v>
      </c>
      <c r="AD35" s="154">
        <f>SUM(AD36:AD39)</f>
        <v>0</v>
      </c>
      <c r="AE35" s="356" t="str">
        <f>IF(AC35=0, "    ---- ", IF(ABS(ROUND(100/AC35*AD35-100,1))&lt;999,ROUND(100/AC35*AD35-100,1),IF(ROUND(100/AC35*AD35-100,1)&gt;999,999,-999)))</f>
        <v xml:space="preserve">    ---- </v>
      </c>
      <c r="AF35" s="154">
        <f>SUM(AF36:AF39)</f>
        <v>0</v>
      </c>
      <c r="AG35" s="154">
        <f>SUM(AG36:AG39)</f>
        <v>0</v>
      </c>
      <c r="AH35" s="154" t="str">
        <f t="shared" si="2"/>
        <v xml:space="preserve">    ---- </v>
      </c>
      <c r="AI35" s="154">
        <f>SUM(AI36:AI39)</f>
        <v>0</v>
      </c>
      <c r="AJ35" s="154">
        <f>SUM(AJ36:AJ39)</f>
        <v>0</v>
      </c>
      <c r="AK35" s="154" t="str">
        <f t="shared" si="3"/>
        <v xml:space="preserve">    ---- </v>
      </c>
      <c r="AL35" s="154">
        <f t="shared" si="4"/>
        <v>0</v>
      </c>
      <c r="AM35" s="154">
        <f t="shared" si="4"/>
        <v>0</v>
      </c>
      <c r="AN35" s="154" t="str">
        <f t="shared" si="5"/>
        <v xml:space="preserve">    ---- </v>
      </c>
      <c r="AO35" s="357"/>
      <c r="AP35" s="357"/>
    </row>
    <row r="36" spans="1:42" s="248" customFormat="1" ht="18.75" customHeight="1">
      <c r="A36" s="85" t="s">
        <v>250</v>
      </c>
      <c r="B36" s="159"/>
      <c r="C36" s="159"/>
      <c r="D36" s="159"/>
      <c r="E36" s="159"/>
      <c r="F36" s="159"/>
      <c r="G36" s="352" t="str">
        <f t="shared" si="0"/>
        <v xml:space="preserve">    ---- </v>
      </c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 t="str">
        <f t="shared" si="1"/>
        <v xml:space="preserve">    ---- </v>
      </c>
      <c r="Z36" s="159"/>
      <c r="AA36" s="159"/>
      <c r="AB36" s="352"/>
      <c r="AC36" s="159"/>
      <c r="AD36" s="159"/>
      <c r="AE36" s="352"/>
      <c r="AF36" s="159"/>
      <c r="AG36" s="159"/>
      <c r="AH36" s="159" t="str">
        <f t="shared" si="2"/>
        <v xml:space="preserve">    ---- </v>
      </c>
      <c r="AI36" s="159"/>
      <c r="AJ36" s="159"/>
      <c r="AK36" s="159" t="str">
        <f t="shared" si="3"/>
        <v xml:space="preserve">    ---- </v>
      </c>
      <c r="AL36" s="159">
        <f t="shared" si="4"/>
        <v>0</v>
      </c>
      <c r="AM36" s="159">
        <f t="shared" si="4"/>
        <v>0</v>
      </c>
      <c r="AN36" s="159" t="str">
        <f t="shared" si="5"/>
        <v xml:space="preserve">    ---- </v>
      </c>
      <c r="AO36" s="354"/>
      <c r="AP36" s="354"/>
    </row>
    <row r="37" spans="1:42" s="248" customFormat="1" ht="18.75" customHeight="1">
      <c r="A37" s="85" t="s">
        <v>251</v>
      </c>
      <c r="B37" s="159"/>
      <c r="C37" s="159"/>
      <c r="D37" s="159"/>
      <c r="E37" s="159"/>
      <c r="F37" s="159"/>
      <c r="G37" s="159" t="str">
        <f t="shared" si="0"/>
        <v xml:space="preserve">    ---- </v>
      </c>
      <c r="H37" s="159"/>
      <c r="I37" s="159"/>
      <c r="J37" s="159" t="str">
        <f>IF(H37=0, "    ---- ", IF(ABS(ROUND(100/H37*I37-100,1))&lt;999,ROUND(100/H37*I37-100,1),IF(ROUND(100/H37*I37-100,1)&gt;999,999,-999)))</f>
        <v xml:space="preserve">    ---- </v>
      </c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 t="str">
        <f t="shared" si="1"/>
        <v xml:space="preserve">    ---- </v>
      </c>
      <c r="Z37" s="159"/>
      <c r="AA37" s="159"/>
      <c r="AB37" s="159"/>
      <c r="AC37" s="159"/>
      <c r="AD37" s="159"/>
      <c r="AE37" s="159"/>
      <c r="AF37" s="159"/>
      <c r="AG37" s="159"/>
      <c r="AH37" s="159" t="str">
        <f t="shared" si="2"/>
        <v xml:space="preserve">    ---- </v>
      </c>
      <c r="AI37" s="159"/>
      <c r="AJ37" s="159"/>
      <c r="AK37" s="159" t="str">
        <f t="shared" si="3"/>
        <v xml:space="preserve">    ---- </v>
      </c>
      <c r="AL37" s="159">
        <f t="shared" si="4"/>
        <v>0</v>
      </c>
      <c r="AM37" s="159">
        <f t="shared" si="4"/>
        <v>0</v>
      </c>
      <c r="AN37" s="159" t="str">
        <f t="shared" si="5"/>
        <v xml:space="preserve">    ---- </v>
      </c>
      <c r="AO37" s="354"/>
      <c r="AP37" s="354"/>
    </row>
    <row r="38" spans="1:42" s="248" customFormat="1" ht="18.75" customHeight="1">
      <c r="A38" s="85" t="s">
        <v>368</v>
      </c>
      <c r="B38" s="159"/>
      <c r="C38" s="159"/>
      <c r="D38" s="159" t="str">
        <f>IF(B38=0, "    ---- ", IF(ABS(ROUND(100/B38*C38-100,1))&lt;999,ROUND(100/B38*C38-100,1),IF(ROUND(100/B38*C38-100,1)&gt;999,999,-999)))</f>
        <v xml:space="preserve">    ---- </v>
      </c>
      <c r="E38" s="159"/>
      <c r="F38" s="159"/>
      <c r="G38" s="352" t="str">
        <f t="shared" si="0"/>
        <v xml:space="preserve">    ---- </v>
      </c>
      <c r="H38" s="159"/>
      <c r="I38" s="159"/>
      <c r="J38" s="159" t="str">
        <f>IF(H38=0, "    ---- ", IF(ABS(ROUND(100/H38*I38-100,1))&lt;999,ROUND(100/H38*I38-100,1),IF(ROUND(100/H38*I38-100,1)&gt;999,999,-999)))</f>
        <v xml:space="preserve">    ---- </v>
      </c>
      <c r="K38" s="159"/>
      <c r="L38" s="159"/>
      <c r="M38" s="159" t="str">
        <f>IF(K38=0, "    ---- ", IF(ABS(ROUND(100/K38*L38-100,1))&lt;999,ROUND(100/K38*L38-100,1),IF(ROUND(100/K38*L38-100,1)&gt;999,999,-999)))</f>
        <v xml:space="preserve">    ---- </v>
      </c>
      <c r="N38" s="159"/>
      <c r="O38" s="159"/>
      <c r="P38" s="159"/>
      <c r="Q38" s="159"/>
      <c r="R38" s="159"/>
      <c r="S38" s="159"/>
      <c r="T38" s="159"/>
      <c r="U38" s="159"/>
      <c r="V38" s="159" t="str">
        <f>IF(T38=0, "    ---- ", IF(ABS(ROUND(100/T38*U38-100,1))&lt;999,ROUND(100/T38*U38-100,1),IF(ROUND(100/T38*U38-100,1)&gt;999,999,-999)))</f>
        <v xml:space="preserve">    ---- </v>
      </c>
      <c r="W38" s="159"/>
      <c r="X38" s="159"/>
      <c r="Y38" s="159" t="str">
        <f t="shared" si="1"/>
        <v xml:space="preserve">    ---- </v>
      </c>
      <c r="Z38" s="159"/>
      <c r="AA38" s="159"/>
      <c r="AB38" s="352"/>
      <c r="AC38" s="159"/>
      <c r="AD38" s="159"/>
      <c r="AE38" s="352" t="str">
        <f>IF(AC38=0, "    ---- ", IF(ABS(ROUND(100/AC38*AD38-100,1))&lt;999,ROUND(100/AC38*AD38-100,1),IF(ROUND(100/AC38*AD38-100,1)&gt;999,999,-999)))</f>
        <v xml:space="preserve">    ---- </v>
      </c>
      <c r="AF38" s="159"/>
      <c r="AG38" s="159"/>
      <c r="AH38" s="159" t="str">
        <f t="shared" si="2"/>
        <v xml:space="preserve">    ---- </v>
      </c>
      <c r="AI38" s="159"/>
      <c r="AJ38" s="159"/>
      <c r="AK38" s="159" t="str">
        <f t="shared" si="3"/>
        <v xml:space="preserve">    ---- </v>
      </c>
      <c r="AL38" s="159">
        <f t="shared" si="4"/>
        <v>0</v>
      </c>
      <c r="AM38" s="159">
        <f t="shared" si="4"/>
        <v>0</v>
      </c>
      <c r="AN38" s="159" t="str">
        <f t="shared" si="5"/>
        <v xml:space="preserve">    ---- </v>
      </c>
      <c r="AO38" s="354"/>
      <c r="AP38" s="354"/>
    </row>
    <row r="39" spans="1:42" s="248" customFormat="1" ht="18.75" customHeight="1">
      <c r="A39" s="85" t="s">
        <v>369</v>
      </c>
      <c r="B39" s="159"/>
      <c r="C39" s="159"/>
      <c r="D39" s="159"/>
      <c r="E39" s="159"/>
      <c r="F39" s="159"/>
      <c r="G39" s="352" t="str">
        <f t="shared" si="0"/>
        <v xml:space="preserve">    ---- 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 t="str">
        <f>IF(Q39=0, "    ---- ", IF(ABS(ROUND(100/Q39*R39-100,1))&lt;999,ROUND(100/Q39*R39-100,1),IF(ROUND(100/Q39*R39-100,1)&gt;999,999,-999)))</f>
        <v xml:space="preserve">    ---- </v>
      </c>
      <c r="T39" s="159"/>
      <c r="U39" s="159"/>
      <c r="V39" s="159"/>
      <c r="W39" s="159"/>
      <c r="X39" s="159"/>
      <c r="Y39" s="159"/>
      <c r="Z39" s="159"/>
      <c r="AA39" s="159"/>
      <c r="AB39" s="352" t="str">
        <f>IF(Z39=0, "    ---- ", IF(ABS(ROUND(100/Z39*AA39-100,1))&lt;999,ROUND(100/Z39*AA39-100,1),IF(ROUND(100/Z39*AA39-100,1)&gt;999,999,-999)))</f>
        <v xml:space="preserve">    ---- </v>
      </c>
      <c r="AC39" s="159"/>
      <c r="AD39" s="159"/>
      <c r="AE39" s="352"/>
      <c r="AF39" s="159"/>
      <c r="AG39" s="159"/>
      <c r="AH39" s="159"/>
      <c r="AI39" s="159"/>
      <c r="AJ39" s="159"/>
      <c r="AK39" s="159" t="str">
        <f t="shared" si="3"/>
        <v xml:space="preserve">    ---- </v>
      </c>
      <c r="AL39" s="159">
        <f t="shared" si="4"/>
        <v>0</v>
      </c>
      <c r="AM39" s="159">
        <f t="shared" si="4"/>
        <v>0</v>
      </c>
      <c r="AN39" s="159" t="str">
        <f t="shared" si="5"/>
        <v xml:space="preserve">    ---- </v>
      </c>
      <c r="AO39" s="354"/>
      <c r="AP39" s="354"/>
    </row>
    <row r="40" spans="1:42" s="285" customFormat="1" ht="18.75" customHeight="1">
      <c r="A40" s="355" t="s">
        <v>255</v>
      </c>
      <c r="B40" s="154"/>
      <c r="C40" s="154"/>
      <c r="D40" s="154" t="str">
        <f>IF(B40=0, "    ---- ", IF(ABS(ROUND(100/B40*C40-100,1))&lt;999,ROUND(100/B40*C40-100,1),IF(ROUND(100/B40*C40-100,1)&gt;999,999,-999)))</f>
        <v xml:space="preserve">    ---- </v>
      </c>
      <c r="E40" s="154"/>
      <c r="F40" s="154"/>
      <c r="G40" s="356" t="str">
        <f t="shared" si="0"/>
        <v xml:space="preserve">    ---- </v>
      </c>
      <c r="H40" s="154"/>
      <c r="I40" s="154"/>
      <c r="J40" s="154"/>
      <c r="K40" s="154"/>
      <c r="L40" s="154"/>
      <c r="M40" s="154" t="str">
        <f>IF(K40=0, "    ---- ", IF(ABS(ROUND(100/K40*L40-100,1))&lt;999,ROUND(100/K40*L40-100,1),IF(ROUND(100/K40*L40-100,1)&gt;999,999,-999)))</f>
        <v xml:space="preserve">    ---- </v>
      </c>
      <c r="N40" s="154"/>
      <c r="O40" s="154"/>
      <c r="P40" s="154"/>
      <c r="Q40" s="154"/>
      <c r="R40" s="154"/>
      <c r="S40" s="154" t="str">
        <f>IF(Q40=0, "    ---- ", IF(ABS(ROUND(100/Q40*R40-100,1))&lt;999,ROUND(100/Q40*R40-100,1),IF(ROUND(100/Q40*R40-100,1)&gt;999,999,-999)))</f>
        <v xml:space="preserve">    ---- </v>
      </c>
      <c r="T40" s="154"/>
      <c r="U40" s="154"/>
      <c r="V40" s="154" t="str">
        <f>IF(T40=0, "    ---- ", IF(ABS(ROUND(100/T40*U40-100,1))&lt;999,ROUND(100/T40*U40-100,1),IF(ROUND(100/T40*U40-100,1)&gt;999,999,-999)))</f>
        <v xml:space="preserve">    ---- </v>
      </c>
      <c r="W40" s="154"/>
      <c r="X40" s="154"/>
      <c r="Y40" s="154" t="str">
        <f t="shared" si="1"/>
        <v xml:space="preserve">    ---- </v>
      </c>
      <c r="Z40" s="154"/>
      <c r="AA40" s="154"/>
      <c r="AB40" s="356" t="str">
        <f>IF(Z40=0, "    ---- ", IF(ABS(ROUND(100/Z40*AA40-100,1))&lt;999,ROUND(100/Z40*AA40-100,1),IF(ROUND(100/Z40*AA40-100,1)&gt;999,999,-999)))</f>
        <v xml:space="preserve">    ---- </v>
      </c>
      <c r="AC40" s="154"/>
      <c r="AD40" s="154"/>
      <c r="AE40" s="356" t="str">
        <f>IF(AC40=0, "    ---- ", IF(ABS(ROUND(100/AC40*AD40-100,1))&lt;999,ROUND(100/AC40*AD40-100,1),IF(ROUND(100/AC40*AD40-100,1)&gt;999,999,-999)))</f>
        <v xml:space="preserve">    ---- </v>
      </c>
      <c r="AF40" s="154"/>
      <c r="AG40" s="154"/>
      <c r="AH40" s="154" t="str">
        <f t="shared" si="2"/>
        <v xml:space="preserve">    ---- </v>
      </c>
      <c r="AI40" s="154"/>
      <c r="AJ40" s="154"/>
      <c r="AK40" s="154" t="str">
        <f t="shared" si="3"/>
        <v xml:space="preserve">    ---- </v>
      </c>
      <c r="AL40" s="154">
        <f t="shared" si="4"/>
        <v>0</v>
      </c>
      <c r="AM40" s="154">
        <f t="shared" si="4"/>
        <v>0</v>
      </c>
      <c r="AN40" s="154" t="str">
        <f t="shared" si="5"/>
        <v xml:space="preserve">    ---- </v>
      </c>
      <c r="AO40" s="357"/>
      <c r="AP40" s="357"/>
    </row>
    <row r="41" spans="1:42" s="285" customFormat="1" ht="18.75" customHeight="1">
      <c r="A41" s="205" t="s">
        <v>256</v>
      </c>
      <c r="B41" s="154">
        <f>SUM(B42:B47)</f>
        <v>0</v>
      </c>
      <c r="C41" s="154">
        <f>SUM(C42:C47)</f>
        <v>0</v>
      </c>
      <c r="D41" s="154" t="str">
        <f>IF(B41=0, "    ---- ", IF(ABS(ROUND(100/B41*C41-100,1))&lt;999,ROUND(100/B41*C41-100,1),IF(ROUND(100/B41*C41-100,1)&gt;999,999,-999)))</f>
        <v xml:space="preserve">    ---- </v>
      </c>
      <c r="E41" s="154">
        <f>SUM(E42:E47)</f>
        <v>0</v>
      </c>
      <c r="F41" s="154">
        <f>SUM(F42:F47)</f>
        <v>0</v>
      </c>
      <c r="G41" s="356" t="str">
        <f t="shared" si="0"/>
        <v xml:space="preserve">    ---- </v>
      </c>
      <c r="H41" s="154">
        <f>SUM(H42:H47)</f>
        <v>0</v>
      </c>
      <c r="I41" s="154">
        <f>SUM(I42:I47)</f>
        <v>0</v>
      </c>
      <c r="J41" s="154" t="str">
        <f>IF(H41=0, "    ---- ", IF(ABS(ROUND(100/H41*I41-100,1))&lt;999,ROUND(100/H41*I41-100,1),IF(ROUND(100/H41*I41-100,1)&gt;999,999,-999)))</f>
        <v xml:space="preserve">    ---- </v>
      </c>
      <c r="K41" s="154">
        <f>SUM(K42:K47)</f>
        <v>0</v>
      </c>
      <c r="L41" s="154">
        <f>SUM(L42:L47)</f>
        <v>0</v>
      </c>
      <c r="M41" s="154" t="str">
        <f>IF(K41=0, "    ---- ", IF(ABS(ROUND(100/K41*L41-100,1))&lt;999,ROUND(100/K41*L41-100,1),IF(ROUND(100/K41*L41-100,1)&gt;999,999,-999)))</f>
        <v xml:space="preserve">    ---- </v>
      </c>
      <c r="N41" s="154">
        <f>SUM(N42:N47)</f>
        <v>0</v>
      </c>
      <c r="O41" s="154">
        <f>SUM(O42:O47)</f>
        <v>0</v>
      </c>
      <c r="P41" s="154" t="str">
        <f>IF(N41=0, "    ---- ", IF(ABS(ROUND(100/N41*O41-100,1))&lt;999,ROUND(100/N41*O41-100,1),IF(ROUND(100/N41*O41-100,1)&gt;999,999,-999)))</f>
        <v xml:space="preserve">    ---- </v>
      </c>
      <c r="Q41" s="154">
        <f>SUM(Q42:Q47)</f>
        <v>0</v>
      </c>
      <c r="R41" s="154">
        <f>SUM(R42:R47)</f>
        <v>0</v>
      </c>
      <c r="S41" s="154" t="str">
        <f>IF(Q41=0, "    ---- ", IF(ABS(ROUND(100/Q41*R41-100,1))&lt;999,ROUND(100/Q41*R41-100,1),IF(ROUND(100/Q41*R41-100,1)&gt;999,999,-999)))</f>
        <v xml:space="preserve">    ---- </v>
      </c>
      <c r="T41" s="154">
        <f>SUM(T42:T47)</f>
        <v>0</v>
      </c>
      <c r="U41" s="154">
        <f>SUM(U42:U47)</f>
        <v>0</v>
      </c>
      <c r="V41" s="154" t="str">
        <f>IF(T41=0, "    ---- ", IF(ABS(ROUND(100/T41*U41-100,1))&lt;999,ROUND(100/T41*U41-100,1),IF(ROUND(100/T41*U41-100,1)&gt;999,999,-999)))</f>
        <v xml:space="preserve">    ---- </v>
      </c>
      <c r="W41" s="154">
        <f>SUM(W42:W47)</f>
        <v>0</v>
      </c>
      <c r="X41" s="154">
        <f>SUM(X42:X47)</f>
        <v>0</v>
      </c>
      <c r="Y41" s="154" t="str">
        <f t="shared" si="1"/>
        <v xml:space="preserve">    ---- </v>
      </c>
      <c r="Z41" s="154">
        <f>SUM(Z42:Z47)</f>
        <v>0</v>
      </c>
      <c r="AA41" s="154">
        <f>SUM(AA42:AA47)</f>
        <v>0</v>
      </c>
      <c r="AB41" s="356"/>
      <c r="AC41" s="154">
        <f>SUM(AC42:AC47)</f>
        <v>0</v>
      </c>
      <c r="AD41" s="154">
        <f>SUM(AD42:AD47)</f>
        <v>0</v>
      </c>
      <c r="AE41" s="356" t="str">
        <f>IF(AC41=0, "    ---- ", IF(ABS(ROUND(100/AC41*AD41-100,1))&lt;999,ROUND(100/AC41*AD41-100,1),IF(ROUND(100/AC41*AD41-100,1)&gt;999,999,-999)))</f>
        <v xml:space="preserve">    ---- </v>
      </c>
      <c r="AF41" s="154">
        <f>SUM(AF42:AF47)</f>
        <v>0</v>
      </c>
      <c r="AG41" s="154">
        <f>SUM(AG42:AG47)</f>
        <v>0</v>
      </c>
      <c r="AH41" s="154" t="str">
        <f t="shared" si="2"/>
        <v xml:space="preserve">    ---- </v>
      </c>
      <c r="AI41" s="154">
        <f>SUM(AI42:AI47)</f>
        <v>0</v>
      </c>
      <c r="AJ41" s="154">
        <f>SUM(AJ42:AJ47)</f>
        <v>0</v>
      </c>
      <c r="AK41" s="154" t="str">
        <f t="shared" si="3"/>
        <v xml:space="preserve">    ---- </v>
      </c>
      <c r="AL41" s="154">
        <f t="shared" si="4"/>
        <v>0</v>
      </c>
      <c r="AM41" s="154">
        <f t="shared" si="4"/>
        <v>0</v>
      </c>
      <c r="AN41" s="154" t="str">
        <f t="shared" si="5"/>
        <v xml:space="preserve">    ---- </v>
      </c>
      <c r="AO41" s="357"/>
      <c r="AP41" s="357"/>
    </row>
    <row r="42" spans="1:42" s="248" customFormat="1" ht="18.75" customHeight="1">
      <c r="A42" s="85" t="s">
        <v>250</v>
      </c>
      <c r="B42" s="159"/>
      <c r="C42" s="159"/>
      <c r="D42" s="159" t="str">
        <f>IF(B42=0, "    ---- ", IF(ABS(ROUND(100/B42*C42-100,1))&lt;999,ROUND(100/B42*C42-100,1),IF(ROUND(100/B42*C42-100,1)&gt;999,999,-999)))</f>
        <v xml:space="preserve">    ---- </v>
      </c>
      <c r="E42" s="159"/>
      <c r="F42" s="159"/>
      <c r="G42" s="352" t="str">
        <f t="shared" si="0"/>
        <v xml:space="preserve">    ---- </v>
      </c>
      <c r="H42" s="159"/>
      <c r="I42" s="159"/>
      <c r="J42" s="159" t="str">
        <f>IF(H42=0, "    ---- ", IF(ABS(ROUND(100/H42*I42-100,1))&lt;999,ROUND(100/H42*I42-100,1),IF(ROUND(100/H42*I42-100,1)&gt;999,999,-999)))</f>
        <v xml:space="preserve">    ---- </v>
      </c>
      <c r="K42" s="159"/>
      <c r="L42" s="159"/>
      <c r="M42" s="159"/>
      <c r="N42" s="159"/>
      <c r="O42" s="159"/>
      <c r="P42" s="159" t="str">
        <f>IF(N42=0, "    ---- ", IF(ABS(ROUND(100/N42*O42-100,1))&lt;999,ROUND(100/N42*O42-100,1),IF(ROUND(100/N42*O42-100,1)&gt;999,999,-999)))</f>
        <v xml:space="preserve">    ---- </v>
      </c>
      <c r="Q42" s="159"/>
      <c r="R42" s="159"/>
      <c r="S42" s="159"/>
      <c r="T42" s="159"/>
      <c r="U42" s="159"/>
      <c r="V42" s="159"/>
      <c r="W42" s="159"/>
      <c r="X42" s="159"/>
      <c r="Y42" s="159" t="str">
        <f t="shared" si="1"/>
        <v xml:space="preserve">    ---- </v>
      </c>
      <c r="Z42" s="159"/>
      <c r="AA42" s="159"/>
      <c r="AB42" s="352"/>
      <c r="AC42" s="159"/>
      <c r="AD42" s="159"/>
      <c r="AE42" s="352"/>
      <c r="AF42" s="159"/>
      <c r="AG42" s="159"/>
      <c r="AH42" s="159" t="str">
        <f t="shared" si="2"/>
        <v xml:space="preserve">    ---- </v>
      </c>
      <c r="AI42" s="159"/>
      <c r="AJ42" s="159"/>
      <c r="AK42" s="159" t="str">
        <f t="shared" si="3"/>
        <v xml:space="preserve">    ---- </v>
      </c>
      <c r="AL42" s="159">
        <f t="shared" si="4"/>
        <v>0</v>
      </c>
      <c r="AM42" s="159">
        <f t="shared" si="4"/>
        <v>0</v>
      </c>
      <c r="AN42" s="159" t="str">
        <f t="shared" si="5"/>
        <v xml:space="preserve">    ---- </v>
      </c>
      <c r="AO42" s="354"/>
      <c r="AP42" s="354"/>
    </row>
    <row r="43" spans="1:42" s="248" customFormat="1" ht="18.75" customHeight="1">
      <c r="A43" s="85" t="s">
        <v>251</v>
      </c>
      <c r="B43" s="159"/>
      <c r="C43" s="159"/>
      <c r="D43" s="159" t="str">
        <f t="shared" ref="D43:D61" si="6">IF(B43=0, "    ---- ", IF(ABS(ROUND(100/B43*C43-100,1))&lt;999,ROUND(100/B43*C43-100,1),IF(ROUND(100/B43*C43-100,1)&gt;999,999,-999)))</f>
        <v xml:space="preserve">    ---- </v>
      </c>
      <c r="E43" s="159"/>
      <c r="F43" s="159"/>
      <c r="G43" s="352" t="str">
        <f t="shared" si="0"/>
        <v xml:space="preserve">    ---- </v>
      </c>
      <c r="H43" s="159"/>
      <c r="I43" s="159"/>
      <c r="J43" s="159" t="str">
        <f>IF(H43=0, "    ---- ", IF(ABS(ROUND(100/H43*I43-100,1))&lt;999,ROUND(100/H43*I43-100,1),IF(ROUND(100/H43*I43-100,1)&gt;999,999,-999)))</f>
        <v xml:space="preserve">    ---- </v>
      </c>
      <c r="K43" s="159"/>
      <c r="L43" s="159"/>
      <c r="M43" s="159" t="str">
        <f>IF(K43=0, "    ---- ", IF(ABS(ROUND(100/K43*L43-100,1))&lt;999,ROUND(100/K43*L43-100,1),IF(ROUND(100/K43*L43-100,1)&gt;999,999,-999)))</f>
        <v xml:space="preserve">    ---- </v>
      </c>
      <c r="N43" s="159"/>
      <c r="O43" s="159"/>
      <c r="P43" s="159" t="str">
        <f>IF(N43=0, "    ---- ", IF(ABS(ROUND(100/N43*O43-100,1))&lt;999,ROUND(100/N43*O43-100,1),IF(ROUND(100/N43*O43-100,1)&gt;999,999,-999)))</f>
        <v xml:space="preserve">    ---- </v>
      </c>
      <c r="Q43" s="159"/>
      <c r="R43" s="159"/>
      <c r="S43" s="159"/>
      <c r="T43" s="159"/>
      <c r="U43" s="159"/>
      <c r="V43" s="159"/>
      <c r="W43" s="159"/>
      <c r="X43" s="159"/>
      <c r="Y43" s="159" t="str">
        <f t="shared" si="1"/>
        <v xml:space="preserve">    ---- </v>
      </c>
      <c r="Z43" s="159"/>
      <c r="AA43" s="159"/>
      <c r="AB43" s="352"/>
      <c r="AC43" s="159"/>
      <c r="AD43" s="159"/>
      <c r="AE43" s="352"/>
      <c r="AF43" s="159"/>
      <c r="AG43" s="159"/>
      <c r="AH43" s="159" t="str">
        <f t="shared" si="2"/>
        <v xml:space="preserve">    ---- </v>
      </c>
      <c r="AI43" s="159"/>
      <c r="AJ43" s="159"/>
      <c r="AK43" s="159" t="str">
        <f t="shared" si="3"/>
        <v xml:space="preserve">    ---- </v>
      </c>
      <c r="AL43" s="159">
        <f t="shared" si="4"/>
        <v>0</v>
      </c>
      <c r="AM43" s="159">
        <f t="shared" si="4"/>
        <v>0</v>
      </c>
      <c r="AN43" s="159" t="str">
        <f t="shared" si="5"/>
        <v xml:space="preserve">    ---- </v>
      </c>
      <c r="AO43" s="354"/>
      <c r="AP43" s="354"/>
    </row>
    <row r="44" spans="1:42" s="248" customFormat="1" ht="18.75" customHeight="1">
      <c r="A44" s="85" t="s">
        <v>260</v>
      </c>
      <c r="B44" s="159"/>
      <c r="C44" s="159"/>
      <c r="D44" s="159" t="str">
        <f t="shared" si="6"/>
        <v xml:space="preserve">    ---- </v>
      </c>
      <c r="E44" s="159"/>
      <c r="F44" s="159"/>
      <c r="G44" s="159" t="str">
        <f t="shared" si="0"/>
        <v xml:space="preserve">    ---- </v>
      </c>
      <c r="H44" s="159"/>
      <c r="I44" s="159"/>
      <c r="J44" s="159" t="str">
        <f>IF(H44=0, "    ---- ", IF(ABS(ROUND(100/H44*I44-100,1))&lt;999,ROUND(100/H44*I44-100,1),IF(ROUND(100/H44*I44-100,1)&gt;999,999,-999)))</f>
        <v xml:space="preserve">    ---- </v>
      </c>
      <c r="K44" s="159"/>
      <c r="L44" s="159"/>
      <c r="M44" s="159"/>
      <c r="N44" s="159"/>
      <c r="O44" s="159"/>
      <c r="P44" s="159" t="str">
        <f>IF(N44=0, "    ---- ", IF(ABS(ROUND(100/N44*O44-100,1))&lt;999,ROUND(100/N44*O44-100,1),IF(ROUND(100/N44*O44-100,1)&gt;999,999,-999)))</f>
        <v xml:space="preserve">    ---- </v>
      </c>
      <c r="Q44" s="159"/>
      <c r="R44" s="159"/>
      <c r="S44" s="159" t="str">
        <f>IF(Q44=0, "    ---- ", IF(ABS(ROUND(100/Q44*R44-100,1))&lt;999,ROUND(100/Q44*R44-100,1),IF(ROUND(100/Q44*R44-100,1)&gt;999,999,-999)))</f>
        <v xml:space="preserve">    ---- </v>
      </c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 t="str">
        <f t="shared" si="2"/>
        <v xml:space="preserve">    ---- </v>
      </c>
      <c r="AI44" s="159"/>
      <c r="AJ44" s="159"/>
      <c r="AK44" s="159" t="str">
        <f t="shared" si="3"/>
        <v xml:space="preserve">    ---- </v>
      </c>
      <c r="AL44" s="159">
        <f t="shared" si="4"/>
        <v>0</v>
      </c>
      <c r="AM44" s="159">
        <f t="shared" si="4"/>
        <v>0</v>
      </c>
      <c r="AN44" s="159" t="str">
        <f t="shared" si="5"/>
        <v xml:space="preserve">    ---- </v>
      </c>
      <c r="AO44" s="354"/>
      <c r="AP44" s="354"/>
    </row>
    <row r="45" spans="1:42" s="248" customFormat="1" ht="18.75" customHeight="1">
      <c r="A45" s="85" t="s">
        <v>368</v>
      </c>
      <c r="B45" s="159"/>
      <c r="C45" s="159"/>
      <c r="D45" s="159" t="str">
        <f t="shared" si="6"/>
        <v xml:space="preserve">    ---- </v>
      </c>
      <c r="E45" s="159"/>
      <c r="F45" s="159"/>
      <c r="G45" s="352" t="str">
        <f t="shared" si="0"/>
        <v xml:space="preserve">    ---- </v>
      </c>
      <c r="H45" s="159"/>
      <c r="I45" s="159"/>
      <c r="J45" s="159" t="str">
        <f>IF(H45=0, "    ---- ", IF(ABS(ROUND(100/H45*I45-100,1))&lt;999,ROUND(100/H45*I45-100,1),IF(ROUND(100/H45*I45-100,1)&gt;999,999,-999)))</f>
        <v xml:space="preserve">    ---- </v>
      </c>
      <c r="K45" s="159"/>
      <c r="L45" s="159"/>
      <c r="M45" s="159" t="str">
        <f>IF(K45=0, "    ---- ", IF(ABS(ROUND(100/K45*L45-100,1))&lt;999,ROUND(100/K45*L45-100,1),IF(ROUND(100/K45*L45-100,1)&gt;999,999,-999)))</f>
        <v xml:space="preserve">    ---- </v>
      </c>
      <c r="N45" s="159"/>
      <c r="O45" s="159"/>
      <c r="P45" s="159" t="str">
        <f>IF(N45=0, "    ---- ", IF(ABS(ROUND(100/N45*O45-100,1))&lt;999,ROUND(100/N45*O45-100,1),IF(ROUND(100/N45*O45-100,1)&gt;999,999,-999)))</f>
        <v xml:space="preserve">    ---- </v>
      </c>
      <c r="Q45" s="159"/>
      <c r="R45" s="159"/>
      <c r="S45" s="159"/>
      <c r="T45" s="159"/>
      <c r="U45" s="159"/>
      <c r="V45" s="159" t="str">
        <f>IF(T45=0, "    ---- ", IF(ABS(ROUND(100/T45*U45-100,1))&lt;999,ROUND(100/T45*U45-100,1),IF(ROUND(100/T45*U45-100,1)&gt;999,999,-999)))</f>
        <v xml:space="preserve">    ---- </v>
      </c>
      <c r="W45" s="159"/>
      <c r="X45" s="159"/>
      <c r="Y45" s="159"/>
      <c r="Z45" s="159"/>
      <c r="AA45" s="159"/>
      <c r="AB45" s="352"/>
      <c r="AC45" s="159"/>
      <c r="AD45" s="159"/>
      <c r="AE45" s="352" t="str">
        <f>IF(AC45=0, "    ---- ", IF(ABS(ROUND(100/AC45*AD45-100,1))&lt;999,ROUND(100/AC45*AD45-100,1),IF(ROUND(100/AC45*AD45-100,1)&gt;999,999,-999)))</f>
        <v xml:space="preserve">    ---- </v>
      </c>
      <c r="AF45" s="159"/>
      <c r="AG45" s="159"/>
      <c r="AH45" s="159" t="str">
        <f t="shared" si="2"/>
        <v xml:space="preserve">    ---- </v>
      </c>
      <c r="AI45" s="159"/>
      <c r="AJ45" s="159"/>
      <c r="AK45" s="159" t="str">
        <f t="shared" si="3"/>
        <v xml:space="preserve">    ---- </v>
      </c>
      <c r="AL45" s="159">
        <f t="shared" si="4"/>
        <v>0</v>
      </c>
      <c r="AM45" s="159">
        <f t="shared" si="4"/>
        <v>0</v>
      </c>
      <c r="AN45" s="159" t="str">
        <f t="shared" si="5"/>
        <v xml:space="preserve">    ---- </v>
      </c>
      <c r="AO45" s="354"/>
      <c r="AP45" s="354"/>
    </row>
    <row r="46" spans="1:42" s="248" customFormat="1" ht="18.75" customHeight="1">
      <c r="A46" s="85" t="s">
        <v>369</v>
      </c>
      <c r="B46" s="159"/>
      <c r="C46" s="159"/>
      <c r="D46" s="159"/>
      <c r="E46" s="159"/>
      <c r="F46" s="159"/>
      <c r="G46" s="352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 t="str">
        <f>IF(Q46=0, "    ---- ", IF(ABS(ROUND(100/Q46*R46-100,1))&lt;999,ROUND(100/Q46*R46-100,1),IF(ROUND(100/Q46*R46-100,1)&gt;999,999,-999)))</f>
        <v xml:space="preserve">    ---- </v>
      </c>
      <c r="T46" s="159"/>
      <c r="U46" s="159"/>
      <c r="V46" s="159"/>
      <c r="W46" s="159"/>
      <c r="X46" s="159"/>
      <c r="Y46" s="159"/>
      <c r="Z46" s="159"/>
      <c r="AA46" s="159"/>
      <c r="AB46" s="352"/>
      <c r="AC46" s="159"/>
      <c r="AD46" s="159"/>
      <c r="AE46" s="352"/>
      <c r="AF46" s="159"/>
      <c r="AG46" s="159"/>
      <c r="AH46" s="159"/>
      <c r="AI46" s="159"/>
      <c r="AJ46" s="159"/>
      <c r="AK46" s="159" t="str">
        <f t="shared" si="3"/>
        <v xml:space="preserve">    ---- </v>
      </c>
      <c r="AL46" s="159">
        <f t="shared" si="4"/>
        <v>0</v>
      </c>
      <c r="AM46" s="159">
        <f t="shared" si="4"/>
        <v>0</v>
      </c>
      <c r="AN46" s="159" t="str">
        <f t="shared" si="5"/>
        <v xml:space="preserve">    ---- </v>
      </c>
      <c r="AO46" s="354"/>
      <c r="AP46" s="354"/>
    </row>
    <row r="47" spans="1:42" s="248" customFormat="1" ht="18.75" customHeight="1">
      <c r="A47" s="85" t="s">
        <v>257</v>
      </c>
      <c r="B47" s="159"/>
      <c r="C47" s="159"/>
      <c r="D47" s="159"/>
      <c r="E47" s="159"/>
      <c r="F47" s="159"/>
      <c r="G47" s="352" t="str">
        <f t="shared" si="0"/>
        <v xml:space="preserve">    ---- </v>
      </c>
      <c r="H47" s="159"/>
      <c r="I47" s="159"/>
      <c r="J47" s="159" t="str">
        <f>IF(H47=0, "    ---- ", IF(ABS(ROUND(100/H47*I47-100,1))&lt;999,ROUND(100/H47*I47-100,1),IF(ROUND(100/H47*I47-100,1)&gt;999,999,-999)))</f>
        <v xml:space="preserve">    ---- </v>
      </c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 t="str">
        <f t="shared" si="1"/>
        <v xml:space="preserve">    ---- </v>
      </c>
      <c r="Z47" s="159"/>
      <c r="AA47" s="159"/>
      <c r="AB47" s="352"/>
      <c r="AC47" s="159"/>
      <c r="AD47" s="159"/>
      <c r="AE47" s="352"/>
      <c r="AF47" s="159"/>
      <c r="AG47" s="159"/>
      <c r="AH47" s="159" t="str">
        <f t="shared" si="2"/>
        <v xml:space="preserve">    ---- </v>
      </c>
      <c r="AI47" s="159"/>
      <c r="AJ47" s="159"/>
      <c r="AK47" s="159"/>
      <c r="AL47" s="159">
        <f t="shared" si="4"/>
        <v>0</v>
      </c>
      <c r="AM47" s="159">
        <f t="shared" si="4"/>
        <v>0</v>
      </c>
      <c r="AN47" s="159" t="str">
        <f t="shared" si="5"/>
        <v xml:space="preserve">    ---- </v>
      </c>
      <c r="AO47" s="354"/>
      <c r="AP47" s="354"/>
    </row>
    <row r="48" spans="1:42" s="285" customFormat="1" ht="18.75" customHeight="1">
      <c r="A48" s="355" t="s">
        <v>258</v>
      </c>
      <c r="B48" s="154">
        <f>SUM(B49:B51)</f>
        <v>0</v>
      </c>
      <c r="C48" s="154">
        <f>SUM(C49:C51)</f>
        <v>0</v>
      </c>
      <c r="D48" s="154" t="str">
        <f t="shared" si="6"/>
        <v xml:space="preserve">    ---- </v>
      </c>
      <c r="E48" s="154">
        <f>SUM(E49:E51)</f>
        <v>0</v>
      </c>
      <c r="F48" s="154">
        <f>SUM(F49:F51)</f>
        <v>0</v>
      </c>
      <c r="G48" s="356" t="str">
        <f t="shared" si="0"/>
        <v xml:space="preserve">    ---- </v>
      </c>
      <c r="H48" s="154">
        <f>SUM(H49:H51)</f>
        <v>0</v>
      </c>
      <c r="I48" s="154">
        <f>SUM(I49:I51)</f>
        <v>0</v>
      </c>
      <c r="J48" s="154"/>
      <c r="K48" s="154">
        <f>SUM(K49:K51)</f>
        <v>0</v>
      </c>
      <c r="L48" s="154">
        <f>SUM(L49:L51)</f>
        <v>0</v>
      </c>
      <c r="M48" s="154"/>
      <c r="N48" s="154">
        <f>SUM(N49:N51)</f>
        <v>0</v>
      </c>
      <c r="O48" s="154">
        <f>SUM(O49:O51)</f>
        <v>0</v>
      </c>
      <c r="P48" s="154"/>
      <c r="Q48" s="154">
        <f>SUM(Q49:Q51)</f>
        <v>0</v>
      </c>
      <c r="R48" s="154">
        <f>SUM(R49:R51)</f>
        <v>0</v>
      </c>
      <c r="S48" s="154" t="str">
        <f>IF(Q48=0, "    ---- ", IF(ABS(ROUND(100/Q48*R48-100,1))&lt;999,ROUND(100/Q48*R48-100,1),IF(ROUND(100/Q48*R48-100,1)&gt;999,999,-999)))</f>
        <v xml:space="preserve">    ---- </v>
      </c>
      <c r="T48" s="154">
        <f>SUM(T49:T51)</f>
        <v>0</v>
      </c>
      <c r="U48" s="154">
        <f>SUM(U49:U51)</f>
        <v>0</v>
      </c>
      <c r="V48" s="154" t="str">
        <f>IF(T48=0, "    ---- ", IF(ABS(ROUND(100/T48*U48-100,1))&lt;999,ROUND(100/T48*U48-100,1),IF(ROUND(100/T48*U48-100,1)&gt;999,999,-999)))</f>
        <v xml:space="preserve">    ---- </v>
      </c>
      <c r="W48" s="154">
        <f>SUM(W49:W51)</f>
        <v>0</v>
      </c>
      <c r="X48" s="154">
        <f>SUM(X49:X51)</f>
        <v>0</v>
      </c>
      <c r="Y48" s="154" t="str">
        <f t="shared" si="1"/>
        <v xml:space="preserve">    ---- </v>
      </c>
      <c r="Z48" s="154">
        <f>SUM(Z49:Z51)</f>
        <v>0</v>
      </c>
      <c r="AA48" s="154">
        <f>SUM(AA49:AA51)</f>
        <v>0</v>
      </c>
      <c r="AB48" s="356" t="str">
        <f>IF(Z48=0, "    ---- ", IF(ABS(ROUND(100/Z48*AA48-100,1))&lt;999,ROUND(100/Z48*AA48-100,1),IF(ROUND(100/Z48*AA48-100,1)&gt;999,999,-999)))</f>
        <v xml:space="preserve">    ---- </v>
      </c>
      <c r="AC48" s="154">
        <f>SUM(AC49:AC51)</f>
        <v>0</v>
      </c>
      <c r="AD48" s="154">
        <f>SUM(AD49:AD51)</f>
        <v>0</v>
      </c>
      <c r="AE48" s="356"/>
      <c r="AF48" s="154">
        <f>SUM(AF49:AF51)</f>
        <v>0</v>
      </c>
      <c r="AG48" s="154">
        <f>SUM(AG49:AG51)</f>
        <v>0</v>
      </c>
      <c r="AH48" s="154" t="str">
        <f t="shared" si="2"/>
        <v xml:space="preserve">    ---- </v>
      </c>
      <c r="AI48" s="154">
        <f>SUM(AI49:AI51)</f>
        <v>0</v>
      </c>
      <c r="AJ48" s="154">
        <f>SUM(AJ49:AJ51)</f>
        <v>0</v>
      </c>
      <c r="AK48" s="154" t="str">
        <f t="shared" si="3"/>
        <v xml:space="preserve">    ---- </v>
      </c>
      <c r="AL48" s="154">
        <f t="shared" si="4"/>
        <v>0</v>
      </c>
      <c r="AM48" s="154">
        <f t="shared" si="4"/>
        <v>0</v>
      </c>
      <c r="AN48" s="154" t="str">
        <f t="shared" si="5"/>
        <v xml:space="preserve">    ---- </v>
      </c>
      <c r="AO48" s="357"/>
      <c r="AP48" s="357"/>
    </row>
    <row r="49" spans="1:42" s="248" customFormat="1" ht="18.75" customHeight="1">
      <c r="A49" s="85" t="s">
        <v>251</v>
      </c>
      <c r="B49" s="159"/>
      <c r="C49" s="159"/>
      <c r="D49" s="159"/>
      <c r="E49" s="159"/>
      <c r="F49" s="159"/>
      <c r="G49" s="159" t="str">
        <f t="shared" si="0"/>
        <v xml:space="preserve">    ---- </v>
      </c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 t="str">
        <f t="shared" si="1"/>
        <v xml:space="preserve">    ---- </v>
      </c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>
        <f t="shared" si="4"/>
        <v>0</v>
      </c>
      <c r="AM49" s="159">
        <f t="shared" si="4"/>
        <v>0</v>
      </c>
      <c r="AN49" s="159" t="str">
        <f t="shared" si="5"/>
        <v xml:space="preserve">    ---- </v>
      </c>
      <c r="AO49" s="354"/>
      <c r="AP49" s="354"/>
    </row>
    <row r="50" spans="1:42" s="248" customFormat="1" ht="18.75" customHeight="1">
      <c r="A50" s="85" t="s">
        <v>368</v>
      </c>
      <c r="B50" s="159"/>
      <c r="C50" s="159"/>
      <c r="D50" s="159" t="str">
        <f t="shared" si="6"/>
        <v xml:space="preserve">    ---- </v>
      </c>
      <c r="E50" s="159"/>
      <c r="F50" s="159"/>
      <c r="G50" s="352" t="str">
        <f t="shared" si="0"/>
        <v xml:space="preserve">    ---- </v>
      </c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 t="str">
        <f>IF(T50=0, "    ---- ", IF(ABS(ROUND(100/T50*U50-100,1))&lt;999,ROUND(100/T50*U50-100,1),IF(ROUND(100/T50*U50-100,1)&gt;999,999,-999)))</f>
        <v xml:space="preserve">    ---- </v>
      </c>
      <c r="W50" s="159"/>
      <c r="X50" s="159"/>
      <c r="Y50" s="159" t="str">
        <f t="shared" si="1"/>
        <v xml:space="preserve">    ---- </v>
      </c>
      <c r="Z50" s="159"/>
      <c r="AA50" s="159"/>
      <c r="AB50" s="352"/>
      <c r="AC50" s="159"/>
      <c r="AD50" s="159"/>
      <c r="AE50" s="352"/>
      <c r="AF50" s="159"/>
      <c r="AG50" s="159"/>
      <c r="AH50" s="159" t="str">
        <f t="shared" si="2"/>
        <v xml:space="preserve">    ---- </v>
      </c>
      <c r="AI50" s="159"/>
      <c r="AJ50" s="159"/>
      <c r="AK50" s="159" t="str">
        <f t="shared" si="3"/>
        <v xml:space="preserve">    ---- </v>
      </c>
      <c r="AL50" s="159">
        <f t="shared" si="4"/>
        <v>0</v>
      </c>
      <c r="AM50" s="159">
        <f t="shared" si="4"/>
        <v>0</v>
      </c>
      <c r="AN50" s="159" t="str">
        <f t="shared" si="5"/>
        <v xml:space="preserve">    ---- </v>
      </c>
      <c r="AO50" s="354"/>
      <c r="AP50" s="354"/>
    </row>
    <row r="51" spans="1:42" s="248" customFormat="1" ht="18.75" customHeight="1">
      <c r="A51" s="85" t="s">
        <v>369</v>
      </c>
      <c r="B51" s="159"/>
      <c r="C51" s="159"/>
      <c r="D51" s="159"/>
      <c r="E51" s="159"/>
      <c r="F51" s="159"/>
      <c r="G51" s="352" t="str">
        <f t="shared" si="0"/>
        <v xml:space="preserve">    ---- </v>
      </c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 t="str">
        <f>IF(Q51=0, "    ---- ", IF(ABS(ROUND(100/Q51*R51-100,1))&lt;999,ROUND(100/Q51*R51-100,1),IF(ROUND(100/Q51*R51-100,1)&gt;999,999,-999)))</f>
        <v xml:space="preserve">    ---- </v>
      </c>
      <c r="T51" s="159"/>
      <c r="U51" s="159"/>
      <c r="V51" s="159"/>
      <c r="W51" s="159"/>
      <c r="X51" s="159"/>
      <c r="Y51" s="159"/>
      <c r="Z51" s="159"/>
      <c r="AA51" s="159"/>
      <c r="AB51" s="352" t="str">
        <f>IF(Z51=0, "    ---- ", IF(ABS(ROUND(100/Z51*AA51-100,1))&lt;999,ROUND(100/Z51*AA51-100,1),IF(ROUND(100/Z51*AA51-100,1)&gt;999,999,-999)))</f>
        <v xml:space="preserve">    ---- </v>
      </c>
      <c r="AC51" s="159"/>
      <c r="AD51" s="159"/>
      <c r="AE51" s="352"/>
      <c r="AF51" s="159"/>
      <c r="AG51" s="159"/>
      <c r="AH51" s="159"/>
      <c r="AI51" s="159"/>
      <c r="AJ51" s="159"/>
      <c r="AK51" s="159" t="str">
        <f t="shared" si="3"/>
        <v xml:space="preserve">    ---- </v>
      </c>
      <c r="AL51" s="159">
        <f t="shared" si="4"/>
        <v>0</v>
      </c>
      <c r="AM51" s="159">
        <f t="shared" si="4"/>
        <v>0</v>
      </c>
      <c r="AN51" s="159" t="str">
        <f t="shared" si="5"/>
        <v xml:space="preserve">    ---- </v>
      </c>
      <c r="AO51" s="354"/>
      <c r="AP51" s="354"/>
    </row>
    <row r="52" spans="1:42" s="285" customFormat="1" ht="18.75" customHeight="1">
      <c r="A52" s="355" t="s">
        <v>259</v>
      </c>
      <c r="B52" s="154"/>
      <c r="C52" s="154"/>
      <c r="D52" s="154" t="str">
        <f t="shared" si="6"/>
        <v xml:space="preserve">    ---- </v>
      </c>
      <c r="E52" s="154"/>
      <c r="F52" s="154"/>
      <c r="G52" s="356" t="str">
        <f t="shared" si="0"/>
        <v xml:space="preserve">    ---- </v>
      </c>
      <c r="H52" s="154"/>
      <c r="I52" s="154"/>
      <c r="J52" s="154" t="str">
        <f>IF(H52=0, "    ---- ", IF(ABS(ROUND(100/H52*I52-100,1))&lt;999,ROUND(100/H52*I52-100,1),IF(ROUND(100/H52*I52-100,1)&gt;999,999,-999)))</f>
        <v xml:space="preserve">    ---- </v>
      </c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 t="str">
        <f t="shared" si="1"/>
        <v xml:space="preserve">    ---- </v>
      </c>
      <c r="Z52" s="154"/>
      <c r="AA52" s="154"/>
      <c r="AB52" s="356"/>
      <c r="AC52" s="154"/>
      <c r="AD52" s="154"/>
      <c r="AE52" s="356"/>
      <c r="AF52" s="154"/>
      <c r="AG52" s="154"/>
      <c r="AH52" s="154" t="str">
        <f t="shared" si="2"/>
        <v xml:space="preserve">    ---- </v>
      </c>
      <c r="AI52" s="154"/>
      <c r="AJ52" s="154"/>
      <c r="AK52" s="154" t="str">
        <f t="shared" si="3"/>
        <v xml:space="preserve">    ---- </v>
      </c>
      <c r="AL52" s="154">
        <f t="shared" si="4"/>
        <v>0</v>
      </c>
      <c r="AM52" s="154">
        <f t="shared" si="4"/>
        <v>0</v>
      </c>
      <c r="AN52" s="154" t="str">
        <f t="shared" si="5"/>
        <v xml:space="preserve">    ---- </v>
      </c>
      <c r="AO52" s="357"/>
      <c r="AP52" s="357"/>
    </row>
    <row r="53" spans="1:42" s="285" customFormat="1" ht="18.75" customHeight="1">
      <c r="A53" s="355"/>
      <c r="B53" s="154"/>
      <c r="C53" s="154"/>
      <c r="D53" s="154"/>
      <c r="E53" s="154"/>
      <c r="F53" s="154"/>
      <c r="G53" s="356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356"/>
      <c r="AC53" s="154"/>
      <c r="AD53" s="154"/>
      <c r="AE53" s="356"/>
      <c r="AF53" s="154"/>
      <c r="AG53" s="154"/>
      <c r="AH53" s="154"/>
      <c r="AI53" s="154"/>
      <c r="AJ53" s="154"/>
      <c r="AK53" s="154"/>
      <c r="AL53" s="154"/>
      <c r="AM53" s="154"/>
      <c r="AN53" s="154"/>
      <c r="AO53" s="357"/>
      <c r="AP53" s="357"/>
    </row>
    <row r="54" spans="1:42" s="285" customFormat="1" ht="18.75" customHeight="1">
      <c r="A54" s="355" t="s">
        <v>271</v>
      </c>
      <c r="B54" s="154">
        <f>SUM(B11+B35+B40+B41+B48+B52)</f>
        <v>0</v>
      </c>
      <c r="C54" s="154">
        <f>SUM(C11+C35+C40+C41+C48+C52)</f>
        <v>0</v>
      </c>
      <c r="D54" s="154" t="str">
        <f t="shared" si="6"/>
        <v xml:space="preserve">    ---- </v>
      </c>
      <c r="E54" s="154">
        <f>SUM(E11+E35+E40+E41+E48+E52)</f>
        <v>0</v>
      </c>
      <c r="F54" s="154">
        <f>SUM(F11+F35+F40+F41+F48+F52)</f>
        <v>0</v>
      </c>
      <c r="G54" s="356" t="str">
        <f t="shared" si="0"/>
        <v xml:space="preserve">    ---- </v>
      </c>
      <c r="H54" s="154">
        <f>SUM(H11+H35+H40+H41+H48+H52)</f>
        <v>0</v>
      </c>
      <c r="I54" s="154">
        <f>SUM(I11+I35+I40+I41+I48+I52)</f>
        <v>0</v>
      </c>
      <c r="J54" s="154" t="str">
        <f>IF(H54=0, "    ---- ", IF(ABS(ROUND(100/H54*I54-100,1))&lt;999,ROUND(100/H54*I54-100,1),IF(ROUND(100/H54*I54-100,1)&gt;999,999,-999)))</f>
        <v xml:space="preserve">    ---- </v>
      </c>
      <c r="K54" s="154">
        <f>SUM(K11+K35+K40+K41+K48+K52)</f>
        <v>0</v>
      </c>
      <c r="L54" s="154">
        <f>SUM(L11+L35+L40+L41+L48+L52)</f>
        <v>0</v>
      </c>
      <c r="M54" s="154" t="str">
        <f>IF(K54=0, "    ---- ", IF(ABS(ROUND(100/K54*L54-100,1))&lt;999,ROUND(100/K54*L54-100,1),IF(ROUND(100/K54*L54-100,1)&gt;999,999,-999)))</f>
        <v xml:space="preserve">    ---- </v>
      </c>
      <c r="N54" s="154">
        <f>SUM(N11+N35+N40+N41+N48+N52)</f>
        <v>0</v>
      </c>
      <c r="O54" s="154">
        <f>SUM(O11+O35+O40+O41+O48+O52)</f>
        <v>0</v>
      </c>
      <c r="P54" s="154" t="str">
        <f>IF(N54=0, "    ---- ", IF(ABS(ROUND(100/N54*O54-100,1))&lt;999,ROUND(100/N54*O54-100,1),IF(ROUND(100/N54*O54-100,1)&gt;999,999,-999)))</f>
        <v xml:space="preserve">    ---- </v>
      </c>
      <c r="Q54" s="154">
        <f>SUM(Q11+Q35+Q40+Q41+Q48+Q52)</f>
        <v>0</v>
      </c>
      <c r="R54" s="154">
        <f>SUM(R11+R35+R40+R41+R48+R52)</f>
        <v>0</v>
      </c>
      <c r="S54" s="154" t="str">
        <f>IF(Q54=0, "    ---- ", IF(ABS(ROUND(100/Q54*R54-100,1))&lt;999,ROUND(100/Q54*R54-100,1),IF(ROUND(100/Q54*R54-100,1)&gt;999,999,-999)))</f>
        <v xml:space="preserve">    ---- </v>
      </c>
      <c r="T54" s="154">
        <f>SUM(T11+T35+T40+T41+T48+T52)</f>
        <v>0</v>
      </c>
      <c r="U54" s="154">
        <f>SUM(U11+U35+U40+U41+U48+U52)</f>
        <v>0</v>
      </c>
      <c r="V54" s="154" t="str">
        <f>IF(T54=0, "    ---- ", IF(ABS(ROUND(100/T54*U54-100,1))&lt;999,ROUND(100/T54*U54-100,1),IF(ROUND(100/T54*U54-100,1)&gt;999,999,-999)))</f>
        <v xml:space="preserve">    ---- </v>
      </c>
      <c r="W54" s="154">
        <f>SUM(W11+W35+W40+W41+W48+W52)</f>
        <v>0</v>
      </c>
      <c r="X54" s="154">
        <f>SUM(X11+X35+X40+X41+X48+X52)</f>
        <v>0</v>
      </c>
      <c r="Y54" s="154" t="str">
        <f t="shared" si="1"/>
        <v xml:space="preserve">    ---- </v>
      </c>
      <c r="Z54" s="154">
        <f>SUM(Z11+Z35+Z40+Z41+Z48+Z52)</f>
        <v>0</v>
      </c>
      <c r="AA54" s="154">
        <f>SUM(AA11+AA35+AA40+AA41+AA48+AA52)</f>
        <v>0</v>
      </c>
      <c r="AB54" s="356" t="str">
        <f>IF(Z54=0, "    ---- ", IF(ABS(ROUND(100/Z54*AA54-100,1))&lt;999,ROUND(100/Z54*AA54-100,1),IF(ROUND(100/Z54*AA54-100,1)&gt;999,999,-999)))</f>
        <v xml:space="preserve">    ---- </v>
      </c>
      <c r="AC54" s="154">
        <f>SUM(AC11+AC35+AC40+AC41+AC48+AC52)</f>
        <v>0</v>
      </c>
      <c r="AD54" s="154">
        <f>SUM(AD11+AD35+AD40+AD41+AD48+AD52)</f>
        <v>0</v>
      </c>
      <c r="AE54" s="356" t="str">
        <f>IF(AC54=0, "    ---- ", IF(ABS(ROUND(100/AC54*AD54-100,1))&lt;999,ROUND(100/AC54*AD54-100,1),IF(ROUND(100/AC54*AD54-100,1)&gt;999,999,-999)))</f>
        <v xml:space="preserve">    ---- </v>
      </c>
      <c r="AF54" s="154">
        <f>SUM(AF11+AF35+AF40+AF41+AF48+AF52)</f>
        <v>0</v>
      </c>
      <c r="AG54" s="154">
        <f>SUM(AG11+AG35+AG40+AG41+AG48+AG52)</f>
        <v>0</v>
      </c>
      <c r="AH54" s="154" t="str">
        <f t="shared" si="2"/>
        <v xml:space="preserve">    ---- </v>
      </c>
      <c r="AI54" s="154">
        <f>SUM(AI11+AI35+AI40+AI41+AI48+AI52)</f>
        <v>0</v>
      </c>
      <c r="AJ54" s="154">
        <f>SUM(AJ11+AJ35+AJ40+AJ41+AJ48+AJ52)</f>
        <v>0</v>
      </c>
      <c r="AK54" s="154" t="str">
        <f t="shared" si="3"/>
        <v xml:space="preserve">    ---- </v>
      </c>
      <c r="AL54" s="154">
        <f>+B54+E54+H54+K54+N54+Q54+T54+W54+Z54+AC54+AF54+AI54</f>
        <v>0</v>
      </c>
      <c r="AM54" s="154">
        <f t="shared" si="4"/>
        <v>0</v>
      </c>
      <c r="AN54" s="154" t="str">
        <f t="shared" si="5"/>
        <v xml:space="preserve">    ---- </v>
      </c>
      <c r="AO54" s="357"/>
      <c r="AP54" s="357"/>
    </row>
    <row r="55" spans="1:42" s="248" customFormat="1" ht="18.75" customHeight="1">
      <c r="A55" s="85" t="s">
        <v>250</v>
      </c>
      <c r="B55" s="159">
        <f>SUM(B12+B36+B42)</f>
        <v>0</v>
      </c>
      <c r="C55" s="159">
        <f>SUM(C12+C36+C42)</f>
        <v>0</v>
      </c>
      <c r="D55" s="159" t="str">
        <f t="shared" si="6"/>
        <v xml:space="preserve">    ---- </v>
      </c>
      <c r="E55" s="159">
        <f>SUM(E12+E36+E42)</f>
        <v>0</v>
      </c>
      <c r="F55" s="159">
        <f>SUM(F12+F36+F42)</f>
        <v>0</v>
      </c>
      <c r="G55" s="352" t="str">
        <f t="shared" si="0"/>
        <v xml:space="preserve">    ---- </v>
      </c>
      <c r="H55" s="159">
        <f>SUM(H12+H36+H42)</f>
        <v>0</v>
      </c>
      <c r="I55" s="159">
        <f>SUM(I12+I36+I42)</f>
        <v>0</v>
      </c>
      <c r="J55" s="159" t="str">
        <f>IF(H55=0, "    ---- ", IF(ABS(ROUND(100/H55*I55-100,1))&lt;999,ROUND(100/H55*I55-100,1),IF(ROUND(100/H55*I55-100,1)&gt;999,999,-999)))</f>
        <v xml:space="preserve">    ---- </v>
      </c>
      <c r="K55" s="159">
        <f>SUM(K12+K36+K42)</f>
        <v>0</v>
      </c>
      <c r="L55" s="159">
        <f>SUM(L12+L36+L42)</f>
        <v>0</v>
      </c>
      <c r="M55" s="159"/>
      <c r="N55" s="159">
        <f>SUM(N12+N36+N42)</f>
        <v>0</v>
      </c>
      <c r="O55" s="159">
        <f>SUM(O12+O36+O42)</f>
        <v>0</v>
      </c>
      <c r="P55" s="159" t="str">
        <f>IF(N55=0, "    ---- ", IF(ABS(ROUND(100/N55*O55-100,1))&lt;999,ROUND(100/N55*O55-100,1),IF(ROUND(100/N55*O55-100,1)&gt;999,999,-999)))</f>
        <v xml:space="preserve">    ---- </v>
      </c>
      <c r="Q55" s="159">
        <f>SUM(Q12+Q36+Q42)</f>
        <v>0</v>
      </c>
      <c r="R55" s="159">
        <f>SUM(R12+R36+R42)</f>
        <v>0</v>
      </c>
      <c r="S55" s="159"/>
      <c r="T55" s="159">
        <f>SUM(T12+T36+T42)</f>
        <v>0</v>
      </c>
      <c r="U55" s="159">
        <f>SUM(U12+U36+U42)</f>
        <v>0</v>
      </c>
      <c r="V55" s="159"/>
      <c r="W55" s="159">
        <f>SUM(W12+W36+W42)</f>
        <v>0</v>
      </c>
      <c r="X55" s="159">
        <f>SUM(X12+X36+X42)</f>
        <v>0</v>
      </c>
      <c r="Y55" s="159" t="str">
        <f t="shared" si="1"/>
        <v xml:space="preserve">    ---- </v>
      </c>
      <c r="Z55" s="159">
        <f>SUM(Z12+Z36+Z42)</f>
        <v>0</v>
      </c>
      <c r="AA55" s="159">
        <f>SUM(AA12+AA36+AA42)</f>
        <v>0</v>
      </c>
      <c r="AB55" s="352"/>
      <c r="AC55" s="159">
        <f>SUM(AC12+AC36+AC42)</f>
        <v>0</v>
      </c>
      <c r="AD55" s="159">
        <f>SUM(AD12+AD36+AD42)</f>
        <v>0</v>
      </c>
      <c r="AE55" s="352"/>
      <c r="AF55" s="159">
        <f>SUM(AF12+AF36+AF42)</f>
        <v>0</v>
      </c>
      <c r="AG55" s="159">
        <f>SUM(AG12+AG36+AG42)</f>
        <v>0</v>
      </c>
      <c r="AH55" s="159" t="str">
        <f t="shared" si="2"/>
        <v xml:space="preserve">    ---- </v>
      </c>
      <c r="AI55" s="159">
        <f>SUM(AI12+AI36+AI42)</f>
        <v>0</v>
      </c>
      <c r="AJ55" s="159">
        <f>SUM(AJ12+AJ36+AJ42)</f>
        <v>0</v>
      </c>
      <c r="AK55" s="159" t="str">
        <f t="shared" si="3"/>
        <v xml:space="preserve">    ---- </v>
      </c>
      <c r="AL55" s="159">
        <f t="shared" si="4"/>
        <v>0</v>
      </c>
      <c r="AM55" s="159">
        <f t="shared" si="4"/>
        <v>0</v>
      </c>
      <c r="AN55" s="159" t="str">
        <f t="shared" si="5"/>
        <v xml:space="preserve">    ---- </v>
      </c>
      <c r="AO55" s="354"/>
      <c r="AP55" s="354"/>
    </row>
    <row r="56" spans="1:42" s="248" customFormat="1" ht="18.75" customHeight="1">
      <c r="A56" s="85" t="s">
        <v>251</v>
      </c>
      <c r="B56" s="159">
        <f>SUM(B15+B37+B43+B49)</f>
        <v>0</v>
      </c>
      <c r="C56" s="159">
        <f>SUM(C15+C37+C43+C49)</f>
        <v>0</v>
      </c>
      <c r="D56" s="159" t="str">
        <f t="shared" si="6"/>
        <v xml:space="preserve">    ---- </v>
      </c>
      <c r="E56" s="159">
        <f>SUM(E15+E37+E43+E49)</f>
        <v>0</v>
      </c>
      <c r="F56" s="159">
        <f>SUM(F15+F37+F43+F49)</f>
        <v>0</v>
      </c>
      <c r="G56" s="352" t="str">
        <f t="shared" si="0"/>
        <v xml:space="preserve">    ---- </v>
      </c>
      <c r="H56" s="159">
        <f>SUM(H15+H37+H43+H49)</f>
        <v>0</v>
      </c>
      <c r="I56" s="159">
        <f>SUM(I15+I37+I43+I49)</f>
        <v>0</v>
      </c>
      <c r="J56" s="159" t="str">
        <f>IF(H56=0, "    ---- ", IF(ABS(ROUND(100/H56*I56-100,1))&lt;999,ROUND(100/H56*I56-100,1),IF(ROUND(100/H56*I56-100,1)&gt;999,999,-999)))</f>
        <v xml:space="preserve">    ---- </v>
      </c>
      <c r="K56" s="159">
        <f>SUM(K15+K37+K43+K49)</f>
        <v>0</v>
      </c>
      <c r="L56" s="159">
        <f>SUM(L15+L37+L43+L49)</f>
        <v>0</v>
      </c>
      <c r="M56" s="159" t="str">
        <f>IF(K56=0, "    ---- ", IF(ABS(ROUND(100/K56*L56-100,1))&lt;999,ROUND(100/K56*L56-100,1),IF(ROUND(100/K56*L56-100,1)&gt;999,999,-999)))</f>
        <v xml:space="preserve">    ---- </v>
      </c>
      <c r="N56" s="159">
        <f>SUM(N15+N37+N43+N49)</f>
        <v>0</v>
      </c>
      <c r="O56" s="159">
        <f>SUM(O15+O37+O43+O49)</f>
        <v>0</v>
      </c>
      <c r="P56" s="159" t="str">
        <f>IF(N56=0, "    ---- ", IF(ABS(ROUND(100/N56*O56-100,1))&lt;999,ROUND(100/N56*O56-100,1),IF(ROUND(100/N56*O56-100,1)&gt;999,999,-999)))</f>
        <v xml:space="preserve">    ---- </v>
      </c>
      <c r="Q56" s="159">
        <f>SUM(Q15+Q37+Q43+Q49)</f>
        <v>0</v>
      </c>
      <c r="R56" s="159">
        <f>SUM(R15+R37+R43+R49)</f>
        <v>0</v>
      </c>
      <c r="S56" s="159"/>
      <c r="T56" s="159">
        <f>SUM(T15+T37+T43+T49)</f>
        <v>0</v>
      </c>
      <c r="U56" s="159">
        <f>SUM(U15+U37+U43+U49)</f>
        <v>0</v>
      </c>
      <c r="V56" s="159"/>
      <c r="W56" s="159">
        <f>SUM(W15+W37+W43+W49)</f>
        <v>0</v>
      </c>
      <c r="X56" s="159">
        <f>SUM(X15+X37+X43+X49)</f>
        <v>0</v>
      </c>
      <c r="Y56" s="159" t="str">
        <f t="shared" si="1"/>
        <v xml:space="preserve">    ---- </v>
      </c>
      <c r="Z56" s="159">
        <f>SUM(Z15+Z37+Z43+Z49)</f>
        <v>0</v>
      </c>
      <c r="AA56" s="159">
        <f>SUM(AA15+AA37+AA43+AA49)</f>
        <v>0</v>
      </c>
      <c r="AB56" s="352"/>
      <c r="AC56" s="159">
        <f>SUM(AC15+AC37+AC43+AC49)</f>
        <v>0</v>
      </c>
      <c r="AD56" s="159">
        <f>SUM(AD15+AD37+AD43+AD49)</f>
        <v>0</v>
      </c>
      <c r="AE56" s="352"/>
      <c r="AF56" s="159">
        <f>SUM(AF15+AF37+AF43+AF49)</f>
        <v>0</v>
      </c>
      <c r="AG56" s="159">
        <f>SUM(AG15+AG37+AG43+AG49)</f>
        <v>0</v>
      </c>
      <c r="AH56" s="159" t="str">
        <f t="shared" si="2"/>
        <v xml:space="preserve">    ---- </v>
      </c>
      <c r="AI56" s="159">
        <f>SUM(AI15+AI37+AI43+AI49)</f>
        <v>0</v>
      </c>
      <c r="AJ56" s="159">
        <f>SUM(AJ15+AJ37+AJ43+AJ49)</f>
        <v>0</v>
      </c>
      <c r="AK56" s="159" t="str">
        <f t="shared" si="3"/>
        <v xml:space="preserve">    ---- </v>
      </c>
      <c r="AL56" s="159">
        <f t="shared" si="4"/>
        <v>0</v>
      </c>
      <c r="AM56" s="159">
        <f t="shared" si="4"/>
        <v>0</v>
      </c>
      <c r="AN56" s="159" t="str">
        <f t="shared" si="5"/>
        <v xml:space="preserve">    ---- </v>
      </c>
      <c r="AO56" s="354"/>
      <c r="AP56" s="354"/>
    </row>
    <row r="57" spans="1:42" s="248" customFormat="1" ht="18.75" customHeight="1">
      <c r="A57" s="85" t="s">
        <v>260</v>
      </c>
      <c r="B57" s="159">
        <f>SUM(B18+B44)</f>
        <v>0</v>
      </c>
      <c r="C57" s="159">
        <f>SUM(C18+C44)</f>
        <v>0</v>
      </c>
      <c r="D57" s="159" t="str">
        <f t="shared" si="6"/>
        <v xml:space="preserve">    ---- </v>
      </c>
      <c r="E57" s="159">
        <f>SUM(E18+E44)</f>
        <v>0</v>
      </c>
      <c r="F57" s="159">
        <f>SUM(F18+F44)</f>
        <v>0</v>
      </c>
      <c r="G57" s="159" t="str">
        <f t="shared" si="0"/>
        <v xml:space="preserve">    ---- </v>
      </c>
      <c r="H57" s="159">
        <f>SUM(H18+H44)</f>
        <v>0</v>
      </c>
      <c r="I57" s="159">
        <f>SUM(I18+I44)</f>
        <v>0</v>
      </c>
      <c r="J57" s="159" t="str">
        <f>IF(H57=0, "    ---- ", IF(ABS(ROUND(100/H57*I57-100,1))&lt;999,ROUND(100/H57*I57-100,1),IF(ROUND(100/H57*I57-100,1)&gt;999,999,-999)))</f>
        <v xml:space="preserve">    ---- </v>
      </c>
      <c r="K57" s="159">
        <f>SUM(K18+K44)</f>
        <v>0</v>
      </c>
      <c r="L57" s="159">
        <f>SUM(L18+L44)</f>
        <v>0</v>
      </c>
      <c r="M57" s="159"/>
      <c r="N57" s="159">
        <f>SUM(N18+N44)</f>
        <v>0</v>
      </c>
      <c r="O57" s="159">
        <f>SUM(O18+O44)</f>
        <v>0</v>
      </c>
      <c r="P57" s="159" t="str">
        <f>IF(N57=0, "    ---- ", IF(ABS(ROUND(100/N57*O57-100,1))&lt;999,ROUND(100/N57*O57-100,1),IF(ROUND(100/N57*O57-100,1)&gt;999,999,-999)))</f>
        <v xml:space="preserve">    ---- </v>
      </c>
      <c r="Q57" s="159">
        <f>SUM(Q18+Q44)</f>
        <v>0</v>
      </c>
      <c r="R57" s="159">
        <f>SUM(R18+R44)</f>
        <v>0</v>
      </c>
      <c r="S57" s="159" t="str">
        <f>IF(Q57=0, "    ---- ", IF(ABS(ROUND(100/Q57*R57-100,1))&lt;999,ROUND(100/Q57*R57-100,1),IF(ROUND(100/Q57*R57-100,1)&gt;999,999,-999)))</f>
        <v xml:space="preserve">    ---- </v>
      </c>
      <c r="T57" s="159">
        <f>SUM(T18+T44)</f>
        <v>0</v>
      </c>
      <c r="U57" s="159">
        <f>SUM(U18+U44)</f>
        <v>0</v>
      </c>
      <c r="V57" s="159"/>
      <c r="W57" s="159">
        <f>SUM(W18+W44)</f>
        <v>0</v>
      </c>
      <c r="X57" s="159">
        <f>SUM(X18+X44)</f>
        <v>0</v>
      </c>
      <c r="Y57" s="159"/>
      <c r="Z57" s="159">
        <f>SUM(Z18+Z44)</f>
        <v>0</v>
      </c>
      <c r="AA57" s="159">
        <f>SUM(AA18+AA44)</f>
        <v>0</v>
      </c>
      <c r="AB57" s="159"/>
      <c r="AC57" s="159">
        <f>SUM(AC18+AC44)</f>
        <v>0</v>
      </c>
      <c r="AD57" s="159">
        <f>SUM(AD18+AD44)</f>
        <v>0</v>
      </c>
      <c r="AE57" s="159"/>
      <c r="AF57" s="159">
        <f>SUM(AF18+AF44)</f>
        <v>0</v>
      </c>
      <c r="AG57" s="159">
        <f>SUM(AG18+AG44)</f>
        <v>0</v>
      </c>
      <c r="AH57" s="159" t="str">
        <f t="shared" si="2"/>
        <v xml:space="preserve">    ---- </v>
      </c>
      <c r="AI57" s="159">
        <f>SUM(AI18+AI44)</f>
        <v>0</v>
      </c>
      <c r="AJ57" s="159">
        <f>SUM(AJ18+AJ44)</f>
        <v>0</v>
      </c>
      <c r="AK57" s="159" t="str">
        <f t="shared" si="3"/>
        <v xml:space="preserve">    ---- </v>
      </c>
      <c r="AL57" s="159">
        <f t="shared" si="4"/>
        <v>0</v>
      </c>
      <c r="AM57" s="159">
        <f t="shared" si="4"/>
        <v>0</v>
      </c>
      <c r="AN57" s="159" t="str">
        <f t="shared" si="5"/>
        <v xml:space="preserve">    ---- </v>
      </c>
      <c r="AO57" s="354"/>
      <c r="AP57" s="354"/>
    </row>
    <row r="58" spans="1:42" s="248" customFormat="1" ht="18.75" customHeight="1">
      <c r="A58" s="85" t="s">
        <v>368</v>
      </c>
      <c r="B58" s="159">
        <f>SUM(B19+B38+B45+B50)</f>
        <v>0</v>
      </c>
      <c r="C58" s="159">
        <f>SUM(C19+C38+C45+C50)</f>
        <v>0</v>
      </c>
      <c r="D58" s="159" t="str">
        <f t="shared" si="6"/>
        <v xml:space="preserve">    ---- </v>
      </c>
      <c r="E58" s="159">
        <f>SUM(E19+E38+E45+E50)</f>
        <v>0</v>
      </c>
      <c r="F58" s="159">
        <f>SUM(F19+F38+F45+F50)</f>
        <v>0</v>
      </c>
      <c r="G58" s="352" t="str">
        <f t="shared" si="0"/>
        <v xml:space="preserve">    ---- </v>
      </c>
      <c r="H58" s="159">
        <f>SUM(H19+H38+H45+H50)</f>
        <v>0</v>
      </c>
      <c r="I58" s="159">
        <f>SUM(I19+I38+I45+I50)</f>
        <v>0</v>
      </c>
      <c r="J58" s="159" t="str">
        <f>IF(H58=0, "    ---- ", IF(ABS(ROUND(100/H58*I58-100,1))&lt;999,ROUND(100/H58*I58-100,1),IF(ROUND(100/H58*I58-100,1)&gt;999,999,-999)))</f>
        <v xml:space="preserve">    ---- </v>
      </c>
      <c r="K58" s="159">
        <f>SUM(K19+K38+K45+K50)</f>
        <v>0</v>
      </c>
      <c r="L58" s="159">
        <f>SUM(L19+L38+L45+L50)</f>
        <v>0</v>
      </c>
      <c r="M58" s="159" t="str">
        <f>IF(K58=0, "    ---- ", IF(ABS(ROUND(100/K58*L58-100,1))&lt;999,ROUND(100/K58*L58-100,1),IF(ROUND(100/K58*L58-100,1)&gt;999,999,-999)))</f>
        <v xml:space="preserve">    ---- </v>
      </c>
      <c r="N58" s="159">
        <f>SUM(N19+N38+N45+N50)</f>
        <v>0</v>
      </c>
      <c r="O58" s="159">
        <f>SUM(O19+O38+O45+O50)</f>
        <v>0</v>
      </c>
      <c r="P58" s="159" t="str">
        <f>IF(N58=0, "    ---- ", IF(ABS(ROUND(100/N58*O58-100,1))&lt;999,ROUND(100/N58*O58-100,1),IF(ROUND(100/N58*O58-100,1)&gt;999,999,-999)))</f>
        <v xml:space="preserve">    ---- </v>
      </c>
      <c r="Q58" s="159">
        <f>SUM(Q19+Q38+Q45+Q50)</f>
        <v>0</v>
      </c>
      <c r="R58" s="159">
        <f>SUM(R19+R38+R45+R50)</f>
        <v>0</v>
      </c>
      <c r="S58" s="159"/>
      <c r="T58" s="159">
        <f>SUM(T19+T38+T45+T50)</f>
        <v>0</v>
      </c>
      <c r="U58" s="159">
        <f>SUM(U19+U38+U45+U50)</f>
        <v>0</v>
      </c>
      <c r="V58" s="159" t="str">
        <f>IF(T58=0, "    ---- ", IF(ABS(ROUND(100/T58*U58-100,1))&lt;999,ROUND(100/T58*U58-100,1),IF(ROUND(100/T58*U58-100,1)&gt;999,999,-999)))</f>
        <v xml:space="preserve">    ---- </v>
      </c>
      <c r="W58" s="159">
        <f>SUM(W19+W38+W45+W50)</f>
        <v>0</v>
      </c>
      <c r="X58" s="159">
        <f>SUM(X19+X38+X45+X50)</f>
        <v>0</v>
      </c>
      <c r="Y58" s="159" t="str">
        <f t="shared" si="1"/>
        <v xml:space="preserve">    ---- </v>
      </c>
      <c r="Z58" s="159">
        <f>SUM(Z19+Z38+Z45+Z50)</f>
        <v>0</v>
      </c>
      <c r="AA58" s="159">
        <f>SUM(AA19+AA38+AA45+AA50)</f>
        <v>0</v>
      </c>
      <c r="AB58" s="352"/>
      <c r="AC58" s="159">
        <f>SUM(AC19+AC38+AC45+AC50)</f>
        <v>0</v>
      </c>
      <c r="AD58" s="159">
        <f>SUM(AD19+AD38+AD45+AD50)</f>
        <v>0</v>
      </c>
      <c r="AE58" s="352" t="str">
        <f>IF(AC58=0, "    ---- ", IF(ABS(ROUND(100/AC58*AD58-100,1))&lt;999,ROUND(100/AC58*AD58-100,1),IF(ROUND(100/AC58*AD58-100,1)&gt;999,999,-999)))</f>
        <v xml:space="preserve">    ---- </v>
      </c>
      <c r="AF58" s="159">
        <f>SUM(AF19+AF38+AF45+AF50)</f>
        <v>0</v>
      </c>
      <c r="AG58" s="159">
        <f>SUM(AG19+AG38+AG45+AG50)</f>
        <v>0</v>
      </c>
      <c r="AH58" s="159" t="str">
        <f t="shared" si="2"/>
        <v xml:space="preserve">    ---- </v>
      </c>
      <c r="AI58" s="159">
        <f>SUM(AI19+AI38+AI45+AI50)</f>
        <v>0</v>
      </c>
      <c r="AJ58" s="159">
        <f>SUM(AJ19+AJ38+AJ45+AJ50)</f>
        <v>0</v>
      </c>
      <c r="AK58" s="159" t="str">
        <f t="shared" si="3"/>
        <v xml:space="preserve">    ---- </v>
      </c>
      <c r="AL58" s="159">
        <f t="shared" si="4"/>
        <v>0</v>
      </c>
      <c r="AM58" s="159">
        <f t="shared" si="4"/>
        <v>0</v>
      </c>
      <c r="AN58" s="159" t="str">
        <f t="shared" si="5"/>
        <v xml:space="preserve">    ---- </v>
      </c>
      <c r="AO58" s="354"/>
      <c r="AP58" s="354"/>
    </row>
    <row r="59" spans="1:42" s="248" customFormat="1" ht="18.75" customHeight="1">
      <c r="A59" s="85" t="s">
        <v>369</v>
      </c>
      <c r="B59" s="159">
        <f>SUM(B21+B39+B46+B51)</f>
        <v>0</v>
      </c>
      <c r="C59" s="159">
        <f>SUM(C21+C39+C46+C51)</f>
        <v>0</v>
      </c>
      <c r="D59" s="159"/>
      <c r="E59" s="159">
        <f>SUM(E21+E39+E46+E51)</f>
        <v>0</v>
      </c>
      <c r="F59" s="159">
        <f>SUM(F21+F39+F46+F51)</f>
        <v>0</v>
      </c>
      <c r="G59" s="352" t="str">
        <f t="shared" si="0"/>
        <v xml:space="preserve">    ---- </v>
      </c>
      <c r="H59" s="159">
        <f>SUM(H21+H39+H46+H51)</f>
        <v>0</v>
      </c>
      <c r="I59" s="159">
        <f>SUM(I21+I39+I46+I51)</f>
        <v>0</v>
      </c>
      <c r="J59" s="159"/>
      <c r="K59" s="159">
        <f>SUM(K21+K39+K46+K51)</f>
        <v>0</v>
      </c>
      <c r="L59" s="159">
        <f>SUM(L21+L39+L46+L51)</f>
        <v>0</v>
      </c>
      <c r="M59" s="159"/>
      <c r="N59" s="159">
        <f>SUM(N21+N39+N46+N51)</f>
        <v>0</v>
      </c>
      <c r="O59" s="159">
        <f>SUM(O21+O39+O46+O51)</f>
        <v>0</v>
      </c>
      <c r="P59" s="159"/>
      <c r="Q59" s="159">
        <f>SUM(Q21+Q39+Q46+Q51)</f>
        <v>0</v>
      </c>
      <c r="R59" s="159">
        <f>SUM(R21+R39+R46+R51)</f>
        <v>0</v>
      </c>
      <c r="S59" s="159" t="str">
        <f>IF(Q59=0, "    ---- ", IF(ABS(ROUND(100/Q59*R59-100,1))&lt;999,ROUND(100/Q59*R59-100,1),IF(ROUND(100/Q59*R59-100,1)&gt;999,999,-999)))</f>
        <v xml:space="preserve">    ---- </v>
      </c>
      <c r="T59" s="159">
        <f>SUM(T21+T39+T46+T51)</f>
        <v>0</v>
      </c>
      <c r="U59" s="159">
        <f>SUM(U21+U39+U46+U51)</f>
        <v>0</v>
      </c>
      <c r="V59" s="159"/>
      <c r="W59" s="159">
        <f>SUM(W21+W39+W46+W51)</f>
        <v>0</v>
      </c>
      <c r="X59" s="159">
        <f>SUM(X21+X39+X46+X51)</f>
        <v>0</v>
      </c>
      <c r="Y59" s="159"/>
      <c r="Z59" s="159">
        <f>SUM(Z21+Z39+Z46+Z51)</f>
        <v>0</v>
      </c>
      <c r="AA59" s="159">
        <f>SUM(AA21+AA39+AA46+AA51)</f>
        <v>0</v>
      </c>
      <c r="AB59" s="352" t="str">
        <f>IF(Z59=0, "    ---- ", IF(ABS(ROUND(100/Z59*AA59-100,1))&lt;999,ROUND(100/Z59*AA59-100,1),IF(ROUND(100/Z59*AA59-100,1)&gt;999,999,-999)))</f>
        <v xml:space="preserve">    ---- </v>
      </c>
      <c r="AC59" s="159">
        <f>SUM(AC21+AC39+AC46+AC51)</f>
        <v>0</v>
      </c>
      <c r="AD59" s="159">
        <f>SUM(AD21+AD39+AD46+AD51)</f>
        <v>0</v>
      </c>
      <c r="AE59" s="352"/>
      <c r="AF59" s="159">
        <f>SUM(AF21+AF39+AF46+AF51)</f>
        <v>0</v>
      </c>
      <c r="AG59" s="159">
        <f>SUM(AG21+AG39+AG46+AG51)</f>
        <v>0</v>
      </c>
      <c r="AH59" s="159"/>
      <c r="AI59" s="159">
        <f>SUM(AI21+AI39+AI46+AI51)</f>
        <v>0</v>
      </c>
      <c r="AJ59" s="159">
        <f>SUM(AJ21+AJ39+AJ46+AJ51)</f>
        <v>0</v>
      </c>
      <c r="AK59" s="159" t="str">
        <f t="shared" si="3"/>
        <v xml:space="preserve">    ---- </v>
      </c>
      <c r="AL59" s="159">
        <f t="shared" si="4"/>
        <v>0</v>
      </c>
      <c r="AM59" s="159">
        <f t="shared" si="4"/>
        <v>0</v>
      </c>
      <c r="AN59" s="159" t="str">
        <f t="shared" si="5"/>
        <v xml:space="preserve">    ---- </v>
      </c>
      <c r="AO59" s="354"/>
      <c r="AP59" s="354"/>
    </row>
    <row r="60" spans="1:42" s="248" customFormat="1" ht="18.75" customHeight="1">
      <c r="A60" s="85" t="s">
        <v>261</v>
      </c>
      <c r="B60" s="159">
        <f>SUM(B22+B47)</f>
        <v>0</v>
      </c>
      <c r="C60" s="159">
        <f>SUM(C22+C47)</f>
        <v>0</v>
      </c>
      <c r="D60" s="159"/>
      <c r="E60" s="159">
        <f>SUM(E22+E47)</f>
        <v>0</v>
      </c>
      <c r="F60" s="159">
        <f>SUM(F22+F47)</f>
        <v>0</v>
      </c>
      <c r="G60" s="159" t="str">
        <f t="shared" si="0"/>
        <v xml:space="preserve">    ---- </v>
      </c>
      <c r="H60" s="159">
        <f>SUM(H22+H47)</f>
        <v>0</v>
      </c>
      <c r="I60" s="159">
        <f>SUM(I22+I47)</f>
        <v>0</v>
      </c>
      <c r="J60" s="159" t="str">
        <f>IF(H60=0, "    ---- ", IF(ABS(ROUND(100/H60*I60-100,1))&lt;999,ROUND(100/H60*I60-100,1),IF(ROUND(100/H60*I60-100,1)&gt;999,999,-999)))</f>
        <v xml:space="preserve">    ---- </v>
      </c>
      <c r="K60" s="159">
        <f>SUM(K22+K47)</f>
        <v>0</v>
      </c>
      <c r="L60" s="159">
        <f>SUM(L22+L47)</f>
        <v>0</v>
      </c>
      <c r="M60" s="159"/>
      <c r="N60" s="159">
        <f>SUM(N22+N47)</f>
        <v>0</v>
      </c>
      <c r="O60" s="159">
        <f>SUM(O22+O47)</f>
        <v>0</v>
      </c>
      <c r="P60" s="159"/>
      <c r="Q60" s="159">
        <f>SUM(Q22+Q47)</f>
        <v>0</v>
      </c>
      <c r="R60" s="159">
        <f>SUM(R22+R47)</f>
        <v>0</v>
      </c>
      <c r="S60" s="159"/>
      <c r="T60" s="159">
        <f>SUM(T22+T47)</f>
        <v>0</v>
      </c>
      <c r="U60" s="159">
        <f>SUM(U22+U47)</f>
        <v>0</v>
      </c>
      <c r="V60" s="159"/>
      <c r="W60" s="159">
        <f>SUM(W22+W47)</f>
        <v>0</v>
      </c>
      <c r="X60" s="159">
        <f>SUM(X22+X47)</f>
        <v>0</v>
      </c>
      <c r="Y60" s="159" t="str">
        <f t="shared" si="1"/>
        <v xml:space="preserve">    ---- </v>
      </c>
      <c r="Z60" s="159">
        <f>SUM(Z22+Z47)</f>
        <v>0</v>
      </c>
      <c r="AA60" s="159">
        <f>SUM(AA22+AA47)</f>
        <v>0</v>
      </c>
      <c r="AB60" s="159"/>
      <c r="AC60" s="159">
        <f>SUM(AC22+AC47)</f>
        <v>0</v>
      </c>
      <c r="AD60" s="159">
        <f>SUM(AD22+AD47)</f>
        <v>0</v>
      </c>
      <c r="AE60" s="159"/>
      <c r="AF60" s="159">
        <f>SUM(AF22+AF47)</f>
        <v>0</v>
      </c>
      <c r="AG60" s="159">
        <f>SUM(AG22+AG47)</f>
        <v>0</v>
      </c>
      <c r="AH60" s="159" t="str">
        <f t="shared" si="2"/>
        <v xml:space="preserve">    ---- </v>
      </c>
      <c r="AI60" s="159">
        <f>SUM(AI22+AI47)</f>
        <v>0</v>
      </c>
      <c r="AJ60" s="159">
        <f>SUM(AJ22+AJ47)</f>
        <v>0</v>
      </c>
      <c r="AK60" s="159"/>
      <c r="AL60" s="159">
        <f t="shared" si="4"/>
        <v>0</v>
      </c>
      <c r="AM60" s="159">
        <f t="shared" si="4"/>
        <v>0</v>
      </c>
      <c r="AN60" s="159" t="str">
        <f t="shared" si="5"/>
        <v xml:space="preserve">    ---- </v>
      </c>
      <c r="AO60" s="354"/>
      <c r="AP60" s="354"/>
    </row>
    <row r="61" spans="1:42" s="248" customFormat="1" ht="18.75" customHeight="1">
      <c r="A61" s="284" t="s">
        <v>297</v>
      </c>
      <c r="B61" s="180">
        <f>SUM(B40+B52)</f>
        <v>0</v>
      </c>
      <c r="C61" s="180">
        <f>SUM(C40+C52)</f>
        <v>0</v>
      </c>
      <c r="D61" s="180" t="str">
        <f t="shared" si="6"/>
        <v xml:space="preserve">    ---- </v>
      </c>
      <c r="E61" s="180">
        <f>SUM(E40+E52)</f>
        <v>0</v>
      </c>
      <c r="F61" s="180">
        <f>SUM(F40+F52)</f>
        <v>0</v>
      </c>
      <c r="G61" s="180" t="str">
        <f t="shared" si="0"/>
        <v xml:space="preserve">    ---- </v>
      </c>
      <c r="H61" s="180">
        <f>SUM(H40+H52)</f>
        <v>0</v>
      </c>
      <c r="I61" s="180">
        <f>SUM(I40+I52)</f>
        <v>0</v>
      </c>
      <c r="J61" s="180" t="str">
        <f>IF(H61=0, "    ---- ", IF(ABS(ROUND(100/H61*I61-100,1))&lt;999,ROUND(100/H61*I61-100,1),IF(ROUND(100/H61*I61-100,1)&gt;999,999,-999)))</f>
        <v xml:space="preserve">    ---- </v>
      </c>
      <c r="K61" s="180">
        <f>SUM(K40+K52)</f>
        <v>0</v>
      </c>
      <c r="L61" s="180">
        <f>SUM(L40+L52)</f>
        <v>0</v>
      </c>
      <c r="M61" s="180" t="str">
        <f>IF(K61=0, "    ---- ", IF(ABS(ROUND(100/K61*L61-100,1))&lt;999,ROUND(100/K61*L61-100,1),IF(ROUND(100/K61*L61-100,1)&gt;999,999,-999)))</f>
        <v xml:space="preserve">    ---- </v>
      </c>
      <c r="N61" s="180">
        <f>SUM(N40+N52)</f>
        <v>0</v>
      </c>
      <c r="O61" s="180">
        <f>SUM(O40+O52)</f>
        <v>0</v>
      </c>
      <c r="P61" s="180"/>
      <c r="Q61" s="180">
        <f>SUM(Q40+Q52)</f>
        <v>0</v>
      </c>
      <c r="R61" s="180">
        <f>SUM(R40+R52)</f>
        <v>0</v>
      </c>
      <c r="S61" s="180" t="str">
        <f>IF(Q61=0, "    ---- ", IF(ABS(ROUND(100/Q61*R61-100,1))&lt;999,ROUND(100/Q61*R61-100,1),IF(ROUND(100/Q61*R61-100,1)&gt;999,999,-999)))</f>
        <v xml:space="preserve">    ---- </v>
      </c>
      <c r="T61" s="180">
        <f>SUM(T40+T52)</f>
        <v>0</v>
      </c>
      <c r="U61" s="180">
        <f>SUM(U40+U52)</f>
        <v>0</v>
      </c>
      <c r="V61" s="180" t="str">
        <f>IF(T61=0, "    ---- ", IF(ABS(ROUND(100/T61*U61-100,1))&lt;999,ROUND(100/T61*U61-100,1),IF(ROUND(100/T61*U61-100,1)&gt;999,999,-999)))</f>
        <v xml:space="preserve">    ---- </v>
      </c>
      <c r="W61" s="180">
        <f>SUM(W40+W52)</f>
        <v>0</v>
      </c>
      <c r="X61" s="180">
        <f>SUM(X40+X52)</f>
        <v>0</v>
      </c>
      <c r="Y61" s="180" t="str">
        <f t="shared" si="1"/>
        <v xml:space="preserve">    ---- </v>
      </c>
      <c r="Z61" s="180">
        <f>SUM(Z40+Z52)</f>
        <v>0</v>
      </c>
      <c r="AA61" s="180">
        <f>SUM(AA40+AA52)</f>
        <v>0</v>
      </c>
      <c r="AB61" s="180" t="str">
        <f>IF(Z61=0, "    ---- ", IF(ABS(ROUND(100/Z61*AA61-100,1))&lt;999,ROUND(100/Z61*AA61-100,1),IF(ROUND(100/Z61*AA61-100,1)&gt;999,999,-999)))</f>
        <v xml:space="preserve">    ---- </v>
      </c>
      <c r="AC61" s="180">
        <f>SUM(AC40+AC52)</f>
        <v>0</v>
      </c>
      <c r="AD61" s="180">
        <f>SUM(AD40+AD52)</f>
        <v>0</v>
      </c>
      <c r="AE61" s="180" t="str">
        <f>IF(AC61=0, "    ---- ", IF(ABS(ROUND(100/AC61*AD61-100,1))&lt;999,ROUND(100/AC61*AD61-100,1),IF(ROUND(100/AC61*AD61-100,1)&gt;999,999,-999)))</f>
        <v xml:space="preserve">    ---- </v>
      </c>
      <c r="AF61" s="180">
        <f>SUM(AF40+AF52)</f>
        <v>0</v>
      </c>
      <c r="AG61" s="180">
        <f>SUM(AG40+AG52)</f>
        <v>0</v>
      </c>
      <c r="AH61" s="180" t="str">
        <f t="shared" si="2"/>
        <v xml:space="preserve">    ---- </v>
      </c>
      <c r="AI61" s="180">
        <f>SUM(AI40+AI52)</f>
        <v>0</v>
      </c>
      <c r="AJ61" s="180">
        <f>SUM(AJ40+AJ52)</f>
        <v>0</v>
      </c>
      <c r="AK61" s="180" t="str">
        <f t="shared" si="3"/>
        <v xml:space="preserve">    ---- </v>
      </c>
      <c r="AL61" s="180">
        <f t="shared" si="4"/>
        <v>0</v>
      </c>
      <c r="AM61" s="180">
        <f t="shared" si="4"/>
        <v>0</v>
      </c>
      <c r="AN61" s="180" t="str">
        <f t="shared" si="5"/>
        <v xml:space="preserve">    ---- </v>
      </c>
      <c r="AO61" s="354"/>
      <c r="AP61" s="354"/>
    </row>
    <row r="62" spans="1:42" s="248" customFormat="1" ht="18.75" customHeight="1">
      <c r="A62" s="110" t="s">
        <v>39</v>
      </c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327"/>
      <c r="O62" s="327"/>
      <c r="P62" s="270"/>
      <c r="Q62" s="327"/>
      <c r="R62" s="327"/>
      <c r="S62" s="270"/>
      <c r="T62" s="270"/>
      <c r="U62" s="270"/>
      <c r="V62" s="270"/>
      <c r="W62" s="270"/>
      <c r="X62" s="270"/>
      <c r="Y62" s="270"/>
      <c r="Z62" s="270"/>
      <c r="AA62" s="270"/>
      <c r="AB62" s="270"/>
      <c r="AC62" s="270"/>
      <c r="AD62" s="270"/>
      <c r="AE62" s="270"/>
      <c r="AF62" s="327"/>
      <c r="AG62" s="327"/>
      <c r="AH62" s="270"/>
      <c r="AI62" s="327"/>
      <c r="AJ62" s="327"/>
      <c r="AK62" s="270"/>
      <c r="AL62" s="270"/>
      <c r="AM62" s="270"/>
      <c r="AN62" s="270"/>
      <c r="AO62" s="354"/>
      <c r="AP62" s="354"/>
    </row>
    <row r="63" spans="1:42" s="248" customFormat="1" ht="18.75" customHeight="1">
      <c r="A63" s="110" t="s">
        <v>263</v>
      </c>
      <c r="B63" s="270"/>
      <c r="C63" s="270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327"/>
      <c r="O63" s="327"/>
      <c r="P63" s="270"/>
      <c r="Q63" s="270"/>
      <c r="R63" s="327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327"/>
      <c r="AG63" s="327"/>
      <c r="AH63" s="270"/>
      <c r="AI63" s="270"/>
      <c r="AJ63" s="327"/>
      <c r="AK63" s="270"/>
      <c r="AL63" s="270"/>
      <c r="AM63" s="270"/>
      <c r="AN63" s="270"/>
      <c r="AO63" s="354"/>
      <c r="AP63" s="354"/>
    </row>
    <row r="64" spans="1:42" s="248" customFormat="1" ht="18.75" customHeight="1">
      <c r="Q64" s="110"/>
      <c r="W64" s="110"/>
      <c r="AI64" s="110"/>
      <c r="AL64" s="110"/>
      <c r="AP64" s="354"/>
    </row>
    <row r="65" spans="1:42" s="109" customFormat="1" ht="18.75">
      <c r="AO65" s="300"/>
      <c r="AP65" s="300"/>
    </row>
    <row r="66" spans="1:42" s="109" customFormat="1" ht="18.75">
      <c r="A66" s="460"/>
      <c r="B66" s="448" t="str">
        <f>IF(B11=B12+B15+B18+B19+B21+B22,"","11≠12+15+18+19+21+22")</f>
        <v/>
      </c>
      <c r="C66" s="448" t="str">
        <f>IF(C11=C12+C15+C18+C19+C21+C22,"","11≠12+15+18+19+21+22")</f>
        <v/>
      </c>
      <c r="D66" s="460"/>
      <c r="E66" s="460"/>
      <c r="F66" s="460"/>
      <c r="G66" s="460"/>
      <c r="H66" s="448" t="str">
        <f>IF(H11=H12+H15+H18+H19+H21+H22,"","11≠12+15+18+19+21+22")</f>
        <v/>
      </c>
      <c r="I66" s="448" t="str">
        <f>IF(I11=I12+I15+I18+I19+I21+I22,"","11≠12+15+18+19+21+22")</f>
        <v/>
      </c>
      <c r="J66" s="460"/>
      <c r="K66" s="448" t="str">
        <f>IF(K11=K12+K15+K18+K19+K21+K22,"","11≠12+15+18+19+21+22")</f>
        <v/>
      </c>
      <c r="L66" s="448" t="str">
        <f>IF(L11=L12+L15+L18+L19+L21+L22,"","11≠12+15+18+19+21+22")</f>
        <v/>
      </c>
      <c r="M66" s="460"/>
      <c r="N66" s="448" t="str">
        <f>IF(N11=N12+N15+N18+N19+N21+N22,"","11≠12+15+18+19+21+22")</f>
        <v/>
      </c>
      <c r="O66" s="448" t="str">
        <f>IF(O11=O12+O15+O18+O19+O21+O22,"","11≠12+15+18+19+21+22")</f>
        <v/>
      </c>
      <c r="P66" s="460"/>
      <c r="Q66" s="448" t="str">
        <f>IF(Q11=Q12+Q15+Q18+Q19+Q21+Q22,"","11≠12+15+18+19+21+22")</f>
        <v/>
      </c>
      <c r="R66" s="448" t="str">
        <f>IF(R11=R12+R15+R18+R19+R21+R22,"","11≠12+15+18+19+21+22")</f>
        <v/>
      </c>
      <c r="S66" s="460"/>
      <c r="T66" s="448" t="str">
        <f>IF(T11=T12+T15+T18+T19+T21+T22,"","11≠12+15+18+19+21+22")</f>
        <v/>
      </c>
      <c r="U66" s="448" t="str">
        <f>IF(U11=U12+U15+U18+U19+U21+U22,"","11≠12+15+18+19+21+22")</f>
        <v/>
      </c>
      <c r="V66" s="460"/>
      <c r="W66" s="448" t="str">
        <f>IF(W11=W12+W15+W18+W19+W21+W22,"","11≠12+15+18+19+21+22")</f>
        <v/>
      </c>
      <c r="X66" s="448" t="str">
        <f>IF(X11=X12+X15+X18+X19+X21+X22,"","11≠12+15+18+19+21+22")</f>
        <v/>
      </c>
      <c r="Y66" s="460"/>
      <c r="Z66" s="460"/>
      <c r="AA66" s="460"/>
      <c r="AB66" s="460"/>
      <c r="AC66" s="460"/>
      <c r="AD66" s="460"/>
      <c r="AE66" s="460"/>
      <c r="AF66" s="448" t="str">
        <f>IF(AF11=AF12+AF15+AF18+AF19+AF21+AF22,"","11≠12+15+18+19+21+22")</f>
        <v/>
      </c>
      <c r="AG66" s="448" t="str">
        <f>IF(AG11=AG12+AG15+AG18+AG19+AG21+AG22,"","11≠12+15+18+19+21+22")</f>
        <v/>
      </c>
      <c r="AH66" s="460"/>
      <c r="AI66" s="448" t="str">
        <f>IF(AI11=AI12+AI15+AI18+AI19+AI21+AI22,"","11≠12+15+18+19+21+22")</f>
        <v/>
      </c>
      <c r="AJ66" s="448" t="str">
        <f>IF(AJ11=AJ12+AJ15+AJ18+AJ19+AJ21+AJ22,"","11≠12+15+18+19+21+22")</f>
        <v/>
      </c>
      <c r="AK66" s="460"/>
      <c r="AL66" s="448" t="str">
        <f>IF(AL11=AL12+AL15+AL18+AL19+AL21+AL22,"","11≠12+15+18+19+21+22")</f>
        <v/>
      </c>
      <c r="AM66" s="448" t="str">
        <f>IF(AM11=AM12+AM15+AM18+AM19+AM21+AM22,"","11≠12+15+18+19+21+22")</f>
        <v/>
      </c>
      <c r="AN66" s="460"/>
      <c r="AO66" s="300"/>
      <c r="AP66" s="300"/>
    </row>
    <row r="67" spans="1:42" s="109" customFormat="1" ht="18.75">
      <c r="A67" s="300"/>
      <c r="B67" s="459" t="str">
        <f>IF(B23=B24+B27+B30+B31+B33+B34,"","13≠24+27+30+31+33+34")</f>
        <v/>
      </c>
      <c r="C67" s="459" t="str">
        <f>IF(C23=C24+C27+C30+C31+C33+C34,"","13≠24+27+30+31+33+34")</f>
        <v/>
      </c>
      <c r="D67" s="300"/>
      <c r="E67" s="300"/>
      <c r="F67" s="300"/>
      <c r="G67" s="300"/>
      <c r="H67" s="459" t="str">
        <f>IF(H23=H24+H27+H30+H31+H33+H34,"","13≠24+27+30+31+33+34")</f>
        <v/>
      </c>
      <c r="I67" s="459" t="str">
        <f>IF(I23=I24+I27+I30+I31+I33+I34,"","13≠24+27+30+31+33+34")</f>
        <v/>
      </c>
      <c r="J67" s="300"/>
      <c r="K67" s="459" t="str">
        <f>IF(K23=K24+K27+K30+K31+K33+K34,"","13≠24+27+30+31+33+34")</f>
        <v/>
      </c>
      <c r="L67" s="459" t="str">
        <f>IF(L23=L24+L27+L30+L31+L33+L34,"","13≠24+27+30+31+33+34")</f>
        <v/>
      </c>
      <c r="M67" s="300"/>
      <c r="N67" s="459" t="str">
        <f t="shared" ref="N67:AM67" si="7">IF(N23=N24+N27+N30+N31+N33+N34,"","13≠24+27+30+31+33+34")</f>
        <v/>
      </c>
      <c r="O67" s="459" t="str">
        <f t="shared" si="7"/>
        <v/>
      </c>
      <c r="P67" s="300"/>
      <c r="Q67" s="459" t="str">
        <f t="shared" si="7"/>
        <v/>
      </c>
      <c r="R67" s="459" t="str">
        <f t="shared" si="7"/>
        <v/>
      </c>
      <c r="S67" s="300"/>
      <c r="T67" s="459" t="str">
        <f t="shared" si="7"/>
        <v/>
      </c>
      <c r="U67" s="459" t="str">
        <f t="shared" si="7"/>
        <v/>
      </c>
      <c r="V67" s="300"/>
      <c r="W67" s="459" t="str">
        <f t="shared" si="7"/>
        <v/>
      </c>
      <c r="X67" s="459" t="str">
        <f t="shared" si="7"/>
        <v/>
      </c>
      <c r="Y67" s="300"/>
      <c r="Z67" s="300"/>
      <c r="AA67" s="300"/>
      <c r="AB67" s="300"/>
      <c r="AC67" s="300"/>
      <c r="AD67" s="300"/>
      <c r="AE67" s="300"/>
      <c r="AF67" s="459" t="str">
        <f t="shared" si="7"/>
        <v/>
      </c>
      <c r="AG67" s="459" t="str">
        <f t="shared" si="7"/>
        <v/>
      </c>
      <c r="AH67" s="300"/>
      <c r="AI67" s="459" t="str">
        <f t="shared" si="7"/>
        <v/>
      </c>
      <c r="AJ67" s="459" t="str">
        <f t="shared" si="7"/>
        <v/>
      </c>
      <c r="AK67" s="300"/>
      <c r="AL67" s="459" t="str">
        <f t="shared" si="7"/>
        <v/>
      </c>
      <c r="AM67" s="459" t="str">
        <f t="shared" si="7"/>
        <v/>
      </c>
      <c r="AN67" s="300"/>
      <c r="AP67" s="300"/>
    </row>
    <row r="68" spans="1:42" s="109" customFormat="1" ht="18.75">
      <c r="A68" s="300"/>
      <c r="B68" s="459" t="str">
        <f>IF(B35=B36+B37+B38+B39,"","35≠36+37+38+39")</f>
        <v/>
      </c>
      <c r="C68" s="459" t="str">
        <f>IF(C35=C36+C37+C38+C39,"","35≠36+37+38+39")</f>
        <v/>
      </c>
      <c r="D68" s="300"/>
      <c r="E68" s="300"/>
      <c r="F68" s="300"/>
      <c r="G68" s="300"/>
      <c r="H68" s="459" t="str">
        <f>IF(H35=H36+H37+H38+H39,"","35≠36+37+38+39")</f>
        <v/>
      </c>
      <c r="I68" s="459" t="str">
        <f>IF(I35=I36+I37+I38+I39,"","35≠36+37+38+39")</f>
        <v/>
      </c>
      <c r="J68" s="300"/>
      <c r="K68" s="459" t="str">
        <f>IF(K35=K36+K37+K38+K39,"","35≠36+37+38+39")</f>
        <v/>
      </c>
      <c r="L68" s="459" t="str">
        <f>IF(L35=L36+L37+L38+L39,"","35≠36+37+38+39")</f>
        <v/>
      </c>
      <c r="M68" s="300"/>
      <c r="N68" s="459" t="str">
        <f>IF(N35=N36+N37+N38+N39,"","35≠36+37+38+39")</f>
        <v/>
      </c>
      <c r="O68" s="459" t="str">
        <f>IF(O35=O36+O37+O38+O39,"","35≠36+37+38+39")</f>
        <v/>
      </c>
      <c r="P68" s="300"/>
      <c r="Q68" s="459" t="str">
        <f>IF(Q35=Q36+Q37+Q38+Q39,"","35≠36+37+38+39")</f>
        <v/>
      </c>
      <c r="R68" s="459" t="str">
        <f>IF(R35=R36+R37+R38+R39,"","35≠36+37+38+39")</f>
        <v/>
      </c>
      <c r="S68" s="300"/>
      <c r="T68" s="459" t="str">
        <f>IF(T35=T36+T37+T38+T39,"","35≠36+37+38+39")</f>
        <v/>
      </c>
      <c r="U68" s="459" t="str">
        <f>IF(U35=U36+U37+U38+U39,"","35≠36+37+38+39")</f>
        <v/>
      </c>
      <c r="V68" s="300"/>
      <c r="W68" s="459" t="str">
        <f>IF(W35=W36+W37+W38+W39,"","35≠36+37+38+39")</f>
        <v/>
      </c>
      <c r="X68" s="459" t="str">
        <f>IF(X35=X36+X37+X38+X39,"","35≠36+37+38+39")</f>
        <v/>
      </c>
      <c r="Y68" s="300"/>
      <c r="Z68" s="300"/>
      <c r="AA68" s="300"/>
      <c r="AB68" s="300"/>
      <c r="AC68" s="300"/>
      <c r="AD68" s="300"/>
      <c r="AE68" s="300"/>
      <c r="AF68" s="459" t="str">
        <f>IF(AF35=AF36+AF37+AF38+AF39,"","35≠36+37+38+39")</f>
        <v/>
      </c>
      <c r="AG68" s="459" t="str">
        <f>IF(AG35=AG36+AG37+AG38+AG39,"","35≠36+37+38+39")</f>
        <v/>
      </c>
      <c r="AH68" s="300"/>
      <c r="AI68" s="459" t="str">
        <f>IF(AI35=AI36+AI37+AI38+AI39,"","35≠36+37+38+39")</f>
        <v/>
      </c>
      <c r="AJ68" s="459" t="str">
        <f>IF(AJ35=AJ36+AJ37+AJ38+AJ39,"","35≠36+37+38+39")</f>
        <v/>
      </c>
      <c r="AK68" s="300"/>
      <c r="AL68" s="459" t="str">
        <f>IF(AL35=AL36+AL37+AL38+AL39,"","35≠36+37+38+39")</f>
        <v/>
      </c>
      <c r="AM68" s="459" t="str">
        <f>IF(AM35=AM36+AM37+AM38+AM39,"","35≠36+37+38+39")</f>
        <v/>
      </c>
      <c r="AN68" s="300"/>
      <c r="AP68" s="300"/>
    </row>
    <row r="69" spans="1:42" s="109" customFormat="1" ht="18.75">
      <c r="A69" s="300"/>
      <c r="B69" s="459" t="str">
        <f>IF(B41=B42+B43+B44+B45+B46+B47,"","41≠42+43+44+45+46+47")</f>
        <v/>
      </c>
      <c r="C69" s="459" t="str">
        <f>IF(C41=C42+C43+C44+C45+C46+C47,"","41≠42+43+44+45+46+47")</f>
        <v/>
      </c>
      <c r="D69" s="300"/>
      <c r="E69" s="300"/>
      <c r="F69" s="300"/>
      <c r="G69" s="300"/>
      <c r="H69" s="459" t="str">
        <f>IF(H41=H42+H43+H44+H45+H46+H47,"","41≠42+43+44+45+46+47")</f>
        <v/>
      </c>
      <c r="I69" s="459" t="str">
        <f>IF(I41=I42+I43+I44+I45+I46+I47,"","41≠42+43+44+45+46+47")</f>
        <v/>
      </c>
      <c r="J69" s="300"/>
      <c r="K69" s="459" t="str">
        <f>IF(K41=K42+K43+K44+K45+K46+K47,"","41≠42+43+44+45+46+47")</f>
        <v/>
      </c>
      <c r="L69" s="459" t="str">
        <f>IF(L41=L42+L43+L44+L45+L46+L47,"","41≠42+43+44+45+46+47")</f>
        <v/>
      </c>
      <c r="M69" s="300"/>
      <c r="N69" s="459" t="str">
        <f>IF(N41=N42+N43+N44+N45+N46+N47,"","41≠42+43+44+45+46+47")</f>
        <v/>
      </c>
      <c r="O69" s="459" t="str">
        <f>IF(O41=O42+O43+O44+O45+O46+O47,"","41≠42+43+44+45+46+47")</f>
        <v/>
      </c>
      <c r="P69" s="300"/>
      <c r="Q69" s="459" t="str">
        <f>IF(Q41=Q42+Q43+Q44+Q45+Q46+Q47,"","41≠42+43+44+45+46+47")</f>
        <v/>
      </c>
      <c r="R69" s="459" t="str">
        <f>IF(R41=R42+R43+R44+R45+R46+R47,"","41≠42+43+44+45+46+47")</f>
        <v/>
      </c>
      <c r="S69" s="300"/>
      <c r="T69" s="459" t="str">
        <f>IF(T41=T42+T43+T44+T45+T46+T47,"","41≠42+43+44+45+46+47")</f>
        <v/>
      </c>
      <c r="U69" s="459" t="str">
        <f>IF(U41=U42+U43+U44+U45+U46+U47,"","41≠42+43+44+45+46+47")</f>
        <v/>
      </c>
      <c r="V69" s="300"/>
      <c r="W69" s="459" t="str">
        <f>IF(W41=W42+W43+W44+W45+W46+W47,"","41≠42+43+44+45+46+47")</f>
        <v/>
      </c>
      <c r="X69" s="459" t="str">
        <f>IF(X41=X42+X43+X44+X45+X46+X47,"","41≠42+43+44+45+46+47")</f>
        <v/>
      </c>
      <c r="Y69" s="300"/>
      <c r="Z69" s="300"/>
      <c r="AA69" s="300"/>
      <c r="AB69" s="300"/>
      <c r="AC69" s="300"/>
      <c r="AD69" s="300"/>
      <c r="AE69" s="300"/>
      <c r="AF69" s="459" t="str">
        <f>IF(AF41=AF42+AF43+AF44+AF45+AF46+AF47,"","41≠42+43+44+45+46+47")</f>
        <v/>
      </c>
      <c r="AG69" s="459" t="str">
        <f>IF(AG41=AG42+AG43+AG44+AG45+AG46+AG47,"","41≠42+43+44+45+46+47")</f>
        <v/>
      </c>
      <c r="AH69" s="300"/>
      <c r="AI69" s="459" t="str">
        <f>IF(AI41=AI42+AI43+AI44+AI45+AI46+AI47,"","41≠42+43+44+45+46+47")</f>
        <v/>
      </c>
      <c r="AJ69" s="459" t="str">
        <f>IF(AJ41=AJ42+AJ43+AJ44+AJ45+AJ46+AJ47,"","41≠42+43+44+45+46+47")</f>
        <v/>
      </c>
      <c r="AK69" s="300"/>
      <c r="AL69" s="459" t="str">
        <f>IF(AL41=AL42+AL43+AL44+AL45+AL46+AL47,"","41≠42+43+44+45+46+47")</f>
        <v/>
      </c>
      <c r="AM69" s="459" t="str">
        <f>IF(AM41=AM42+AM43+AM44+AM45+AM46+AM47,"","41≠42+43+44+45+46+47")</f>
        <v/>
      </c>
      <c r="AN69" s="300"/>
    </row>
    <row r="70" spans="1:42" s="109" customFormat="1" ht="18.75">
      <c r="A70" s="300"/>
      <c r="B70" s="459" t="str">
        <f>IF(B48=B49+B50+B51,"","48≠49+50+51")</f>
        <v/>
      </c>
      <c r="C70" s="459" t="str">
        <f>IF(C48=C49+C50+C51,"","48≠49+50+51")</f>
        <v/>
      </c>
      <c r="D70" s="300"/>
      <c r="E70" s="300"/>
      <c r="F70" s="300"/>
      <c r="G70" s="300"/>
      <c r="H70" s="459" t="str">
        <f>IF(H48=H49+H50+H51,"","48≠49+50+51")</f>
        <v/>
      </c>
      <c r="I70" s="459" t="str">
        <f>IF(I48=I49+I50+I51,"","48≠49+50+51")</f>
        <v/>
      </c>
      <c r="J70" s="300"/>
      <c r="K70" s="459" t="str">
        <f>IF(K48=K49+K50+K51,"","48≠49+50+51")</f>
        <v/>
      </c>
      <c r="L70" s="459" t="str">
        <f>IF(L48=L49+L50+L51,"","48≠49+50+51")</f>
        <v/>
      </c>
      <c r="M70" s="300"/>
      <c r="N70" s="459" t="str">
        <f>IF(N48=N49+N50+N51,"","48≠49+50+51")</f>
        <v/>
      </c>
      <c r="O70" s="459" t="str">
        <f>IF(O48=O49+O50+O51,"","48≠49+50+51")</f>
        <v/>
      </c>
      <c r="P70" s="300"/>
      <c r="Q70" s="459" t="str">
        <f>IF(Q48=Q49+Q50+Q51,"","48≠49+50+51")</f>
        <v/>
      </c>
      <c r="R70" s="459" t="str">
        <f>IF(R48=R49+R50+R51,"","48≠49+50+51")</f>
        <v/>
      </c>
      <c r="S70" s="300"/>
      <c r="T70" s="459" t="str">
        <f>IF(T48=T49+T50+T51,"","48≠49+50+51")</f>
        <v/>
      </c>
      <c r="U70" s="459" t="str">
        <f>IF(U48=U49+U50+U51,"","48≠49+50+51")</f>
        <v/>
      </c>
      <c r="V70" s="300"/>
      <c r="W70" s="459" t="str">
        <f>IF(W48=W49+W50+W51,"","48≠49+50+51")</f>
        <v/>
      </c>
      <c r="X70" s="459" t="str">
        <f>IF(X48=X49+X50+X51,"","48≠49+50+51")</f>
        <v/>
      </c>
      <c r="Y70" s="300"/>
      <c r="Z70" s="300"/>
      <c r="AA70" s="300"/>
      <c r="AB70" s="300"/>
      <c r="AC70" s="300"/>
      <c r="AD70" s="300"/>
      <c r="AE70" s="300"/>
      <c r="AF70" s="459" t="str">
        <f>IF(AF48=AF49+AF50+AF51,"","48≠49+50+51")</f>
        <v/>
      </c>
      <c r="AG70" s="459" t="str">
        <f>IF(AG48=AG49+AG50+AG51,"","48≠49+50+51")</f>
        <v/>
      </c>
      <c r="AH70" s="300"/>
      <c r="AI70" s="459" t="str">
        <f>IF(AI48=AI49+AI50+AI51,"","48≠49+50+51")</f>
        <v/>
      </c>
      <c r="AJ70" s="459" t="str">
        <f>IF(AJ48=AJ49+AJ50+AJ51,"","48≠49+50+51")</f>
        <v/>
      </c>
      <c r="AK70" s="300"/>
      <c r="AL70" s="459" t="str">
        <f>IF(AL48=AL49+AL50+AL51,"","48≠49+50+51")</f>
        <v/>
      </c>
      <c r="AM70" s="459" t="str">
        <f>IF(AM48=AM49+AM50+AM51,"","48≠49+50+51")</f>
        <v/>
      </c>
      <c r="AN70" s="300"/>
    </row>
    <row r="71" spans="1:42" s="109" customFormat="1" ht="18.75">
      <c r="A71" s="301"/>
      <c r="B71" s="461" t="str">
        <f>IF(B54=B55+B56+B57+B58+B59+B60+B61,"","54≠55+56+57+58+59+60+61")</f>
        <v/>
      </c>
      <c r="C71" s="461" t="str">
        <f>IF(C54=C55+C56+C57+C58+C59+C60+C61,"","54≠55+56+57+58+59+60+61")</f>
        <v/>
      </c>
      <c r="D71" s="301"/>
      <c r="E71" s="301"/>
      <c r="F71" s="301"/>
      <c r="G71" s="301"/>
      <c r="H71" s="461" t="str">
        <f>IF(H54=H55+H56+H57+H58+H59+H60+H61,"","54≠55+56+57+58+59+60+61")</f>
        <v/>
      </c>
      <c r="I71" s="461" t="str">
        <f>IF(I54=I55+I56+I57+I58+I59+I60+I61,"","54≠55+56+57+58+59+60+61")</f>
        <v/>
      </c>
      <c r="J71" s="301"/>
      <c r="K71" s="461" t="str">
        <f>IF(K54=K55+K56+K57+K58+K59+K60+K61,"","54≠55+56+57+58+59+60+61")</f>
        <v/>
      </c>
      <c r="L71" s="461" t="str">
        <f>IF(L54=L55+L56+L57+L58+L59+L60+L61,"","54≠55+56+57+58+59+60+61")</f>
        <v/>
      </c>
      <c r="M71" s="301"/>
      <c r="N71" s="461" t="str">
        <f>IF(N54=N55+N56+N57+N58+N59+N60+N61,"","54≠55+56+57+58+59+60+61")</f>
        <v/>
      </c>
      <c r="O71" s="461" t="str">
        <f>IF(O54=O55+O56+O57+O58+O59+O60+O61,"","54≠55+56+57+58+59+60+61")</f>
        <v/>
      </c>
      <c r="P71" s="301"/>
      <c r="Q71" s="461" t="str">
        <f>IF(Q54=Q55+Q56+Q57+Q58+Q59+Q60+Q61,"","54≠55+56+57+58+59+60+61")</f>
        <v/>
      </c>
      <c r="R71" s="461" t="str">
        <f>IF(R54=R55+R56+R57+R58+R59+R60+R61,"","54≠55+56+57+58+59+60+61")</f>
        <v/>
      </c>
      <c r="S71" s="301"/>
      <c r="T71" s="461" t="str">
        <f>IF(T54=T55+T56+T57+T58+T59+T60+T61,"","54≠55+56+57+58+59+60+61")</f>
        <v/>
      </c>
      <c r="U71" s="461" t="str">
        <f>IF(U54=U55+U56+U57+U58+U59+U60+U61,"","54≠55+56+57+58+59+60+61")</f>
        <v/>
      </c>
      <c r="V71" s="301"/>
      <c r="W71" s="461" t="str">
        <f>IF(W54=W55+W56+W57+W58+W59+W60+W61,"","54≠55+56+57+58+59+60+61")</f>
        <v/>
      </c>
      <c r="X71" s="461" t="str">
        <f>IF(X54=X55+X56+X57+X58+X59+X60+X61,"","54≠55+56+57+58+59+60+61")</f>
        <v/>
      </c>
      <c r="Y71" s="301"/>
      <c r="Z71" s="301"/>
      <c r="AA71" s="301"/>
      <c r="AB71" s="301"/>
      <c r="AC71" s="301"/>
      <c r="AD71" s="301"/>
      <c r="AE71" s="301"/>
      <c r="AF71" s="461" t="str">
        <f>IF(AF54=AF55+AF56+AF57+AF58+AF59+AF60+AF61,"","54≠55+56+57+58+59+60+61")</f>
        <v/>
      </c>
      <c r="AG71" s="461" t="str">
        <f>IF(AG54=AG55+AG56+AG57+AG58+AG59+AG60+AG61,"","54≠55+56+57+58+59+60+61")</f>
        <v/>
      </c>
      <c r="AH71" s="301"/>
      <c r="AI71" s="461" t="str">
        <f>IF(AI54=AI55+AI56+AI57+AI58+AI59+AI60+AI61,"","54≠55+56+57+58+59+60+61")</f>
        <v/>
      </c>
      <c r="AJ71" s="461" t="str">
        <f>IF(AJ54=AJ55+AJ56+AJ57+AJ58+AJ59+AJ60+AJ61,"","54≠55+56+57+58+59+60+61")</f>
        <v/>
      </c>
      <c r="AK71" s="301"/>
      <c r="AL71" s="461" t="str">
        <f>IF(AL54=AL55+AL56+AL57+AL58+AL59+AL60+AL61,"","54≠55+56+57+58+59+60+61")</f>
        <v/>
      </c>
      <c r="AM71" s="461" t="str">
        <f>IF(AM54=AM55+AM56+AM57+AM58+AM59+AM60+AM61,"","54≠55+56+57+58+59+60+61")</f>
        <v/>
      </c>
      <c r="AN71" s="301"/>
    </row>
    <row r="72" spans="1:42" s="109" customFormat="1" ht="18.75"/>
    <row r="73" spans="1:42" s="109" customFormat="1" ht="18.75"/>
    <row r="74" spans="1:42" s="109" customFormat="1" ht="18.75"/>
    <row r="75" spans="1:42" s="109" customFormat="1" ht="18.75"/>
    <row r="76" spans="1:42" s="109" customFormat="1" ht="18.75"/>
    <row r="77" spans="1:42" s="109" customFormat="1" ht="18.75"/>
    <row r="78" spans="1:42" s="109" customFormat="1" ht="18.75"/>
    <row r="79" spans="1:42" s="109" customFormat="1" ht="18.75"/>
    <row r="80" spans="1:42" s="109" customFormat="1" ht="18.75"/>
    <row r="81" spans="1:40" s="109" customFormat="1" ht="18.75"/>
    <row r="82" spans="1:40" s="109" customFormat="1" ht="18.75"/>
    <row r="83" spans="1:40" s="109" customFormat="1" ht="18.75"/>
    <row r="84" spans="1:40" s="109" customFormat="1" ht="18.75"/>
    <row r="85" spans="1:40" s="109" customFormat="1" ht="18.75"/>
    <row r="86" spans="1:40" s="109" customFormat="1" ht="18.75"/>
    <row r="87" spans="1:40" s="109" customFormat="1" ht="18.75">
      <c r="A87" s="300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</row>
    <row r="88" spans="1:40" s="109" customFormat="1" ht="18.75">
      <c r="A88" s="300"/>
      <c r="B88" s="300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</row>
    <row r="89" spans="1:40" s="109" customFormat="1" ht="18.75">
      <c r="A89" s="300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</row>
    <row r="90" spans="1:40" s="109" customFormat="1" ht="18.75">
      <c r="A90" s="300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</row>
    <row r="91" spans="1:40" s="109" customFormat="1" ht="18.75"/>
    <row r="92" spans="1:40" s="109" customFormat="1" ht="18.75"/>
    <row r="93" spans="1:40" s="109" customFormat="1" ht="18.75"/>
    <row r="94" spans="1:40" s="109" customFormat="1" ht="18.75"/>
    <row r="95" spans="1:40" s="109" customFormat="1" ht="18.75"/>
    <row r="96" spans="1:40" s="109" customFormat="1" ht="18.75"/>
    <row r="97" s="109" customFormat="1" ht="18.75"/>
    <row r="98" s="109" customFormat="1" ht="18.75"/>
    <row r="99" s="109" customFormat="1" ht="18.75"/>
    <row r="100" s="109" customFormat="1" ht="18.75"/>
    <row r="101" s="109" customFormat="1" ht="18.75"/>
    <row r="102" s="109" customFormat="1" ht="18.75"/>
  </sheetData>
  <mergeCells count="34">
    <mergeCell ref="B5:D5"/>
    <mergeCell ref="N5:P5"/>
    <mergeCell ref="B6:D6"/>
    <mergeCell ref="W6:Y6"/>
    <mergeCell ref="H5:J5"/>
    <mergeCell ref="T6:V6"/>
    <mergeCell ref="E6:G6"/>
    <mergeCell ref="AC6:AE6"/>
    <mergeCell ref="K5:M5"/>
    <mergeCell ref="AI5:AK5"/>
    <mergeCell ref="Z5:AB5"/>
    <mergeCell ref="Z6:AB6"/>
    <mergeCell ref="AF6:AH6"/>
    <mergeCell ref="AI6:AK6"/>
    <mergeCell ref="AL6:AN6"/>
    <mergeCell ref="T5:V5"/>
    <mergeCell ref="AL5:AN5"/>
    <mergeCell ref="AF5:AH5"/>
    <mergeCell ref="E5:G5"/>
    <mergeCell ref="H6:J6"/>
    <mergeCell ref="N6:P6"/>
    <mergeCell ref="Q6:S6"/>
    <mergeCell ref="K6:M6"/>
    <mergeCell ref="AC5:AE5"/>
    <mergeCell ref="AQ5:AS5"/>
    <mergeCell ref="AW5:AY5"/>
    <mergeCell ref="AW6:AY6"/>
    <mergeCell ref="AQ6:AS6"/>
    <mergeCell ref="AT5:AV5"/>
    <mergeCell ref="BC6:BE6"/>
    <mergeCell ref="AT6:AV6"/>
    <mergeCell ref="AZ5:BB5"/>
    <mergeCell ref="BC5:BE5"/>
    <mergeCell ref="AZ6:BB6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4" orientation="portrait" r:id="rId1"/>
  <headerFooter alignWithMargins="0"/>
  <colBreaks count="4" manualBreakCount="4">
    <brk id="10" min="1" max="63" man="1"/>
    <brk id="19" min="1" max="63" man="1"/>
    <brk id="28" min="1" max="63" man="1"/>
    <brk id="37" min="1" max="6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AP89"/>
  <sheetViews>
    <sheetView showGridLines="0" zoomScale="60" zoomScaleNormal="60" workbookViewId="0">
      <pane xSplit="1" ySplit="8" topLeftCell="B9" activePane="bottomRight" state="frozen"/>
      <selection activeCell="A2" sqref="A2"/>
      <selection pane="topRight" activeCell="A2" sqref="A2"/>
      <selection pane="bottomLeft" activeCell="A2" sqref="A2"/>
      <selection pane="bottomRight" activeCell="A4" sqref="A4"/>
    </sheetView>
  </sheetViews>
  <sheetFormatPr baseColWidth="10" defaultColWidth="12.5703125" defaultRowHeight="15.75"/>
  <cols>
    <col min="1" max="1" width="77.7109375" style="303" customWidth="1"/>
    <col min="2" max="42" width="11.7109375" style="303" customWidth="1"/>
    <col min="43" max="43" width="7.7109375" style="303" customWidth="1"/>
    <col min="44" max="45" width="11.7109375" style="303" customWidth="1"/>
    <col min="46" max="46" width="7.7109375" style="303" customWidth="1"/>
    <col min="47" max="16384" width="12.5703125" style="303"/>
  </cols>
  <sheetData>
    <row r="1" spans="1:42" ht="20.25" customHeight="1">
      <c r="A1" s="287" t="s">
        <v>40</v>
      </c>
      <c r="B1" s="557" t="s">
        <v>446</v>
      </c>
    </row>
    <row r="2" spans="1:42" ht="20.100000000000001" customHeight="1">
      <c r="A2" s="358" t="s">
        <v>277</v>
      </c>
    </row>
    <row r="3" spans="1:42" ht="20.100000000000001" customHeight="1">
      <c r="A3" s="359" t="s">
        <v>262</v>
      </c>
      <c r="AO3" s="339"/>
    </row>
    <row r="4" spans="1:42" ht="18.75" customHeight="1">
      <c r="A4" s="341" t="s">
        <v>301</v>
      </c>
      <c r="B4" s="310"/>
      <c r="C4" s="308"/>
      <c r="D4" s="309"/>
      <c r="E4" s="308"/>
      <c r="F4" s="308"/>
      <c r="G4" s="308"/>
      <c r="H4" s="308"/>
      <c r="I4" s="308"/>
      <c r="J4" s="309"/>
      <c r="K4" s="308"/>
      <c r="L4" s="308"/>
      <c r="M4" s="309"/>
      <c r="N4" s="308"/>
      <c r="O4" s="308"/>
      <c r="P4" s="309"/>
      <c r="Q4" s="310"/>
      <c r="R4" s="308"/>
      <c r="S4" s="309"/>
      <c r="T4" s="310"/>
      <c r="U4" s="308"/>
      <c r="V4" s="309"/>
      <c r="W4" s="310"/>
      <c r="X4" s="308"/>
      <c r="Y4" s="309"/>
      <c r="Z4" s="308"/>
      <c r="AA4" s="308"/>
      <c r="AB4" s="309"/>
      <c r="AC4" s="310"/>
      <c r="AD4" s="308"/>
      <c r="AE4" s="309"/>
      <c r="AF4" s="310"/>
      <c r="AG4" s="308"/>
      <c r="AH4" s="309"/>
      <c r="AI4" s="310"/>
      <c r="AJ4" s="308"/>
      <c r="AK4" s="309"/>
      <c r="AL4" s="310"/>
      <c r="AM4" s="308"/>
      <c r="AN4" s="309"/>
      <c r="AO4" s="339"/>
      <c r="AP4" s="339"/>
    </row>
    <row r="5" spans="1:42" ht="18.75" customHeight="1">
      <c r="A5" s="311" t="s">
        <v>79</v>
      </c>
      <c r="B5" s="687" t="s">
        <v>66</v>
      </c>
      <c r="C5" s="688"/>
      <c r="D5" s="689"/>
      <c r="E5" s="671" t="s">
        <v>351</v>
      </c>
      <c r="F5" s="672"/>
      <c r="G5" s="673"/>
      <c r="H5" s="671" t="s">
        <v>127</v>
      </c>
      <c r="I5" s="672"/>
      <c r="J5" s="673"/>
      <c r="K5" s="687" t="s">
        <v>92</v>
      </c>
      <c r="L5" s="688"/>
      <c r="M5" s="689"/>
      <c r="N5" s="398"/>
      <c r="O5" s="398"/>
      <c r="P5" s="492"/>
      <c r="Q5" s="671" t="s">
        <v>128</v>
      </c>
      <c r="R5" s="672"/>
      <c r="S5" s="673"/>
      <c r="T5" s="687" t="s">
        <v>1</v>
      </c>
      <c r="U5" s="688"/>
      <c r="V5" s="689"/>
      <c r="W5" s="687"/>
      <c r="X5" s="688"/>
      <c r="Y5" s="689"/>
      <c r="Z5" s="671" t="s">
        <v>353</v>
      </c>
      <c r="AA5" s="672"/>
      <c r="AB5" s="673"/>
      <c r="AC5" s="671"/>
      <c r="AD5" s="672"/>
      <c r="AE5" s="673"/>
      <c r="AF5" s="687" t="s">
        <v>47</v>
      </c>
      <c r="AG5" s="688"/>
      <c r="AH5" s="689"/>
      <c r="AI5" s="687" t="s">
        <v>80</v>
      </c>
      <c r="AJ5" s="688"/>
      <c r="AK5" s="689"/>
      <c r="AL5" s="687" t="s">
        <v>85</v>
      </c>
      <c r="AM5" s="688"/>
      <c r="AN5" s="689"/>
      <c r="AO5" s="339"/>
      <c r="AP5" s="339"/>
    </row>
    <row r="6" spans="1:42" ht="18.75" customHeight="1">
      <c r="A6" s="312" t="s">
        <v>78</v>
      </c>
      <c r="B6" s="682" t="s">
        <v>110</v>
      </c>
      <c r="C6" s="683"/>
      <c r="D6" s="684"/>
      <c r="E6" s="674" t="s">
        <v>95</v>
      </c>
      <c r="F6" s="675"/>
      <c r="G6" s="676"/>
      <c r="H6" s="674" t="s">
        <v>95</v>
      </c>
      <c r="I6" s="675"/>
      <c r="J6" s="676"/>
      <c r="K6" s="682" t="s">
        <v>93</v>
      </c>
      <c r="L6" s="683"/>
      <c r="M6" s="684"/>
      <c r="N6" s="397"/>
      <c r="O6" s="397" t="s">
        <v>128</v>
      </c>
      <c r="P6" s="491"/>
      <c r="Q6" s="674" t="s">
        <v>129</v>
      </c>
      <c r="R6" s="675"/>
      <c r="S6" s="676"/>
      <c r="T6" s="682" t="s">
        <v>112</v>
      </c>
      <c r="U6" s="683"/>
      <c r="V6" s="684"/>
      <c r="W6" s="682" t="s">
        <v>19</v>
      </c>
      <c r="X6" s="683"/>
      <c r="Y6" s="684"/>
      <c r="Z6" s="674" t="s">
        <v>354</v>
      </c>
      <c r="AA6" s="675"/>
      <c r="AB6" s="676"/>
      <c r="AC6" s="674" t="s">
        <v>94</v>
      </c>
      <c r="AD6" s="675"/>
      <c r="AE6" s="676"/>
      <c r="AF6" s="682" t="s">
        <v>95</v>
      </c>
      <c r="AG6" s="683"/>
      <c r="AH6" s="684"/>
      <c r="AI6" s="682" t="s">
        <v>82</v>
      </c>
      <c r="AJ6" s="683"/>
      <c r="AK6" s="684"/>
      <c r="AL6" s="682" t="s">
        <v>275</v>
      </c>
      <c r="AM6" s="683"/>
      <c r="AN6" s="684"/>
      <c r="AO6" s="339"/>
      <c r="AP6" s="339"/>
    </row>
    <row r="7" spans="1:42" ht="18.75" customHeight="1">
      <c r="A7" s="312"/>
      <c r="B7" s="6"/>
      <c r="C7" s="6"/>
      <c r="D7" s="7" t="s">
        <v>4</v>
      </c>
      <c r="E7" s="6"/>
      <c r="F7" s="6"/>
      <c r="G7" s="7" t="s">
        <v>4</v>
      </c>
      <c r="H7" s="6"/>
      <c r="I7" s="6"/>
      <c r="J7" s="7" t="s">
        <v>4</v>
      </c>
      <c r="K7" s="6"/>
      <c r="L7" s="6"/>
      <c r="M7" s="7" t="s">
        <v>4</v>
      </c>
      <c r="N7" s="6"/>
      <c r="O7" s="6"/>
      <c r="P7" s="7" t="s">
        <v>4</v>
      </c>
      <c r="Q7" s="6"/>
      <c r="R7" s="6"/>
      <c r="S7" s="7" t="s">
        <v>4</v>
      </c>
      <c r="T7" s="6"/>
      <c r="U7" s="6"/>
      <c r="V7" s="7" t="s">
        <v>4</v>
      </c>
      <c r="W7" s="6"/>
      <c r="X7" s="6"/>
      <c r="Y7" s="7" t="s">
        <v>4</v>
      </c>
      <c r="Z7" s="6"/>
      <c r="AA7" s="6"/>
      <c r="AB7" s="7" t="s">
        <v>4</v>
      </c>
      <c r="AC7" s="6"/>
      <c r="AD7" s="6"/>
      <c r="AE7" s="7" t="s">
        <v>4</v>
      </c>
      <c r="AF7" s="6"/>
      <c r="AG7" s="6"/>
      <c r="AH7" s="7" t="s">
        <v>4</v>
      </c>
      <c r="AI7" s="6"/>
      <c r="AJ7" s="6"/>
      <c r="AK7" s="7" t="s">
        <v>4</v>
      </c>
      <c r="AL7" s="6"/>
      <c r="AM7" s="6"/>
      <c r="AN7" s="7" t="s">
        <v>4</v>
      </c>
      <c r="AO7" s="339"/>
      <c r="AP7" s="339"/>
    </row>
    <row r="8" spans="1:42" ht="18.75" customHeight="1">
      <c r="A8" s="313" t="s">
        <v>48</v>
      </c>
      <c r="B8" s="295">
        <v>2014</v>
      </c>
      <c r="C8" s="295">
        <v>2015</v>
      </c>
      <c r="D8" s="50" t="s">
        <v>7</v>
      </c>
      <c r="E8" s="295">
        <v>2014</v>
      </c>
      <c r="F8" s="295">
        <v>2015</v>
      </c>
      <c r="G8" s="50" t="s">
        <v>7</v>
      </c>
      <c r="H8" s="295">
        <v>2014</v>
      </c>
      <c r="I8" s="295">
        <v>2015</v>
      </c>
      <c r="J8" s="50" t="s">
        <v>7</v>
      </c>
      <c r="K8" s="295">
        <v>2014</v>
      </c>
      <c r="L8" s="295">
        <v>2015</v>
      </c>
      <c r="M8" s="50" t="s">
        <v>7</v>
      </c>
      <c r="N8" s="295">
        <v>2014</v>
      </c>
      <c r="O8" s="295">
        <v>2015</v>
      </c>
      <c r="P8" s="50" t="s">
        <v>7</v>
      </c>
      <c r="Q8" s="295">
        <v>2014</v>
      </c>
      <c r="R8" s="295">
        <v>2015</v>
      </c>
      <c r="S8" s="50" t="s">
        <v>7</v>
      </c>
      <c r="T8" s="295">
        <v>2014</v>
      </c>
      <c r="U8" s="295">
        <v>2015</v>
      </c>
      <c r="V8" s="50" t="s">
        <v>7</v>
      </c>
      <c r="W8" s="295">
        <v>2014</v>
      </c>
      <c r="X8" s="295">
        <v>2015</v>
      </c>
      <c r="Y8" s="50" t="s">
        <v>7</v>
      </c>
      <c r="Z8" s="295">
        <v>2014</v>
      </c>
      <c r="AA8" s="295">
        <v>2015</v>
      </c>
      <c r="AB8" s="50" t="s">
        <v>7</v>
      </c>
      <c r="AC8" s="295">
        <v>2014</v>
      </c>
      <c r="AD8" s="295">
        <v>2015</v>
      </c>
      <c r="AE8" s="50" t="s">
        <v>7</v>
      </c>
      <c r="AF8" s="295">
        <v>2014</v>
      </c>
      <c r="AG8" s="295">
        <v>2015</v>
      </c>
      <c r="AH8" s="50" t="s">
        <v>7</v>
      </c>
      <c r="AI8" s="295">
        <v>2014</v>
      </c>
      <c r="AJ8" s="295">
        <v>2015</v>
      </c>
      <c r="AK8" s="50" t="s">
        <v>7</v>
      </c>
      <c r="AL8" s="295">
        <v>2014</v>
      </c>
      <c r="AM8" s="295">
        <v>2015</v>
      </c>
      <c r="AN8" s="50" t="s">
        <v>7</v>
      </c>
      <c r="AO8" s="339"/>
      <c r="AP8" s="339"/>
    </row>
    <row r="9" spans="1:42" s="328" customFormat="1" ht="18.75" customHeight="1">
      <c r="A9" s="399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60"/>
      <c r="U9" s="325"/>
      <c r="V9" s="324"/>
      <c r="W9" s="325"/>
      <c r="X9" s="325"/>
      <c r="Y9" s="324"/>
      <c r="Z9" s="324"/>
      <c r="AA9" s="324"/>
      <c r="AB9" s="324"/>
      <c r="AC9" s="361"/>
      <c r="AD9" s="362"/>
      <c r="AE9" s="324"/>
      <c r="AF9" s="326"/>
      <c r="AG9" s="326"/>
      <c r="AH9" s="324"/>
      <c r="AI9" s="325"/>
      <c r="AJ9" s="325"/>
      <c r="AK9" s="326"/>
      <c r="AL9" s="325"/>
      <c r="AM9" s="325"/>
      <c r="AN9" s="326"/>
      <c r="AO9" s="400"/>
      <c r="AP9" s="400"/>
    </row>
    <row r="10" spans="1:42" s="322" customFormat="1" ht="18.75" customHeight="1">
      <c r="A10" s="205" t="s">
        <v>264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19"/>
      <c r="V10" s="318"/>
      <c r="W10" s="319"/>
      <c r="X10" s="319"/>
      <c r="Y10" s="318"/>
      <c r="Z10" s="318"/>
      <c r="AA10" s="318"/>
      <c r="AB10" s="318"/>
      <c r="AC10" s="363"/>
      <c r="AD10" s="364"/>
      <c r="AE10" s="318"/>
      <c r="AF10" s="320"/>
      <c r="AG10" s="320"/>
      <c r="AH10" s="318"/>
      <c r="AI10" s="319"/>
      <c r="AJ10" s="319"/>
      <c r="AK10" s="320"/>
      <c r="AL10" s="319"/>
      <c r="AM10" s="319"/>
      <c r="AN10" s="320"/>
      <c r="AO10" s="321"/>
      <c r="AP10" s="321"/>
    </row>
    <row r="11" spans="1:42" s="322" customFormat="1" ht="18.75" customHeight="1">
      <c r="A11" s="355" t="s">
        <v>265</v>
      </c>
      <c r="B11" s="320">
        <f>SUM(B12:B15)</f>
        <v>0</v>
      </c>
      <c r="C11" s="320">
        <f>SUM(C12:C15)</f>
        <v>0</v>
      </c>
      <c r="D11" s="320" t="str">
        <f>IF(B11=0, "    ---- ", IF(ABS(ROUND(100/B11*C11-100,1))&lt;999,ROUND(100/B11*C11-100,1),IF(ROUND(100/B11*C11-100,1)&gt;999,999,-999)))</f>
        <v xml:space="preserve">    ---- </v>
      </c>
      <c r="E11" s="320">
        <f>SUM(E12:E15)</f>
        <v>0</v>
      </c>
      <c r="F11" s="320">
        <f>SUM(F12:F15)</f>
        <v>0</v>
      </c>
      <c r="G11" s="320" t="str">
        <f>IF(E11=0, "    ---- ", IF(ABS(ROUND(100/E11*F11-100,1))&lt;999,ROUND(100/E11*F11-100,1),IF(ROUND(100/E11*F11-100,1)&gt;999,999,-999)))</f>
        <v xml:space="preserve">    ---- </v>
      </c>
      <c r="H11" s="320">
        <f>SUM(H12:H15)</f>
        <v>0</v>
      </c>
      <c r="I11" s="320">
        <f>SUM(I12:I15)</f>
        <v>0</v>
      </c>
      <c r="J11" s="320" t="str">
        <f>IF(H11=0, "    ---- ", IF(ABS(ROUND(100/H11*I11-100,1))&lt;999,ROUND(100/H11*I11-100,1),IF(ROUND(100/H11*I11-100,1)&gt;999,999,-999)))</f>
        <v xml:space="preserve">    ---- </v>
      </c>
      <c r="K11" s="320">
        <f>SUM(K12:K15)</f>
        <v>0</v>
      </c>
      <c r="L11" s="320">
        <f>SUM(L12:L15)</f>
        <v>0</v>
      </c>
      <c r="M11" s="320" t="str">
        <f>IF(K11=0, "    ---- ", IF(ABS(ROUND(100/K11*L11-100,1))&lt;999,ROUND(100/K11*L11-100,1),IF(ROUND(100/K11*L11-100,1)&gt;999,999,-999)))</f>
        <v xml:space="preserve">    ---- </v>
      </c>
      <c r="N11" s="320">
        <f>SUM(N12:N15)</f>
        <v>0</v>
      </c>
      <c r="O11" s="320">
        <f>SUM(O12:O15)</f>
        <v>0</v>
      </c>
      <c r="P11" s="320" t="str">
        <f>IF(N11=0, "    ---- ", IF(ABS(ROUND(100/N11*O11-100,1))&lt;999,ROUND(100/N11*O11-100,1),IF(ROUND(100/N11*O11-100,1)&gt;999,999,-999)))</f>
        <v xml:space="preserve">    ---- </v>
      </c>
      <c r="Q11" s="320">
        <f>SUM(Q12:Q15)</f>
        <v>0</v>
      </c>
      <c r="R11" s="320">
        <f>SUM(R12:R15)</f>
        <v>0</v>
      </c>
      <c r="S11" s="320" t="str">
        <f>IF(Q11=0, "    ---- ", IF(ABS(ROUND(100/Q11*R11-100,1))&lt;999,ROUND(100/Q11*R11-100,1),IF(ROUND(100/Q11*R11-100,1)&gt;999,999,-999)))</f>
        <v xml:space="preserve">    ---- </v>
      </c>
      <c r="T11" s="320">
        <f>SUM(T12:T15)</f>
        <v>0</v>
      </c>
      <c r="U11" s="320">
        <f>SUM(U12:U15)</f>
        <v>0</v>
      </c>
      <c r="V11" s="420" t="str">
        <f>IF(T11=0, "    ---- ", IF(ABS(ROUND(100/T11*U11-100,1))&lt;999,ROUND(100/T11*U11-100,1),IF(ROUND(100/T11*U11-100,1)&gt;999,999,-999)))</f>
        <v xml:space="preserve">    ---- </v>
      </c>
      <c r="W11" s="320">
        <f>SUM(W12:W15)</f>
        <v>0</v>
      </c>
      <c r="X11" s="320">
        <f>SUM(X12:X15)</f>
        <v>0</v>
      </c>
      <c r="Y11" s="318" t="str">
        <f>IF(W11=0, "    ---- ", IF(ABS(ROUND(100/W11*X11-100,1))&lt;999,ROUND(100/W11*X11-100,1),IF(ROUND(100/W11*X11-100,1)&gt;999,999,-999)))</f>
        <v xml:space="preserve">    ---- </v>
      </c>
      <c r="Z11" s="320">
        <f>SUM(Z12:Z15)</f>
        <v>0</v>
      </c>
      <c r="AA11" s="320">
        <f>SUM(AA12:AA15)</f>
        <v>0</v>
      </c>
      <c r="AB11" s="318" t="str">
        <f>IF(Z11=0, "    ---- ", IF(ABS(ROUND(100/Z11*AA11-100,1))&lt;999,ROUND(100/Z11*AA11-100,1),IF(ROUND(100/Z11*AA11-100,1)&gt;999,999,-999)))</f>
        <v xml:space="preserve">    ---- </v>
      </c>
      <c r="AC11" s="320">
        <f>SUM(AC12:AC15)</f>
        <v>0</v>
      </c>
      <c r="AD11" s="320">
        <f>SUM(AD12:AD15)</f>
        <v>0</v>
      </c>
      <c r="AE11" s="420" t="str">
        <f>IF(AC11=0, "    ---- ", IF(ABS(ROUND(100/AC11*AD11-100,1))&lt;999,ROUND(100/AC11*AD11-100,1),IF(ROUND(100/AC11*AD11-100,1)&gt;999,999,-999)))</f>
        <v xml:space="preserve">    ---- </v>
      </c>
      <c r="AF11" s="320">
        <f>SUM(AF12:AF15)</f>
        <v>0</v>
      </c>
      <c r="AG11" s="320">
        <f>SUM(AG12:AG15)</f>
        <v>0</v>
      </c>
      <c r="AH11" s="420" t="str">
        <f t="shared" ref="AH11:AH45" si="0">IF(AF11=0, "    ---- ", IF(ABS(ROUND(100/AF11*AG11-100,1))&lt;999,ROUND(100/AF11*AG11-100,1),IF(ROUND(100/AF11*AG11-100,1)&gt;999,999,-999)))</f>
        <v xml:space="preserve">    ---- </v>
      </c>
      <c r="AI11" s="320">
        <f>+B11+E11+H11+K11+N11+Q11+T11+W11+Z11+AC11+AF11</f>
        <v>0</v>
      </c>
      <c r="AJ11" s="320">
        <f>+C11+F11+I11+L11+O11+R11+U11+X11+AA11+AD11+AG11</f>
        <v>0</v>
      </c>
      <c r="AK11" s="320" t="str">
        <f>IF(AI11=0, "    ---- ", IF(ABS(ROUND(100/AI11*AJ11-100,1))&lt;999,ROUND(100/AI11*AJ11-100,1),IF(ROUND(100/AI11*AJ11-100,1)&gt;999,999,-999)))</f>
        <v xml:space="preserve">    ---- </v>
      </c>
      <c r="AL11" s="487"/>
      <c r="AM11" s="487"/>
      <c r="AN11" s="487"/>
      <c r="AO11" s="321"/>
      <c r="AP11" s="321"/>
    </row>
    <row r="12" spans="1:42" s="302" customFormat="1" ht="18.75" customHeight="1">
      <c r="A12" s="85" t="s">
        <v>250</v>
      </c>
      <c r="B12" s="326"/>
      <c r="C12" s="326"/>
      <c r="D12" s="326" t="str">
        <f>IF(B12=0, "    ---- ", IF(ABS(ROUND(100/B12*C12-100,1))&lt;999,ROUND(100/B12*C12-100,1),IF(ROUND(100/B12*C12-100,1)&gt;999,999,-999)))</f>
        <v xml:space="preserve">    ---- </v>
      </c>
      <c r="E12" s="326"/>
      <c r="F12" s="326"/>
      <c r="G12" s="326" t="str">
        <f>IF(E12=0, "    ---- ", IF(ABS(ROUND(100/E12*F12-100,1))&lt;999,ROUND(100/E12*F12-100,1),IF(ROUND(100/E12*F12-100,1)&gt;999,999,-999)))</f>
        <v xml:space="preserve">    ---- </v>
      </c>
      <c r="H12" s="326"/>
      <c r="I12" s="326"/>
      <c r="J12" s="326"/>
      <c r="K12" s="326"/>
      <c r="L12" s="326"/>
      <c r="M12" s="326" t="str">
        <f>IF(K12=0, "    ---- ", IF(ABS(ROUND(100/K12*L12-100,1))&lt;999,ROUND(100/K12*L12-100,1),IF(ROUND(100/K12*L12-100,1)&gt;999,999,-999)))</f>
        <v xml:space="preserve">    ---- </v>
      </c>
      <c r="N12" s="326"/>
      <c r="O12" s="326"/>
      <c r="P12" s="326"/>
      <c r="Q12" s="326"/>
      <c r="R12" s="326"/>
      <c r="S12" s="326"/>
      <c r="T12" s="326"/>
      <c r="U12" s="326"/>
      <c r="V12" s="421" t="str">
        <f>IF(T12=0, "    ---- ", IF(ABS(ROUND(100/T12*U12-100,1))&lt;999,ROUND(100/T12*U12-100,1),IF(ROUND(100/T12*U12-100,1)&gt;999,999,-999)))</f>
        <v xml:space="preserve">    ---- </v>
      </c>
      <c r="W12" s="326"/>
      <c r="X12" s="326"/>
      <c r="Y12" s="324" t="str">
        <f>IF(W12=0, "    ---- ", IF(ABS(ROUND(100/W12*X12-100,1))&lt;999,ROUND(100/W12*X12-100,1),IF(ROUND(100/W12*X12-100,1)&gt;999,999,-999)))</f>
        <v xml:space="preserve">    ---- </v>
      </c>
      <c r="Z12" s="326"/>
      <c r="AA12" s="326"/>
      <c r="AB12" s="324"/>
      <c r="AC12" s="326"/>
      <c r="AD12" s="326"/>
      <c r="AE12" s="421" t="str">
        <f>IF(AC12=0, "    ---- ", IF(ABS(ROUND(100/AC12*AD12-100,1))&lt;999,ROUND(100/AC12*AD12-100,1),IF(ROUND(100/AC12*AD12-100,1)&gt;999,999,-999)))</f>
        <v xml:space="preserve">    ---- </v>
      </c>
      <c r="AF12" s="326"/>
      <c r="AG12" s="326"/>
      <c r="AH12" s="421" t="str">
        <f t="shared" si="0"/>
        <v xml:space="preserve">    ---- </v>
      </c>
      <c r="AI12" s="326">
        <f t="shared" ref="AI12:AJ47" si="1">+B12+E12+H12+K12+N12+Q12+T12+W12+Z12+AC12+AF12</f>
        <v>0</v>
      </c>
      <c r="AJ12" s="326">
        <f t="shared" si="1"/>
        <v>0</v>
      </c>
      <c r="AK12" s="326" t="str">
        <f>IF(AI12=0, "    ---- ", IF(ABS(ROUND(100/AI12*AJ12-100,1))&lt;999,ROUND(100/AI12*AJ12-100,1),IF(ROUND(100/AI12*AJ12-100,1)&gt;999,999,-999)))</f>
        <v xml:space="preserve">    ---- </v>
      </c>
      <c r="AL12" s="488"/>
      <c r="AM12" s="488"/>
      <c r="AN12" s="488"/>
      <c r="AO12" s="306"/>
      <c r="AP12" s="306"/>
    </row>
    <row r="13" spans="1:42" s="302" customFormat="1" ht="18.75" customHeight="1">
      <c r="A13" s="85" t="s">
        <v>251</v>
      </c>
      <c r="B13" s="326"/>
      <c r="C13" s="326"/>
      <c r="D13" s="326" t="str">
        <f>IF(B13=0, "    ---- ", IF(ABS(ROUND(100/B13*C13-100,1))&lt;999,ROUND(100/B13*C13-100,1),IF(ROUND(100/B13*C13-100,1)&gt;999,999,-999)))</f>
        <v xml:space="preserve">    ---- </v>
      </c>
      <c r="E13" s="326"/>
      <c r="F13" s="326"/>
      <c r="G13" s="326" t="str">
        <f>IF(E13=0, "    ---- ", IF(ABS(ROUND(100/E13*F13-100,1))&lt;999,ROUND(100/E13*F13-100,1),IF(ROUND(100/E13*F13-100,1)&gt;999,999,-999)))</f>
        <v xml:space="preserve">    ---- </v>
      </c>
      <c r="H13" s="326"/>
      <c r="I13" s="326"/>
      <c r="J13" s="326" t="str">
        <f>IF(H13=0, "    ---- ", IF(ABS(ROUND(100/H13*I13-100,1))&lt;999,ROUND(100/H13*I13-100,1),IF(ROUND(100/H13*I13-100,1)&gt;999,999,-999)))</f>
        <v xml:space="preserve">    ---- </v>
      </c>
      <c r="K13" s="326"/>
      <c r="L13" s="326"/>
      <c r="M13" s="326" t="str">
        <f>IF(K13=0, "    ---- ", IF(ABS(ROUND(100/K13*L13-100,1))&lt;999,ROUND(100/K13*L13-100,1),IF(ROUND(100/K13*L13-100,1)&gt;999,999,-999)))</f>
        <v xml:space="preserve">    ---- </v>
      </c>
      <c r="N13" s="326"/>
      <c r="O13" s="326"/>
      <c r="P13" s="326"/>
      <c r="Q13" s="326"/>
      <c r="R13" s="326"/>
      <c r="S13" s="326"/>
      <c r="T13" s="326"/>
      <c r="U13" s="326"/>
      <c r="V13" s="326" t="str">
        <f>IF(T13=0, "    ---- ", IF(ABS(ROUND(100/T13*U13-100,1))&lt;999,ROUND(100/T13*U13-100,1),IF(ROUND(100/T13*U13-100,1)&gt;999,999,-999)))</f>
        <v xml:space="preserve">    ---- </v>
      </c>
      <c r="W13" s="326"/>
      <c r="X13" s="326"/>
      <c r="Y13" s="326" t="str">
        <f>IF(W13=0, "    ---- ", IF(ABS(ROUND(100/W13*X13-100,1))&lt;999,ROUND(100/W13*X13-100,1),IF(ROUND(100/W13*X13-100,1)&gt;999,999,-999)))</f>
        <v xml:space="preserve">    ---- </v>
      </c>
      <c r="Z13" s="326"/>
      <c r="AA13" s="326"/>
      <c r="AB13" s="326" t="str">
        <f>IF(Z13=0, "    ---- ", IF(ABS(ROUND(100/Z13*AA13-100,1))&lt;999,ROUND(100/Z13*AA13-100,1),IF(ROUND(100/Z13*AA13-100,1)&gt;999,999,-999)))</f>
        <v xml:space="preserve">    ---- </v>
      </c>
      <c r="AC13" s="326"/>
      <c r="AD13" s="326"/>
      <c r="AE13" s="326" t="str">
        <f>IF(AC13=0, "    ---- ", IF(ABS(ROUND(100/AC13*AD13-100,1))&lt;999,ROUND(100/AC13*AD13-100,1),IF(ROUND(100/AC13*AD13-100,1)&gt;999,999,-999)))</f>
        <v xml:space="preserve">    ---- </v>
      </c>
      <c r="AF13" s="326"/>
      <c r="AG13" s="326"/>
      <c r="AH13" s="326" t="str">
        <f t="shared" si="0"/>
        <v xml:space="preserve">    ---- </v>
      </c>
      <c r="AI13" s="326">
        <f t="shared" si="1"/>
        <v>0</v>
      </c>
      <c r="AJ13" s="326">
        <f t="shared" si="1"/>
        <v>0</v>
      </c>
      <c r="AK13" s="326" t="str">
        <f>IF(AI13=0, "    ---- ", IF(ABS(ROUND(100/AI13*AJ13-100,1))&lt;999,ROUND(100/AI13*AJ13-100,1),IF(ROUND(100/AI13*AJ13-100,1)&gt;999,999,-999)))</f>
        <v xml:space="preserve">    ---- </v>
      </c>
      <c r="AL13" s="488"/>
      <c r="AM13" s="488"/>
      <c r="AN13" s="488"/>
      <c r="AO13" s="306"/>
      <c r="AP13" s="306"/>
    </row>
    <row r="14" spans="1:42" s="302" customFormat="1" ht="18.75" customHeight="1">
      <c r="A14" s="85" t="s">
        <v>368</v>
      </c>
      <c r="B14" s="326"/>
      <c r="C14" s="326"/>
      <c r="D14" s="326" t="str">
        <f>IF(B14=0, "    ---- ", IF(ABS(ROUND(100/B14*C14-100,1))&lt;999,ROUND(100/B14*C14-100,1),IF(ROUND(100/B14*C14-100,1)&gt;999,999,-999)))</f>
        <v xml:space="preserve">    ---- </v>
      </c>
      <c r="E14" s="326"/>
      <c r="F14" s="326"/>
      <c r="G14" s="326" t="str">
        <f>IF(E14=0, "    ---- ", IF(ABS(ROUND(100/E14*F14-100,1))&lt;999,ROUND(100/E14*F14-100,1),IF(ROUND(100/E14*F14-100,1)&gt;999,999,-999)))</f>
        <v xml:space="preserve">    ---- </v>
      </c>
      <c r="H14" s="326"/>
      <c r="I14" s="326"/>
      <c r="J14" s="326" t="str">
        <f>IF(H14=0, "    ---- ", IF(ABS(ROUND(100/H14*I14-100,1))&lt;999,ROUND(100/H14*I14-100,1),IF(ROUND(100/H14*I14-100,1)&gt;999,999,-999)))</f>
        <v xml:space="preserve">    ---- </v>
      </c>
      <c r="K14" s="326"/>
      <c r="L14" s="326"/>
      <c r="M14" s="326" t="str">
        <f>IF(K14=0, "    ---- ", IF(ABS(ROUND(100/K14*L14-100,1))&lt;999,ROUND(100/K14*L14-100,1),IF(ROUND(100/K14*L14-100,1)&gt;999,999,-999)))</f>
        <v xml:space="preserve">    ---- </v>
      </c>
      <c r="N14" s="326"/>
      <c r="O14" s="326"/>
      <c r="P14" s="326"/>
      <c r="Q14" s="326"/>
      <c r="R14" s="326"/>
      <c r="S14" s="326" t="str">
        <f>IF(Q14=0, "    ---- ", IF(ABS(ROUND(100/Q14*R14-100,1))&lt;999,ROUND(100/Q14*R14-100,1),IF(ROUND(100/Q14*R14-100,1)&gt;999,999,-999)))</f>
        <v xml:space="preserve">    ---- </v>
      </c>
      <c r="T14" s="326"/>
      <c r="U14" s="326"/>
      <c r="V14" s="326" t="str">
        <f>IF(T14=0, "    ---- ", IF(ABS(ROUND(100/T14*U14-100,1))&lt;999,ROUND(100/T14*U14-100,1),IF(ROUND(100/T14*U14-100,1)&gt;999,999,-999)))</f>
        <v xml:space="preserve">    ---- </v>
      </c>
      <c r="W14" s="326"/>
      <c r="X14" s="326"/>
      <c r="Y14" s="326" t="str">
        <f>IF(W14=0, "    ---- ", IF(ABS(ROUND(100/W14*X14-100,1))&lt;999,ROUND(100/W14*X14-100,1),IF(ROUND(100/W14*X14-100,1)&gt;999,999,-999)))</f>
        <v xml:space="preserve">    ---- </v>
      </c>
      <c r="Z14" s="326"/>
      <c r="AA14" s="326"/>
      <c r="AB14" s="326"/>
      <c r="AC14" s="326"/>
      <c r="AD14" s="326"/>
      <c r="AE14" s="326" t="str">
        <f>IF(AC14=0, "    ---- ", IF(ABS(ROUND(100/AC14*AD14-100,1))&lt;999,ROUND(100/AC14*AD14-100,1),IF(ROUND(100/AC14*AD14-100,1)&gt;999,999,-999)))</f>
        <v xml:space="preserve">    ---- </v>
      </c>
      <c r="AF14" s="326"/>
      <c r="AG14" s="326"/>
      <c r="AH14" s="326" t="str">
        <f t="shared" si="0"/>
        <v xml:space="preserve">    ---- </v>
      </c>
      <c r="AI14" s="326">
        <f t="shared" si="1"/>
        <v>0</v>
      </c>
      <c r="AJ14" s="326">
        <f t="shared" si="1"/>
        <v>0</v>
      </c>
      <c r="AK14" s="326" t="str">
        <f t="shared" ref="AK14:AK47" si="2">IF(AI14=0, "    ---- ", IF(ABS(ROUND(100/AI14*AJ14-100,1))&lt;999,ROUND(100/AI14*AJ14-100,1),IF(ROUND(100/AI14*AJ14-100,1)&gt;999,999,-999)))</f>
        <v xml:space="preserve">    ---- </v>
      </c>
      <c r="AL14" s="488"/>
      <c r="AM14" s="488"/>
      <c r="AN14" s="488"/>
      <c r="AO14" s="306"/>
      <c r="AP14" s="306"/>
    </row>
    <row r="15" spans="1:42" s="302" customFormat="1" ht="18.75" customHeight="1">
      <c r="A15" s="85" t="s">
        <v>369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  <c r="P15" s="326" t="str">
        <f>IF(N15=0, "    ---- ", IF(ABS(ROUND(100/N15*O15-100,1))&lt;999,ROUND(100/N15*O15-100,1),IF(ROUND(100/N15*O15-100,1)&gt;999,999,-999)))</f>
        <v xml:space="preserve">    ---- </v>
      </c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 t="str">
        <f t="shared" si="0"/>
        <v xml:space="preserve">    ---- </v>
      </c>
      <c r="AI15" s="326">
        <f t="shared" si="1"/>
        <v>0</v>
      </c>
      <c r="AJ15" s="326">
        <f t="shared" si="1"/>
        <v>0</v>
      </c>
      <c r="AK15" s="326" t="str">
        <f t="shared" si="2"/>
        <v xml:space="preserve">    ---- </v>
      </c>
      <c r="AL15" s="488"/>
      <c r="AM15" s="488"/>
      <c r="AN15" s="488"/>
      <c r="AO15" s="306"/>
      <c r="AP15" s="306"/>
    </row>
    <row r="16" spans="1:42" s="322" customFormat="1" ht="18.75" customHeight="1">
      <c r="A16" s="355" t="s">
        <v>253</v>
      </c>
      <c r="B16" s="320">
        <f>SUM(B17:B20)</f>
        <v>0</v>
      </c>
      <c r="C16" s="320">
        <f>SUM(C17:C20)</f>
        <v>0</v>
      </c>
      <c r="D16" s="320"/>
      <c r="E16" s="320">
        <f>SUM(E17:E20)</f>
        <v>0</v>
      </c>
      <c r="F16" s="320">
        <f>SUM(F17:F20)</f>
        <v>0</v>
      </c>
      <c r="G16" s="320"/>
      <c r="H16" s="320">
        <f>SUM(H17:H20)</f>
        <v>0</v>
      </c>
      <c r="I16" s="320">
        <f>SUM(I17:I20)</f>
        <v>0</v>
      </c>
      <c r="J16" s="320"/>
      <c r="K16" s="320">
        <f>SUM(K17:K20)</f>
        <v>0</v>
      </c>
      <c r="L16" s="320">
        <f>SUM(L17:L20)</f>
        <v>0</v>
      </c>
      <c r="M16" s="320" t="str">
        <f>IF(K16=0, "    ---- ", IF(ABS(ROUND(100/K16*L16-100,1))&lt;999,ROUND(100/K16*L16-100,1),IF(ROUND(100/K16*L16-100,1)&gt;999,999,-999)))</f>
        <v xml:space="preserve">    ---- </v>
      </c>
      <c r="N16" s="320">
        <f>SUM(N17:N20)</f>
        <v>0</v>
      </c>
      <c r="O16" s="320">
        <f>SUM(O17:O20)</f>
        <v>0</v>
      </c>
      <c r="P16" s="320" t="str">
        <f>IF(N16=0, "    ---- ", IF(ABS(ROUND(100/N16*O16-100,1))&lt;999,ROUND(100/N16*O16-100,1),IF(ROUND(100/N16*O16-100,1)&gt;999,999,-999)))</f>
        <v xml:space="preserve">    ---- </v>
      </c>
      <c r="Q16" s="320">
        <f>SUM(Q17:Q20)</f>
        <v>0</v>
      </c>
      <c r="R16" s="320">
        <f>SUM(R17:R20)</f>
        <v>0</v>
      </c>
      <c r="S16" s="320"/>
      <c r="T16" s="320">
        <f>SUM(T17:T20)</f>
        <v>0</v>
      </c>
      <c r="U16" s="320">
        <f>SUM(U17:U20)</f>
        <v>0</v>
      </c>
      <c r="V16" s="320" t="str">
        <f>IF(T16=0, "    ---- ", IF(ABS(ROUND(100/T16*U16-100,1))&lt;999,ROUND(100/T16*U16-100,1),IF(ROUND(100/T16*U16-100,1)&gt;999,999,-999)))</f>
        <v xml:space="preserve">    ---- </v>
      </c>
      <c r="W16" s="320">
        <f>SUM(W17:W20)</f>
        <v>0</v>
      </c>
      <c r="X16" s="320">
        <f>SUM(X17:X20)</f>
        <v>0</v>
      </c>
      <c r="Y16" s="320"/>
      <c r="Z16" s="320">
        <f>SUM(Z17:Z20)</f>
        <v>0</v>
      </c>
      <c r="AA16" s="320">
        <f>SUM(AA17:AA20)</f>
        <v>0</v>
      </c>
      <c r="AB16" s="320"/>
      <c r="AC16" s="320">
        <f>SUM(AC17:AC20)</f>
        <v>0</v>
      </c>
      <c r="AD16" s="320">
        <f>SUM(AD17:AD20)</f>
        <v>0</v>
      </c>
      <c r="AE16" s="320"/>
      <c r="AF16" s="320">
        <f>SUM(AF17:AF20)</f>
        <v>0</v>
      </c>
      <c r="AG16" s="320">
        <f>SUM(AG17:AG20)</f>
        <v>0</v>
      </c>
      <c r="AH16" s="320" t="str">
        <f t="shared" si="0"/>
        <v xml:space="preserve">    ---- </v>
      </c>
      <c r="AI16" s="320">
        <f t="shared" si="1"/>
        <v>0</v>
      </c>
      <c r="AJ16" s="365">
        <f t="shared" si="1"/>
        <v>0</v>
      </c>
      <c r="AK16" s="320" t="str">
        <f t="shared" si="2"/>
        <v xml:space="preserve">    ---- </v>
      </c>
      <c r="AL16" s="487"/>
      <c r="AM16" s="487"/>
      <c r="AN16" s="487"/>
      <c r="AO16" s="321"/>
      <c r="AP16" s="321"/>
    </row>
    <row r="17" spans="1:42" s="302" customFormat="1" ht="18.75" customHeight="1">
      <c r="A17" s="85" t="s">
        <v>250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 t="str">
        <f>IF(K17=0, "    ---- ", IF(ABS(ROUND(100/K17*L17-100,1))&lt;999,ROUND(100/K17*L17-100,1),IF(ROUND(100/K17*L17-100,1)&gt;999,999,-999)))</f>
        <v xml:space="preserve">    ---- </v>
      </c>
      <c r="N17" s="326"/>
      <c r="O17" s="326"/>
      <c r="P17" s="326"/>
      <c r="Q17" s="326"/>
      <c r="R17" s="326"/>
      <c r="S17" s="326"/>
      <c r="T17" s="326"/>
      <c r="U17" s="326"/>
      <c r="V17" s="326" t="str">
        <f>IF(T17=0, "    ---- ", IF(ABS(ROUND(100/T17*U17-100,1))&lt;999,ROUND(100/T17*U17-100,1),IF(ROUND(100/T17*U17-100,1)&gt;999,999,-999)))</f>
        <v xml:space="preserve">    ---- </v>
      </c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 t="str">
        <f t="shared" si="0"/>
        <v xml:space="preserve">    ---- </v>
      </c>
      <c r="AI17" s="326">
        <f t="shared" si="1"/>
        <v>0</v>
      </c>
      <c r="AJ17" s="326">
        <f t="shared" si="1"/>
        <v>0</v>
      </c>
      <c r="AK17" s="326" t="str">
        <f t="shared" si="2"/>
        <v xml:space="preserve">    ---- </v>
      </c>
      <c r="AL17" s="488"/>
      <c r="AM17" s="488"/>
      <c r="AN17" s="488"/>
      <c r="AO17" s="306"/>
      <c r="AP17" s="306"/>
    </row>
    <row r="18" spans="1:42" s="302" customFormat="1" ht="18.75" customHeight="1">
      <c r="A18" s="85" t="s">
        <v>251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 t="str">
        <f>IF(K18=0, "    ---- ", IF(ABS(ROUND(100/K18*L18-100,1))&lt;999,ROUND(100/K18*L18-100,1),IF(ROUND(100/K18*L18-100,1)&gt;999,999,-999)))</f>
        <v xml:space="preserve">    ---- </v>
      </c>
      <c r="N18" s="326"/>
      <c r="O18" s="326"/>
      <c r="P18" s="326"/>
      <c r="Q18" s="326"/>
      <c r="R18" s="326"/>
      <c r="S18" s="326"/>
      <c r="T18" s="326"/>
      <c r="U18" s="326"/>
      <c r="V18" s="326" t="str">
        <f>IF(T18=0, "    ---- ", IF(ABS(ROUND(100/T18*U18-100,1))&lt;999,ROUND(100/T18*U18-100,1),IF(ROUND(100/T18*U18-100,1)&gt;999,999,-999)))</f>
        <v xml:space="preserve">    ---- </v>
      </c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 t="str">
        <f t="shared" si="0"/>
        <v xml:space="preserve">    ---- </v>
      </c>
      <c r="AI18" s="326">
        <f t="shared" si="1"/>
        <v>0</v>
      </c>
      <c r="AJ18" s="366">
        <f t="shared" si="1"/>
        <v>0</v>
      </c>
      <c r="AK18" s="326" t="str">
        <f t="shared" si="2"/>
        <v xml:space="preserve">    ---- </v>
      </c>
      <c r="AL18" s="488"/>
      <c r="AM18" s="488"/>
      <c r="AN18" s="488"/>
      <c r="AO18" s="306"/>
      <c r="AP18" s="306"/>
    </row>
    <row r="19" spans="1:42" s="302" customFormat="1" ht="18.75" customHeight="1">
      <c r="A19" s="85" t="s">
        <v>368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 t="str">
        <f>IF(K19=0, "    ---- ", IF(ABS(ROUND(100/K19*L19-100,1))&lt;999,ROUND(100/K19*L19-100,1),IF(ROUND(100/K19*L19-100,1)&gt;999,999,-999)))</f>
        <v xml:space="preserve">    ---- </v>
      </c>
      <c r="N19" s="326"/>
      <c r="O19" s="326"/>
      <c r="P19" s="326"/>
      <c r="Q19" s="326"/>
      <c r="R19" s="326"/>
      <c r="S19" s="326"/>
      <c r="T19" s="326"/>
      <c r="U19" s="326"/>
      <c r="V19" s="326" t="str">
        <f>IF(T19=0, "    ---- ", IF(ABS(ROUND(100/T19*U19-100,1))&lt;999,ROUND(100/T19*U19-100,1),IF(ROUND(100/T19*U19-100,1)&gt;999,999,-999)))</f>
        <v xml:space="preserve">    ---- </v>
      </c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 t="str">
        <f t="shared" si="0"/>
        <v xml:space="preserve">    ---- </v>
      </c>
      <c r="AI19" s="326">
        <f t="shared" si="1"/>
        <v>0</v>
      </c>
      <c r="AJ19" s="366">
        <f t="shared" si="1"/>
        <v>0</v>
      </c>
      <c r="AK19" s="326" t="str">
        <f t="shared" si="2"/>
        <v xml:space="preserve">    ---- </v>
      </c>
      <c r="AL19" s="488"/>
      <c r="AM19" s="488"/>
      <c r="AN19" s="488"/>
      <c r="AO19" s="306"/>
      <c r="AP19" s="306"/>
    </row>
    <row r="20" spans="1:42" s="302" customFormat="1" ht="18.75" customHeight="1">
      <c r="A20" s="85" t="s">
        <v>369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 t="str">
        <f>IF(N20=0, "    ---- ", IF(ABS(ROUND(100/N20*O20-100,1))&lt;999,ROUND(100/N20*O20-100,1),IF(ROUND(100/N20*O20-100,1)&gt;999,999,-999)))</f>
        <v xml:space="preserve">    ---- </v>
      </c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 t="str">
        <f t="shared" si="0"/>
        <v xml:space="preserve">    ---- </v>
      </c>
      <c r="AI20" s="326">
        <f t="shared" si="1"/>
        <v>0</v>
      </c>
      <c r="AJ20" s="366">
        <f t="shared" si="1"/>
        <v>0</v>
      </c>
      <c r="AK20" s="326" t="str">
        <f t="shared" si="2"/>
        <v xml:space="preserve">    ---- </v>
      </c>
      <c r="AL20" s="488"/>
      <c r="AM20" s="488"/>
      <c r="AN20" s="488"/>
      <c r="AO20" s="306"/>
      <c r="AP20" s="306"/>
    </row>
    <row r="21" spans="1:42" s="322" customFormat="1" ht="18.75" customHeight="1">
      <c r="A21" s="355" t="s">
        <v>266</v>
      </c>
      <c r="B21" s="320">
        <f>SUM(B22:B25)</f>
        <v>0</v>
      </c>
      <c r="C21" s="320">
        <f>SUM(C22:C25)</f>
        <v>0</v>
      </c>
      <c r="D21" s="320"/>
      <c r="E21" s="320">
        <f>SUM(E22:E25)</f>
        <v>0</v>
      </c>
      <c r="F21" s="320">
        <f>SUM(F22:F25)</f>
        <v>0</v>
      </c>
      <c r="G21" s="320" t="str">
        <f>IF(E21=0, "    ---- ", IF(ABS(ROUND(100/E21*F21-100,1))&lt;999,ROUND(100/E21*F21-100,1),IF(ROUND(100/E21*F21-100,1)&gt;999,999,-999)))</f>
        <v xml:space="preserve">    ---- </v>
      </c>
      <c r="H21" s="320">
        <f>SUM(H22:H25)</f>
        <v>0</v>
      </c>
      <c r="I21" s="320">
        <f>SUM(I22:I25)</f>
        <v>0</v>
      </c>
      <c r="J21" s="320"/>
      <c r="K21" s="320">
        <f>SUM(K22:K25)</f>
        <v>0</v>
      </c>
      <c r="L21" s="320">
        <f>SUM(L22:L25)</f>
        <v>0</v>
      </c>
      <c r="M21" s="320"/>
      <c r="N21" s="320">
        <f>SUM(N22:N25)</f>
        <v>0</v>
      </c>
      <c r="O21" s="320">
        <f>SUM(O22:O25)</f>
        <v>0</v>
      </c>
      <c r="P21" s="320"/>
      <c r="Q21" s="320">
        <f>SUM(Q22:Q25)</f>
        <v>0</v>
      </c>
      <c r="R21" s="320">
        <f>SUM(R22:R25)</f>
        <v>0</v>
      </c>
      <c r="S21" s="320"/>
      <c r="T21" s="320">
        <f>SUM(T22:T25)</f>
        <v>0</v>
      </c>
      <c r="U21" s="320">
        <f>SUM(U22:U25)</f>
        <v>0</v>
      </c>
      <c r="V21" s="320" t="str">
        <f>IF(T21=0, "    ---- ", IF(ABS(ROUND(100/T21*U21-100,1))&lt;999,ROUND(100/T21*U21-100,1),IF(ROUND(100/T21*U21-100,1)&gt;999,999,-999)))</f>
        <v xml:space="preserve">    ---- </v>
      </c>
      <c r="W21" s="320">
        <f>SUM(W22:W25)</f>
        <v>0</v>
      </c>
      <c r="X21" s="320">
        <f>SUM(X22:X25)</f>
        <v>0</v>
      </c>
      <c r="Y21" s="320"/>
      <c r="Z21" s="320">
        <f>SUM(Z22:Z25)</f>
        <v>0</v>
      </c>
      <c r="AA21" s="320">
        <f>SUM(AA22:AA25)</f>
        <v>0</v>
      </c>
      <c r="AB21" s="320"/>
      <c r="AC21" s="320">
        <f>SUM(AC22:AC25)</f>
        <v>0</v>
      </c>
      <c r="AD21" s="320">
        <f>SUM(AD22:AD25)</f>
        <v>0</v>
      </c>
      <c r="AE21" s="320"/>
      <c r="AF21" s="320">
        <f>SUM(AF22:AF25)</f>
        <v>0</v>
      </c>
      <c r="AG21" s="320">
        <f>SUM(AG22:AG25)</f>
        <v>0</v>
      </c>
      <c r="AH21" s="320"/>
      <c r="AI21" s="320">
        <f t="shared" si="1"/>
        <v>0</v>
      </c>
      <c r="AJ21" s="320">
        <f t="shared" si="1"/>
        <v>0</v>
      </c>
      <c r="AK21" s="320" t="str">
        <f t="shared" si="2"/>
        <v xml:space="preserve">    ---- </v>
      </c>
      <c r="AL21" s="487"/>
      <c r="AM21" s="487"/>
      <c r="AN21" s="487"/>
      <c r="AO21" s="321"/>
      <c r="AP21" s="321"/>
    </row>
    <row r="22" spans="1:42" s="302" customFormat="1" ht="18.75" customHeight="1">
      <c r="A22" s="85" t="s">
        <v>250</v>
      </c>
      <c r="B22" s="326"/>
      <c r="C22" s="326"/>
      <c r="D22" s="326"/>
      <c r="E22" s="326"/>
      <c r="F22" s="326"/>
      <c r="G22" s="326"/>
      <c r="H22" s="326"/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>
        <f t="shared" si="1"/>
        <v>0</v>
      </c>
      <c r="AJ22" s="326">
        <f t="shared" si="1"/>
        <v>0</v>
      </c>
      <c r="AK22" s="326" t="str">
        <f t="shared" si="2"/>
        <v xml:space="preserve">    ---- </v>
      </c>
      <c r="AL22" s="488"/>
      <c r="AM22" s="488"/>
      <c r="AN22" s="488"/>
      <c r="AO22" s="306"/>
      <c r="AP22" s="306"/>
    </row>
    <row r="23" spans="1:42" s="302" customFormat="1" ht="18.75" customHeight="1">
      <c r="A23" s="85" t="s">
        <v>251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>
        <f t="shared" si="1"/>
        <v>0</v>
      </c>
      <c r="AJ23" s="326">
        <f t="shared" si="1"/>
        <v>0</v>
      </c>
      <c r="AK23" s="326" t="str">
        <f t="shared" si="2"/>
        <v xml:space="preserve">    ---- </v>
      </c>
      <c r="AL23" s="488"/>
      <c r="AM23" s="488"/>
      <c r="AN23" s="488"/>
      <c r="AO23" s="306"/>
      <c r="AP23" s="306"/>
    </row>
    <row r="24" spans="1:42" s="302" customFormat="1" ht="18.75" customHeight="1">
      <c r="A24" s="85" t="s">
        <v>368</v>
      </c>
      <c r="B24" s="326"/>
      <c r="C24" s="326"/>
      <c r="D24" s="326"/>
      <c r="E24" s="326"/>
      <c r="F24" s="326"/>
      <c r="G24" s="326" t="str">
        <f>IF(E24=0, "    ---- ", IF(ABS(ROUND(100/E24*F24-100,1))&lt;999,ROUND(100/E24*F24-100,1),IF(ROUND(100/E24*F24-100,1)&gt;999,999,-999)))</f>
        <v xml:space="preserve">    ---- </v>
      </c>
      <c r="H24" s="326"/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 t="str">
        <f>IF(T24=0, "    ---- ", IF(ABS(ROUND(100/T24*U24-100,1))&lt;999,ROUND(100/T24*U24-100,1),IF(ROUND(100/T24*U24-100,1)&gt;999,999,-999)))</f>
        <v xml:space="preserve">    ---- </v>
      </c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>
        <f t="shared" si="1"/>
        <v>0</v>
      </c>
      <c r="AJ24" s="366">
        <f t="shared" si="1"/>
        <v>0</v>
      </c>
      <c r="AK24" s="326" t="str">
        <f t="shared" si="2"/>
        <v xml:space="preserve">    ---- </v>
      </c>
      <c r="AL24" s="488"/>
      <c r="AM24" s="488"/>
      <c r="AN24" s="488"/>
      <c r="AO24" s="306"/>
      <c r="AP24" s="306"/>
    </row>
    <row r="25" spans="1:42" s="302" customFormat="1" ht="18.75" customHeight="1">
      <c r="A25" s="85" t="s">
        <v>369</v>
      </c>
      <c r="B25" s="32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>
        <f t="shared" si="1"/>
        <v>0</v>
      </c>
      <c r="AJ25" s="326">
        <f t="shared" si="1"/>
        <v>0</v>
      </c>
      <c r="AK25" s="326" t="str">
        <f t="shared" si="2"/>
        <v xml:space="preserve">    ---- </v>
      </c>
      <c r="AL25" s="488"/>
      <c r="AM25" s="488"/>
      <c r="AN25" s="488"/>
      <c r="AO25" s="306"/>
      <c r="AP25" s="306"/>
    </row>
    <row r="26" spans="1:42" s="322" customFormat="1" ht="18.75" customHeight="1">
      <c r="A26" s="367" t="s">
        <v>267</v>
      </c>
      <c r="B26" s="320">
        <f>SUM(B27:B30)</f>
        <v>0</v>
      </c>
      <c r="C26" s="320">
        <f>SUM(C27:C30)</f>
        <v>0</v>
      </c>
      <c r="D26" s="320"/>
      <c r="E26" s="320">
        <f>SUM(E27:E30)</f>
        <v>0</v>
      </c>
      <c r="F26" s="320">
        <f>SUM(F27:F30)</f>
        <v>0</v>
      </c>
      <c r="G26" s="320"/>
      <c r="H26" s="320">
        <f>SUM(H27:H30)</f>
        <v>0</v>
      </c>
      <c r="I26" s="320">
        <f>SUM(I27:I30)</f>
        <v>0</v>
      </c>
      <c r="J26" s="320"/>
      <c r="K26" s="320">
        <f>SUM(K27:K30)</f>
        <v>0</v>
      </c>
      <c r="L26" s="320">
        <f>SUM(L27:L30)</f>
        <v>0</v>
      </c>
      <c r="M26" s="320"/>
      <c r="N26" s="320">
        <f>SUM(N27:N30)</f>
        <v>0</v>
      </c>
      <c r="O26" s="320">
        <f>SUM(O27:O30)</f>
        <v>0</v>
      </c>
      <c r="P26" s="320" t="str">
        <f>IF(N26=0, "    ---- ", IF(ABS(ROUND(100/N26*O26-100,1))&lt;999,ROUND(100/N26*O26-100,1),IF(ROUND(100/N26*O26-100,1)&gt;999,999,-999)))</f>
        <v xml:space="preserve">    ---- </v>
      </c>
      <c r="Q26" s="320">
        <f>SUM(Q27:Q30)</f>
        <v>0</v>
      </c>
      <c r="R26" s="320">
        <f>SUM(R27:R30)</f>
        <v>0</v>
      </c>
      <c r="S26" s="320"/>
      <c r="T26" s="320">
        <f>SUM(T27:T30)</f>
        <v>0</v>
      </c>
      <c r="U26" s="320">
        <f>SUM(U27:U30)</f>
        <v>0</v>
      </c>
      <c r="V26" s="320"/>
      <c r="W26" s="320">
        <f>SUM(W27:W30)</f>
        <v>0</v>
      </c>
      <c r="X26" s="320">
        <f>SUM(X27:X30)</f>
        <v>0</v>
      </c>
      <c r="Y26" s="320"/>
      <c r="Z26" s="320">
        <f>SUM(Z27:Z30)</f>
        <v>0</v>
      </c>
      <c r="AA26" s="320">
        <f>SUM(AA27:AA30)</f>
        <v>0</v>
      </c>
      <c r="AB26" s="320"/>
      <c r="AC26" s="320">
        <f>SUM(AC27:AC30)</f>
        <v>0</v>
      </c>
      <c r="AD26" s="320">
        <f>SUM(AD27:AD30)</f>
        <v>0</v>
      </c>
      <c r="AE26" s="320"/>
      <c r="AF26" s="320">
        <f>SUM(AF27:AF30)</f>
        <v>0</v>
      </c>
      <c r="AG26" s="320">
        <f>SUM(AG27:AG30)</f>
        <v>0</v>
      </c>
      <c r="AH26" s="320" t="str">
        <f t="shared" si="0"/>
        <v xml:space="preserve">    ---- </v>
      </c>
      <c r="AI26" s="320">
        <f t="shared" si="1"/>
        <v>0</v>
      </c>
      <c r="AJ26" s="365">
        <f t="shared" si="1"/>
        <v>0</v>
      </c>
      <c r="AK26" s="320" t="str">
        <f t="shared" si="2"/>
        <v xml:space="preserve">    ---- </v>
      </c>
      <c r="AL26" s="487"/>
      <c r="AM26" s="487"/>
      <c r="AN26" s="487"/>
      <c r="AO26" s="321"/>
      <c r="AP26" s="321"/>
    </row>
    <row r="27" spans="1:42" s="302" customFormat="1" ht="18.75" customHeight="1">
      <c r="A27" s="85" t="s">
        <v>250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>
        <f t="shared" si="1"/>
        <v>0</v>
      </c>
      <c r="AJ27" s="366">
        <f t="shared" si="1"/>
        <v>0</v>
      </c>
      <c r="AK27" s="326" t="str">
        <f t="shared" si="2"/>
        <v xml:space="preserve">    ---- </v>
      </c>
      <c r="AL27" s="488"/>
      <c r="AM27" s="488"/>
      <c r="AN27" s="488"/>
      <c r="AO27" s="306"/>
      <c r="AP27" s="306"/>
    </row>
    <row r="28" spans="1:42" s="302" customFormat="1" ht="18.75" customHeight="1">
      <c r="A28" s="85" t="s">
        <v>251</v>
      </c>
      <c r="B28" s="326"/>
      <c r="C28" s="326"/>
      <c r="D28" s="326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>
        <f t="shared" si="1"/>
        <v>0</v>
      </c>
      <c r="AJ28" s="326">
        <f t="shared" si="1"/>
        <v>0</v>
      </c>
      <c r="AK28" s="326" t="str">
        <f t="shared" si="2"/>
        <v xml:space="preserve">    ---- </v>
      </c>
      <c r="AL28" s="488"/>
      <c r="AM28" s="488"/>
      <c r="AN28" s="488"/>
      <c r="AO28" s="306"/>
      <c r="AP28" s="306"/>
    </row>
    <row r="29" spans="1:42" s="302" customFormat="1" ht="18.75" customHeight="1">
      <c r="A29" s="85" t="s">
        <v>368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 t="str">
        <f t="shared" si="0"/>
        <v xml:space="preserve">    ---- </v>
      </c>
      <c r="AI29" s="326">
        <f t="shared" si="1"/>
        <v>0</v>
      </c>
      <c r="AJ29" s="326">
        <f t="shared" si="1"/>
        <v>0</v>
      </c>
      <c r="AK29" s="326" t="str">
        <f t="shared" si="2"/>
        <v xml:space="preserve">    ---- </v>
      </c>
      <c r="AL29" s="488"/>
      <c r="AM29" s="488"/>
      <c r="AN29" s="488"/>
      <c r="AO29" s="306"/>
      <c r="AP29" s="306"/>
    </row>
    <row r="30" spans="1:42" s="302" customFormat="1" ht="18.75" customHeight="1">
      <c r="A30" s="85" t="s">
        <v>369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 t="str">
        <f>IF(N30=0, "    ---- ", IF(ABS(ROUND(100/N30*O30-100,1))&lt;999,ROUND(100/N30*O30-100,1),IF(ROUND(100/N30*O30-100,1)&gt;999,999,-999)))</f>
        <v xml:space="preserve">    ---- </v>
      </c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 t="str">
        <f t="shared" si="0"/>
        <v xml:space="preserve">    ---- </v>
      </c>
      <c r="AI30" s="326">
        <f t="shared" si="1"/>
        <v>0</v>
      </c>
      <c r="AJ30" s="326">
        <f t="shared" si="1"/>
        <v>0</v>
      </c>
      <c r="AK30" s="326" t="str">
        <f t="shared" si="2"/>
        <v xml:space="preserve">    ---- </v>
      </c>
      <c r="AL30" s="488"/>
      <c r="AM30" s="488"/>
      <c r="AN30" s="488"/>
      <c r="AO30" s="306"/>
      <c r="AP30" s="306"/>
    </row>
    <row r="31" spans="1:42" s="322" customFormat="1" ht="18.75" customHeight="1">
      <c r="A31" s="230" t="s">
        <v>268</v>
      </c>
      <c r="B31" s="320">
        <f>SUM(B32:B35)</f>
        <v>0</v>
      </c>
      <c r="C31" s="320">
        <f>SUM(C32:C35)</f>
        <v>0</v>
      </c>
      <c r="D31" s="320"/>
      <c r="E31" s="320">
        <f>SUM(E32:E35)</f>
        <v>0</v>
      </c>
      <c r="F31" s="320">
        <f>SUM(F32:F35)</f>
        <v>0</v>
      </c>
      <c r="G31" s="320"/>
      <c r="H31" s="320">
        <f>SUM(H32:H35)</f>
        <v>0</v>
      </c>
      <c r="I31" s="320">
        <f>SUM(I32:I35)</f>
        <v>0</v>
      </c>
      <c r="J31" s="320"/>
      <c r="K31" s="320">
        <f>SUM(K32:K35)</f>
        <v>0</v>
      </c>
      <c r="L31" s="320">
        <f>SUM(L32:L35)</f>
        <v>0</v>
      </c>
      <c r="M31" s="320"/>
      <c r="N31" s="320">
        <f>SUM(N32:N35)</f>
        <v>0</v>
      </c>
      <c r="O31" s="320">
        <f>SUM(O32:O35)</f>
        <v>0</v>
      </c>
      <c r="P31" s="320"/>
      <c r="Q31" s="320">
        <f>SUM(Q32:Q35)</f>
        <v>0</v>
      </c>
      <c r="R31" s="320">
        <f>SUM(R32:R35)</f>
        <v>0</v>
      </c>
      <c r="S31" s="320"/>
      <c r="T31" s="320">
        <f>SUM(T32:T35)</f>
        <v>0</v>
      </c>
      <c r="U31" s="320">
        <f>SUM(U32:U35)</f>
        <v>0</v>
      </c>
      <c r="V31" s="320" t="str">
        <f>IF(T31=0, "    ---- ", IF(ABS(ROUND(100/T31*U31-100,1))&lt;999,ROUND(100/T31*U31-100,1),IF(ROUND(100/T31*U31-100,1)&gt;999,999,-999)))</f>
        <v xml:space="preserve">    ---- </v>
      </c>
      <c r="W31" s="320">
        <f>SUM(W32:W35)</f>
        <v>0</v>
      </c>
      <c r="X31" s="320">
        <f>SUM(X32:X35)</f>
        <v>0</v>
      </c>
      <c r="Y31" s="320"/>
      <c r="Z31" s="320">
        <f>SUM(Z32:Z35)</f>
        <v>0</v>
      </c>
      <c r="AA31" s="320">
        <f>SUM(AA32:AA35)</f>
        <v>0</v>
      </c>
      <c r="AB31" s="320"/>
      <c r="AC31" s="320">
        <f>SUM(AC32:AC35)</f>
        <v>0</v>
      </c>
      <c r="AD31" s="320">
        <f>SUM(AD32:AD35)</f>
        <v>0</v>
      </c>
      <c r="AE31" s="320" t="str">
        <f>IF(AC31=0, "    ---- ", IF(ABS(ROUND(100/AC31*AD31-100,1))&lt;999,ROUND(100/AC31*AD31-100,1),IF(ROUND(100/AC31*AD31-100,1)&gt;999,999,-999)))</f>
        <v xml:space="preserve">    ---- </v>
      </c>
      <c r="AF31" s="320">
        <f>SUM(AF32:AF35)</f>
        <v>0</v>
      </c>
      <c r="AG31" s="320">
        <f>SUM(AG32:AG35)</f>
        <v>0</v>
      </c>
      <c r="AH31" s="320" t="str">
        <f t="shared" si="0"/>
        <v xml:space="preserve">    ---- </v>
      </c>
      <c r="AI31" s="320">
        <f t="shared" si="1"/>
        <v>0</v>
      </c>
      <c r="AJ31" s="320">
        <f t="shared" si="1"/>
        <v>0</v>
      </c>
      <c r="AK31" s="320" t="str">
        <f t="shared" si="2"/>
        <v xml:space="preserve">    ---- </v>
      </c>
      <c r="AL31" s="487"/>
      <c r="AM31" s="487"/>
      <c r="AN31" s="487"/>
      <c r="AO31" s="321"/>
      <c r="AP31" s="321"/>
    </row>
    <row r="32" spans="1:42" s="302" customFormat="1" ht="18.75" customHeight="1">
      <c r="A32" s="85" t="s">
        <v>250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 t="str">
        <f>IF(T32=0, "    ---- ", IF(ABS(ROUND(100/T32*U32-100,1))&lt;999,ROUND(100/T32*U32-100,1),IF(ROUND(100/T32*U32-100,1)&gt;999,999,-999)))</f>
        <v xml:space="preserve">    ---- </v>
      </c>
      <c r="W32" s="326"/>
      <c r="X32" s="326"/>
      <c r="Y32" s="326"/>
      <c r="Z32" s="326"/>
      <c r="AA32" s="326"/>
      <c r="AB32" s="326"/>
      <c r="AC32" s="326"/>
      <c r="AD32" s="326"/>
      <c r="AE32" s="326" t="str">
        <f>IF(AC32=0, "    ---- ", IF(ABS(ROUND(100/AC32*AD32-100,1))&lt;999,ROUND(100/AC32*AD32-100,1),IF(ROUND(100/AC32*AD32-100,1)&gt;999,999,-999)))</f>
        <v xml:space="preserve">    ---- </v>
      </c>
      <c r="AF32" s="326"/>
      <c r="AG32" s="326"/>
      <c r="AH32" s="326"/>
      <c r="AI32" s="326">
        <f t="shared" si="1"/>
        <v>0</v>
      </c>
      <c r="AJ32" s="366">
        <f t="shared" si="1"/>
        <v>0</v>
      </c>
      <c r="AK32" s="326" t="str">
        <f t="shared" si="2"/>
        <v xml:space="preserve">    ---- </v>
      </c>
      <c r="AL32" s="488"/>
      <c r="AM32" s="488"/>
      <c r="AN32" s="488"/>
      <c r="AO32" s="306"/>
      <c r="AP32" s="306"/>
    </row>
    <row r="33" spans="1:42" s="302" customFormat="1" ht="18.75" customHeight="1">
      <c r="A33" s="85" t="s">
        <v>251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 t="str">
        <f>IF(AC33=0, "    ---- ", IF(ABS(ROUND(100/AC33*AD33-100,1))&lt;999,ROUND(100/AC33*AD33-100,1),IF(ROUND(100/AC33*AD33-100,1)&gt;999,999,-999)))</f>
        <v xml:space="preserve">    ---- </v>
      </c>
      <c r="AF33" s="326"/>
      <c r="AG33" s="326"/>
      <c r="AH33" s="326" t="str">
        <f t="shared" si="0"/>
        <v xml:space="preserve">    ---- </v>
      </c>
      <c r="AI33" s="326">
        <f t="shared" si="1"/>
        <v>0</v>
      </c>
      <c r="AJ33" s="326">
        <f t="shared" si="1"/>
        <v>0</v>
      </c>
      <c r="AK33" s="326" t="str">
        <f t="shared" si="2"/>
        <v xml:space="preserve">    ---- </v>
      </c>
      <c r="AL33" s="488"/>
      <c r="AM33" s="488"/>
      <c r="AN33" s="488"/>
      <c r="AO33" s="306"/>
      <c r="AP33" s="306"/>
    </row>
    <row r="34" spans="1:42" s="302" customFormat="1" ht="18.75" customHeight="1">
      <c r="A34" s="85" t="s">
        <v>368</v>
      </c>
      <c r="B34" s="326"/>
      <c r="C34" s="326"/>
      <c r="D34" s="326"/>
      <c r="E34" s="326"/>
      <c r="F34" s="326"/>
      <c r="G34" s="326"/>
      <c r="H34" s="326"/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 t="str">
        <f>IF(AC34=0, "    ---- ", IF(ABS(ROUND(100/AC34*AD34-100,1))&lt;999,ROUND(100/AC34*AD34-100,1),IF(ROUND(100/AC34*AD34-100,1)&gt;999,999,-999)))</f>
        <v xml:space="preserve">    ---- </v>
      </c>
      <c r="AF34" s="326"/>
      <c r="AG34" s="326"/>
      <c r="AH34" s="326"/>
      <c r="AI34" s="326">
        <f t="shared" si="1"/>
        <v>0</v>
      </c>
      <c r="AJ34" s="366">
        <f t="shared" si="1"/>
        <v>0</v>
      </c>
      <c r="AK34" s="326" t="str">
        <f t="shared" si="2"/>
        <v xml:space="preserve">    ---- </v>
      </c>
      <c r="AL34" s="488"/>
      <c r="AM34" s="488"/>
      <c r="AN34" s="488"/>
      <c r="AO34" s="306"/>
      <c r="AP34" s="306"/>
    </row>
    <row r="35" spans="1:42" s="302" customFormat="1" ht="18.75" customHeight="1">
      <c r="A35" s="85" t="s">
        <v>369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>
        <f t="shared" si="1"/>
        <v>0</v>
      </c>
      <c r="AJ35" s="366">
        <f t="shared" si="1"/>
        <v>0</v>
      </c>
      <c r="AK35" s="326" t="str">
        <f t="shared" si="2"/>
        <v xml:space="preserve">    ---- </v>
      </c>
      <c r="AL35" s="488"/>
      <c r="AM35" s="488"/>
      <c r="AN35" s="488"/>
      <c r="AO35" s="306"/>
      <c r="AP35" s="306"/>
    </row>
    <row r="36" spans="1:42" s="322" customFormat="1" ht="18.75" customHeight="1">
      <c r="A36" s="367" t="s">
        <v>269</v>
      </c>
      <c r="B36" s="320">
        <f>SUM(B37:B39)</f>
        <v>0</v>
      </c>
      <c r="C36" s="320">
        <f>SUM(C37:C39)</f>
        <v>0</v>
      </c>
      <c r="D36" s="320" t="str">
        <f>IF(B36=0, "    ---- ", IF(ABS(ROUND(100/B36*C36-100,1))&lt;999,ROUND(100/B36*C36-100,1),IF(ROUND(100/B36*C36-100,1)&gt;999,999,-999)))</f>
        <v xml:space="preserve">    ---- </v>
      </c>
      <c r="E36" s="320">
        <f>SUM(E37:E39)</f>
        <v>0</v>
      </c>
      <c r="F36" s="320">
        <f>SUM(F37:F39)</f>
        <v>0</v>
      </c>
      <c r="G36" s="320" t="str">
        <f>IF(E36=0, "    ---- ", IF(ABS(ROUND(100/E36*F36-100,1))&lt;999,ROUND(100/E36*F36-100,1),IF(ROUND(100/E36*F36-100,1)&gt;999,999,-999)))</f>
        <v xml:space="preserve">    ---- </v>
      </c>
      <c r="H36" s="320">
        <f>SUM(H37:H39)</f>
        <v>0</v>
      </c>
      <c r="I36" s="320">
        <f>SUM(I37:I39)</f>
        <v>0</v>
      </c>
      <c r="J36" s="320"/>
      <c r="K36" s="320">
        <f>SUM(K37:K39)</f>
        <v>0</v>
      </c>
      <c r="L36" s="320">
        <f>SUM(L37:L39)</f>
        <v>0</v>
      </c>
      <c r="M36" s="320" t="str">
        <f>IF(K36=0, "    ---- ", IF(ABS(ROUND(100/K36*L36-100,1))&lt;999,ROUND(100/K36*L36-100,1),IF(ROUND(100/K36*L36-100,1)&gt;999,999,-999)))</f>
        <v xml:space="preserve">    ---- </v>
      </c>
      <c r="N36" s="320">
        <f>SUM(N37:N39)</f>
        <v>0</v>
      </c>
      <c r="O36" s="320">
        <f>SUM(O37:O39)</f>
        <v>0</v>
      </c>
      <c r="P36" s="320" t="str">
        <f>IF(N36=0, "    ---- ", IF(ABS(ROUND(100/N36*O36-100,1))&lt;999,ROUND(100/N36*O36-100,1),IF(ROUND(100/N36*O36-100,1)&gt;999,999,-999)))</f>
        <v xml:space="preserve">    ---- </v>
      </c>
      <c r="Q36" s="320">
        <f>SUM(Q37:Q39)</f>
        <v>0</v>
      </c>
      <c r="R36" s="320">
        <f>SUM(R37:R39)</f>
        <v>0</v>
      </c>
      <c r="S36" s="320" t="str">
        <f>IF(Q36=0, "    ---- ", IF(ABS(ROUND(100/Q36*R36-100,1))&lt;999,ROUND(100/Q36*R36-100,1),IF(ROUND(100/Q36*R36-100,1)&gt;999,999,-999)))</f>
        <v xml:space="preserve">    ---- </v>
      </c>
      <c r="T36" s="320">
        <f>SUM(T37:T39)</f>
        <v>0</v>
      </c>
      <c r="U36" s="320">
        <f>SUM(U37:U39)</f>
        <v>0</v>
      </c>
      <c r="V36" s="320"/>
      <c r="W36" s="320">
        <f>SUM(W37:W39)</f>
        <v>0</v>
      </c>
      <c r="X36" s="320">
        <f>SUM(X37:X39)</f>
        <v>0</v>
      </c>
      <c r="Y36" s="320"/>
      <c r="Z36" s="320">
        <f>SUM(Z37:Z39)</f>
        <v>0</v>
      </c>
      <c r="AA36" s="320">
        <f>SUM(AA37:AA39)</f>
        <v>0</v>
      </c>
      <c r="AB36" s="320"/>
      <c r="AC36" s="320">
        <f>SUM(AC37:AC39)</f>
        <v>0</v>
      </c>
      <c r="AD36" s="320">
        <f>SUM(AD37:AD39)</f>
        <v>0</v>
      </c>
      <c r="AE36" s="320" t="str">
        <f>IF(AC36=0, "    ---- ", IF(ABS(ROUND(100/AC36*AD36-100,1))&lt;999,ROUND(100/AC36*AD36-100,1),IF(ROUND(100/AC36*AD36-100,1)&gt;999,999,-999)))</f>
        <v xml:space="preserve">    ---- </v>
      </c>
      <c r="AF36" s="320">
        <f>SUM(AF37:AF39)</f>
        <v>0</v>
      </c>
      <c r="AG36" s="320">
        <f>SUM(AG37:AG39)</f>
        <v>0</v>
      </c>
      <c r="AH36" s="320" t="str">
        <f t="shared" si="0"/>
        <v xml:space="preserve">    ---- </v>
      </c>
      <c r="AI36" s="320">
        <f t="shared" si="1"/>
        <v>0</v>
      </c>
      <c r="AJ36" s="320">
        <f t="shared" si="1"/>
        <v>0</v>
      </c>
      <c r="AK36" s="320" t="str">
        <f t="shared" si="2"/>
        <v xml:space="preserve">    ---- </v>
      </c>
      <c r="AL36" s="487"/>
      <c r="AM36" s="487"/>
      <c r="AN36" s="487"/>
      <c r="AO36" s="321"/>
      <c r="AP36" s="321"/>
    </row>
    <row r="37" spans="1:42" s="302" customFormat="1" ht="18.75" customHeight="1">
      <c r="A37" s="85" t="s">
        <v>251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>
        <f t="shared" si="1"/>
        <v>0</v>
      </c>
      <c r="AJ37" s="326">
        <f t="shared" si="1"/>
        <v>0</v>
      </c>
      <c r="AK37" s="326" t="str">
        <f t="shared" si="2"/>
        <v xml:space="preserve">    ---- </v>
      </c>
      <c r="AL37" s="488"/>
      <c r="AM37" s="488"/>
      <c r="AN37" s="488"/>
      <c r="AO37" s="306"/>
      <c r="AP37" s="306"/>
    </row>
    <row r="38" spans="1:42" s="302" customFormat="1" ht="18.75" customHeight="1">
      <c r="A38" s="85" t="s">
        <v>368</v>
      </c>
      <c r="B38" s="326"/>
      <c r="C38" s="326"/>
      <c r="D38" s="326" t="str">
        <f>IF(B38=0, "    ---- ", IF(ABS(ROUND(100/B38*C38-100,1))&lt;999,ROUND(100/B38*C38-100,1),IF(ROUND(100/B38*C38-100,1)&gt;999,999,-999)))</f>
        <v xml:space="preserve">    ---- </v>
      </c>
      <c r="E38" s="326"/>
      <c r="F38" s="326"/>
      <c r="G38" s="326" t="str">
        <f>IF(E38=0, "    ---- ", IF(ABS(ROUND(100/E38*F38-100,1))&lt;999,ROUND(100/E38*F38-100,1),IF(ROUND(100/E38*F38-100,1)&gt;999,999,-999)))</f>
        <v xml:space="preserve">    ---- </v>
      </c>
      <c r="H38" s="326"/>
      <c r="I38" s="326"/>
      <c r="J38" s="326"/>
      <c r="K38" s="326"/>
      <c r="L38" s="326"/>
      <c r="M38" s="326" t="str">
        <f>IF(K38=0, "    ---- ", IF(ABS(ROUND(100/K38*L38-100,1))&lt;999,ROUND(100/K38*L38-100,1),IF(ROUND(100/K38*L38-100,1)&gt;999,999,-999)))</f>
        <v xml:space="preserve">    ---- </v>
      </c>
      <c r="N38" s="326"/>
      <c r="O38" s="326"/>
      <c r="P38" s="326"/>
      <c r="Q38" s="326"/>
      <c r="R38" s="326"/>
      <c r="S38" s="326" t="str">
        <f>IF(Q38=0, "    ---- ", IF(ABS(ROUND(100/Q38*R38-100,1))&lt;999,ROUND(100/Q38*R38-100,1),IF(ROUND(100/Q38*R38-100,1)&gt;999,999,-999)))</f>
        <v xml:space="preserve">    ---- </v>
      </c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 t="str">
        <f>IF(AC38=0, "    ---- ", IF(ABS(ROUND(100/AC38*AD38-100,1))&lt;999,ROUND(100/AC38*AD38-100,1),IF(ROUND(100/AC38*AD38-100,1)&gt;999,999,-999)))</f>
        <v xml:space="preserve">    ---- </v>
      </c>
      <c r="AF38" s="326"/>
      <c r="AG38" s="326"/>
      <c r="AH38" s="326" t="str">
        <f t="shared" si="0"/>
        <v xml:space="preserve">    ---- </v>
      </c>
      <c r="AI38" s="326">
        <f t="shared" si="1"/>
        <v>0</v>
      </c>
      <c r="AJ38" s="326">
        <f t="shared" si="1"/>
        <v>0</v>
      </c>
      <c r="AK38" s="326" t="str">
        <f t="shared" si="2"/>
        <v xml:space="preserve">    ---- </v>
      </c>
      <c r="AL38" s="488"/>
      <c r="AM38" s="488"/>
      <c r="AN38" s="488"/>
      <c r="AO38" s="306"/>
      <c r="AP38" s="306"/>
    </row>
    <row r="39" spans="1:42" s="302" customFormat="1" ht="18.75" customHeight="1">
      <c r="A39" s="85" t="s">
        <v>369</v>
      </c>
      <c r="B39" s="326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 t="str">
        <f>IF(N39=0, "    ---- ", IF(ABS(ROUND(100/N39*O39-100,1))&lt;999,ROUND(100/N39*O39-100,1),IF(ROUND(100/N39*O39-100,1)&gt;999,999,-999)))</f>
        <v xml:space="preserve">    ---- </v>
      </c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 t="str">
        <f t="shared" si="0"/>
        <v xml:space="preserve">    ---- </v>
      </c>
      <c r="AI39" s="326">
        <f t="shared" si="1"/>
        <v>0</v>
      </c>
      <c r="AJ39" s="366">
        <f t="shared" si="1"/>
        <v>0</v>
      </c>
      <c r="AK39" s="326" t="str">
        <f t="shared" si="2"/>
        <v xml:space="preserve">    ---- </v>
      </c>
      <c r="AL39" s="488"/>
      <c r="AM39" s="488"/>
      <c r="AN39" s="488"/>
      <c r="AO39" s="306"/>
      <c r="AP39" s="306"/>
    </row>
    <row r="40" spans="1:42" s="322" customFormat="1" ht="18.75" customHeight="1">
      <c r="A40" s="367" t="s">
        <v>272</v>
      </c>
      <c r="B40" s="320">
        <f>SUM(B11+B21+B26+B31+B36)</f>
        <v>0</v>
      </c>
      <c r="C40" s="320">
        <f>SUM(C11+C21+C26+C31+C36)</f>
        <v>0</v>
      </c>
      <c r="D40" s="320" t="str">
        <f>IF(B40=0, "    ---- ", IF(ABS(ROUND(100/B40*C40-100,1))&lt;999,ROUND(100/B40*C40-100,1),IF(ROUND(100/B40*C40-100,1)&gt;999,999,-999)))</f>
        <v xml:space="preserve">    ---- </v>
      </c>
      <c r="E40" s="320">
        <f>SUM(E11+E21+E26+E31+E36)</f>
        <v>0</v>
      </c>
      <c r="F40" s="320">
        <f>SUM(F11+F21+F26+F31+F36)</f>
        <v>0</v>
      </c>
      <c r="G40" s="320" t="str">
        <f>IF(E40=0, "    ---- ", IF(ABS(ROUND(100/E40*F40-100,1))&lt;999,ROUND(100/E40*F40-100,1),IF(ROUND(100/E40*F40-100,1)&gt;999,999,-999)))</f>
        <v xml:space="preserve">    ---- </v>
      </c>
      <c r="H40" s="320">
        <f>SUM(H11+H21+H26+H31+H36)</f>
        <v>0</v>
      </c>
      <c r="I40" s="320">
        <f>SUM(I11+I21+I26+I31+I36)</f>
        <v>0</v>
      </c>
      <c r="J40" s="320" t="str">
        <f>IF(H40=0, "    ---- ", IF(ABS(ROUND(100/H40*I40-100,1))&lt;999,ROUND(100/H40*I40-100,1),IF(ROUND(100/H40*I40-100,1)&gt;999,999,-999)))</f>
        <v xml:space="preserve">    ---- </v>
      </c>
      <c r="K40" s="320">
        <f>SUM(K11+K21+K26+K31+K36)</f>
        <v>0</v>
      </c>
      <c r="L40" s="320">
        <f>SUM(L11+L21+L26+L31+L36)</f>
        <v>0</v>
      </c>
      <c r="M40" s="320" t="str">
        <f>IF(K40=0, "    ---- ", IF(ABS(ROUND(100/K40*L40-100,1))&lt;999,ROUND(100/K40*L40-100,1),IF(ROUND(100/K40*L40-100,1)&gt;999,999,-999)))</f>
        <v xml:space="preserve">    ---- </v>
      </c>
      <c r="N40" s="320">
        <f>SUM(N11+N21+N26+N31+N36)</f>
        <v>0</v>
      </c>
      <c r="O40" s="320">
        <f>SUM(O11+O21+O26+O31+O36)</f>
        <v>0</v>
      </c>
      <c r="P40" s="320" t="str">
        <f>IF(N40=0, "    ---- ", IF(ABS(ROUND(100/N40*O40-100,1))&lt;999,ROUND(100/N40*O40-100,1),IF(ROUND(100/N40*O40-100,1)&gt;999,999,-999)))</f>
        <v xml:space="preserve">    ---- </v>
      </c>
      <c r="Q40" s="320">
        <f>SUM(Q11+Q21+Q26+Q31+Q36)</f>
        <v>0</v>
      </c>
      <c r="R40" s="320">
        <f>SUM(R11+R21+R26+R31+R36)</f>
        <v>0</v>
      </c>
      <c r="S40" s="320" t="str">
        <f>IF(Q40=0, "    ---- ", IF(ABS(ROUND(100/Q40*R40-100,1))&lt;999,ROUND(100/Q40*R40-100,1),IF(ROUND(100/Q40*R40-100,1)&gt;999,999,-999)))</f>
        <v xml:space="preserve">    ---- </v>
      </c>
      <c r="T40" s="320">
        <f>SUM(T11+T21+T26+T31+T36)</f>
        <v>0</v>
      </c>
      <c r="U40" s="320">
        <f>SUM(U11+U21+U26+U31+U36)</f>
        <v>0</v>
      </c>
      <c r="V40" s="320" t="str">
        <f>IF(T40=0, "    ---- ", IF(ABS(ROUND(100/T40*U40-100,1))&lt;999,ROUND(100/T40*U40-100,1),IF(ROUND(100/T40*U40-100,1)&gt;999,999,-999)))</f>
        <v xml:space="preserve">    ---- </v>
      </c>
      <c r="W40" s="320">
        <f>SUM(W11+W21+W26+W31+W36)</f>
        <v>0</v>
      </c>
      <c r="X40" s="320">
        <f>SUM(X11+X21+X26+X31+X36)</f>
        <v>0</v>
      </c>
      <c r="Y40" s="320" t="str">
        <f>IF(W40=0, "    ---- ", IF(ABS(ROUND(100/W40*X40-100,1))&lt;999,ROUND(100/W40*X40-100,1),IF(ROUND(100/W40*X40-100,1)&gt;999,999,-999)))</f>
        <v xml:space="preserve">    ---- </v>
      </c>
      <c r="Z40" s="320">
        <f>SUM(Z11+Z21+Z26+Z31+Z36)</f>
        <v>0</v>
      </c>
      <c r="AA40" s="320">
        <f>SUM(AA11+AA21+AA26+AA31+AA36)</f>
        <v>0</v>
      </c>
      <c r="AB40" s="320" t="str">
        <f>IF(Z40=0, "    ---- ", IF(ABS(ROUND(100/Z40*AA40-100,1))&lt;999,ROUND(100/Z40*AA40-100,1),IF(ROUND(100/Z40*AA40-100,1)&gt;999,999,-999)))</f>
        <v xml:space="preserve">    ---- </v>
      </c>
      <c r="AC40" s="320">
        <f>SUM(AC11+AC21+AC26+AC31+AC36)</f>
        <v>0</v>
      </c>
      <c r="AD40" s="320">
        <f>SUM(AD11+AD21+AD26+AD31+AD36)</f>
        <v>0</v>
      </c>
      <c r="AE40" s="320" t="str">
        <f>IF(AC40=0, "    ---- ", IF(ABS(ROUND(100/AC40*AD40-100,1))&lt;999,ROUND(100/AC40*AD40-100,1),IF(ROUND(100/AC40*AD40-100,1)&gt;999,999,-999)))</f>
        <v xml:space="preserve">    ---- </v>
      </c>
      <c r="AF40" s="320">
        <f>SUM(AF11+AF21+AF26+AF31+AF36)</f>
        <v>0</v>
      </c>
      <c r="AG40" s="320">
        <f>SUM(AG11+AG21+AG26+AG31+AG36)</f>
        <v>0</v>
      </c>
      <c r="AH40" s="320" t="str">
        <f t="shared" si="0"/>
        <v xml:space="preserve">    ---- </v>
      </c>
      <c r="AI40" s="320">
        <f>+B40+E40+H40+K40+N40+Q40+T40+W40+Z40+AC40+AF40</f>
        <v>0</v>
      </c>
      <c r="AJ40" s="365">
        <f t="shared" si="1"/>
        <v>0</v>
      </c>
      <c r="AK40" s="320" t="str">
        <f t="shared" si="2"/>
        <v xml:space="preserve">    ---- </v>
      </c>
      <c r="AL40" s="320">
        <f>AI40+'Tabell 7a'!AL54</f>
        <v>0</v>
      </c>
      <c r="AM40" s="320">
        <f>AJ40+'Tabell 7a'!AM54</f>
        <v>0</v>
      </c>
      <c r="AN40" s="320" t="str">
        <f t="shared" ref="AN40:AN47" si="3">IF(AL40=0, "    ---- ", IF(ABS(ROUND(100/AL40*AM40-100,1))&lt;999,ROUND(100/AL40*AM40-100,1),IF(ROUND(100/AL40*AM40-100,1)&gt;999,999,-999)))</f>
        <v xml:space="preserve">    ---- </v>
      </c>
      <c r="AO40" s="321"/>
      <c r="AP40" s="321"/>
    </row>
    <row r="41" spans="1:42" s="302" customFormat="1" ht="18.75" customHeight="1">
      <c r="A41" s="85" t="s">
        <v>250</v>
      </c>
      <c r="B41" s="326">
        <f>SUM(B12+B22+B27+B32)</f>
        <v>0</v>
      </c>
      <c r="C41" s="326">
        <f>SUM(C12+C22+C27+C32)</f>
        <v>0</v>
      </c>
      <c r="D41" s="326" t="str">
        <f>IF(B41=0, "    ---- ", IF(ABS(ROUND(100/B41*C41-100,1))&lt;999,ROUND(100/B41*C41-100,1),IF(ROUND(100/B41*C41-100,1)&gt;999,999,-999)))</f>
        <v xml:space="preserve">    ---- </v>
      </c>
      <c r="E41" s="326">
        <f>SUM(E12+E22+E27+E32)</f>
        <v>0</v>
      </c>
      <c r="F41" s="326">
        <f>SUM(F12+F22+F27+F32)</f>
        <v>0</v>
      </c>
      <c r="G41" s="326" t="str">
        <f>IF(E41=0, "    ---- ", IF(ABS(ROUND(100/E41*F41-100,1))&lt;999,ROUND(100/E41*F41-100,1),IF(ROUND(100/E41*F41-100,1)&gt;999,999,-999)))</f>
        <v xml:space="preserve">    ---- </v>
      </c>
      <c r="H41" s="326">
        <f>SUM(H12+H22+H27+H32)</f>
        <v>0</v>
      </c>
      <c r="I41" s="326">
        <f>SUM(I12+I22+I27+I32)</f>
        <v>0</v>
      </c>
      <c r="J41" s="326"/>
      <c r="K41" s="326">
        <f>SUM(K12+K22+K27+K32)</f>
        <v>0</v>
      </c>
      <c r="L41" s="326">
        <f>SUM(L12+L22+L27+L32)</f>
        <v>0</v>
      </c>
      <c r="M41" s="326" t="str">
        <f>IF(K41=0, "    ---- ", IF(ABS(ROUND(100/K41*L41-100,1))&lt;999,ROUND(100/K41*L41-100,1),IF(ROUND(100/K41*L41-100,1)&gt;999,999,-999)))</f>
        <v xml:space="preserve">    ---- </v>
      </c>
      <c r="N41" s="326">
        <f>SUM(N12+N22+N27+N32)</f>
        <v>0</v>
      </c>
      <c r="O41" s="326">
        <f>SUM(O12+O22+O27+O32)</f>
        <v>0</v>
      </c>
      <c r="P41" s="326"/>
      <c r="Q41" s="326">
        <f>SUM(Q12+Q22+Q27+Q32)</f>
        <v>0</v>
      </c>
      <c r="R41" s="326">
        <f>SUM(R12+R22+R27+R32)</f>
        <v>0</v>
      </c>
      <c r="S41" s="326"/>
      <c r="T41" s="326">
        <f>SUM(T12+T22+T27+T32)</f>
        <v>0</v>
      </c>
      <c r="U41" s="326">
        <f>SUM(U12+U22+U27+U32)</f>
        <v>0</v>
      </c>
      <c r="V41" s="326" t="str">
        <f>IF(T41=0, "    ---- ", IF(ABS(ROUND(100/T41*U41-100,1))&lt;999,ROUND(100/T41*U41-100,1),IF(ROUND(100/T41*U41-100,1)&gt;999,999,-999)))</f>
        <v xml:space="preserve">    ---- </v>
      </c>
      <c r="W41" s="326">
        <f>SUM(W12+W22+W27+W32)</f>
        <v>0</v>
      </c>
      <c r="X41" s="326">
        <f>SUM(X12+X22+X27+X32)</f>
        <v>0</v>
      </c>
      <c r="Y41" s="326" t="str">
        <f>IF(W41=0, "    ---- ", IF(ABS(ROUND(100/W41*X41-100,1))&lt;999,ROUND(100/W41*X41-100,1),IF(ROUND(100/W41*X41-100,1)&gt;999,999,-999)))</f>
        <v xml:space="preserve">    ---- </v>
      </c>
      <c r="Z41" s="326">
        <f>SUM(Z12+Z22+Z27+Z32)</f>
        <v>0</v>
      </c>
      <c r="AA41" s="326">
        <f>SUM(AA12+AA22+AA27+AA32)</f>
        <v>0</v>
      </c>
      <c r="AB41" s="326"/>
      <c r="AC41" s="326">
        <f>SUM(AC12+AC22+AC27+AC32)</f>
        <v>0</v>
      </c>
      <c r="AD41" s="326">
        <f>SUM(AD12+AD22+AD27+AD32)</f>
        <v>0</v>
      </c>
      <c r="AE41" s="326" t="str">
        <f>IF(AC41=0, "    ---- ", IF(ABS(ROUND(100/AC41*AD41-100,1))&lt;999,ROUND(100/AC41*AD41-100,1),IF(ROUND(100/AC41*AD41-100,1)&gt;999,999,-999)))</f>
        <v xml:space="preserve">    ---- </v>
      </c>
      <c r="AF41" s="326">
        <f>SUM(AF12+AF22+AF27+AF32)</f>
        <v>0</v>
      </c>
      <c r="AG41" s="326">
        <f>SUM(AG12+AG22+AG27+AG32)</f>
        <v>0</v>
      </c>
      <c r="AH41" s="326" t="str">
        <f t="shared" si="0"/>
        <v xml:space="preserve">    ---- </v>
      </c>
      <c r="AI41" s="326">
        <f t="shared" si="1"/>
        <v>0</v>
      </c>
      <c r="AJ41" s="326">
        <f t="shared" si="1"/>
        <v>0</v>
      </c>
      <c r="AK41" s="326" t="str">
        <f t="shared" si="2"/>
        <v xml:space="preserve">    ---- </v>
      </c>
      <c r="AL41" s="326">
        <f>AI41+'Tabell 7a'!AL55</f>
        <v>0</v>
      </c>
      <c r="AM41" s="326">
        <f>AJ41+'Tabell 7a'!AM55</f>
        <v>0</v>
      </c>
      <c r="AN41" s="326" t="str">
        <f t="shared" si="3"/>
        <v xml:space="preserve">    ---- </v>
      </c>
      <c r="AO41" s="306"/>
      <c r="AP41" s="306"/>
    </row>
    <row r="42" spans="1:42" s="302" customFormat="1" ht="18.75" customHeight="1">
      <c r="A42" s="85" t="s">
        <v>251</v>
      </c>
      <c r="B42" s="326">
        <f>SUM(B13+B23+B28+B33+B37)</f>
        <v>0</v>
      </c>
      <c r="C42" s="326">
        <f>SUM(C13+C23+C28+C33+C37)</f>
        <v>0</v>
      </c>
      <c r="D42" s="326" t="str">
        <f>IF(B42=0, "    ---- ", IF(ABS(ROUND(100/B42*C42-100,1))&lt;999,ROUND(100/B42*C42-100,1),IF(ROUND(100/B42*C42-100,1)&gt;999,999,-999)))</f>
        <v xml:space="preserve">    ---- </v>
      </c>
      <c r="E42" s="326">
        <f>SUM(E13+E23+E28+E33+E37)</f>
        <v>0</v>
      </c>
      <c r="F42" s="326">
        <f>SUM(F13+F23+F28+F33+F37)</f>
        <v>0</v>
      </c>
      <c r="G42" s="326" t="str">
        <f>IF(E42=0, "    ---- ", IF(ABS(ROUND(100/E42*F42-100,1))&lt;999,ROUND(100/E42*F42-100,1),IF(ROUND(100/E42*F42-100,1)&gt;999,999,-999)))</f>
        <v xml:space="preserve">    ---- </v>
      </c>
      <c r="H42" s="326">
        <f>SUM(H13+H23+H28+H33+H37)</f>
        <v>0</v>
      </c>
      <c r="I42" s="326">
        <f>SUM(I13+I23+I28+I33+I37)</f>
        <v>0</v>
      </c>
      <c r="J42" s="326" t="str">
        <f>IF(H42=0, "    ---- ", IF(ABS(ROUND(100/H42*I42-100,1))&lt;999,ROUND(100/H42*I42-100,1),IF(ROUND(100/H42*I42-100,1)&gt;999,999,-999)))</f>
        <v xml:space="preserve">    ---- </v>
      </c>
      <c r="K42" s="326">
        <f>SUM(K13+K23+K28+K33+K37)</f>
        <v>0</v>
      </c>
      <c r="L42" s="326">
        <f>SUM(L13+L23+L28+L33+L37)</f>
        <v>0</v>
      </c>
      <c r="M42" s="326" t="str">
        <f>IF(K42=0, "    ---- ", IF(ABS(ROUND(100/K42*L42-100,1))&lt;999,ROUND(100/K42*L42-100,1),IF(ROUND(100/K42*L42-100,1)&gt;999,999,-999)))</f>
        <v xml:space="preserve">    ---- </v>
      </c>
      <c r="N42" s="326">
        <f>SUM(N13+N23+N28+N33+N37)</f>
        <v>0</v>
      </c>
      <c r="O42" s="326">
        <f>SUM(O13+O23+O28+O33+O37)</f>
        <v>0</v>
      </c>
      <c r="P42" s="326"/>
      <c r="Q42" s="326">
        <f>SUM(Q13+Q23+Q28+Q33+Q37)</f>
        <v>0</v>
      </c>
      <c r="R42" s="326">
        <f>SUM(R13+R23+R28+R33+R37)</f>
        <v>0</v>
      </c>
      <c r="S42" s="326"/>
      <c r="T42" s="326">
        <f>SUM(T13+T23+T28+T33+T37)</f>
        <v>0</v>
      </c>
      <c r="U42" s="326">
        <f>SUM(U13+U23+U28+U33+U37)</f>
        <v>0</v>
      </c>
      <c r="V42" s="326" t="str">
        <f>IF(T42=0, "    ---- ", IF(ABS(ROUND(100/T42*U42-100,1))&lt;999,ROUND(100/T42*U42-100,1),IF(ROUND(100/T42*U42-100,1)&gt;999,999,-999)))</f>
        <v xml:space="preserve">    ---- </v>
      </c>
      <c r="W42" s="326">
        <f>SUM(W13+W23+W28+W33+W37)</f>
        <v>0</v>
      </c>
      <c r="X42" s="326">
        <f>SUM(X13+X23+X28+X33+X37)</f>
        <v>0</v>
      </c>
      <c r="Y42" s="326" t="str">
        <f>IF(W42=0, "    ---- ", IF(ABS(ROUND(100/W42*X42-100,1))&lt;999,ROUND(100/W42*X42-100,1),IF(ROUND(100/W42*X42-100,1)&gt;999,999,-999)))</f>
        <v xml:space="preserve">    ---- </v>
      </c>
      <c r="Z42" s="326">
        <f>SUM(Z13+Z23+Z28+Z33+Z37)</f>
        <v>0</v>
      </c>
      <c r="AA42" s="326">
        <f>SUM(AA13+AA23+AA28+AA33+AA37)</f>
        <v>0</v>
      </c>
      <c r="AB42" s="326" t="str">
        <f>IF(Z42=0, "    ---- ", IF(ABS(ROUND(100/Z42*AA42-100,1))&lt;999,ROUND(100/Z42*AA42-100,1),IF(ROUND(100/Z42*AA42-100,1)&gt;999,999,-999)))</f>
        <v xml:space="preserve">    ---- </v>
      </c>
      <c r="AC42" s="326">
        <f>SUM(AC13+AC23+AC28+AC33+AC37)</f>
        <v>0</v>
      </c>
      <c r="AD42" s="326">
        <f>SUM(AD13+AD23+AD28+AD33+AD37)</f>
        <v>0</v>
      </c>
      <c r="AE42" s="326" t="str">
        <f>IF(AC42=0, "    ---- ", IF(ABS(ROUND(100/AC42*AD42-100,1))&lt;999,ROUND(100/AC42*AD42-100,1),IF(ROUND(100/AC42*AD42-100,1)&gt;999,999,-999)))</f>
        <v xml:space="preserve">    ---- </v>
      </c>
      <c r="AF42" s="326">
        <f>SUM(AF13+AF23+AF28+AF33+AF37)</f>
        <v>0</v>
      </c>
      <c r="AG42" s="326">
        <f>SUM(AG13+AG23+AG28+AG33+AG37)</f>
        <v>0</v>
      </c>
      <c r="AH42" s="326" t="str">
        <f t="shared" si="0"/>
        <v xml:space="preserve">    ---- </v>
      </c>
      <c r="AI42" s="326">
        <f t="shared" si="1"/>
        <v>0</v>
      </c>
      <c r="AJ42" s="326">
        <f t="shared" si="1"/>
        <v>0</v>
      </c>
      <c r="AK42" s="326" t="str">
        <f t="shared" si="2"/>
        <v xml:space="preserve">    ---- </v>
      </c>
      <c r="AL42" s="326">
        <f>AI42+'Tabell 7a'!AL56</f>
        <v>0</v>
      </c>
      <c r="AM42" s="326">
        <f>AJ42+'Tabell 7a'!AM56</f>
        <v>0</v>
      </c>
      <c r="AN42" s="326" t="str">
        <f t="shared" si="3"/>
        <v xml:space="preserve">    ---- </v>
      </c>
      <c r="AO42" s="306"/>
      <c r="AP42" s="306"/>
    </row>
    <row r="43" spans="1:42" s="302" customFormat="1" ht="18.75" customHeight="1">
      <c r="A43" s="229" t="s">
        <v>260</v>
      </c>
      <c r="B43" s="326"/>
      <c r="C43" s="326"/>
      <c r="D43" s="326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>
        <f t="shared" si="1"/>
        <v>0</v>
      </c>
      <c r="AJ43" s="326">
        <f t="shared" si="1"/>
        <v>0</v>
      </c>
      <c r="AK43" s="326" t="str">
        <f t="shared" si="2"/>
        <v xml:space="preserve">    ---- </v>
      </c>
      <c r="AL43" s="326">
        <f>AI43+'Tabell 7a'!AL57</f>
        <v>0</v>
      </c>
      <c r="AM43" s="326">
        <f>AJ43+'Tabell 7a'!AM57</f>
        <v>0</v>
      </c>
      <c r="AN43" s="326" t="str">
        <f t="shared" si="3"/>
        <v xml:space="preserve">    ---- </v>
      </c>
      <c r="AO43" s="306"/>
      <c r="AP43" s="306"/>
    </row>
    <row r="44" spans="1:42" s="302" customFormat="1" ht="18.75" customHeight="1">
      <c r="A44" s="85" t="s">
        <v>368</v>
      </c>
      <c r="B44" s="326">
        <f>SUM(B14+B24+B29+B34+B38)</f>
        <v>0</v>
      </c>
      <c r="C44" s="326">
        <f>SUM(C14+C24+C29+C34+C38)</f>
        <v>0</v>
      </c>
      <c r="D44" s="326" t="str">
        <f>IF(B44=0, "    ---- ", IF(ABS(ROUND(100/B44*C44-100,1))&lt;999,ROUND(100/B44*C44-100,1),IF(ROUND(100/B44*C44-100,1)&gt;999,999,-999)))</f>
        <v xml:space="preserve">    ---- </v>
      </c>
      <c r="E44" s="326">
        <f>SUM(E14+E24+E29+E34+E38)</f>
        <v>0</v>
      </c>
      <c r="F44" s="326">
        <f>SUM(F14+F24+F29+F34+F38)</f>
        <v>0</v>
      </c>
      <c r="G44" s="326" t="str">
        <f>IF(E44=0, "    ---- ", IF(ABS(ROUND(100/E44*F44-100,1))&lt;999,ROUND(100/E44*F44-100,1),IF(ROUND(100/E44*F44-100,1)&gt;999,999,-999)))</f>
        <v xml:space="preserve">    ---- </v>
      </c>
      <c r="H44" s="326">
        <f>SUM(H14+H24+H29+H34+H38)</f>
        <v>0</v>
      </c>
      <c r="I44" s="326">
        <f>SUM(I14+I24+I29+I34+I38)</f>
        <v>0</v>
      </c>
      <c r="J44" s="326" t="str">
        <f>IF(H44=0, "    ---- ", IF(ABS(ROUND(100/H44*I44-100,1))&lt;999,ROUND(100/H44*I44-100,1),IF(ROUND(100/H44*I44-100,1)&gt;999,999,-999)))</f>
        <v xml:space="preserve">    ---- </v>
      </c>
      <c r="K44" s="326">
        <f>SUM(K14+K24+K29+K34+K38)</f>
        <v>0</v>
      </c>
      <c r="L44" s="326">
        <f>SUM(L14+L24+L29+L34+L38)</f>
        <v>0</v>
      </c>
      <c r="M44" s="326" t="str">
        <f>IF(K44=0, "    ---- ", IF(ABS(ROUND(100/K44*L44-100,1))&lt;999,ROUND(100/K44*L44-100,1),IF(ROUND(100/K44*L44-100,1)&gt;999,999,-999)))</f>
        <v xml:space="preserve">    ---- </v>
      </c>
      <c r="N44" s="326">
        <f>SUM(N14+N24+N29+N34+N38)</f>
        <v>0</v>
      </c>
      <c r="O44" s="326">
        <f>SUM(O14+O24+O29+O34+O38)</f>
        <v>0</v>
      </c>
      <c r="P44" s="326"/>
      <c r="Q44" s="326">
        <f>SUM(Q14+Q24+Q29+Q34+Q38)</f>
        <v>0</v>
      </c>
      <c r="R44" s="326">
        <f>SUM(R14+R24+R29+R34+R38)</f>
        <v>0</v>
      </c>
      <c r="S44" s="326" t="str">
        <f>IF(Q44=0, "    ---- ", IF(ABS(ROUND(100/Q44*R44-100,1))&lt;999,ROUND(100/Q44*R44-100,1),IF(ROUND(100/Q44*R44-100,1)&gt;999,999,-999)))</f>
        <v xml:space="preserve">    ---- </v>
      </c>
      <c r="T44" s="326">
        <f>SUM(T14+T24+T29+T34+T38)</f>
        <v>0</v>
      </c>
      <c r="U44" s="326">
        <f>SUM(U14+U24+U29+U34+U38)</f>
        <v>0</v>
      </c>
      <c r="V44" s="326" t="str">
        <f>IF(T44=0, "    ---- ", IF(ABS(ROUND(100/T44*U44-100,1))&lt;999,ROUND(100/T44*U44-100,1),IF(ROUND(100/T44*U44-100,1)&gt;999,999,-999)))</f>
        <v xml:space="preserve">    ---- </v>
      </c>
      <c r="W44" s="326">
        <f>SUM(W14+W24+W29+W34+W38)</f>
        <v>0</v>
      </c>
      <c r="X44" s="326">
        <f>SUM(X14+X24+X29+X34+X38)</f>
        <v>0</v>
      </c>
      <c r="Y44" s="326" t="str">
        <f>IF(W44=0, "    ---- ", IF(ABS(ROUND(100/W44*X44-100,1))&lt;999,ROUND(100/W44*X44-100,1),IF(ROUND(100/W44*X44-100,1)&gt;999,999,-999)))</f>
        <v xml:space="preserve">    ---- </v>
      </c>
      <c r="Z44" s="326">
        <f>SUM(Z14+Z24+Z29+Z34+Z38)</f>
        <v>0</v>
      </c>
      <c r="AA44" s="326">
        <f>SUM(AA14+AA24+AA29+AA34+AA38)</f>
        <v>0</v>
      </c>
      <c r="AB44" s="326"/>
      <c r="AC44" s="326">
        <f>SUM(AC14+AC24+AC29+AC34+AC38)</f>
        <v>0</v>
      </c>
      <c r="AD44" s="326">
        <f>SUM(AD14+AD24+AD29+AD34+AD38)</f>
        <v>0</v>
      </c>
      <c r="AE44" s="326" t="str">
        <f>IF(AC44=0, "    ---- ", IF(ABS(ROUND(100/AC44*AD44-100,1))&lt;999,ROUND(100/AC44*AD44-100,1),IF(ROUND(100/AC44*AD44-100,1)&gt;999,999,-999)))</f>
        <v xml:space="preserve">    ---- </v>
      </c>
      <c r="AF44" s="326">
        <f>SUM(AF14+AF24+AF29+AF34+AF38)</f>
        <v>0</v>
      </c>
      <c r="AG44" s="326">
        <f>SUM(AG14+AG24+AG29+AG34+AG38)</f>
        <v>0</v>
      </c>
      <c r="AH44" s="326" t="str">
        <f t="shared" si="0"/>
        <v xml:space="preserve">    ---- </v>
      </c>
      <c r="AI44" s="326">
        <f t="shared" si="1"/>
        <v>0</v>
      </c>
      <c r="AJ44" s="326">
        <f t="shared" si="1"/>
        <v>0</v>
      </c>
      <c r="AK44" s="326" t="str">
        <f t="shared" si="2"/>
        <v xml:space="preserve">    ---- </v>
      </c>
      <c r="AL44" s="326">
        <f>AI44+'Tabell 7a'!AL58</f>
        <v>0</v>
      </c>
      <c r="AM44" s="326">
        <f>AJ44+'Tabell 7a'!AM58</f>
        <v>0</v>
      </c>
      <c r="AN44" s="326" t="str">
        <f t="shared" si="3"/>
        <v xml:space="preserve">    ---- </v>
      </c>
      <c r="AO44" s="306"/>
      <c r="AP44" s="306"/>
    </row>
    <row r="45" spans="1:42" s="302" customFormat="1" ht="18.75" customHeight="1">
      <c r="A45" s="85" t="s">
        <v>369</v>
      </c>
      <c r="B45" s="326">
        <f>SUM(B15+B25+B30+B35+B39)</f>
        <v>0</v>
      </c>
      <c r="C45" s="326">
        <f>SUM(C15+C25+C30+C35+C39)</f>
        <v>0</v>
      </c>
      <c r="D45" s="326"/>
      <c r="E45" s="326">
        <f>SUM(E15+E25+E30+E35+E39)</f>
        <v>0</v>
      </c>
      <c r="F45" s="326">
        <f>SUM(F15+F25+F30+F35+F39)</f>
        <v>0</v>
      </c>
      <c r="G45" s="326"/>
      <c r="H45" s="326">
        <f>SUM(H15+H25+H30+H35+H39)</f>
        <v>0</v>
      </c>
      <c r="I45" s="326">
        <f>SUM(I15+I25+I30+I35+I39)</f>
        <v>0</v>
      </c>
      <c r="J45" s="326"/>
      <c r="K45" s="326">
        <f>SUM(K15+K25+K30+K35+K39)</f>
        <v>0</v>
      </c>
      <c r="L45" s="326">
        <f>SUM(L15+L25+L30+L35+L39)</f>
        <v>0</v>
      </c>
      <c r="M45" s="326"/>
      <c r="N45" s="326">
        <f>SUM(N15+N25+N30+N35+N39)</f>
        <v>0</v>
      </c>
      <c r="O45" s="326">
        <f>SUM(O15+O25+O30+O35+O39)</f>
        <v>0</v>
      </c>
      <c r="P45" s="326" t="str">
        <f>IF(N45=0, "    ---- ", IF(ABS(ROUND(100/N45*O45-100,1))&lt;999,ROUND(100/N45*O45-100,1),IF(ROUND(100/N45*O45-100,1)&gt;999,999,-999)))</f>
        <v xml:space="preserve">    ---- </v>
      </c>
      <c r="Q45" s="326">
        <f>SUM(Q15+Q25+Q30+Q35+Q39)</f>
        <v>0</v>
      </c>
      <c r="R45" s="326">
        <f>SUM(R15+R25+R30+R35+R39)</f>
        <v>0</v>
      </c>
      <c r="S45" s="326"/>
      <c r="T45" s="326">
        <f>SUM(T15+T25+T30+T35+T39)</f>
        <v>0</v>
      </c>
      <c r="U45" s="326">
        <f>SUM(U15+U25+U30+U35+U39)</f>
        <v>0</v>
      </c>
      <c r="V45" s="326"/>
      <c r="W45" s="326">
        <f>SUM(W15+W25+W30+W35+W39)</f>
        <v>0</v>
      </c>
      <c r="X45" s="326">
        <f>SUM(X15+X25+X30+X35+X39)</f>
        <v>0</v>
      </c>
      <c r="Y45" s="326"/>
      <c r="Z45" s="326">
        <f>SUM(Z15+Z25+Z30+Z35+Z39)</f>
        <v>0</v>
      </c>
      <c r="AA45" s="326">
        <f>SUM(AA15+AA25+AA30+AA35+AA39)</f>
        <v>0</v>
      </c>
      <c r="AB45" s="326"/>
      <c r="AC45" s="326">
        <f>SUM(AC15+AC25+AC30+AC35+AC39)</f>
        <v>0</v>
      </c>
      <c r="AD45" s="326">
        <f>SUM(AD15+AD25+AD30+AD35+AD39)</f>
        <v>0</v>
      </c>
      <c r="AE45" s="326"/>
      <c r="AF45" s="326">
        <f>SUM(AF15+AF25+AF30+AF35+AF39)</f>
        <v>0</v>
      </c>
      <c r="AG45" s="326">
        <f>SUM(AG15+AG25+AG30+AG35+AG39)</f>
        <v>0</v>
      </c>
      <c r="AH45" s="326" t="str">
        <f t="shared" si="0"/>
        <v xml:space="preserve">    ---- </v>
      </c>
      <c r="AI45" s="326">
        <f t="shared" si="1"/>
        <v>0</v>
      </c>
      <c r="AJ45" s="366">
        <f t="shared" si="1"/>
        <v>0</v>
      </c>
      <c r="AK45" s="326" t="str">
        <f t="shared" si="2"/>
        <v xml:space="preserve">    ---- </v>
      </c>
      <c r="AL45" s="326">
        <f>AI45+'Tabell 7a'!AL59</f>
        <v>0</v>
      </c>
      <c r="AM45" s="326">
        <f>AJ45+'Tabell 7a'!AM59</f>
        <v>0</v>
      </c>
      <c r="AN45" s="326" t="str">
        <f t="shared" si="3"/>
        <v xml:space="preserve">    ---- </v>
      </c>
      <c r="AO45" s="306"/>
      <c r="AP45" s="306"/>
    </row>
    <row r="46" spans="1:42" s="302" customFormat="1" ht="18.75" customHeight="1">
      <c r="A46" s="229" t="s">
        <v>261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>
        <f t="shared" si="1"/>
        <v>0</v>
      </c>
      <c r="AJ46" s="366">
        <f t="shared" si="1"/>
        <v>0</v>
      </c>
      <c r="AK46" s="326" t="str">
        <f t="shared" si="2"/>
        <v xml:space="preserve">    ---- </v>
      </c>
      <c r="AL46" s="326">
        <f>AI46+'Tabell 7a'!AL60</f>
        <v>0</v>
      </c>
      <c r="AM46" s="326">
        <f>AJ46+'Tabell 7a'!AM60</f>
        <v>0</v>
      </c>
      <c r="AN46" s="326" t="str">
        <f t="shared" si="3"/>
        <v xml:space="preserve">    ---- </v>
      </c>
      <c r="AO46" s="306"/>
      <c r="AP46" s="306"/>
    </row>
    <row r="47" spans="1:42" s="302" customFormat="1" ht="18.75" customHeight="1">
      <c r="A47" s="299" t="s">
        <v>297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>
        <f t="shared" si="1"/>
        <v>0</v>
      </c>
      <c r="AJ47" s="368">
        <f t="shared" si="1"/>
        <v>0</v>
      </c>
      <c r="AK47" s="330" t="str">
        <f t="shared" si="2"/>
        <v xml:space="preserve">    ---- </v>
      </c>
      <c r="AL47" s="330">
        <f>AI47+'Tabell 7a'!AL61</f>
        <v>0</v>
      </c>
      <c r="AM47" s="330">
        <f>AJ47+'Tabell 7a'!AM61</f>
        <v>0</v>
      </c>
      <c r="AN47" s="330" t="str">
        <f t="shared" si="3"/>
        <v xml:space="preserve">    ---- </v>
      </c>
      <c r="AO47" s="306"/>
      <c r="AP47" s="306"/>
    </row>
    <row r="48" spans="1:42" s="333" customFormat="1" ht="18.75" customHeight="1">
      <c r="A48" s="110" t="s">
        <v>39</v>
      </c>
      <c r="B48" s="110"/>
      <c r="K48" s="110"/>
      <c r="X48" s="369"/>
      <c r="Y48" s="369"/>
      <c r="Z48" s="369"/>
      <c r="AA48" s="369"/>
      <c r="AB48" s="369"/>
      <c r="AC48" s="110"/>
      <c r="AI48" s="110"/>
      <c r="AL48" s="110"/>
      <c r="AO48" s="334"/>
      <c r="AP48" s="334"/>
    </row>
    <row r="49" spans="1:42" s="333" customFormat="1" ht="18.75" customHeight="1">
      <c r="A49" s="110" t="s">
        <v>157</v>
      </c>
      <c r="B49" s="370"/>
      <c r="K49" s="110"/>
      <c r="X49" s="369"/>
      <c r="Y49" s="369"/>
      <c r="Z49" s="369"/>
      <c r="AA49" s="369"/>
      <c r="AB49" s="369"/>
      <c r="AC49" s="110"/>
      <c r="AL49" s="110"/>
      <c r="AO49" s="334"/>
      <c r="AP49" s="334"/>
    </row>
    <row r="50" spans="1:42" s="333" customFormat="1" ht="18.75">
      <c r="AP50" s="334"/>
    </row>
    <row r="51" spans="1:42" s="333" customFormat="1" ht="18.75">
      <c r="A51" s="462"/>
      <c r="B51" s="448" t="str">
        <f>IF(B11=B12+B13+B14+B15,"","11≠12+13+14+15")</f>
        <v/>
      </c>
      <c r="C51" s="448" t="str">
        <f>IF(C11=C12+C13+C14+C15,"","11≠12+13+14+15")</f>
        <v/>
      </c>
      <c r="D51" s="462"/>
      <c r="E51" s="462"/>
      <c r="F51" s="462"/>
      <c r="G51" s="462"/>
      <c r="H51" s="448" t="str">
        <f>IF(H11=H12+H13+H14+H15,"","11≠12+13+14+15")</f>
        <v/>
      </c>
      <c r="I51" s="448" t="str">
        <f>IF(I11=I12+I13+I14+I15,"","11≠12+13+14+15")</f>
        <v/>
      </c>
      <c r="J51" s="462"/>
      <c r="K51" s="448" t="str">
        <f>IF(K11=K12+K13+K14+K15,"","11≠12+13+14+15")</f>
        <v/>
      </c>
      <c r="L51" s="448" t="str">
        <f>IF(L11=L12+L13+L14+L15,"","11≠12+13+14+15")</f>
        <v/>
      </c>
      <c r="M51" s="462"/>
      <c r="N51" s="448" t="str">
        <f>IF(N11=N12+N13+N14+N15,"","11≠12+13+14+15")</f>
        <v/>
      </c>
      <c r="O51" s="448" t="str">
        <f>IF(O11=O12+O13+O14+O15,"","11≠12+13+14+15")</f>
        <v/>
      </c>
      <c r="P51" s="462"/>
      <c r="Q51" s="448" t="str">
        <f>IF(Q11=Q12+Q13+Q14+Q15,"","11≠12+13+14+15")</f>
        <v/>
      </c>
      <c r="R51" s="448" t="str">
        <f>IF(R11=R12+R13+R14+R15,"","11≠12+13+14+15")</f>
        <v/>
      </c>
      <c r="S51" s="462"/>
      <c r="T51" s="448" t="str">
        <f>IF(T11=T12+T13+T14+T15,"","11≠12+13+14+15")</f>
        <v/>
      </c>
      <c r="U51" s="448" t="str">
        <f>IF(U11=U12+U13+U14+U15,"","11≠12+13+14+15")</f>
        <v/>
      </c>
      <c r="V51" s="462"/>
      <c r="W51" s="448" t="str">
        <f>IF(W11=W12+W13+W14+W15,"","11≠12+13+14+15")</f>
        <v/>
      </c>
      <c r="X51" s="448" t="str">
        <f>IF(X11=X12+X13+X14+X15,"","11≠12+13+14+15")</f>
        <v/>
      </c>
      <c r="Y51" s="462"/>
      <c r="Z51" s="462"/>
      <c r="AA51" s="462"/>
      <c r="AB51" s="462"/>
      <c r="AC51" s="448" t="str">
        <f>IF(AC11=AC12+AC13+AC14+AC15,"","11≠12+13+14+15")</f>
        <v/>
      </c>
      <c r="AD51" s="448" t="str">
        <f>IF(AD11=AD12+AD13+AD14+AD15,"","11≠12+13+14+15")</f>
        <v/>
      </c>
      <c r="AE51" s="462"/>
      <c r="AF51" s="448" t="str">
        <f>IF(AF11=AF12+AF13+AF14+AF15,"","11≠12+13+14+15")</f>
        <v/>
      </c>
      <c r="AG51" s="448" t="str">
        <f>IF(AG11=AG12+AG13+AG14+AG15,"","11≠12+13+14+15")</f>
        <v/>
      </c>
      <c r="AH51" s="462"/>
      <c r="AI51" s="448" t="str">
        <f>IF(AI11=AI12+AI13+AI14+AI15,"","11≠12+13+14+15")</f>
        <v/>
      </c>
      <c r="AJ51" s="448" t="str">
        <f>IF(AJ11=AJ12+AJ13+AJ14+AJ15,"","11≠12+13+14+15")</f>
        <v/>
      </c>
      <c r="AK51" s="462"/>
      <c r="AL51" s="448" t="str">
        <f>IF(AL11=AL12+AL13+AL14+AL15,"","11≠12+13+14+15")</f>
        <v/>
      </c>
      <c r="AM51" s="448" t="str">
        <f>IF(AM11=AM12+AM13+AM14+AM15,"","11≠12+13+14+15")</f>
        <v/>
      </c>
      <c r="AN51" s="462"/>
    </row>
    <row r="52" spans="1:42" s="333" customFormat="1" ht="18.75">
      <c r="A52" s="334"/>
      <c r="B52" s="459" t="str">
        <f>IF(B16=B17+B18+B19+B20,"","16≠17+18+19+20")</f>
        <v/>
      </c>
      <c r="C52" s="459" t="str">
        <f>IF(C16=C17+C18+C19+C20,"","16≠17+18+19+20")</f>
        <v/>
      </c>
      <c r="D52" s="334"/>
      <c r="E52" s="334"/>
      <c r="F52" s="334"/>
      <c r="G52" s="334"/>
      <c r="H52" s="459" t="str">
        <f>IF(H16=H17+H18+H19+H20,"","16≠17+18+19+20")</f>
        <v/>
      </c>
      <c r="I52" s="459" t="str">
        <f>IF(I16=I17+I18+I19+I20,"","16≠17+18+19+20")</f>
        <v/>
      </c>
      <c r="J52" s="334"/>
      <c r="K52" s="459" t="str">
        <f>IF(K16=K17+K18+K19+K20,"","16≠17+18+19+20")</f>
        <v/>
      </c>
      <c r="L52" s="459" t="str">
        <f>IF(L16=L17+L18+L19+L20,"","16≠17+18+19+20")</f>
        <v/>
      </c>
      <c r="M52" s="334"/>
      <c r="N52" s="459" t="str">
        <f>IF(N16=N17+N18+N19+N20,"","16≠17+18+19+20")</f>
        <v/>
      </c>
      <c r="O52" s="459" t="str">
        <f>IF(O16=O17+O18+O19+O20,"","16≠17+18+19+20")</f>
        <v/>
      </c>
      <c r="P52" s="334"/>
      <c r="Q52" s="459" t="str">
        <f>IF(Q16=Q17+Q18+Q19+Q20,"","16≠17+18+19+20")</f>
        <v/>
      </c>
      <c r="R52" s="459" t="str">
        <f>IF(R16=R17+R18+R19+R20,"","16≠17+18+19+20")</f>
        <v/>
      </c>
      <c r="S52" s="334"/>
      <c r="T52" s="459" t="str">
        <f>IF(T16=T17+T18+T19+T20,"","16≠17+18+19+20")</f>
        <v/>
      </c>
      <c r="U52" s="459" t="str">
        <f>IF(U16=U17+U18+U19+U20,"","16≠17+18+19+20")</f>
        <v/>
      </c>
      <c r="V52" s="334"/>
      <c r="W52" s="459" t="str">
        <f>IF(W16=W17+W18+W19+W20,"","16≠17+18+19+20")</f>
        <v/>
      </c>
      <c r="X52" s="459" t="str">
        <f>IF(X16=X17+X18+X19+X20,"","16≠17+18+19+20")</f>
        <v/>
      </c>
      <c r="Y52" s="334"/>
      <c r="Z52" s="334"/>
      <c r="AA52" s="334"/>
      <c r="AB52" s="334"/>
      <c r="AC52" s="459" t="str">
        <f>IF(AC16=AC17+AC18+AC19+AC20,"","16≠17+18+19+20")</f>
        <v/>
      </c>
      <c r="AD52" s="459" t="str">
        <f>IF(AD16=AD17+AD18+AD19+AD20,"","16≠17+18+19+20")</f>
        <v/>
      </c>
      <c r="AE52" s="334"/>
      <c r="AF52" s="459" t="str">
        <f>IF(AF16=AF17+AF18+AF19+AF20,"","16≠17+18+19+20")</f>
        <v/>
      </c>
      <c r="AG52" s="459" t="str">
        <f>IF(AG16=AG17+AG18+AG19+AG20,"","16≠17+18+19+20")</f>
        <v/>
      </c>
      <c r="AH52" s="334"/>
      <c r="AI52" s="459" t="str">
        <f>IF(AI16=AI17+AI18+AI19+AI20,"","16≠17+18+19+20")</f>
        <v/>
      </c>
      <c r="AJ52" s="459" t="str">
        <f>IF(AJ16=AJ17+AJ18+AJ19+AJ20,"","16≠17+18+19+20")</f>
        <v/>
      </c>
      <c r="AK52" s="334"/>
      <c r="AL52" s="459" t="str">
        <f>IF(AL16=AL17+AL18+AL19+AL20,"","16≠17+18+19+20")</f>
        <v/>
      </c>
      <c r="AM52" s="459" t="str">
        <f>IF(AM16=AM17+AM18+AM19+AM20,"","16≠17+18+19+20")</f>
        <v/>
      </c>
      <c r="AN52" s="334"/>
    </row>
    <row r="53" spans="1:42" s="333" customFormat="1" ht="18.75">
      <c r="A53" s="334"/>
      <c r="B53" s="459" t="str">
        <f>IF(B21=B22+B23+B24+B25,"","21≠22+23+24+25")</f>
        <v/>
      </c>
      <c r="C53" s="459" t="str">
        <f>IF(C21=C22+C23+C24+C25,"","21≠22+23+24+25")</f>
        <v/>
      </c>
      <c r="D53" s="334"/>
      <c r="E53" s="334"/>
      <c r="F53" s="334"/>
      <c r="G53" s="334"/>
      <c r="H53" s="459" t="str">
        <f>IF(H21=H22+H23+H24+H25,"","21≠22+23+24+25")</f>
        <v/>
      </c>
      <c r="I53" s="459" t="str">
        <f>IF(I21=I22+I23+I24+I25,"","21≠22+23+24+25")</f>
        <v/>
      </c>
      <c r="J53" s="334"/>
      <c r="K53" s="459" t="str">
        <f>IF(K21=K22+K23+K24+K25,"","21≠22+23+24+25")</f>
        <v/>
      </c>
      <c r="L53" s="459" t="str">
        <f>IF(L21=L22+L23+L24+L25,"","21≠22+23+24+25")</f>
        <v/>
      </c>
      <c r="M53" s="334"/>
      <c r="N53" s="459" t="str">
        <f>IF(N21=N22+N23+N24+N25,"","21≠22+23+24+25")</f>
        <v/>
      </c>
      <c r="O53" s="459" t="str">
        <f>IF(O21=O22+O23+O24+O25,"","21≠22+23+24+25")</f>
        <v/>
      </c>
      <c r="P53" s="334"/>
      <c r="Q53" s="459" t="str">
        <f>IF(Q21=Q22+Q23+Q24+Q25,"","21≠22+23+24+25")</f>
        <v/>
      </c>
      <c r="R53" s="459" t="str">
        <f>IF(R21=R22+R23+R24+R25,"","21≠22+23+24+25")</f>
        <v/>
      </c>
      <c r="S53" s="334"/>
      <c r="T53" s="459" t="str">
        <f>IF(T21=T22+T23+T24+T25,"","21≠22+23+24+25")</f>
        <v/>
      </c>
      <c r="U53" s="459" t="str">
        <f>IF(U21=U22+U23+U24+U25,"","21≠22+23+24+25")</f>
        <v/>
      </c>
      <c r="V53" s="334"/>
      <c r="W53" s="459" t="str">
        <f>IF(W21=W22+W23+W24+W25,"","21≠22+23+24+25")</f>
        <v/>
      </c>
      <c r="X53" s="459" t="str">
        <f>IF(X21=X22+X23+X24+X25,"","21≠22+23+24+25")</f>
        <v/>
      </c>
      <c r="Y53" s="334"/>
      <c r="Z53" s="334"/>
      <c r="AA53" s="334"/>
      <c r="AB53" s="334"/>
      <c r="AC53" s="459" t="str">
        <f>IF(AC21=AC22+AC23+AC24+AC25,"","21≠22+23+24+25")</f>
        <v/>
      </c>
      <c r="AD53" s="459" t="str">
        <f>IF(AD21=AD22+AD23+AD24+AD25,"","21≠22+23+24+25")</f>
        <v/>
      </c>
      <c r="AE53" s="334"/>
      <c r="AF53" s="459" t="str">
        <f>IF(AF21=AF22+AF23+AF24+AF25,"","21≠22+23+24+25")</f>
        <v/>
      </c>
      <c r="AG53" s="459" t="str">
        <f>IF(AG21=AG22+AG23+AG24+AG25,"","21≠22+23+24+25")</f>
        <v/>
      </c>
      <c r="AH53" s="334"/>
      <c r="AI53" s="459" t="str">
        <f>IF(AI21=AI22+AI23+AI24+AI25,"","21≠22+23+24+25")</f>
        <v/>
      </c>
      <c r="AJ53" s="459" t="str">
        <f>IF(AJ21=AJ22+AJ23+AJ24+AJ25,"","21≠22+23+24+25")</f>
        <v/>
      </c>
      <c r="AK53" s="334"/>
      <c r="AL53" s="459" t="str">
        <f>IF(AL21=AL22+AL23+AL24+AL25,"","21≠22+23+24+25")</f>
        <v/>
      </c>
      <c r="AM53" s="459" t="str">
        <f>IF(AM21=AM22+AM23+AM24+AM25,"","21≠22+23+24+25")</f>
        <v/>
      </c>
      <c r="AN53" s="334"/>
    </row>
    <row r="54" spans="1:42" s="333" customFormat="1" ht="18.75">
      <c r="A54" s="334"/>
      <c r="B54" s="459" t="str">
        <f>IF(B26=B27+B28+B29+B30,"","26≠27+28+29+30")</f>
        <v/>
      </c>
      <c r="C54" s="459" t="str">
        <f>IF(C26=C27+C28+C29+C30,"","26≠27+28+29+30")</f>
        <v/>
      </c>
      <c r="D54" s="334"/>
      <c r="E54" s="334"/>
      <c r="F54" s="334"/>
      <c r="G54" s="334"/>
      <c r="H54" s="459" t="str">
        <f>IF(H26=H27+H28+H29+H30,"","26≠27+28+29+30")</f>
        <v/>
      </c>
      <c r="I54" s="459" t="str">
        <f>IF(I26=I27+I28+I29+I30,"","26≠27+28+29+30")</f>
        <v/>
      </c>
      <c r="J54" s="334"/>
      <c r="K54" s="459" t="str">
        <f>IF(K26=K27+K28+K29+K30,"","26≠27+28+29+30")</f>
        <v/>
      </c>
      <c r="L54" s="459" t="str">
        <f>IF(L26=L27+L28+L29+L30,"","26≠27+28+29+30")</f>
        <v/>
      </c>
      <c r="M54" s="334"/>
      <c r="N54" s="459" t="str">
        <f>IF(N26=N27+N28+N29+N30,"","26≠27+28+29+30")</f>
        <v/>
      </c>
      <c r="O54" s="459" t="str">
        <f>IF(O26=O27+O28+O29+O30,"","26≠27+28+29+30")</f>
        <v/>
      </c>
      <c r="P54" s="334"/>
      <c r="Q54" s="459" t="str">
        <f>IF(Q26=Q27+Q28+Q29+Q30,"","26≠27+28+29+30")</f>
        <v/>
      </c>
      <c r="R54" s="459" t="str">
        <f>IF(R26=R27+R28+R29+R30,"","26≠27+28+29+30")</f>
        <v/>
      </c>
      <c r="S54" s="334"/>
      <c r="T54" s="459" t="str">
        <f>IF(T26=T27+T28+T29+T30,"","26≠27+28+29+30")</f>
        <v/>
      </c>
      <c r="U54" s="459" t="str">
        <f>IF(U26=U27+U28+U29+U30,"","26≠27+28+29+30")</f>
        <v/>
      </c>
      <c r="V54" s="334"/>
      <c r="W54" s="459" t="str">
        <f>IF(W26=W27+W28+W29+W30,"","26≠27+28+29+30")</f>
        <v/>
      </c>
      <c r="X54" s="459" t="str">
        <f>IF(X26=X27+X28+X29+X30,"","26≠27+28+29+30")</f>
        <v/>
      </c>
      <c r="Y54" s="334"/>
      <c r="Z54" s="334"/>
      <c r="AA54" s="334"/>
      <c r="AB54" s="334"/>
      <c r="AC54" s="459" t="str">
        <f>IF(AC26=AC27+AC28+AC29+AC30,"","26≠27+28+29+30")</f>
        <v/>
      </c>
      <c r="AD54" s="459" t="str">
        <f>IF(AD26=AD27+AD28+AD29+AD30,"","26≠27+28+29+30")</f>
        <v/>
      </c>
      <c r="AE54" s="334"/>
      <c r="AF54" s="459" t="str">
        <f>IF(AF26=AF27+AF28+AF29+AF30,"","26≠27+28+29+30")</f>
        <v/>
      </c>
      <c r="AG54" s="459" t="str">
        <f>IF(AG26=AG27+AG28+AG29+AG30,"","26≠27+28+29+30")</f>
        <v/>
      </c>
      <c r="AH54" s="334"/>
      <c r="AI54" s="459" t="str">
        <f>IF(AI26=AI27+AI28+AI29+AI30,"","26≠27+28+29+30")</f>
        <v/>
      </c>
      <c r="AJ54" s="459" t="str">
        <f>IF(AJ26=AJ27+AJ28+AJ29+AJ30,"","26≠27+28+29+30")</f>
        <v/>
      </c>
      <c r="AK54" s="334"/>
      <c r="AL54" s="459" t="str">
        <f>IF(AL26=AL27+AL28+AL29+AL30,"","26≠27+28+29+30")</f>
        <v/>
      </c>
      <c r="AM54" s="459" t="str">
        <f>IF(AM26=AM27+AM28+AM29+AM30,"","26≠27+28+29+30")</f>
        <v/>
      </c>
      <c r="AN54" s="334"/>
    </row>
    <row r="55" spans="1:42" s="333" customFormat="1" ht="18.75">
      <c r="A55" s="334"/>
      <c r="B55" s="459" t="str">
        <f>IF(B31=B32+B33+B34+B35,"","31≠32+33+34+35")</f>
        <v/>
      </c>
      <c r="C55" s="459" t="str">
        <f>IF(C31=C32+C33+C34+C35,"","31≠32+33+34+35")</f>
        <v/>
      </c>
      <c r="D55" s="334"/>
      <c r="E55" s="334"/>
      <c r="F55" s="334"/>
      <c r="G55" s="334"/>
      <c r="H55" s="459" t="str">
        <f>IF(H31=H32+H33+H34+H35,"","31≠32+33+34+35")</f>
        <v/>
      </c>
      <c r="I55" s="459" t="str">
        <f>IF(I31=I32+I33+I34+I35,"","31≠32+33+34+35")</f>
        <v/>
      </c>
      <c r="J55" s="334"/>
      <c r="K55" s="459" t="str">
        <f>IF(K31=K32+K33+K34+K35,"","31≠32+33+34+35")</f>
        <v/>
      </c>
      <c r="L55" s="459" t="str">
        <f>IF(L31=L32+L33+L34+L35,"","31≠32+33+34+35")</f>
        <v/>
      </c>
      <c r="M55" s="334"/>
      <c r="N55" s="459" t="str">
        <f>IF(N31=N32+N33+N34+N35,"","31≠32+33+34+35")</f>
        <v/>
      </c>
      <c r="O55" s="459" t="str">
        <f>IF(O31=O32+O33+O34+O35,"","31≠32+33+34+35")</f>
        <v/>
      </c>
      <c r="P55" s="334"/>
      <c r="Q55" s="459" t="str">
        <f>IF(Q31=Q32+Q33+Q34+Q35,"","31≠32+33+34+35")</f>
        <v/>
      </c>
      <c r="R55" s="459" t="str">
        <f>IF(R31=R32+R33+R34+R35,"","31≠32+33+34+35")</f>
        <v/>
      </c>
      <c r="S55" s="334"/>
      <c r="T55" s="459" t="str">
        <f>IF(T31=T32+T33+T34+T35,"","31≠32+33+34+35")</f>
        <v/>
      </c>
      <c r="U55" s="459" t="str">
        <f>IF(U31=U32+U33+U34+U35,"","31≠32+33+34+35")</f>
        <v/>
      </c>
      <c r="V55" s="334"/>
      <c r="W55" s="459" t="str">
        <f>IF(W31=W32+W33+W34+W35,"","31≠32+33+34+35")</f>
        <v/>
      </c>
      <c r="X55" s="459" t="str">
        <f>IF(X31=X32+X33+X34+X35,"","31≠32+33+34+35")</f>
        <v/>
      </c>
      <c r="Y55" s="334"/>
      <c r="Z55" s="334"/>
      <c r="AA55" s="334"/>
      <c r="AB55" s="334"/>
      <c r="AC55" s="459" t="str">
        <f>IF(AC31=AC32+AC33+AC34+AC35,"","31≠32+33+34+35")</f>
        <v/>
      </c>
      <c r="AD55" s="459" t="str">
        <f>IF(AD31=AD32+AD33+AD34+AD35,"","31≠32+33+34+35")</f>
        <v/>
      </c>
      <c r="AE55" s="334"/>
      <c r="AF55" s="459" t="str">
        <f>IF(AF31=AF32+AF33+AF34+AF35,"","31≠32+33+34+35")</f>
        <v/>
      </c>
      <c r="AG55" s="459" t="str">
        <f>IF(AG31=AG32+AG33+AG34+AG35,"","31≠32+33+34+35")</f>
        <v/>
      </c>
      <c r="AH55" s="334"/>
      <c r="AI55" s="459" t="str">
        <f>IF(AI31=AI32+AI33+AI34+AI35,"","31≠32+33+34+35")</f>
        <v/>
      </c>
      <c r="AJ55" s="459" t="str">
        <f>IF(AJ31=AJ32+AJ33+AJ34+AJ35,"","31≠32+33+34+35")</f>
        <v/>
      </c>
      <c r="AK55" s="334"/>
      <c r="AL55" s="459" t="str">
        <f>IF(AL31=AL32+AL33+AL34+AL35,"","31≠32+33+34+35")</f>
        <v/>
      </c>
      <c r="AM55" s="459" t="str">
        <f>IF(AM31=AM32+AM33+AM34+AM35,"","31≠32+33+34+35")</f>
        <v/>
      </c>
      <c r="AN55" s="334"/>
    </row>
    <row r="56" spans="1:42" s="333" customFormat="1" ht="18.75">
      <c r="A56" s="334"/>
      <c r="B56" s="459" t="str">
        <f>IF(B36=B37+B38+B39,"","36≠37+38+39")</f>
        <v/>
      </c>
      <c r="C56" s="459" t="str">
        <f>IF(C36=C37+C38+C39,"","36≠37+38+39")</f>
        <v/>
      </c>
      <c r="D56" s="334"/>
      <c r="E56" s="334"/>
      <c r="F56" s="334"/>
      <c r="G56" s="334"/>
      <c r="H56" s="459" t="str">
        <f>IF(H36=H37+H38+H39,"","36≠37+38+39")</f>
        <v/>
      </c>
      <c r="I56" s="459" t="str">
        <f>IF(I36=I37+I38+I39,"","36≠37+38+39")</f>
        <v/>
      </c>
      <c r="J56" s="334"/>
      <c r="K56" s="459" t="str">
        <f>IF(K36=K37+K38+K39,"","36≠37+38+39")</f>
        <v/>
      </c>
      <c r="L56" s="459" t="str">
        <f>IF(L36=L37+L38+L39,"","36≠37+38+39")</f>
        <v/>
      </c>
      <c r="M56" s="334"/>
      <c r="N56" s="459" t="str">
        <f>IF(N36=N37+N38+N39,"","36≠37+38+39")</f>
        <v/>
      </c>
      <c r="O56" s="459" t="str">
        <f>IF(O36=O37+O38+O39,"","36≠37+38+39")</f>
        <v/>
      </c>
      <c r="P56" s="334"/>
      <c r="Q56" s="459" t="str">
        <f>IF(Q36=Q37+Q38+Q39,"","36≠37+38+39")</f>
        <v/>
      </c>
      <c r="R56" s="459" t="str">
        <f>IF(R36=R37+R38+R39,"","36≠37+38+39")</f>
        <v/>
      </c>
      <c r="S56" s="334"/>
      <c r="T56" s="459" t="str">
        <f>IF(T36=T37+T38+T39,"","36≠37+38+39")</f>
        <v/>
      </c>
      <c r="U56" s="459" t="str">
        <f>IF(U36=U37+U38+U39,"","36≠37+38+39")</f>
        <v/>
      </c>
      <c r="V56" s="334"/>
      <c r="W56" s="459" t="str">
        <f>IF(W36=W37+W38+W39,"","36≠37+38+39")</f>
        <v/>
      </c>
      <c r="X56" s="459" t="str">
        <f>IF(X36=X37+X38+X39,"","36≠37+38+39")</f>
        <v/>
      </c>
      <c r="Y56" s="334"/>
      <c r="Z56" s="334"/>
      <c r="AA56" s="334"/>
      <c r="AB56" s="334"/>
      <c r="AC56" s="459" t="str">
        <f>IF(AC36=AC37+AC38+AC39,"","36≠37+38+39")</f>
        <v/>
      </c>
      <c r="AD56" s="459" t="str">
        <f>IF(AD36=AD37+AD38+AD39,"","36≠37+38+39")</f>
        <v/>
      </c>
      <c r="AE56" s="334"/>
      <c r="AF56" s="459" t="str">
        <f>IF(AF36=AF37+AF38+AF39,"","36≠37+38+39")</f>
        <v/>
      </c>
      <c r="AG56" s="459" t="str">
        <f>IF(AG36=AG37+AG38+AG39,"","36≠37+38+39")</f>
        <v/>
      </c>
      <c r="AH56" s="334"/>
      <c r="AI56" s="459" t="str">
        <f>IF(AI36=AI37+AI38+AI39,"","36≠37+38+39")</f>
        <v/>
      </c>
      <c r="AJ56" s="459" t="str">
        <f>IF(AJ36=AJ37+AJ38+AJ39,"","36≠37+38+39")</f>
        <v/>
      </c>
      <c r="AK56" s="334"/>
      <c r="AL56" s="459" t="str">
        <f>IF(AL36=AL37+AL38+AL39,"","36≠37+38+39")</f>
        <v/>
      </c>
      <c r="AM56" s="459" t="str">
        <f>IF(AM36=AM37+AM38+AM39,"","36≠37+38+39")</f>
        <v/>
      </c>
      <c r="AN56" s="334"/>
    </row>
    <row r="57" spans="1:42" s="333" customFormat="1" ht="18.75">
      <c r="A57" s="335"/>
      <c r="B57" s="461" t="str">
        <f>IF(B40=B41+B42+B43+B44+B45+B46+B47,"","40≠41+42+43+44+45+46+47")</f>
        <v/>
      </c>
      <c r="C57" s="461" t="str">
        <f>IF(C40=C41+C42+C43+C44+C45+C46+C47,"","40≠41+42+43+44+45+46+47")</f>
        <v/>
      </c>
      <c r="D57" s="335"/>
      <c r="E57" s="335"/>
      <c r="F57" s="335"/>
      <c r="G57" s="335"/>
      <c r="H57" s="461" t="str">
        <f>IF(H40=H41+H42+H43+H44+H45+H46+H47,"","40≠41+42+43+44+45+46+47")</f>
        <v/>
      </c>
      <c r="I57" s="461" t="str">
        <f>IF(I40=I41+I42+I43+I44+I45+I46+I47,"","40≠41+42+43+44+45+46+47")</f>
        <v/>
      </c>
      <c r="J57" s="335"/>
      <c r="K57" s="461" t="str">
        <f>IF(K40=K41+K42+K43+K44+K45+K46+K47,"","40≠41+42+43+44+45+46+47")</f>
        <v/>
      </c>
      <c r="L57" s="461" t="str">
        <f>IF(L40=L41+L42+L43+L44+L45+L46+L47,"","40≠41+42+43+44+45+46+47")</f>
        <v/>
      </c>
      <c r="M57" s="335"/>
      <c r="N57" s="461" t="str">
        <f>IF(N40=N41+N42+N43+N44+N45+N46+N47,"","40≠41+42+43+44+45+46+47")</f>
        <v/>
      </c>
      <c r="O57" s="461" t="str">
        <f>IF(O40=O41+O42+O43+O44+O45+O46+O47,"","40≠41+42+43+44+45+46+47")</f>
        <v/>
      </c>
      <c r="P57" s="335"/>
      <c r="Q57" s="461" t="str">
        <f>IF(Q40=Q41+Q42+Q43+Q44+Q45+Q46+Q47,"","40≠41+42+43+44+45+46+47")</f>
        <v/>
      </c>
      <c r="R57" s="461" t="str">
        <f>IF(R40=R41+R42+R43+R44+R45+R46+R47,"","40≠41+42+43+44+45+46+47")</f>
        <v/>
      </c>
      <c r="S57" s="335"/>
      <c r="T57" s="461" t="str">
        <f>IF(T40=T41+T42+T43+T44+T45+T46+T47,"","40≠41+42+43+44+45+46+47")</f>
        <v/>
      </c>
      <c r="U57" s="461" t="str">
        <f>IF(U40=U41+U42+U43+U44+U45+U46+U47,"","40≠41+42+43+44+45+46+47")</f>
        <v/>
      </c>
      <c r="V57" s="335"/>
      <c r="W57" s="461" t="str">
        <f>IF(W40=W41+W42+W43+W44+W45+W46+W47,"","40≠41+42+43+44+45+46+47")</f>
        <v/>
      </c>
      <c r="X57" s="461" t="str">
        <f>IF(X40=X41+X42+X43+X44+X45+X46+X47,"","40≠41+42+43+44+45+46+47")</f>
        <v/>
      </c>
      <c r="Y57" s="335"/>
      <c r="Z57" s="335"/>
      <c r="AA57" s="335"/>
      <c r="AB57" s="335"/>
      <c r="AC57" s="461" t="str">
        <f>IF(AC40=AC41+AC42+AC43+AC44+AC45+AC46+AC47,"","40≠41+42+43+44+45+46+47")</f>
        <v/>
      </c>
      <c r="AD57" s="461" t="str">
        <f>IF(AD40=AD41+AD42+AD43+AD44+AD45+AD46+AD47,"","40≠41+42+43+44+45+46+47")</f>
        <v/>
      </c>
      <c r="AE57" s="335"/>
      <c r="AF57" s="461" t="str">
        <f>IF(AF40=AF41+AF42+AF43+AF44+AF45+AF46+AF47,"","40≠41+42+43+44+45+46+47")</f>
        <v/>
      </c>
      <c r="AG57" s="461" t="str">
        <f>IF(AG40=AG41+AG42+AG43+AG44+AG45+AG46+AG47,"","40≠41+42+43+44+45+46+47")</f>
        <v/>
      </c>
      <c r="AH57" s="335"/>
      <c r="AI57" s="461" t="str">
        <f>IF(AI40=AI41+AI42+AI43+AI44+AI45+AI46+AI47,"","40≠41+42+43+44+45+46+47")</f>
        <v/>
      </c>
      <c r="AJ57" s="461" t="str">
        <f>IF(AJ40=AJ41+AJ42+AJ43+AJ44+AJ45+AJ46+AJ47,"","40≠41+42+43+44+45+46+47")</f>
        <v/>
      </c>
      <c r="AK57" s="335"/>
      <c r="AL57" s="461" t="str">
        <f>IF(AL40=AL41+AL42+AL43+AL44+AL45+AL46+AL47,"","40≠41+42+43+44+45+46+47")</f>
        <v/>
      </c>
      <c r="AM57" s="461" t="str">
        <f>IF(AM40=AM41+AM42+AM43+AM44+AM45+AM46+AM47,"","40≠41+42+43+44+45+46+47")</f>
        <v/>
      </c>
      <c r="AN57" s="335"/>
    </row>
    <row r="58" spans="1:42" s="333" customFormat="1" ht="18.75">
      <c r="A58" s="334"/>
      <c r="B58" s="300"/>
      <c r="C58" s="300"/>
      <c r="D58" s="334"/>
      <c r="E58" s="334"/>
      <c r="F58" s="334"/>
      <c r="G58" s="334"/>
      <c r="H58" s="334"/>
      <c r="I58" s="334"/>
      <c r="J58" s="334"/>
      <c r="K58" s="300"/>
      <c r="L58" s="300"/>
      <c r="M58" s="334"/>
      <c r="N58" s="334"/>
      <c r="O58" s="334"/>
      <c r="P58" s="334"/>
      <c r="Q58" s="334"/>
      <c r="R58" s="334"/>
      <c r="S58" s="334"/>
      <c r="T58" s="300"/>
      <c r="U58" s="300"/>
      <c r="V58" s="334"/>
      <c r="W58" s="300"/>
      <c r="X58" s="300"/>
      <c r="Y58" s="334"/>
      <c r="Z58" s="334"/>
      <c r="AA58" s="334"/>
      <c r="AB58" s="334"/>
      <c r="AC58" s="300"/>
      <c r="AD58" s="300"/>
      <c r="AE58" s="334"/>
      <c r="AF58" s="300"/>
      <c r="AG58" s="300"/>
      <c r="AH58" s="334"/>
      <c r="AI58" s="300"/>
      <c r="AJ58" s="300"/>
      <c r="AK58" s="334"/>
      <c r="AL58" s="300"/>
      <c r="AM58" s="300"/>
      <c r="AN58" s="334"/>
    </row>
    <row r="59" spans="1:42" s="333" customFormat="1" ht="18.75">
      <c r="B59" s="109"/>
      <c r="C59" s="109"/>
      <c r="K59" s="109"/>
      <c r="L59" s="109"/>
      <c r="T59" s="109"/>
      <c r="U59" s="109"/>
      <c r="W59" s="109"/>
      <c r="X59" s="109"/>
      <c r="AC59" s="109"/>
      <c r="AD59" s="109"/>
      <c r="AF59" s="109"/>
      <c r="AG59" s="109"/>
      <c r="AI59" s="109"/>
      <c r="AJ59" s="109"/>
      <c r="AL59" s="109"/>
      <c r="AM59" s="109"/>
    </row>
    <row r="60" spans="1:42" s="333" customFormat="1" ht="18.75">
      <c r="B60" s="109"/>
      <c r="C60" s="109"/>
      <c r="K60" s="109"/>
      <c r="L60" s="109"/>
      <c r="T60" s="109"/>
      <c r="U60" s="109"/>
      <c r="W60" s="109"/>
      <c r="X60" s="109"/>
      <c r="AC60" s="109"/>
      <c r="AD60" s="109"/>
      <c r="AF60" s="109"/>
      <c r="AG60" s="109"/>
      <c r="AI60" s="109"/>
      <c r="AJ60" s="109"/>
      <c r="AL60" s="109"/>
      <c r="AM60" s="109"/>
    </row>
    <row r="61" spans="1:42" s="333" customFormat="1" ht="18.75">
      <c r="B61" s="109"/>
      <c r="C61" s="109"/>
      <c r="K61" s="109"/>
      <c r="L61" s="109"/>
      <c r="T61" s="109"/>
      <c r="U61" s="109"/>
      <c r="W61" s="109"/>
      <c r="X61" s="109"/>
      <c r="AC61" s="109"/>
      <c r="AD61" s="109"/>
      <c r="AF61" s="109"/>
      <c r="AG61" s="109"/>
      <c r="AI61" s="109"/>
      <c r="AJ61" s="109"/>
      <c r="AL61" s="109"/>
      <c r="AM61" s="109"/>
    </row>
    <row r="62" spans="1:42" s="333" customFormat="1" ht="18.75">
      <c r="B62" s="109"/>
      <c r="C62" s="109"/>
      <c r="K62" s="109"/>
      <c r="L62" s="109"/>
      <c r="T62" s="109"/>
      <c r="U62" s="109"/>
      <c r="W62" s="109"/>
      <c r="X62" s="109"/>
      <c r="AC62" s="109"/>
      <c r="AD62" s="109"/>
      <c r="AF62" s="109"/>
      <c r="AG62" s="109"/>
      <c r="AI62" s="109"/>
      <c r="AJ62" s="109"/>
      <c r="AL62" s="109"/>
      <c r="AM62" s="109"/>
    </row>
    <row r="63" spans="1:42" s="333" customFormat="1" ht="18.75">
      <c r="B63" s="109"/>
      <c r="C63" s="109"/>
      <c r="K63" s="109"/>
      <c r="L63" s="109"/>
      <c r="T63" s="109"/>
      <c r="U63" s="109"/>
      <c r="W63" s="109"/>
      <c r="X63" s="109"/>
      <c r="AC63" s="109"/>
      <c r="AD63" s="109"/>
      <c r="AF63" s="109"/>
      <c r="AG63" s="109"/>
      <c r="AI63" s="109"/>
      <c r="AJ63" s="109"/>
      <c r="AL63" s="109"/>
      <c r="AM63" s="109"/>
    </row>
    <row r="64" spans="1:42" s="333" customFormat="1" ht="18.75">
      <c r="B64" s="109"/>
      <c r="C64" s="109"/>
      <c r="K64" s="109"/>
      <c r="L64" s="109"/>
      <c r="T64" s="109"/>
      <c r="U64" s="109"/>
      <c r="W64" s="109"/>
      <c r="X64" s="109"/>
      <c r="AC64" s="109"/>
      <c r="AD64" s="109"/>
      <c r="AF64" s="109"/>
      <c r="AG64" s="109"/>
      <c r="AI64" s="109"/>
      <c r="AJ64" s="109"/>
      <c r="AL64" s="109"/>
      <c r="AM64" s="109"/>
    </row>
    <row r="65" spans="1:40" s="333" customFormat="1" ht="18.75">
      <c r="A65" s="334"/>
      <c r="B65" s="109"/>
      <c r="C65" s="109"/>
      <c r="D65" s="334"/>
      <c r="E65" s="334"/>
      <c r="F65" s="334"/>
      <c r="G65" s="334"/>
      <c r="H65" s="334"/>
      <c r="I65" s="334"/>
      <c r="J65" s="334"/>
      <c r="K65" s="109"/>
      <c r="L65" s="109"/>
      <c r="M65" s="334"/>
      <c r="N65" s="334"/>
      <c r="O65" s="334"/>
      <c r="P65" s="334"/>
      <c r="Q65" s="334"/>
      <c r="R65" s="334"/>
      <c r="S65" s="334"/>
      <c r="T65" s="109"/>
      <c r="U65" s="109"/>
      <c r="V65" s="334"/>
      <c r="W65" s="109"/>
      <c r="X65" s="109"/>
      <c r="Y65" s="334"/>
      <c r="Z65" s="334"/>
      <c r="AA65" s="334"/>
      <c r="AB65" s="334"/>
      <c r="AC65" s="109"/>
      <c r="AD65" s="109"/>
      <c r="AE65" s="334"/>
      <c r="AF65" s="109"/>
      <c r="AG65" s="109"/>
      <c r="AH65" s="334"/>
      <c r="AI65" s="109"/>
      <c r="AJ65" s="109"/>
      <c r="AK65" s="334"/>
      <c r="AL65" s="109"/>
      <c r="AM65" s="109"/>
      <c r="AN65" s="334"/>
    </row>
    <row r="66" spans="1:40" s="334" customFormat="1" ht="18.75"/>
    <row r="67" spans="1:40" s="334" customFormat="1" ht="18.75"/>
    <row r="68" spans="1:40" s="333" customFormat="1" ht="18.75"/>
    <row r="69" spans="1:40" s="333" customFormat="1" ht="18.75"/>
    <row r="70" spans="1:40" s="333" customFormat="1" ht="18.75"/>
    <row r="71" spans="1:40" s="333" customFormat="1" ht="18.75"/>
    <row r="72" spans="1:40" s="333" customFormat="1" ht="18.75"/>
    <row r="73" spans="1:40" s="333" customFormat="1" ht="18.75"/>
    <row r="74" spans="1:40" s="333" customFormat="1" ht="18.75"/>
    <row r="75" spans="1:40" s="333" customFormat="1" ht="18.75"/>
    <row r="76" spans="1:40" s="333" customFormat="1" ht="18.75"/>
    <row r="77" spans="1:40" s="333" customFormat="1" ht="18.75"/>
    <row r="78" spans="1:40" s="333" customFormat="1" ht="18.75"/>
    <row r="79" spans="1:40" s="333" customFormat="1" ht="18.75"/>
    <row r="80" spans="1:40" s="333" customFormat="1" ht="18.75"/>
    <row r="81" s="333" customFormat="1" ht="18.75"/>
    <row r="82" s="333" customFormat="1" ht="18.75"/>
    <row r="83" s="333" customFormat="1" ht="18.75"/>
    <row r="84" s="333" customFormat="1" ht="18.75"/>
    <row r="85" s="333" customFormat="1" ht="18.75"/>
    <row r="86" s="333" customFormat="1" ht="18.75"/>
    <row r="87" s="333" customFormat="1" ht="18.75"/>
    <row r="88" s="333" customFormat="1" ht="18.75"/>
    <row r="89" s="333" customFormat="1" ht="18.75"/>
  </sheetData>
  <mergeCells count="24">
    <mergeCell ref="Q6:S6"/>
    <mergeCell ref="H5:J5"/>
    <mergeCell ref="H6:J6"/>
    <mergeCell ref="Q5:S5"/>
    <mergeCell ref="AF6:AH6"/>
    <mergeCell ref="Z6:AB6"/>
    <mergeCell ref="B5:D5"/>
    <mergeCell ref="E5:G5"/>
    <mergeCell ref="E6:G6"/>
    <mergeCell ref="B6:D6"/>
    <mergeCell ref="K5:M5"/>
    <mergeCell ref="K6:M6"/>
    <mergeCell ref="T5:V5"/>
    <mergeCell ref="T6:V6"/>
    <mergeCell ref="AL5:AN5"/>
    <mergeCell ref="AL6:AN6"/>
    <mergeCell ref="AI6:AK6"/>
    <mergeCell ref="AI5:AK5"/>
    <mergeCell ref="W5:Y5"/>
    <mergeCell ref="AF5:AH5"/>
    <mergeCell ref="Z5:AB5"/>
    <mergeCell ref="AC5:AE5"/>
    <mergeCell ref="W6:Y6"/>
    <mergeCell ref="AC6:AE6"/>
  </mergeCells>
  <phoneticPr fontId="27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4" orientation="portrait" r:id="rId1"/>
  <headerFooter alignWithMargins="0"/>
  <colBreaks count="4" manualBreakCount="4">
    <brk id="10" min="1" max="48" man="1"/>
    <brk id="19" min="1" max="48" man="1"/>
    <brk id="28" min="1" max="48" man="1"/>
    <brk id="37" min="1" max="4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BB39"/>
  <sheetViews>
    <sheetView showGridLines="0" zoomScale="60" zoomScaleNormal="60" workbookViewId="0">
      <pane xSplit="1" ySplit="6" topLeftCell="B7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2.75"/>
  <cols>
    <col min="1" max="1" width="62" customWidth="1"/>
    <col min="2" max="37" width="11.7109375" customWidth="1"/>
  </cols>
  <sheetData>
    <row r="1" spans="1:54" ht="20.25" customHeight="1">
      <c r="A1" s="66" t="s">
        <v>40</v>
      </c>
      <c r="B1" s="557" t="s">
        <v>446</v>
      </c>
      <c r="AL1" s="22"/>
    </row>
    <row r="2" spans="1:54" ht="20.100000000000001" customHeight="1">
      <c r="A2" s="66" t="s">
        <v>276</v>
      </c>
      <c r="AL2" s="22"/>
    </row>
    <row r="3" spans="1:54" ht="20.100000000000001" customHeight="1">
      <c r="A3" s="125" t="s">
        <v>89</v>
      </c>
      <c r="AL3" s="61"/>
    </row>
    <row r="4" spans="1:54" ht="20.100000000000001" customHeight="1">
      <c r="A4" s="202" t="s">
        <v>474</v>
      </c>
      <c r="B4" s="91"/>
      <c r="C4" s="92"/>
      <c r="D4" s="93"/>
      <c r="E4" s="91"/>
      <c r="F4" s="92"/>
      <c r="G4" s="93"/>
      <c r="H4" s="92"/>
      <c r="I4" s="92"/>
      <c r="J4" s="93"/>
      <c r="K4" s="91"/>
      <c r="L4" s="92"/>
      <c r="M4" s="93"/>
      <c r="N4" s="91"/>
      <c r="O4" s="92"/>
      <c r="P4" s="93"/>
      <c r="Q4" s="91"/>
      <c r="R4" s="92"/>
      <c r="S4" s="93"/>
      <c r="T4" s="91"/>
      <c r="U4" s="92"/>
      <c r="V4" s="93"/>
      <c r="W4" s="91"/>
      <c r="X4" s="92"/>
      <c r="Y4" s="93"/>
      <c r="Z4" s="91"/>
      <c r="AA4" s="92"/>
      <c r="AB4" s="93"/>
      <c r="AC4" s="91"/>
      <c r="AD4" s="92"/>
      <c r="AE4" s="93"/>
      <c r="AF4" s="91"/>
      <c r="AG4" s="92"/>
      <c r="AH4" s="93"/>
      <c r="AI4" s="91"/>
      <c r="AJ4" s="239"/>
      <c r="AK4" s="93"/>
      <c r="AL4" s="102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</row>
    <row r="5" spans="1:54" ht="20.100000000000001" customHeight="1">
      <c r="A5" s="131"/>
      <c r="B5" s="671" t="s">
        <v>66</v>
      </c>
      <c r="C5" s="672"/>
      <c r="D5" s="673"/>
      <c r="E5" s="671" t="s">
        <v>351</v>
      </c>
      <c r="F5" s="672"/>
      <c r="G5" s="673"/>
      <c r="H5" s="672" t="s">
        <v>127</v>
      </c>
      <c r="I5" s="672"/>
      <c r="J5" s="673"/>
      <c r="K5" s="671" t="s">
        <v>92</v>
      </c>
      <c r="L5" s="672"/>
      <c r="M5" s="673"/>
      <c r="N5" s="3" t="s">
        <v>1</v>
      </c>
      <c r="O5" s="4"/>
      <c r="P5" s="117"/>
      <c r="Q5" s="671" t="s">
        <v>128</v>
      </c>
      <c r="R5" s="672"/>
      <c r="S5" s="673"/>
      <c r="T5" s="3"/>
      <c r="U5" s="4"/>
      <c r="V5" s="117"/>
      <c r="W5" s="671" t="s">
        <v>326</v>
      </c>
      <c r="X5" s="672"/>
      <c r="Y5" s="673"/>
      <c r="Z5" s="671" t="s">
        <v>353</v>
      </c>
      <c r="AA5" s="672"/>
      <c r="AB5" s="673"/>
      <c r="AC5" s="671"/>
      <c r="AD5" s="672"/>
      <c r="AE5" s="673"/>
      <c r="AF5" s="671" t="s">
        <v>47</v>
      </c>
      <c r="AG5" s="672"/>
      <c r="AH5" s="673"/>
      <c r="AI5" s="671" t="s">
        <v>85</v>
      </c>
      <c r="AJ5" s="672"/>
      <c r="AK5" s="673"/>
      <c r="AL5" s="16"/>
      <c r="AM5" s="24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</row>
    <row r="6" spans="1:54" ht="20.100000000000001" customHeight="1">
      <c r="A6" s="97"/>
      <c r="B6" s="674" t="s">
        <v>110</v>
      </c>
      <c r="C6" s="675"/>
      <c r="D6" s="676"/>
      <c r="E6" s="674" t="s">
        <v>95</v>
      </c>
      <c r="F6" s="675"/>
      <c r="G6" s="676"/>
      <c r="H6" s="675" t="s">
        <v>95</v>
      </c>
      <c r="I6" s="675"/>
      <c r="J6" s="676"/>
      <c r="K6" s="674" t="s">
        <v>93</v>
      </c>
      <c r="L6" s="675"/>
      <c r="M6" s="676"/>
      <c r="N6" s="674" t="s">
        <v>128</v>
      </c>
      <c r="O6" s="675"/>
      <c r="P6" s="676"/>
      <c r="Q6" s="674" t="s">
        <v>129</v>
      </c>
      <c r="R6" s="675"/>
      <c r="S6" s="676"/>
      <c r="T6" s="674" t="s">
        <v>112</v>
      </c>
      <c r="U6" s="675"/>
      <c r="V6" s="676"/>
      <c r="W6" s="674" t="s">
        <v>110</v>
      </c>
      <c r="X6" s="675"/>
      <c r="Y6" s="676"/>
      <c r="Z6" s="674" t="s">
        <v>354</v>
      </c>
      <c r="AA6" s="675"/>
      <c r="AB6" s="676"/>
      <c r="AC6" s="674" t="s">
        <v>94</v>
      </c>
      <c r="AD6" s="675"/>
      <c r="AE6" s="676"/>
      <c r="AF6" s="674" t="s">
        <v>95</v>
      </c>
      <c r="AG6" s="675"/>
      <c r="AH6" s="676"/>
      <c r="AI6" s="674" t="s">
        <v>375</v>
      </c>
      <c r="AJ6" s="675"/>
      <c r="AK6" s="676"/>
      <c r="AL6" s="16"/>
      <c r="AM6" s="24"/>
      <c r="AN6" s="685"/>
      <c r="AO6" s="685"/>
      <c r="AP6" s="685"/>
      <c r="AQ6" s="685"/>
      <c r="AR6" s="685"/>
      <c r="AS6" s="685"/>
      <c r="AT6" s="685"/>
      <c r="AU6" s="685"/>
      <c r="AV6" s="685"/>
      <c r="AW6" s="685"/>
      <c r="AX6" s="685"/>
      <c r="AY6" s="685"/>
      <c r="AZ6" s="685"/>
      <c r="BA6" s="685"/>
      <c r="BB6" s="685"/>
    </row>
    <row r="7" spans="1:54" ht="20.100000000000001" customHeight="1">
      <c r="A7" s="97"/>
      <c r="B7" s="6"/>
      <c r="C7" s="6"/>
      <c r="D7" s="7" t="s">
        <v>4</v>
      </c>
      <c r="E7" s="6"/>
      <c r="F7" s="6"/>
      <c r="G7" s="7" t="s">
        <v>4</v>
      </c>
      <c r="H7" s="6"/>
      <c r="I7" s="6"/>
      <c r="J7" s="7" t="s">
        <v>4</v>
      </c>
      <c r="K7" s="6"/>
      <c r="L7" s="6"/>
      <c r="M7" s="7" t="s">
        <v>4</v>
      </c>
      <c r="N7" s="6"/>
      <c r="O7" s="6"/>
      <c r="P7" s="7" t="s">
        <v>4</v>
      </c>
      <c r="Q7" s="6"/>
      <c r="R7" s="6"/>
      <c r="S7" s="7" t="s">
        <v>4</v>
      </c>
      <c r="T7" s="6"/>
      <c r="U7" s="6"/>
      <c r="V7" s="7" t="s">
        <v>4</v>
      </c>
      <c r="W7" s="6"/>
      <c r="X7" s="6"/>
      <c r="Y7" s="7" t="s">
        <v>4</v>
      </c>
      <c r="Z7" s="6"/>
      <c r="AA7" s="6"/>
      <c r="AB7" s="7" t="s">
        <v>4</v>
      </c>
      <c r="AC7" s="6"/>
      <c r="AD7" s="6"/>
      <c r="AE7" s="7" t="s">
        <v>4</v>
      </c>
      <c r="AF7" s="6"/>
      <c r="AG7" s="6"/>
      <c r="AH7" s="7" t="s">
        <v>4</v>
      </c>
      <c r="AI7" s="6"/>
      <c r="AJ7" s="6"/>
      <c r="AK7" s="7" t="s">
        <v>4</v>
      </c>
      <c r="AL7" s="16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</row>
    <row r="8" spans="1:54" ht="20.100000000000001" customHeight="1">
      <c r="A8" s="200" t="s">
        <v>48</v>
      </c>
      <c r="B8" s="295">
        <v>2014</v>
      </c>
      <c r="C8" s="295">
        <v>2015</v>
      </c>
      <c r="D8" s="50" t="s">
        <v>7</v>
      </c>
      <c r="E8" s="295">
        <v>2014</v>
      </c>
      <c r="F8" s="295">
        <v>2015</v>
      </c>
      <c r="G8" s="50" t="s">
        <v>7</v>
      </c>
      <c r="H8" s="295">
        <v>2014</v>
      </c>
      <c r="I8" s="295">
        <v>2015</v>
      </c>
      <c r="J8" s="50" t="s">
        <v>7</v>
      </c>
      <c r="K8" s="295">
        <v>2014</v>
      </c>
      <c r="L8" s="295">
        <v>2015</v>
      </c>
      <c r="M8" s="50" t="s">
        <v>7</v>
      </c>
      <c r="N8" s="295">
        <v>2014</v>
      </c>
      <c r="O8" s="295">
        <v>2015</v>
      </c>
      <c r="P8" s="50" t="s">
        <v>7</v>
      </c>
      <c r="Q8" s="295">
        <v>2014</v>
      </c>
      <c r="R8" s="295">
        <v>2015</v>
      </c>
      <c r="S8" s="50" t="s">
        <v>7</v>
      </c>
      <c r="T8" s="295">
        <v>2014</v>
      </c>
      <c r="U8" s="295">
        <v>2015</v>
      </c>
      <c r="V8" s="50" t="s">
        <v>7</v>
      </c>
      <c r="W8" s="295">
        <v>2014</v>
      </c>
      <c r="X8" s="295">
        <v>2015</v>
      </c>
      <c r="Y8" s="50" t="s">
        <v>7</v>
      </c>
      <c r="Z8" s="295">
        <v>2014</v>
      </c>
      <c r="AA8" s="295">
        <v>2015</v>
      </c>
      <c r="AB8" s="50" t="s">
        <v>7</v>
      </c>
      <c r="AC8" s="295">
        <v>2014</v>
      </c>
      <c r="AD8" s="295">
        <v>2015</v>
      </c>
      <c r="AE8" s="50" t="s">
        <v>7</v>
      </c>
      <c r="AF8" s="295">
        <v>2014</v>
      </c>
      <c r="AG8" s="295">
        <v>2015</v>
      </c>
      <c r="AH8" s="50" t="s">
        <v>7</v>
      </c>
      <c r="AI8" s="295">
        <v>2014</v>
      </c>
      <c r="AJ8" s="295">
        <v>2015</v>
      </c>
      <c r="AK8" s="50" t="s">
        <v>7</v>
      </c>
      <c r="AL8" s="16"/>
      <c r="AM8" s="25"/>
      <c r="AN8" s="26"/>
      <c r="AO8" s="26"/>
      <c r="AP8" s="25"/>
      <c r="AQ8" s="26"/>
      <c r="AR8" s="26"/>
      <c r="AS8" s="25"/>
      <c r="AT8" s="26"/>
      <c r="AU8" s="26"/>
      <c r="AV8" s="25"/>
      <c r="AW8" s="26"/>
      <c r="AX8" s="26"/>
      <c r="AY8" s="25"/>
      <c r="AZ8" s="26"/>
      <c r="BA8" s="26"/>
      <c r="BB8" s="25"/>
    </row>
    <row r="9" spans="1:54" s="41" customFormat="1" ht="20.100000000000001" customHeight="1">
      <c r="A9" s="77"/>
      <c r="B9" s="192"/>
      <c r="C9" s="192"/>
      <c r="D9" s="192"/>
      <c r="E9" s="192"/>
      <c r="F9" s="192"/>
      <c r="G9" s="192"/>
      <c r="H9" s="493"/>
      <c r="I9" s="192"/>
      <c r="J9" s="192"/>
      <c r="K9" s="193"/>
      <c r="L9" s="193"/>
      <c r="M9" s="192"/>
      <c r="N9" s="194"/>
      <c r="O9" s="192"/>
      <c r="P9" s="192"/>
      <c r="Q9" s="193"/>
      <c r="R9" s="193"/>
      <c r="S9" s="192"/>
      <c r="T9" s="193"/>
      <c r="U9" s="193"/>
      <c r="V9" s="192"/>
      <c r="W9" s="192"/>
      <c r="X9" s="192"/>
      <c r="Y9" s="192"/>
      <c r="Z9" s="192"/>
      <c r="AA9" s="192"/>
      <c r="AB9" s="192"/>
      <c r="AC9" s="192"/>
      <c r="AD9" s="192"/>
      <c r="AE9" s="194"/>
      <c r="AF9" s="192"/>
      <c r="AG9" s="192"/>
      <c r="AH9" s="192"/>
      <c r="AI9" s="192"/>
      <c r="AJ9" s="192"/>
      <c r="AK9" s="192"/>
      <c r="AL9" s="42"/>
      <c r="AM9" s="42"/>
    </row>
    <row r="10" spans="1:54" s="244" customFormat="1" ht="20.100000000000001" customHeight="1">
      <c r="A10" s="229" t="s">
        <v>324</v>
      </c>
      <c r="B10" s="192">
        <v>13.64</v>
      </c>
      <c r="C10" s="195">
        <v>11.62</v>
      </c>
      <c r="D10" s="156"/>
      <c r="E10" s="192">
        <v>19.239999999999998</v>
      </c>
      <c r="F10" s="192">
        <v>21.3</v>
      </c>
      <c r="G10" s="156"/>
      <c r="H10" s="493">
        <v>16.66</v>
      </c>
      <c r="I10" s="192"/>
      <c r="J10" s="156"/>
      <c r="K10" s="193">
        <v>11.22</v>
      </c>
      <c r="L10" s="193">
        <v>9.58</v>
      </c>
      <c r="M10" s="156"/>
      <c r="N10" s="192">
        <v>9.58</v>
      </c>
      <c r="O10" s="192">
        <v>11.28</v>
      </c>
      <c r="P10" s="156"/>
      <c r="Q10" s="193">
        <v>15.6</v>
      </c>
      <c r="R10" s="193">
        <v>14.2</v>
      </c>
      <c r="S10" s="156"/>
      <c r="T10" s="193">
        <v>13.6</v>
      </c>
      <c r="U10" s="193">
        <v>14.7</v>
      </c>
      <c r="V10" s="156"/>
      <c r="W10" s="193">
        <v>16.399999999999999</v>
      </c>
      <c r="X10" s="193">
        <v>13.9</v>
      </c>
      <c r="Y10" s="156"/>
      <c r="Z10" s="193">
        <v>11.92</v>
      </c>
      <c r="AA10" s="193">
        <v>9.43</v>
      </c>
      <c r="AB10" s="156"/>
      <c r="AC10" s="193">
        <v>19.190000000000001</v>
      </c>
      <c r="AD10" s="193">
        <v>20.143099911020833</v>
      </c>
      <c r="AE10" s="156"/>
      <c r="AF10" s="193">
        <v>23.51</v>
      </c>
      <c r="AG10" s="193">
        <v>26.27</v>
      </c>
      <c r="AH10" s="156"/>
      <c r="AI10" s="192"/>
      <c r="AJ10" s="192"/>
      <c r="AK10" s="192"/>
      <c r="AL10" s="243"/>
      <c r="AM10" s="243"/>
    </row>
    <row r="11" spans="1:54" s="244" customFormat="1" ht="20.100000000000001" customHeight="1">
      <c r="A11" s="85"/>
      <c r="B11" s="192"/>
      <c r="C11" s="195"/>
      <c r="D11" s="192"/>
      <c r="E11" s="192"/>
      <c r="F11" s="192"/>
      <c r="G11" s="192"/>
      <c r="H11" s="493"/>
      <c r="I11" s="192"/>
      <c r="J11" s="192"/>
      <c r="K11" s="193"/>
      <c r="L11" s="193"/>
      <c r="M11" s="192"/>
      <c r="N11" s="192"/>
      <c r="O11" s="192"/>
      <c r="P11" s="192"/>
      <c r="Q11" s="193"/>
      <c r="R11" s="193"/>
      <c r="S11" s="192"/>
      <c r="T11" s="193"/>
      <c r="U11" s="193"/>
      <c r="V11" s="192"/>
      <c r="W11" s="193"/>
      <c r="X11" s="193"/>
      <c r="Y11" s="192"/>
      <c r="Z11" s="193"/>
      <c r="AA11" s="193"/>
      <c r="AB11" s="192"/>
      <c r="AC11" s="193"/>
      <c r="AD11" s="193"/>
      <c r="AE11" s="192"/>
      <c r="AF11" s="193"/>
      <c r="AG11" s="193"/>
      <c r="AH11" s="192"/>
      <c r="AI11" s="192"/>
      <c r="AJ11" s="192"/>
      <c r="AK11" s="192"/>
      <c r="AL11" s="243"/>
      <c r="AM11" s="243"/>
    </row>
    <row r="12" spans="1:54" s="244" customFormat="1" ht="19.5" customHeight="1">
      <c r="A12" s="85" t="s">
        <v>471</v>
      </c>
      <c r="B12" s="192"/>
      <c r="C12" s="195"/>
      <c r="D12" s="192"/>
      <c r="E12" s="192"/>
      <c r="F12" s="192"/>
      <c r="G12" s="192"/>
      <c r="H12" s="493"/>
      <c r="I12" s="192"/>
      <c r="J12" s="192"/>
      <c r="K12" s="193"/>
      <c r="L12" s="193"/>
      <c r="M12" s="192"/>
      <c r="N12" s="192"/>
      <c r="O12" s="192"/>
      <c r="P12" s="192"/>
      <c r="Q12" s="193"/>
      <c r="R12" s="193"/>
      <c r="S12" s="192"/>
      <c r="T12" s="193"/>
      <c r="U12" s="193"/>
      <c r="V12" s="192"/>
      <c r="W12" s="193"/>
      <c r="X12" s="193"/>
      <c r="Y12" s="192"/>
      <c r="Z12" s="193"/>
      <c r="AA12" s="193"/>
      <c r="AB12" s="192"/>
      <c r="AC12" s="193"/>
      <c r="AD12" s="193"/>
      <c r="AE12" s="192"/>
      <c r="AF12" s="193"/>
      <c r="AG12" s="193"/>
      <c r="AH12" s="192"/>
      <c r="AI12" s="192"/>
      <c r="AJ12" s="192"/>
      <c r="AK12" s="192"/>
      <c r="AL12" s="243"/>
      <c r="AM12" s="243"/>
    </row>
    <row r="13" spans="1:54" s="244" customFormat="1" ht="19.5" customHeight="1">
      <c r="A13" s="85" t="s">
        <v>472</v>
      </c>
      <c r="B13" s="192">
        <v>3.26</v>
      </c>
      <c r="C13" s="195">
        <v>1.17</v>
      </c>
      <c r="D13" s="156"/>
      <c r="E13" s="192">
        <v>3.3010999999999999</v>
      </c>
      <c r="F13" s="192">
        <v>2.0606</v>
      </c>
      <c r="G13" s="156"/>
      <c r="H13" s="493"/>
      <c r="I13" s="192"/>
      <c r="J13" s="192"/>
      <c r="K13" s="193">
        <v>2.19</v>
      </c>
      <c r="L13" s="193">
        <v>2.19</v>
      </c>
      <c r="M13" s="156"/>
      <c r="N13" s="192">
        <v>1.78</v>
      </c>
      <c r="O13" s="192">
        <v>2.04</v>
      </c>
      <c r="P13" s="156"/>
      <c r="Q13" s="193">
        <v>2.7</v>
      </c>
      <c r="R13" s="193">
        <v>2.4</v>
      </c>
      <c r="S13" s="156"/>
      <c r="T13" s="193">
        <v>2.1</v>
      </c>
      <c r="U13" s="193">
        <v>1.9</v>
      </c>
      <c r="V13" s="156"/>
      <c r="W13" s="193">
        <v>2.94</v>
      </c>
      <c r="X13" s="193">
        <v>2.16</v>
      </c>
      <c r="Y13" s="156"/>
      <c r="Z13" s="193">
        <v>2.1</v>
      </c>
      <c r="AA13" s="193">
        <v>1.0900000000000001</v>
      </c>
      <c r="AB13" s="156"/>
      <c r="AC13" s="193">
        <v>3.15063898403558</v>
      </c>
      <c r="AD13" s="193">
        <v>2.1872273821196302</v>
      </c>
      <c r="AE13" s="156"/>
      <c r="AF13" s="193">
        <v>3.26</v>
      </c>
      <c r="AG13" s="193">
        <v>2.95</v>
      </c>
      <c r="AH13" s="156"/>
      <c r="AI13" s="192"/>
      <c r="AJ13" s="192"/>
      <c r="AK13" s="192"/>
      <c r="AL13" s="243"/>
      <c r="AM13" s="243"/>
    </row>
    <row r="14" spans="1:54" s="244" customFormat="1" ht="19.5" customHeight="1">
      <c r="A14" s="85" t="s">
        <v>473</v>
      </c>
      <c r="B14" s="192">
        <v>3.54</v>
      </c>
      <c r="C14" s="195">
        <v>0.57999999999999996</v>
      </c>
      <c r="D14" s="156"/>
      <c r="E14" s="192">
        <v>2.94</v>
      </c>
      <c r="F14" s="192">
        <v>2.2021999999999999</v>
      </c>
      <c r="G14" s="156"/>
      <c r="H14" s="493"/>
      <c r="I14" s="192"/>
      <c r="J14" s="192"/>
      <c r="K14" s="193">
        <v>2.27</v>
      </c>
      <c r="L14" s="193">
        <v>2.411</v>
      </c>
      <c r="M14" s="156"/>
      <c r="N14" s="192">
        <v>3.6</v>
      </c>
      <c r="O14" s="192">
        <v>2.2999999999999998</v>
      </c>
      <c r="P14" s="156"/>
      <c r="Q14" s="193">
        <v>3.2</v>
      </c>
      <c r="R14" s="193">
        <v>2.5</v>
      </c>
      <c r="S14" s="156"/>
      <c r="T14" s="193">
        <v>2.5</v>
      </c>
      <c r="U14" s="193">
        <v>2.1</v>
      </c>
      <c r="V14" s="156"/>
      <c r="W14" s="193">
        <v>4</v>
      </c>
      <c r="X14" s="193">
        <v>3.5</v>
      </c>
      <c r="Y14" s="156"/>
      <c r="Z14" s="193">
        <v>3.93</v>
      </c>
      <c r="AA14" s="193">
        <v>1.84</v>
      </c>
      <c r="AB14" s="156"/>
      <c r="AC14" s="193">
        <v>4.1630086153350998</v>
      </c>
      <c r="AD14" s="193">
        <v>2.6845014586884601</v>
      </c>
      <c r="AE14" s="156"/>
      <c r="AF14" s="193">
        <v>3.14</v>
      </c>
      <c r="AG14" s="193">
        <v>2.35</v>
      </c>
      <c r="AH14" s="156"/>
      <c r="AI14" s="192"/>
      <c r="AJ14" s="192"/>
      <c r="AK14" s="192"/>
      <c r="AL14" s="243"/>
      <c r="AM14" s="243"/>
    </row>
    <row r="15" spans="1:54" s="244" customFormat="1" ht="20.100000000000001" customHeight="1">
      <c r="A15" s="85"/>
      <c r="B15" s="192"/>
      <c r="C15" s="195"/>
      <c r="D15" s="192"/>
      <c r="E15" s="192"/>
      <c r="F15" s="192"/>
      <c r="G15" s="192"/>
      <c r="H15" s="493"/>
      <c r="I15" s="192"/>
      <c r="J15" s="192"/>
      <c r="K15" s="193"/>
      <c r="L15" s="193"/>
      <c r="M15" s="192"/>
      <c r="N15" s="192"/>
      <c r="O15" s="192"/>
      <c r="P15" s="192"/>
      <c r="Q15" s="193"/>
      <c r="R15" s="193"/>
      <c r="S15" s="192"/>
      <c r="T15" s="193"/>
      <c r="U15" s="193"/>
      <c r="V15" s="192"/>
      <c r="W15" s="193"/>
      <c r="X15" s="193"/>
      <c r="Y15" s="192"/>
      <c r="Z15" s="193"/>
      <c r="AA15" s="193"/>
      <c r="AB15" s="192"/>
      <c r="AC15" s="193"/>
      <c r="AD15" s="193"/>
      <c r="AE15" s="192"/>
      <c r="AF15" s="193"/>
      <c r="AG15" s="193"/>
      <c r="AH15" s="192"/>
      <c r="AI15" s="192"/>
      <c r="AJ15" s="192"/>
      <c r="AK15" s="192"/>
      <c r="AL15" s="243"/>
      <c r="AM15" s="243"/>
    </row>
    <row r="16" spans="1:54" s="244" customFormat="1" ht="20.100000000000001" customHeight="1">
      <c r="A16" s="85" t="s">
        <v>327</v>
      </c>
      <c r="B16" s="192">
        <v>115.2</v>
      </c>
      <c r="C16" s="192">
        <v>77.86</v>
      </c>
      <c r="D16" s="156">
        <f>IF(B16=0, "    ---- ", IF(ABS(ROUND(100/B16*C16-100,1))&lt;999,ROUND(100/B16*C16-100,1),IF(ROUND(100/B16*C16-100,1)&gt;999,999,-999)))</f>
        <v>-32.4</v>
      </c>
      <c r="E16" s="192">
        <v>18.13</v>
      </c>
      <c r="F16" s="192">
        <v>20.47</v>
      </c>
      <c r="G16" s="156">
        <f>IF(E16=0, "    ---- ", IF(ABS(ROUND(100/E16*F16-100,1))&lt;999,ROUND(100/E16*F16-100,1),IF(ROUND(100/E16*F16-100,1)&gt;999,999,-999)))</f>
        <v>12.9</v>
      </c>
      <c r="H16" s="493">
        <v>37.200000000000003</v>
      </c>
      <c r="I16" s="192"/>
      <c r="J16" s="156">
        <f>IF(H16=0, "    ---- ", IF(ABS(ROUND(100/H16*I16-100,1))&lt;999,ROUND(100/H16*I16-100,1),IF(ROUND(100/H16*I16-100,1)&gt;999,999,-999)))</f>
        <v>-100</v>
      </c>
      <c r="K16" s="193">
        <v>22.64</v>
      </c>
      <c r="L16" s="193">
        <v>21.8</v>
      </c>
      <c r="M16" s="156">
        <f>IF(K16=0, "    ---- ", IF(ABS(ROUND(100/K16*L16-100,1))&lt;999,ROUND(100/K16*L16-100,1),IF(ROUND(100/K16*L16-100,1)&gt;999,999,-999)))</f>
        <v>-3.7</v>
      </c>
      <c r="N16" s="192">
        <v>18.510000000000002</v>
      </c>
      <c r="O16" s="192">
        <v>21.71</v>
      </c>
      <c r="P16" s="156">
        <f>IF(N16=0, "    ---- ", IF(ABS(ROUND(100/N16*O16-100,1))&lt;999,ROUND(100/N16*O16-100,1),IF(ROUND(100/N16*O16-100,1)&gt;999,999,-999)))</f>
        <v>17.3</v>
      </c>
      <c r="Q16" s="193">
        <v>20</v>
      </c>
      <c r="R16" s="193">
        <v>19.8</v>
      </c>
      <c r="S16" s="156">
        <f>IF(Q16=0, "    ---- ", IF(ABS(ROUND(100/Q16*R16-100,1))&lt;999,ROUND(100/Q16*R16-100,1),IF(ROUND(100/Q16*R16-100,1)&gt;999,999,-999)))</f>
        <v>-1</v>
      </c>
      <c r="T16" s="193">
        <v>21.4</v>
      </c>
      <c r="U16" s="193">
        <v>23.3</v>
      </c>
      <c r="V16" s="156">
        <f>IF(T16=0, "    ---- ", IF(ABS(ROUND(100/T16*U16-100,1))&lt;999,ROUND(100/T16*U16-100,1),IF(ROUND(100/T16*U16-100,1)&gt;999,999,-999)))</f>
        <v>8.9</v>
      </c>
      <c r="W16" s="193">
        <v>30.7</v>
      </c>
      <c r="X16" s="193">
        <v>35.476096968831449</v>
      </c>
      <c r="Y16" s="156">
        <f>IF(W16=0, "    ---- ", IF(ABS(ROUND(100/W16*X16-100,1))&lt;999,ROUND(100/W16*X16-100,1),IF(ROUND(100/W16*X16-100,1)&gt;999,999,-999)))</f>
        <v>15.6</v>
      </c>
      <c r="Z16" s="193"/>
      <c r="AA16" s="193"/>
      <c r="AB16" s="192"/>
      <c r="AC16" s="193">
        <v>29.394563964009674</v>
      </c>
      <c r="AD16" s="193">
        <v>31.820360298190121</v>
      </c>
      <c r="AE16" s="156">
        <f>IF(AC16=0, "    ---- ", IF(ABS(ROUND(100/AC16*AD16-100,1))&lt;999,ROUND(100/AC16*AD16-100,1),IF(ROUND(100/AC16*AD16-100,1)&gt;999,999,-999)))</f>
        <v>8.3000000000000007</v>
      </c>
      <c r="AF16" s="193">
        <v>22.5</v>
      </c>
      <c r="AG16" s="193">
        <v>25</v>
      </c>
      <c r="AH16" s="156">
        <f>IF(AF16=0, "    ---- ", IF(ABS(ROUND(100/AF16*AG16-100,1))&lt;999,ROUND(100/AF16*AG16-100,1),IF(ROUND(100/AF16*AG16-100,1)&gt;999,999,-999)))</f>
        <v>11.1</v>
      </c>
      <c r="AI16" s="192"/>
      <c r="AJ16" s="192"/>
      <c r="AK16" s="192"/>
      <c r="AL16" s="243"/>
      <c r="AM16" s="243"/>
    </row>
    <row r="17" spans="1:39" s="244" customFormat="1" ht="19.5" customHeight="1">
      <c r="A17" s="85"/>
      <c r="B17" s="192"/>
      <c r="C17" s="195"/>
      <c r="D17" s="192"/>
      <c r="E17" s="192"/>
      <c r="F17" s="192"/>
      <c r="G17" s="192"/>
      <c r="H17" s="493"/>
      <c r="I17" s="192"/>
      <c r="J17" s="192"/>
      <c r="K17" s="193"/>
      <c r="L17" s="193"/>
      <c r="M17" s="192"/>
      <c r="N17" s="192"/>
      <c r="O17" s="192"/>
      <c r="P17" s="192"/>
      <c r="Q17" s="193"/>
      <c r="R17" s="193"/>
      <c r="S17" s="192"/>
      <c r="T17" s="193"/>
      <c r="U17" s="193"/>
      <c r="V17" s="192"/>
      <c r="W17" s="193"/>
      <c r="X17" s="193"/>
      <c r="Y17" s="192"/>
      <c r="Z17" s="193"/>
      <c r="AA17" s="193"/>
      <c r="AB17" s="192"/>
      <c r="AC17" s="193"/>
      <c r="AD17" s="193"/>
      <c r="AE17" s="192"/>
      <c r="AF17" s="193"/>
      <c r="AG17" s="193"/>
      <c r="AH17" s="192"/>
      <c r="AI17" s="192"/>
      <c r="AJ17" s="192"/>
      <c r="AK17" s="192"/>
      <c r="AL17" s="243"/>
      <c r="AM17" s="243"/>
    </row>
    <row r="18" spans="1:39" s="244" customFormat="1" ht="20.100000000000001" customHeight="1">
      <c r="A18" s="85" t="s">
        <v>357</v>
      </c>
      <c r="B18" s="156">
        <v>14.614000000000001</v>
      </c>
      <c r="C18" s="256">
        <v>16.128</v>
      </c>
      <c r="D18" s="156">
        <f>IF(B18=0, "    ---- ", IF(ABS(ROUND(100/B18*C18-100,1))&lt;999,ROUND(100/B18*C18-100,1),IF(ROUND(100/B18*C18-100,1)&gt;999,999,-999)))</f>
        <v>10.4</v>
      </c>
      <c r="E18" s="156">
        <v>2004</v>
      </c>
      <c r="F18" s="156">
        <v>3424.6759999999999</v>
      </c>
      <c r="G18" s="156">
        <f>IF(E18=0, "    ---- ", IF(ABS(ROUND(100/E18*F18-100,1))&lt;999,ROUND(100/E18*F18-100,1),IF(ROUND(100/E18*F18-100,1)&gt;999,999,-999)))</f>
        <v>70.900000000000006</v>
      </c>
      <c r="H18" s="178"/>
      <c r="I18" s="156"/>
      <c r="J18" s="156"/>
      <c r="K18" s="71">
        <v>0.89400000000000002</v>
      </c>
      <c r="L18" s="71">
        <v>0</v>
      </c>
      <c r="M18" s="156">
        <f>IF(K18=0, "    ---- ", IF(ABS(ROUND(100/K18*L18-100,1))&lt;999,ROUND(100/K18*L18-100,1),IF(ROUND(100/K18*L18-100,1)&gt;999,999,-999)))</f>
        <v>-100</v>
      </c>
      <c r="N18" s="156">
        <v>16568.982881</v>
      </c>
      <c r="O18" s="373">
        <v>20912.651726</v>
      </c>
      <c r="P18" s="156">
        <f>IF(N18=0, "    ---- ", IF(ABS(ROUND(100/N18*O18-100,1))&lt;999,ROUND(100/N18*O18-100,1),IF(ROUND(100/N18*O18-100,1)&gt;999,999,-999)))</f>
        <v>26.2</v>
      </c>
      <c r="Q18" s="71">
        <v>42</v>
      </c>
      <c r="R18" s="71">
        <v>58</v>
      </c>
      <c r="S18" s="156">
        <f>IF(Q18=0, "    ---- ", IF(ABS(ROUND(100/Q18*R18-100,1))&lt;999,ROUND(100/Q18*R18-100,1),IF(ROUND(100/Q18*R18-100,1)&gt;999,999,-999)))</f>
        <v>38.1</v>
      </c>
      <c r="T18" s="71">
        <v>1315</v>
      </c>
      <c r="U18" s="71">
        <v>1148</v>
      </c>
      <c r="V18" s="156">
        <f>IF(T18=0, "    ---- ", IF(ABS(ROUND(100/T18*U18-100,1))&lt;999,ROUND(100/T18*U18-100,1),IF(ROUND(100/T18*U18-100,1)&gt;999,999,-999)))</f>
        <v>-12.7</v>
      </c>
      <c r="W18" s="71">
        <v>6099.9589999999998</v>
      </c>
      <c r="X18" s="71">
        <v>8703</v>
      </c>
      <c r="Y18" s="156">
        <f>IF(W18=0, "    ---- ", IF(ABS(ROUND(100/W18*X18-100,1))&lt;999,ROUND(100/W18*X18-100,1),IF(ROUND(100/W18*X18-100,1)&gt;999,999,-999)))</f>
        <v>42.7</v>
      </c>
      <c r="Z18" s="71">
        <v>441.29954972000002</v>
      </c>
      <c r="AA18" s="71">
        <v>538.23639674000003</v>
      </c>
      <c r="AB18" s="156">
        <f>IF(Z18=0, "    ---- ", IF(ABS(ROUND(100/Z18*AA18-100,1))&lt;999,ROUND(100/Z18*AA18-100,1),IF(ROUND(100/Z18*AA18-100,1)&gt;999,999,-999)))</f>
        <v>22</v>
      </c>
      <c r="AC18" s="71">
        <v>1163.432</v>
      </c>
      <c r="AD18" s="71">
        <v>1612.0630000000001</v>
      </c>
      <c r="AE18" s="156">
        <f>IF(AC18=0, "    ---- ", IF(ABS(ROUND(100/AC18*AD18-100,1))&lt;999,ROUND(100/AC18*AD18-100,1),IF(ROUND(100/AC18*AD18-100,1)&gt;999,999,-999)))</f>
        <v>38.6</v>
      </c>
      <c r="AF18" s="71">
        <v>3701</v>
      </c>
      <c r="AG18" s="71">
        <v>4930</v>
      </c>
      <c r="AH18" s="156">
        <f>IF(AF18=0, "    ---- ", IF(ABS(ROUND(100/AF18*AG18-100,1))&lt;999,ROUND(100/AF18*AG18-100,1),IF(ROUND(100/AF18*AG18-100,1)&gt;999,999,-999)))</f>
        <v>33.200000000000003</v>
      </c>
      <c r="AI18" s="156">
        <f>B18+E18+H18+K18+N18+Q18+T18+W18+Z18+AC18+AF18</f>
        <v>31351.18143072</v>
      </c>
      <c r="AJ18" s="156">
        <f>C18+F18+I18+L18+O18+R18+U18+X18+AA18+AD18+AG18</f>
        <v>41342.755122740004</v>
      </c>
      <c r="AK18" s="156">
        <f>IF(AI18=0, "    ---- ", IF(ABS(ROUND(100/AI18*AJ18-100,1))&lt;999,ROUND(100/AI18*AJ18-100,1),IF(ROUND(100/AI18*AJ18-100,1)&gt;999,999,-999)))</f>
        <v>31.9</v>
      </c>
      <c r="AL18" s="243"/>
      <c r="AM18" s="243"/>
    </row>
    <row r="19" spans="1:39" s="244" customFormat="1" ht="20.100000000000001" customHeight="1">
      <c r="A19" s="85"/>
      <c r="B19" s="156"/>
      <c r="C19" s="256"/>
      <c r="D19" s="156"/>
      <c r="E19" s="156"/>
      <c r="F19" s="156"/>
      <c r="G19" s="156"/>
      <c r="H19" s="178"/>
      <c r="I19" s="156"/>
      <c r="J19" s="156"/>
      <c r="K19" s="71"/>
      <c r="L19" s="71"/>
      <c r="M19" s="156"/>
      <c r="N19" s="156"/>
      <c r="O19" s="373"/>
      <c r="P19" s="156"/>
      <c r="Q19" s="71"/>
      <c r="R19" s="71"/>
      <c r="S19" s="156"/>
      <c r="T19" s="71"/>
      <c r="U19" s="71"/>
      <c r="V19" s="156"/>
      <c r="W19" s="71"/>
      <c r="X19" s="71"/>
      <c r="Y19" s="156"/>
      <c r="Z19" s="71"/>
      <c r="AA19" s="71"/>
      <c r="AB19" s="156"/>
      <c r="AC19" s="71"/>
      <c r="AD19" s="71"/>
      <c r="AE19" s="156"/>
      <c r="AF19" s="71"/>
      <c r="AG19" s="71"/>
      <c r="AH19" s="156"/>
      <c r="AI19" s="156"/>
      <c r="AJ19" s="156"/>
      <c r="AK19" s="156"/>
      <c r="AL19" s="243"/>
      <c r="AM19" s="243"/>
    </row>
    <row r="20" spans="1:39" s="244" customFormat="1" ht="20.100000000000001" customHeight="1">
      <c r="A20" s="284" t="s">
        <v>364</v>
      </c>
      <c r="B20" s="179"/>
      <c r="C20" s="179"/>
      <c r="D20" s="179"/>
      <c r="E20" s="179">
        <v>8522</v>
      </c>
      <c r="F20" s="179">
        <v>9426.6360000000004</v>
      </c>
      <c r="G20" s="179">
        <f>IF(E20=0, "    ---- ", IF(ABS(ROUND(100/E20*F20-100,1))&lt;999,ROUND(100/E20*F20-100,1),IF(ROUND(100/E20*F20-100,1)&gt;999,999,-999)))</f>
        <v>10.6</v>
      </c>
      <c r="H20" s="494"/>
      <c r="I20" s="179"/>
      <c r="J20" s="179"/>
      <c r="K20" s="608">
        <v>247.67500000000001</v>
      </c>
      <c r="L20" s="181">
        <v>0</v>
      </c>
      <c r="M20" s="179"/>
      <c r="N20" s="179">
        <v>680</v>
      </c>
      <c r="O20" s="374">
        <v>717.13055195000004</v>
      </c>
      <c r="P20" s="179">
        <f>IF(N20=0, "    ---- ", IF(ABS(ROUND(100/N20*O20-100,1))&lt;999,ROUND(100/N20*O20-100,1),IF(ROUND(100/N20*O20-100,1)&gt;999,999,-999)))</f>
        <v>5.5</v>
      </c>
      <c r="Q20" s="98">
        <v>43.268000000000001</v>
      </c>
      <c r="R20" s="98">
        <v>48</v>
      </c>
      <c r="S20" s="179">
        <f>IF(Q20=0, "    ---- ", IF(ABS(ROUND(100/Q20*R20-100,1))&lt;999,ROUND(100/Q20*R20-100,1),IF(ROUND(100/Q20*R20-100,1)&gt;999,999,-999)))</f>
        <v>10.9</v>
      </c>
      <c r="T20" s="98">
        <v>1655</v>
      </c>
      <c r="U20" s="98">
        <v>1920</v>
      </c>
      <c r="V20" s="179">
        <f>IF(T20=0, "    ---- ", IF(ABS(ROUND(100/T20*U20-100,1))&lt;999,ROUND(100/T20*U20-100,1),IF(ROUND(100/T20*U20-100,1)&gt;999,999,-999)))</f>
        <v>16</v>
      </c>
      <c r="W20" s="98">
        <v>1279</v>
      </c>
      <c r="X20" s="98">
        <v>1356</v>
      </c>
      <c r="Y20" s="179">
        <f>IF(W20=0, "    ---- ", IF(ABS(ROUND(100/W20*X20-100,1))&lt;999,ROUND(100/W20*X20-100,1),IF(ROUND(100/W20*X20-100,1)&gt;999,999,-999)))</f>
        <v>6</v>
      </c>
      <c r="Z20" s="98"/>
      <c r="AA20" s="98"/>
      <c r="AB20" s="179"/>
      <c r="AC20" s="98">
        <v>404.07800000000003</v>
      </c>
      <c r="AD20" s="98">
        <v>477.59900000000005</v>
      </c>
      <c r="AE20" s="179">
        <f>IF(AC20=0, "    ---- ", IF(ABS(ROUND(100/AC20*AD20-100,1))&lt;999,ROUND(100/AC20*AD20-100,1),IF(ROUND(100/AC20*AD20-100,1)&gt;999,999,-999)))</f>
        <v>18.2</v>
      </c>
      <c r="AF20" s="98">
        <v>8866</v>
      </c>
      <c r="AG20" s="98">
        <v>9695</v>
      </c>
      <c r="AH20" s="179">
        <f>IF(AF20=0, "    ---- ", IF(ABS(ROUND(100/AF20*AG20-100,1))&lt;999,ROUND(100/AF20*AG20-100,1),IF(ROUND(100/AF20*AG20-100,1)&gt;999,999,-999)))</f>
        <v>9.4</v>
      </c>
      <c r="AI20" s="179">
        <f>B20+E20+H20+K20+N20+Q20+T20+W20+Z20+AC20+AF20</f>
        <v>21697.021000000001</v>
      </c>
      <c r="AJ20" s="179">
        <f>C20+F20+I20+L20+O20+R20+U20+X20+AA20+AD20+AG20</f>
        <v>23640.365551950003</v>
      </c>
      <c r="AK20" s="179">
        <f>IF(AI20=0, "    ---- ", IF(ABS(ROUND(100/AI20*AJ20-100,1))&lt;999,ROUND(100/AI20*AJ20-100,1),IF(ROUND(100/AI20*AJ20-100,1)&gt;999,999,-999)))</f>
        <v>9</v>
      </c>
      <c r="AL20" s="243"/>
      <c r="AM20" s="243"/>
    </row>
    <row r="21" spans="1:39" ht="20.100000000000001" customHeight="1">
      <c r="A21" s="27" t="s">
        <v>39</v>
      </c>
      <c r="N21" s="27"/>
      <c r="T21" s="27"/>
      <c r="AF21" s="27"/>
      <c r="AI21" s="27"/>
      <c r="AM21" s="16"/>
    </row>
    <row r="22" spans="1:39" ht="18.75">
      <c r="B22" s="59"/>
      <c r="C22" s="59"/>
      <c r="N22" s="59"/>
      <c r="O22" s="59"/>
      <c r="T22" s="59"/>
      <c r="U22" s="59"/>
      <c r="AC22" s="59"/>
      <c r="AD22" s="59"/>
      <c r="AF22" s="59"/>
      <c r="AG22" s="59"/>
      <c r="AI22" s="59"/>
      <c r="AJ22" s="59"/>
      <c r="AM22" s="16"/>
    </row>
    <row r="23" spans="1:39" ht="18.75">
      <c r="B23" s="59"/>
      <c r="C23" s="59"/>
      <c r="N23" s="59"/>
      <c r="O23" s="59"/>
      <c r="T23" s="59"/>
      <c r="U23" s="59"/>
      <c r="AC23" s="59"/>
      <c r="AD23" s="59"/>
      <c r="AF23" s="59"/>
      <c r="AG23" s="59"/>
      <c r="AI23" s="59"/>
      <c r="AJ23" s="59"/>
    </row>
    <row r="24" spans="1:39" s="27" customFormat="1" ht="18.75">
      <c r="B24" s="59"/>
      <c r="C24" s="59"/>
      <c r="N24" s="59"/>
      <c r="O24" s="59"/>
      <c r="T24" s="59"/>
      <c r="U24" s="59"/>
      <c r="AC24" s="59"/>
      <c r="AD24" s="59"/>
      <c r="AF24" s="59"/>
      <c r="AG24" s="59"/>
      <c r="AI24" s="59"/>
      <c r="AJ24" s="59"/>
    </row>
    <row r="25" spans="1:39" s="27" customFormat="1" ht="18.75">
      <c r="B25" s="59"/>
      <c r="C25" s="59"/>
      <c r="N25" s="59"/>
      <c r="O25" s="59"/>
      <c r="T25" s="59"/>
      <c r="U25" s="59"/>
      <c r="AC25" s="59"/>
      <c r="AD25" s="59"/>
      <c r="AF25" s="59"/>
      <c r="AG25" s="59"/>
      <c r="AI25" s="59"/>
      <c r="AJ25" s="59"/>
    </row>
    <row r="26" spans="1:39" s="27" customFormat="1" ht="18.75">
      <c r="B26" s="59"/>
      <c r="C26" s="59"/>
      <c r="N26" s="59"/>
      <c r="O26" s="59"/>
      <c r="T26" s="59"/>
      <c r="U26" s="59"/>
      <c r="AC26" s="59"/>
      <c r="AD26" s="59"/>
      <c r="AF26" s="59"/>
      <c r="AG26" s="59"/>
      <c r="AI26" s="59"/>
      <c r="AJ26" s="59"/>
    </row>
    <row r="27" spans="1:39" s="27" customFormat="1" ht="18.75">
      <c r="B27" s="59"/>
      <c r="C27" s="59"/>
      <c r="N27" s="59"/>
      <c r="O27" s="59"/>
      <c r="T27" s="59"/>
      <c r="U27" s="59"/>
      <c r="AC27" s="59"/>
      <c r="AD27" s="59"/>
      <c r="AF27" s="59"/>
      <c r="AG27" s="59"/>
      <c r="AI27" s="59"/>
      <c r="AJ27" s="59"/>
    </row>
    <row r="28" spans="1:39" s="27" customFormat="1" ht="18.75">
      <c r="B28" s="59"/>
      <c r="C28" s="59"/>
      <c r="N28" s="59"/>
      <c r="O28" s="59"/>
      <c r="T28" s="59"/>
      <c r="U28" s="59"/>
      <c r="AC28" s="59"/>
      <c r="AD28" s="59"/>
      <c r="AF28" s="59"/>
      <c r="AG28" s="59"/>
      <c r="AI28" s="59"/>
      <c r="AJ28" s="59"/>
    </row>
    <row r="29" spans="1:39" s="27" customFormat="1" ht="18.75">
      <c r="B29" s="59"/>
      <c r="C29" s="59"/>
      <c r="N29" s="59"/>
      <c r="O29" s="59"/>
      <c r="T29" s="59"/>
      <c r="U29" s="59"/>
      <c r="AC29" s="59"/>
      <c r="AD29" s="59"/>
      <c r="AF29" s="59"/>
      <c r="AG29" s="59"/>
      <c r="AI29" s="59"/>
      <c r="AJ29" s="59"/>
    </row>
    <row r="30" spans="1:39" s="27" customFormat="1" ht="18.75">
      <c r="B30" s="59"/>
      <c r="C30" s="59"/>
      <c r="N30" s="59"/>
      <c r="O30" s="59"/>
      <c r="T30" s="59"/>
      <c r="U30" s="59"/>
      <c r="AC30" s="59"/>
      <c r="AD30" s="59"/>
      <c r="AF30" s="59"/>
      <c r="AG30" s="59"/>
      <c r="AI30" s="59"/>
      <c r="AJ30" s="59"/>
    </row>
    <row r="31" spans="1:39" s="27" customFormat="1" ht="18.75">
      <c r="B31" s="59"/>
      <c r="C31" s="59"/>
      <c r="N31" s="59"/>
      <c r="O31" s="59"/>
      <c r="T31" s="59"/>
      <c r="U31" s="59"/>
      <c r="AC31" s="59"/>
      <c r="AD31" s="59"/>
      <c r="AF31" s="59"/>
      <c r="AG31" s="59"/>
      <c r="AI31" s="59"/>
      <c r="AJ31" s="59"/>
    </row>
    <row r="32" spans="1:39" s="27" customFormat="1" ht="18.75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</row>
    <row r="33" s="27" customFormat="1" ht="18.75"/>
    <row r="34" s="27" customFormat="1" ht="18.75"/>
    <row r="35" s="27" customFormat="1" ht="18.75"/>
    <row r="36" s="27" customFormat="1" ht="18.75"/>
    <row r="37" s="27" customFormat="1" ht="18.75"/>
    <row r="38" s="27" customFormat="1" ht="18.75"/>
    <row r="39" s="27" customFormat="1" ht="18.75"/>
  </sheetData>
  <mergeCells count="32">
    <mergeCell ref="AN5:AP5"/>
    <mergeCell ref="AI6:AK6"/>
    <mergeCell ref="AI5:AK5"/>
    <mergeCell ref="AC5:AE5"/>
    <mergeCell ref="AF5:AH5"/>
    <mergeCell ref="AF6:AH6"/>
    <mergeCell ref="AC6:AE6"/>
    <mergeCell ref="AZ6:BB6"/>
    <mergeCell ref="AQ6:AS6"/>
    <mergeCell ref="AW5:AY5"/>
    <mergeCell ref="AZ5:BB5"/>
    <mergeCell ref="AQ5:AS5"/>
    <mergeCell ref="AN6:AP6"/>
    <mergeCell ref="AW6:AY6"/>
    <mergeCell ref="AT6:AV6"/>
    <mergeCell ref="AT5:AV5"/>
    <mergeCell ref="Z5:AB5"/>
    <mergeCell ref="T6:V6"/>
    <mergeCell ref="N6:P6"/>
    <mergeCell ref="Q5:S5"/>
    <mergeCell ref="W5:Y5"/>
    <mergeCell ref="W6:Y6"/>
    <mergeCell ref="B5:D5"/>
    <mergeCell ref="Z6:AB6"/>
    <mergeCell ref="H6:J6"/>
    <mergeCell ref="Q6:S6"/>
    <mergeCell ref="K5:M5"/>
    <mergeCell ref="B6:D6"/>
    <mergeCell ref="H5:J5"/>
    <mergeCell ref="K6:M6"/>
    <mergeCell ref="E6:G6"/>
    <mergeCell ref="E5:G5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4" orientation="portrait" r:id="rId1"/>
  <headerFooter alignWithMargins="0"/>
  <colBreaks count="4" manualBreakCount="4">
    <brk id="10" min="1" max="29" man="1"/>
    <brk id="19" min="1" max="29" man="1"/>
    <brk id="28" min="1" max="29" man="1"/>
    <brk id="4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3"/>
  <sheetViews>
    <sheetView showGridLines="0" zoomScale="60" zoomScaleNormal="60" workbookViewId="0">
      <selection activeCell="F43" sqref="F43"/>
    </sheetView>
  </sheetViews>
  <sheetFormatPr baseColWidth="10" defaultRowHeight="12.75"/>
  <cols>
    <col min="1" max="1" width="176.7109375" customWidth="1"/>
    <col min="2" max="2" width="8.7109375" customWidth="1"/>
    <col min="3" max="3" width="178.5703125" customWidth="1"/>
    <col min="4" max="4" width="8.7109375" customWidth="1"/>
    <col min="5" max="5" width="178.5703125" customWidth="1"/>
  </cols>
  <sheetData>
    <row r="1" spans="1:5" ht="18.75" customHeight="1">
      <c r="A1" s="557" t="s">
        <v>446</v>
      </c>
      <c r="B1" s="2"/>
      <c r="C1" s="64"/>
    </row>
    <row r="2" spans="1:5" ht="18.75" customHeight="1">
      <c r="A2" s="2"/>
      <c r="B2" s="2"/>
      <c r="C2" s="64"/>
    </row>
    <row r="3" spans="1:5" ht="24.95" customHeight="1">
      <c r="A3" s="51" t="s">
        <v>45</v>
      </c>
      <c r="B3" s="2"/>
      <c r="C3" s="51"/>
      <c r="E3" s="447"/>
    </row>
    <row r="4" spans="1:5" ht="18.75" customHeight="1">
      <c r="A4" s="2"/>
      <c r="B4" s="2"/>
    </row>
    <row r="5" spans="1:5" ht="18.75" customHeight="1">
      <c r="A5" s="2"/>
      <c r="B5" s="2"/>
    </row>
    <row r="6" spans="1:5" ht="18.75" customHeight="1">
      <c r="A6" s="2"/>
      <c r="B6" s="2"/>
    </row>
    <row r="7" spans="1:5" ht="18.75" customHeight="1">
      <c r="A7" s="2"/>
      <c r="B7" s="2"/>
    </row>
    <row r="8" spans="1:5" ht="18.75" customHeight="1">
      <c r="A8" s="2"/>
      <c r="B8" s="2"/>
    </row>
    <row r="9" spans="1:5" ht="18.75" customHeight="1">
      <c r="A9" s="2"/>
      <c r="B9" s="2"/>
    </row>
    <row r="10" spans="1:5" ht="18.75" customHeight="1">
      <c r="A10" s="2"/>
      <c r="B10" s="2"/>
    </row>
    <row r="11" spans="1:5" ht="18.75" customHeight="1">
      <c r="A11" s="2"/>
      <c r="B11" s="2"/>
    </row>
    <row r="12" spans="1:5" ht="18.75" customHeight="1">
      <c r="A12" s="2"/>
      <c r="B12" s="2"/>
    </row>
    <row r="13" spans="1:5" ht="18.75" customHeight="1">
      <c r="A13" s="2"/>
      <c r="B13" s="2"/>
    </row>
    <row r="14" spans="1:5" ht="18.75" customHeight="1">
      <c r="A14" s="2"/>
      <c r="B14" s="2"/>
    </row>
    <row r="15" spans="1:5" ht="18.75" customHeight="1">
      <c r="A15" s="2"/>
      <c r="B15" s="2"/>
    </row>
    <row r="16" spans="1:5" ht="18.75" customHeight="1">
      <c r="A16" s="2"/>
      <c r="B16" s="2"/>
    </row>
    <row r="17" spans="1:2" ht="18.75" customHeight="1">
      <c r="A17" s="2"/>
      <c r="B17" s="2"/>
    </row>
    <row r="18" spans="1:2" ht="18.75" customHeight="1">
      <c r="A18" s="2"/>
      <c r="B18" s="2"/>
    </row>
    <row r="19" spans="1:2" ht="18.75" customHeight="1">
      <c r="A19" s="2"/>
      <c r="B19" s="2"/>
    </row>
    <row r="20" spans="1:2" ht="18.75" customHeight="1">
      <c r="A20" s="2"/>
      <c r="B20" s="2"/>
    </row>
    <row r="21" spans="1:2" ht="18.75" customHeight="1">
      <c r="A21" s="2"/>
      <c r="B21" s="2"/>
    </row>
    <row r="22" spans="1:2" ht="18.75" customHeight="1">
      <c r="A22" s="2"/>
      <c r="B22" s="2"/>
    </row>
    <row r="23" spans="1:2" ht="18.75" customHeight="1">
      <c r="A23" s="2"/>
      <c r="B23" s="2"/>
    </row>
    <row r="24" spans="1:2" ht="18.75" customHeight="1">
      <c r="A24" s="2"/>
      <c r="B24" s="2"/>
    </row>
    <row r="25" spans="1:2" ht="18.75" customHeight="1">
      <c r="A25" s="2"/>
      <c r="B25" s="2"/>
    </row>
    <row r="26" spans="1:2" ht="18.75" customHeight="1">
      <c r="A26" s="2"/>
      <c r="B26" s="2"/>
    </row>
    <row r="27" spans="1:2" ht="18.75" customHeight="1">
      <c r="A27" s="2"/>
      <c r="B27" s="2"/>
    </row>
    <row r="28" spans="1:2" ht="18.75" customHeight="1">
      <c r="A28" s="2"/>
      <c r="B28" s="2"/>
    </row>
    <row r="29" spans="1:2" ht="18.75" customHeight="1">
      <c r="A29" s="2"/>
      <c r="B29" s="2"/>
    </row>
    <row r="30" spans="1:2" ht="18.75" customHeight="1">
      <c r="A30" s="2"/>
      <c r="B30" s="2"/>
    </row>
    <row r="31" spans="1:2" ht="18.75" customHeight="1">
      <c r="A31" s="2"/>
      <c r="B31" s="2"/>
    </row>
    <row r="32" spans="1:2" ht="18.75" customHeight="1">
      <c r="A32" s="2"/>
      <c r="B32" s="2"/>
    </row>
    <row r="33" spans="1:2" ht="18.75" customHeight="1">
      <c r="A33" s="2"/>
      <c r="B33" s="2"/>
    </row>
    <row r="34" spans="1:2" ht="18.75" customHeight="1">
      <c r="A34" s="2"/>
      <c r="B34" s="2"/>
    </row>
    <row r="35" spans="1:2" ht="18.75" customHeight="1">
      <c r="A35" s="2"/>
      <c r="B35" s="2"/>
    </row>
    <row r="36" spans="1:2" ht="18.75" customHeight="1">
      <c r="A36" s="2"/>
      <c r="B36" s="2"/>
    </row>
    <row r="37" spans="1:2" ht="18.75" customHeight="1">
      <c r="A37" s="2"/>
      <c r="B37" s="2"/>
    </row>
    <row r="38" spans="1:2" ht="18.75" customHeight="1">
      <c r="A38" s="2"/>
      <c r="B38" s="2"/>
    </row>
    <row r="39" spans="1:2" ht="18.75" customHeight="1">
      <c r="A39" s="2"/>
      <c r="B39" s="2"/>
    </row>
    <row r="40" spans="1:2" ht="18.75" customHeight="1">
      <c r="A40" s="2"/>
      <c r="B40" s="2"/>
    </row>
    <row r="41" spans="1:2" ht="18.75" customHeight="1">
      <c r="A41" s="2"/>
      <c r="B41" s="2"/>
    </row>
    <row r="42" spans="1:2" ht="18.75" customHeight="1">
      <c r="A42" s="2"/>
      <c r="B42" s="2"/>
    </row>
    <row r="43" spans="1:2" ht="18.75" customHeight="1">
      <c r="A43" s="2"/>
      <c r="B43" s="2"/>
    </row>
    <row r="44" spans="1:2" ht="18.75" customHeight="1">
      <c r="A44" s="2"/>
      <c r="B44" s="2"/>
    </row>
    <row r="45" spans="1:2" ht="18.75" customHeight="1">
      <c r="A45" s="2"/>
      <c r="B45" s="2"/>
    </row>
    <row r="46" spans="1:2" ht="18.75" customHeight="1">
      <c r="A46" s="2"/>
      <c r="B46" s="2"/>
    </row>
    <row r="47" spans="1:2" ht="18.75" customHeight="1">
      <c r="A47" s="2"/>
      <c r="B47" s="2"/>
    </row>
    <row r="48" spans="1:2" ht="18.75" customHeight="1">
      <c r="A48" s="2"/>
      <c r="B48" s="2"/>
    </row>
    <row r="49" spans="1:2" ht="18.75" customHeight="1">
      <c r="A49" s="2"/>
      <c r="B49" s="2"/>
    </row>
    <row r="50" spans="1:2" ht="18.75" customHeight="1">
      <c r="A50" s="2"/>
      <c r="B50" s="2"/>
    </row>
    <row r="51" spans="1:2" ht="18.75" customHeight="1">
      <c r="A51" s="2"/>
      <c r="B51" s="2"/>
    </row>
    <row r="52" spans="1:2" ht="18.75" customHeight="1">
      <c r="A52" s="2"/>
      <c r="B52" s="2"/>
    </row>
    <row r="53" spans="1:2" ht="18.75" customHeight="1">
      <c r="A53" s="2"/>
      <c r="B53" s="2"/>
    </row>
    <row r="54" spans="1:2" ht="18.75" customHeight="1">
      <c r="A54" s="2"/>
      <c r="B54" s="2"/>
    </row>
    <row r="55" spans="1:2" ht="18.75" customHeight="1">
      <c r="A55" s="2"/>
      <c r="B55" s="2"/>
    </row>
    <row r="56" spans="1:2" ht="18.75" customHeight="1">
      <c r="A56" s="2"/>
      <c r="B56" s="2"/>
    </row>
    <row r="57" spans="1:2" ht="18.75" customHeight="1">
      <c r="A57" s="2"/>
      <c r="B57" s="2"/>
    </row>
    <row r="58" spans="1:2" ht="18.75" customHeight="1">
      <c r="A58" s="2"/>
      <c r="B58" s="2"/>
    </row>
    <row r="59" spans="1:2" ht="18.75" customHeight="1">
      <c r="A59" s="2"/>
      <c r="B59" s="2"/>
    </row>
    <row r="60" spans="1:2" ht="18.75" customHeight="1">
      <c r="A60" s="2"/>
      <c r="B60" s="2"/>
    </row>
    <row r="61" spans="1:2" ht="18.75" customHeight="1">
      <c r="A61" s="2"/>
      <c r="B61" s="2"/>
    </row>
    <row r="62" spans="1:2" ht="18.75" customHeight="1">
      <c r="A62" s="2"/>
      <c r="B62" s="2"/>
    </row>
    <row r="63" spans="1:2" ht="18.75" customHeight="1">
      <c r="A63" s="2"/>
      <c r="B63" s="2"/>
    </row>
    <row r="64" spans="1:2" ht="18.75" customHeight="1">
      <c r="A64" s="2"/>
      <c r="B64" s="2"/>
    </row>
    <row r="65" spans="1:2" ht="18.75" customHeight="1">
      <c r="A65" s="2"/>
      <c r="B65" s="2"/>
    </row>
    <row r="66" spans="1:2" ht="18.75" customHeight="1">
      <c r="A66" s="2"/>
      <c r="B66" s="2"/>
    </row>
    <row r="67" spans="1:2" ht="18.75" customHeight="1">
      <c r="A67" s="2"/>
      <c r="B67" s="2"/>
    </row>
    <row r="68" spans="1:2" ht="18.75" customHeight="1">
      <c r="A68" s="2"/>
      <c r="B68" s="2"/>
    </row>
    <row r="69" spans="1:2" ht="18.75" customHeight="1">
      <c r="A69" s="2"/>
      <c r="B69" s="2"/>
    </row>
    <row r="70" spans="1:2" ht="18.75" customHeight="1">
      <c r="A70" s="2"/>
      <c r="B70" s="2"/>
    </row>
    <row r="71" spans="1:2" ht="18.75" customHeight="1">
      <c r="A71" s="2"/>
      <c r="B71" s="2"/>
    </row>
    <row r="72" spans="1:2" ht="18.75" customHeight="1">
      <c r="A72" s="2"/>
      <c r="B72" s="2"/>
    </row>
    <row r="73" spans="1:2" ht="18.75" customHeight="1">
      <c r="A73" s="2"/>
      <c r="B73" s="2"/>
    </row>
    <row r="74" spans="1:2" ht="18.75" customHeight="1">
      <c r="A74" s="2"/>
      <c r="B74" s="2"/>
    </row>
    <row r="75" spans="1:2" ht="18.75" customHeight="1">
      <c r="A75" s="2"/>
      <c r="B75" s="2"/>
    </row>
    <row r="76" spans="1:2" ht="18.75" customHeight="1">
      <c r="A76" s="2"/>
      <c r="B76" s="2"/>
    </row>
    <row r="77" spans="1:2" ht="18.75" customHeight="1">
      <c r="A77" s="2"/>
      <c r="B77" s="2"/>
    </row>
    <row r="78" spans="1:2" ht="18.75" customHeight="1">
      <c r="A78" s="2"/>
      <c r="B78" s="2"/>
    </row>
    <row r="79" spans="1:2" ht="18.75" customHeight="1">
      <c r="A79" s="2"/>
      <c r="B79" s="2"/>
    </row>
    <row r="80" spans="1:2" ht="18.75" customHeight="1">
      <c r="A80" s="2"/>
      <c r="B80" s="2"/>
    </row>
    <row r="81" spans="1:2" ht="18.75" customHeight="1">
      <c r="A81" s="2"/>
      <c r="B81" s="2"/>
    </row>
    <row r="82" spans="1:2" ht="18.75" customHeight="1">
      <c r="A82" s="2"/>
      <c r="B82" s="2"/>
    </row>
    <row r="83" spans="1:2" ht="18.75" customHeight="1"/>
  </sheetData>
  <phoneticPr fontId="0" type="noConversion"/>
  <hyperlinks>
    <hyperlink ref="A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5" fitToWidth="3" orientation="portrait" r:id="rId1"/>
  <headerFooter alignWithMargins="0"/>
  <colBreaks count="2" manualBreakCount="2">
    <brk id="3" max="1048575" man="1"/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2"/>
  <sheetViews>
    <sheetView showGridLines="0" tabSelected="1" zoomScale="70" zoomScaleNormal="70" workbookViewId="0">
      <selection activeCell="A3" sqref="A3"/>
    </sheetView>
  </sheetViews>
  <sheetFormatPr baseColWidth="10" defaultRowHeight="25.5"/>
  <cols>
    <col min="1" max="1" width="11.42578125" style="56"/>
    <col min="2" max="2" width="13.42578125" style="56" customWidth="1"/>
    <col min="3" max="3" width="141.7109375" style="56" customWidth="1"/>
    <col min="4" max="16384" width="11.42578125" style="56"/>
  </cols>
  <sheetData>
    <row r="1" spans="1:14" ht="20.100000000000001" customHeight="1"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20.100000000000001" customHeight="1">
      <c r="C2" s="82" t="s">
        <v>44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20.100000000000001" customHeight="1">
      <c r="C3" s="6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20.100000000000001" customHeight="1">
      <c r="C4" s="6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20.100000000000001" customHeight="1">
      <c r="A5" s="65"/>
      <c r="B5" s="65"/>
      <c r="C5" s="6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20.100000000000001" customHeight="1">
      <c r="A6" s="556" t="s">
        <v>408</v>
      </c>
      <c r="B6" s="556"/>
      <c r="C6" s="6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20.100000000000001" customHeight="1">
      <c r="A7" s="65"/>
      <c r="B7" s="65" t="s">
        <v>411</v>
      </c>
      <c r="C7" s="65" t="s">
        <v>419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20.100000000000001" customHeight="1">
      <c r="A8" s="65"/>
      <c r="B8" s="65" t="s">
        <v>412</v>
      </c>
      <c r="C8" s="65" t="s">
        <v>420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20.100000000000001" customHeight="1">
      <c r="A9" s="65"/>
      <c r="B9" s="65" t="s">
        <v>413</v>
      </c>
      <c r="C9" s="65" t="s">
        <v>421</v>
      </c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20.100000000000001" customHeight="1">
      <c r="A10" s="65"/>
      <c r="B10" s="65" t="s">
        <v>414</v>
      </c>
      <c r="C10" s="65" t="s">
        <v>422</v>
      </c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20.100000000000001" customHeight="1">
      <c r="A11" s="65"/>
      <c r="B11" s="65" t="s">
        <v>415</v>
      </c>
      <c r="C11" s="65" t="s">
        <v>423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20.100000000000001" customHeight="1">
      <c r="A12" s="65"/>
      <c r="B12" s="65" t="s">
        <v>416</v>
      </c>
      <c r="C12" s="65" t="s">
        <v>424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ht="20.100000000000001" customHeight="1">
      <c r="A13" s="65"/>
      <c r="B13" s="65" t="s">
        <v>417</v>
      </c>
      <c r="C13" s="65" t="s">
        <v>425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20.100000000000001" customHeight="1">
      <c r="A14" s="65"/>
      <c r="B14" s="65" t="s">
        <v>418</v>
      </c>
      <c r="C14" s="65" t="s">
        <v>426</v>
      </c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18.75" customHeight="1">
      <c r="A15" s="65"/>
      <c r="B15" s="65"/>
      <c r="C15" s="6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20.100000000000001" customHeight="1">
      <c r="A16" s="556" t="s">
        <v>409</v>
      </c>
      <c r="B16" s="556"/>
      <c r="C16" s="6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20.100000000000001" customHeight="1">
      <c r="A17" s="65"/>
      <c r="B17" s="65" t="s">
        <v>432</v>
      </c>
      <c r="C17" s="6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20.100000000000001" customHeight="1">
      <c r="A18" s="65"/>
      <c r="B18" s="556" t="s">
        <v>427</v>
      </c>
      <c r="C18" s="65" t="s">
        <v>435</v>
      </c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ht="20.100000000000001" customHeight="1">
      <c r="A19" s="65"/>
      <c r="B19" s="556" t="s">
        <v>428</v>
      </c>
      <c r="C19" s="65" t="s">
        <v>436</v>
      </c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20.100000000000001" customHeight="1">
      <c r="A20" s="65"/>
      <c r="B20" s="556" t="s">
        <v>434</v>
      </c>
      <c r="C20" s="65" t="s">
        <v>444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ht="20.100000000000001" customHeight="1">
      <c r="A21" s="65"/>
      <c r="B21" s="556" t="s">
        <v>429</v>
      </c>
      <c r="C21" s="65" t="s">
        <v>437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20.100000000000001" customHeight="1">
      <c r="A22" s="65"/>
      <c r="B22" s="556" t="s">
        <v>445</v>
      </c>
      <c r="C22" s="65" t="s">
        <v>438</v>
      </c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20.100000000000001" customHeight="1">
      <c r="A23" s="65"/>
      <c r="B23" s="556" t="s">
        <v>430</v>
      </c>
      <c r="C23" s="65" t="s">
        <v>439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20.100000000000001" customHeight="1">
      <c r="A24" s="65"/>
      <c r="B24" s="556" t="s">
        <v>431</v>
      </c>
      <c r="C24" s="65" t="s">
        <v>440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20.100000000000001" customHeight="1">
      <c r="A25" s="65"/>
      <c r="B25" s="65"/>
      <c r="C25" s="65"/>
    </row>
    <row r="26" spans="1:14" ht="18.75" customHeight="1">
      <c r="A26" s="65"/>
      <c r="B26" s="65" t="s">
        <v>433</v>
      </c>
      <c r="C26" s="65"/>
    </row>
    <row r="27" spans="1:14" ht="20.100000000000001" customHeight="1">
      <c r="A27" s="65"/>
      <c r="B27" s="556" t="s">
        <v>87</v>
      </c>
      <c r="C27" s="65" t="s">
        <v>441</v>
      </c>
    </row>
    <row r="28" spans="1:14" ht="20.100000000000001" customHeight="1">
      <c r="A28" s="65"/>
      <c r="B28" s="556" t="s">
        <v>330</v>
      </c>
      <c r="C28" s="65" t="s">
        <v>442</v>
      </c>
    </row>
    <row r="29" spans="1:14" ht="18.75" customHeight="1">
      <c r="A29" s="65"/>
      <c r="B29" s="556" t="s">
        <v>276</v>
      </c>
      <c r="C29" s="65" t="s">
        <v>443</v>
      </c>
    </row>
    <row r="30" spans="1:14" ht="20.100000000000001" customHeight="1">
      <c r="A30" s="65"/>
      <c r="B30" s="65"/>
      <c r="C30" s="65"/>
    </row>
    <row r="31" spans="1:14" ht="20.100000000000001" customHeight="1">
      <c r="A31" s="556" t="s">
        <v>410</v>
      </c>
      <c r="B31" s="65"/>
      <c r="C31" s="65"/>
    </row>
    <row r="32" spans="1:14" ht="20.100000000000001" customHeight="1">
      <c r="C32" s="52"/>
    </row>
    <row r="33" spans="3:3" ht="20.100000000000001" customHeight="1">
      <c r="C33" s="52"/>
    </row>
    <row r="34" spans="3:3" ht="20.100000000000001" customHeight="1">
      <c r="C34" s="52"/>
    </row>
    <row r="35" spans="3:3" ht="20.100000000000001" customHeight="1">
      <c r="C35" s="52"/>
    </row>
    <row r="36" spans="3:3" ht="18.75" customHeight="1">
      <c r="C36" s="52"/>
    </row>
    <row r="37" spans="3:3" ht="20.100000000000001" customHeight="1">
      <c r="C37" s="52"/>
    </row>
    <row r="38" spans="3:3" ht="20.100000000000001" customHeight="1">
      <c r="C38" s="52"/>
    </row>
    <row r="39" spans="3:3" ht="18.75" customHeight="1">
      <c r="C39" s="52"/>
    </row>
    <row r="40" spans="3:3" ht="20.100000000000001" customHeight="1">
      <c r="C40" s="52"/>
    </row>
    <row r="41" spans="3:3" ht="20.100000000000001" customHeight="1">
      <c r="C41" s="52"/>
    </row>
    <row r="42" spans="3:3" ht="20.100000000000001" customHeight="1">
      <c r="C42" s="52"/>
    </row>
    <row r="43" spans="3:3" ht="20.100000000000001" customHeight="1">
      <c r="C43" s="52"/>
    </row>
    <row r="44" spans="3:3" ht="20.100000000000001" customHeight="1">
      <c r="C44" s="52"/>
    </row>
    <row r="45" spans="3:3" ht="20.100000000000001" customHeight="1">
      <c r="C45" s="52"/>
    </row>
    <row r="46" spans="3:3" ht="20.100000000000001" customHeight="1">
      <c r="C46" s="52"/>
    </row>
    <row r="47" spans="3:3" ht="18.75" customHeight="1">
      <c r="C47" s="52"/>
    </row>
    <row r="48" spans="3:3" ht="20.100000000000001" customHeight="1">
      <c r="C48" s="52"/>
    </row>
    <row r="49" spans="3:3" ht="20.100000000000001" customHeight="1">
      <c r="C49" s="52"/>
    </row>
    <row r="50" spans="3:3" ht="18.75" customHeight="1">
      <c r="C50" s="52"/>
    </row>
    <row r="51" spans="3:3" ht="24" customHeight="1">
      <c r="C51" s="52"/>
    </row>
    <row r="52" spans="3:3" ht="24" customHeight="1">
      <c r="C52" s="52"/>
    </row>
    <row r="53" spans="3:3" ht="24" customHeight="1">
      <c r="C53" s="52"/>
    </row>
    <row r="54" spans="3:3" ht="24" customHeight="1">
      <c r="C54" s="52"/>
    </row>
    <row r="55" spans="3:3" ht="24" customHeight="1">
      <c r="C55" s="52"/>
    </row>
    <row r="56" spans="3:3" ht="24" customHeight="1">
      <c r="C56" s="52"/>
    </row>
    <row r="59" spans="3:3" ht="18.75" customHeight="1"/>
    <row r="62" spans="3:3" ht="18.75" customHeight="1"/>
  </sheetData>
  <phoneticPr fontId="0" type="noConversion"/>
  <hyperlinks>
    <hyperlink ref="A6" location="Figurer!A1" display="FIGURER"/>
    <hyperlink ref="A16" location="'Tabell 1.1'!A1" display="TABELLER"/>
    <hyperlink ref="B18" location="'Tabell 1.1'!A1" display="Tabell 1.1"/>
    <hyperlink ref="B19" location="'Tabell 1.2'!A1" display="Tabell 1.2"/>
    <hyperlink ref="B20" location="'Tabell 1.3'!A1" display="Tabell 1.3"/>
    <hyperlink ref="B21" location="'Tabell 2a'!A1" display="Tabell 2a"/>
    <hyperlink ref="B22" location="'Tabell 2b'!A1" display="Tabell 2b"/>
    <hyperlink ref="B23" location="'Tabell 3a'!A1" display="Tabell 3a"/>
    <hyperlink ref="B24" location="'Tabell 3b'!A1" display="Tabell 3b"/>
    <hyperlink ref="B27" location="'Tabell 4'!A1" display="Tabell 4"/>
    <hyperlink ref="B28" location="'Tabell 6'!A1" display="Tabell 6"/>
    <hyperlink ref="B29" location="'Tabell 8'!A1" display="Tabell 8"/>
    <hyperlink ref="A31" location="'Noter og kommentarer'!A1" display="NOTER OG KOMMENTARER"/>
  </hyperlinks>
  <pageMargins left="0.78740157480314965" right="0.78740157480314965" top="1.5748031496062993" bottom="0.98425196850393704" header="0.51181102362204722" footer="0.5118110236220472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31"/>
  <sheetViews>
    <sheetView showGridLines="0" zoomScale="70" zoomScaleNormal="70" workbookViewId="0">
      <selection activeCell="F43" sqref="F43"/>
    </sheetView>
  </sheetViews>
  <sheetFormatPr baseColWidth="10" defaultRowHeight="18.75"/>
  <cols>
    <col min="10" max="11" width="16.7109375" customWidth="1"/>
    <col min="12" max="12" width="20.7109375" style="27" customWidth="1"/>
    <col min="13" max="14" width="15.85546875" style="27" bestFit="1" customWidth="1"/>
    <col min="15" max="15" width="22.85546875" customWidth="1"/>
    <col min="16" max="16" width="13.42578125" customWidth="1"/>
    <col min="17" max="17" width="13.85546875" customWidth="1"/>
  </cols>
  <sheetData>
    <row r="1" spans="1:15">
      <c r="A1" s="557" t="s">
        <v>446</v>
      </c>
    </row>
    <row r="2" spans="1:15">
      <c r="A2" s="28"/>
      <c r="B2" s="27"/>
      <c r="C2" s="27"/>
      <c r="D2" s="27"/>
      <c r="E2" s="27"/>
      <c r="F2" s="27"/>
      <c r="G2" s="27"/>
      <c r="H2" s="27"/>
      <c r="I2" s="27"/>
      <c r="J2" s="27"/>
      <c r="K2" s="27"/>
      <c r="O2" s="27"/>
    </row>
    <row r="3" spans="1:15">
      <c r="A3" s="28" t="s">
        <v>408</v>
      </c>
      <c r="B3" s="27"/>
      <c r="C3" s="27"/>
      <c r="D3" s="27"/>
      <c r="E3" s="27"/>
      <c r="F3" s="27"/>
      <c r="G3" s="27"/>
      <c r="H3" s="27"/>
      <c r="I3" s="27"/>
      <c r="J3" s="27"/>
      <c r="K3" s="27"/>
      <c r="O3" s="27"/>
    </row>
    <row r="4" spans="1:1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543"/>
      <c r="O4" s="27"/>
    </row>
    <row r="5" spans="1:15">
      <c r="A5" s="28" t="s">
        <v>475</v>
      </c>
      <c r="B5" s="27"/>
      <c r="C5" s="27"/>
      <c r="D5" s="27"/>
      <c r="E5" s="27"/>
      <c r="F5" s="27"/>
      <c r="G5" s="27"/>
      <c r="H5" s="27"/>
      <c r="I5" s="27"/>
      <c r="J5" s="27"/>
      <c r="K5" s="27"/>
      <c r="O5" s="27"/>
    </row>
    <row r="6" spans="1:1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 t="s">
        <v>21</v>
      </c>
      <c r="O6" s="27"/>
    </row>
    <row r="7" spans="1:15" ht="18.7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 t="s">
        <v>108</v>
      </c>
      <c r="O7" s="27"/>
    </row>
    <row r="8" spans="1:15" ht="18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M8" s="27">
        <v>2014</v>
      </c>
      <c r="N8" s="27">
        <v>2015</v>
      </c>
      <c r="O8" s="27"/>
    </row>
    <row r="9" spans="1:15" ht="18.7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 t="s">
        <v>355</v>
      </c>
      <c r="M9" s="29">
        <f>'Tabell 2a'!B48</f>
        <v>13367</v>
      </c>
      <c r="N9" s="29">
        <f>'Tabell 2a'!C48</f>
        <v>78123.599799999996</v>
      </c>
      <c r="O9" s="27"/>
    </row>
    <row r="10" spans="1:15" ht="18.75" customHeight="1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 t="s">
        <v>105</v>
      </c>
      <c r="M10" s="29">
        <f>'Tabell 2a'!F48</f>
        <v>178885.16400000002</v>
      </c>
      <c r="N10" s="29">
        <f>'Tabell 2a'!G48</f>
        <v>191202.68100000001</v>
      </c>
      <c r="O10" s="27"/>
    </row>
    <row r="11" spans="1:15" ht="18.7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 t="s">
        <v>350</v>
      </c>
      <c r="M11" s="29">
        <f>'Tabell 2a'!J48</f>
        <v>8947232</v>
      </c>
      <c r="N11" s="29">
        <f>'Tabell 2a'!K48</f>
        <v>7065772.4630100001</v>
      </c>
      <c r="O11" s="27"/>
    </row>
    <row r="12" spans="1:15" ht="18.7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 t="s">
        <v>451</v>
      </c>
      <c r="M12" s="29">
        <f>'Tabell 2a'!N48</f>
        <v>90075</v>
      </c>
      <c r="N12" s="29">
        <f>'Tabell 2a'!O48</f>
        <v>101000</v>
      </c>
      <c r="O12" s="27"/>
    </row>
    <row r="13" spans="1:15" ht="18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 t="s">
        <v>124</v>
      </c>
      <c r="M13" s="226">
        <f>'Tabell 2a'!R48</f>
        <v>364696</v>
      </c>
      <c r="N13" s="226">
        <f>'Tabell 2a'!S48</f>
        <v>418681</v>
      </c>
      <c r="O13" s="27"/>
    </row>
    <row r="14" spans="1:15" ht="18.7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 t="s">
        <v>457</v>
      </c>
      <c r="M14" s="29">
        <f>'Tabell 2a'!V48</f>
        <v>3466</v>
      </c>
      <c r="N14" s="29">
        <f>'Tabell 2a'!W48</f>
        <v>3480</v>
      </c>
      <c r="O14" s="27"/>
    </row>
    <row r="15" spans="1:15" ht="18.7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 t="s">
        <v>106</v>
      </c>
      <c r="M15" s="226">
        <f>'Tabell 2a'!Z48</f>
        <v>1139128</v>
      </c>
      <c r="N15" s="226">
        <f>'Tabell 2a'!AA48</f>
        <v>1147821</v>
      </c>
      <c r="O15" s="27"/>
    </row>
    <row r="16" spans="1:15" ht="18.7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 t="s">
        <v>121</v>
      </c>
      <c r="M16" s="226">
        <f>'Tabell 2a'!AD48</f>
        <v>205363.76699999999</v>
      </c>
      <c r="N16" s="226">
        <f>'Tabell 2a'!AE48</f>
        <v>226186.261</v>
      </c>
      <c r="O16" s="27"/>
    </row>
    <row r="17" spans="1:15" ht="18.75" customHeight="1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 t="s">
        <v>20</v>
      </c>
      <c r="M17" s="226">
        <f>'Tabell 2a'!AH48</f>
        <v>17705</v>
      </c>
      <c r="N17" s="226">
        <f>'Tabell 2a'!AI48</f>
        <v>21113</v>
      </c>
      <c r="O17" s="27"/>
    </row>
    <row r="18" spans="1:15" ht="18.7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 t="s">
        <v>120</v>
      </c>
      <c r="M18" s="226">
        <f>'Tabell 2a'!AL48</f>
        <v>227784</v>
      </c>
      <c r="N18" s="226">
        <f>'Tabell 2a'!AM48</f>
        <v>237735.09000000003</v>
      </c>
      <c r="O18" s="27"/>
    </row>
    <row r="19" spans="1:15" ht="18.7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 t="s">
        <v>128</v>
      </c>
      <c r="M19" s="226">
        <f>'Tabell 2a'!AP48</f>
        <v>16257940.452500001</v>
      </c>
      <c r="N19" s="226">
        <f>'Tabell 2a'!AQ48</f>
        <v>15886395.103700001</v>
      </c>
      <c r="O19" s="27"/>
    </row>
    <row r="20" spans="1:15" ht="18.7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 t="s">
        <v>125</v>
      </c>
      <c r="M20" s="29">
        <f>'Tabell 2a'!AT48</f>
        <v>45221</v>
      </c>
      <c r="N20" s="29">
        <f>'Tabell 2a'!AU48</f>
        <v>60739</v>
      </c>
      <c r="O20" s="27"/>
    </row>
    <row r="21" spans="1:15" ht="18.7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 t="s">
        <v>470</v>
      </c>
      <c r="M21" s="226">
        <f>'Tabell 2a'!AX48</f>
        <v>0</v>
      </c>
      <c r="N21" s="226">
        <f>'Tabell 2a'!AY48</f>
        <v>105293.125</v>
      </c>
      <c r="O21" s="27"/>
    </row>
    <row r="22" spans="1:15" ht="18.7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 t="s">
        <v>299</v>
      </c>
      <c r="M22" s="226">
        <f>'Tabell 2a'!BB48</f>
        <v>34993.360000000001</v>
      </c>
      <c r="N22" s="226">
        <f>'Tabell 2a'!BC48</f>
        <v>40550</v>
      </c>
      <c r="O22" s="27"/>
    </row>
    <row r="23" spans="1:15" ht="18.7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 t="s">
        <v>379</v>
      </c>
      <c r="M23" s="226">
        <f>'Tabell 2a'!BF48</f>
        <v>2479</v>
      </c>
      <c r="N23" s="226">
        <f>'Tabell 2a'!BG48</f>
        <v>2609</v>
      </c>
      <c r="O23" s="27"/>
    </row>
    <row r="24" spans="1:15" ht="18.75" customHeight="1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 t="s">
        <v>112</v>
      </c>
      <c r="M24" s="226">
        <f>'Tabell 2a'!BJ48</f>
        <v>1679769.603723448</v>
      </c>
      <c r="N24" s="226">
        <f>'Tabell 2a'!BK48</f>
        <v>1607888.38</v>
      </c>
      <c r="O24" s="27"/>
    </row>
    <row r="25" spans="1:15" ht="18.7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 t="s">
        <v>328</v>
      </c>
      <c r="M25" s="226">
        <f>'Tabell 2a'!BN48</f>
        <v>1547364</v>
      </c>
      <c r="N25" s="226">
        <f>'Tabell 2a'!BO48</f>
        <v>1559758</v>
      </c>
      <c r="O25" s="27"/>
    </row>
    <row r="26" spans="1:15" ht="18.75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 t="s">
        <v>94</v>
      </c>
      <c r="M26" s="226">
        <f>'Tabell 2a'!BV48</f>
        <v>1264159.0366799999</v>
      </c>
      <c r="N26" s="226">
        <f>'Tabell 2a'!BW48</f>
        <v>1343495.9074400002</v>
      </c>
      <c r="O26" s="27"/>
    </row>
    <row r="27" spans="1:15" ht="18.75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 t="s">
        <v>18</v>
      </c>
      <c r="M27" s="226">
        <f>'Tabell 2a'!BZ48</f>
        <v>6268178.0925500002</v>
      </c>
      <c r="N27" s="226">
        <f>'Tabell 2a'!CA48</f>
        <v>5360124.0830000006</v>
      </c>
    </row>
    <row r="28" spans="1:15" ht="18.75" customHeigh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 t="s">
        <v>458</v>
      </c>
      <c r="M28" s="226">
        <f>'Tabell 2a'!CD48</f>
        <v>22319</v>
      </c>
      <c r="N28" s="226">
        <f>'Tabell 2a'!CE48</f>
        <v>24715</v>
      </c>
    </row>
    <row r="29" spans="1:15" ht="18.75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 t="s">
        <v>325</v>
      </c>
      <c r="M29" s="226">
        <f>'Tabell 2a'!CH48</f>
        <v>498797.96914</v>
      </c>
      <c r="N29" s="226">
        <f>'Tabell 2a'!CI48</f>
        <v>511210.57288000005</v>
      </c>
    </row>
    <row r="30" spans="1:15" ht="18.75" customHeight="1">
      <c r="A30" s="28" t="s">
        <v>476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5" ht="18.75" customHeight="1"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5" ht="18.75" customHeight="1"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5" ht="18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 t="s">
        <v>21</v>
      </c>
    </row>
    <row r="34" spans="1:15" ht="18.75" customHeight="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 t="s">
        <v>107</v>
      </c>
    </row>
    <row r="35" spans="1:15" ht="18.75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M35" s="27">
        <v>2014</v>
      </c>
      <c r="N35" s="27">
        <v>2015</v>
      </c>
    </row>
    <row r="36" spans="1:15" ht="18.75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110" t="s">
        <v>105</v>
      </c>
      <c r="M36" s="226">
        <f>'Tabell 2b'!B48</f>
        <v>552401.08200000005</v>
      </c>
      <c r="N36" s="226">
        <f>'Tabell 2b'!C48</f>
        <v>638636.94299999997</v>
      </c>
    </row>
    <row r="37" spans="1:15" ht="18.75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 t="s">
        <v>350</v>
      </c>
      <c r="M37" s="226">
        <f>'Tabell 2b'!F48</f>
        <v>2468538</v>
      </c>
      <c r="N37" s="226">
        <f>'Tabell 2b'!G48</f>
        <v>3112646</v>
      </c>
    </row>
    <row r="38" spans="1:15" ht="18.75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 t="s">
        <v>124</v>
      </c>
      <c r="M38" s="226">
        <f>'Tabell 2b'!J48</f>
        <v>122087</v>
      </c>
      <c r="N38" s="226">
        <f>'Tabell 2b'!K48</f>
        <v>135498</v>
      </c>
    </row>
    <row r="39" spans="1:15" ht="18.7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110" t="s">
        <v>121</v>
      </c>
      <c r="M39" s="226">
        <f>'Tabell 2b'!N48</f>
        <v>706612.48600000003</v>
      </c>
      <c r="N39" s="226">
        <f>'Tabell 2b'!O48</f>
        <v>821045.95699999994</v>
      </c>
    </row>
    <row r="40" spans="1:15" ht="18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 t="s">
        <v>128</v>
      </c>
      <c r="M40" s="226">
        <f>'Tabell 2b'!R48</f>
        <v>85555.414999999994</v>
      </c>
      <c r="N40" s="226">
        <f>'Tabell 2b'!S48</f>
        <v>67949.659</v>
      </c>
      <c r="O40" s="27"/>
    </row>
    <row r="41" spans="1:15" ht="18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110" t="s">
        <v>125</v>
      </c>
      <c r="M41" s="226">
        <f>'Tabell 2b'!V48</f>
        <v>77873</v>
      </c>
      <c r="N41" s="226">
        <f>'Tabell 2b'!W48</f>
        <v>102169</v>
      </c>
      <c r="O41" s="27"/>
    </row>
    <row r="42" spans="1:15" ht="18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110" t="s">
        <v>112</v>
      </c>
      <c r="M42" s="226">
        <f>'Tabell 2b'!Z48</f>
        <v>3557911.0304299998</v>
      </c>
      <c r="N42" s="226">
        <f>'Tabell 2b'!AA48</f>
        <v>4522814.2300000004</v>
      </c>
      <c r="O42" s="27"/>
    </row>
    <row r="43" spans="1:15" ht="18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110" t="s">
        <v>19</v>
      </c>
      <c r="M43" s="226">
        <f>'Tabell 2b'!AD48</f>
        <v>75106</v>
      </c>
      <c r="N43" s="226">
        <f>'Tabell 2b'!AE48</f>
        <v>78919</v>
      </c>
      <c r="O43" s="27"/>
    </row>
    <row r="44" spans="1:15" ht="18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 t="s">
        <v>353</v>
      </c>
      <c r="M44" s="226">
        <f>'Tabell 2b'!AH48</f>
        <v>20.106999999999999</v>
      </c>
      <c r="N44" s="226">
        <f>'Tabell 2b'!AI48</f>
        <v>15.4857</v>
      </c>
      <c r="O44" s="27"/>
    </row>
    <row r="45" spans="1:15" ht="18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110" t="s">
        <v>94</v>
      </c>
      <c r="M45" s="226">
        <f>'Tabell 2b'!AL48</f>
        <v>729267.84276000015</v>
      </c>
      <c r="N45" s="226">
        <f>'Tabell 2b'!AM48</f>
        <v>841580.67444000009</v>
      </c>
      <c r="O45" s="27"/>
    </row>
    <row r="46" spans="1:15" ht="18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110" t="s">
        <v>47</v>
      </c>
      <c r="M46" s="226">
        <f>'Tabell 2b'!AP48</f>
        <v>2749454.0399699998</v>
      </c>
      <c r="N46" s="226">
        <f>'Tabell 2b'!AQ48</f>
        <v>3731154.0460000001</v>
      </c>
      <c r="O46" s="27"/>
    </row>
    <row r="47" spans="1:15" ht="18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110"/>
      <c r="M47" s="226"/>
      <c r="N47" s="226"/>
      <c r="O47" s="27"/>
    </row>
    <row r="48" spans="1:15" ht="18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M48" s="29"/>
      <c r="N48" s="29"/>
      <c r="O48" s="27"/>
    </row>
    <row r="49" spans="1:15" ht="18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M49" s="29"/>
      <c r="N49" s="29"/>
      <c r="O49" s="27"/>
    </row>
    <row r="50" spans="1:15" ht="18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M50" s="29"/>
      <c r="N50" s="29"/>
      <c r="O50" s="27"/>
    </row>
    <row r="51" spans="1:15" ht="18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M51" s="29"/>
      <c r="N51" s="29"/>
      <c r="O51" s="27"/>
    </row>
    <row r="52" spans="1:15" ht="18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O52" s="27"/>
    </row>
    <row r="53" spans="1:15" ht="18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O53" s="27"/>
    </row>
    <row r="54" spans="1:15" ht="18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O54" s="27"/>
    </row>
    <row r="55" spans="1:15" ht="18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O55" s="27"/>
    </row>
    <row r="56" spans="1:15" ht="18.75" customHeight="1">
      <c r="A56" s="28" t="s">
        <v>477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O56" s="27"/>
    </row>
    <row r="57" spans="1:15" ht="18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 t="s">
        <v>36</v>
      </c>
      <c r="O57" s="27"/>
    </row>
    <row r="58" spans="1:15" ht="18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 t="s">
        <v>108</v>
      </c>
      <c r="O58" s="27"/>
    </row>
    <row r="59" spans="1:15" ht="18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M59" s="27">
        <v>2014</v>
      </c>
      <c r="N59" s="27">
        <v>2015</v>
      </c>
      <c r="O59" s="27"/>
    </row>
    <row r="60" spans="1:15" ht="18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 t="s">
        <v>355</v>
      </c>
      <c r="M60" s="29">
        <f>'Tabell 2a'!B87</f>
        <v>0</v>
      </c>
      <c r="N60" s="29">
        <f>'Tabell 2a'!C87</f>
        <v>4350.5896400000001</v>
      </c>
      <c r="O60" s="27"/>
    </row>
    <row r="61" spans="1:15" ht="18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 t="s">
        <v>105</v>
      </c>
      <c r="M61" s="29">
        <f>'Tabell 2a'!F87</f>
        <v>15290.587702880001</v>
      </c>
      <c r="N61" s="29">
        <f>'Tabell 2a'!G87</f>
        <v>11457.314999999999</v>
      </c>
      <c r="O61" s="27"/>
    </row>
    <row r="62" spans="1:15" ht="18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 t="s">
        <v>350</v>
      </c>
      <c r="M62" s="29">
        <f>'Tabell 2a'!J87</f>
        <v>1520294.9799299999</v>
      </c>
      <c r="N62" s="29">
        <f>'Tabell 2a'!K87</f>
        <v>1903166.8755800002</v>
      </c>
      <c r="O62" s="27"/>
    </row>
    <row r="63" spans="1:15" ht="18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 t="s">
        <v>451</v>
      </c>
      <c r="M63" s="29">
        <f>'Tabell 2a'!N87</f>
        <v>22225</v>
      </c>
      <c r="N63" s="29">
        <f>'Tabell 2a'!O87</f>
        <v>21394</v>
      </c>
      <c r="O63" s="27"/>
    </row>
    <row r="64" spans="1:15" ht="18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 t="s">
        <v>124</v>
      </c>
      <c r="M64" s="226">
        <f>'Tabell 2a'!R87</f>
        <v>23691</v>
      </c>
      <c r="N64" s="226">
        <f>'Tabell 2a'!S87</f>
        <v>4796</v>
      </c>
      <c r="O64" s="27"/>
    </row>
    <row r="65" spans="1:15" ht="18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 t="s">
        <v>106</v>
      </c>
      <c r="M65" s="226">
        <f>'Tabell 2a'!Z87</f>
        <v>40398</v>
      </c>
      <c r="N65" s="226">
        <f>'Tabell 2a'!AA87</f>
        <v>32167</v>
      </c>
      <c r="O65" s="27"/>
    </row>
    <row r="66" spans="1:15" ht="18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 t="s">
        <v>121</v>
      </c>
      <c r="M66" s="226">
        <f>'Tabell 2a'!AD87</f>
        <v>42534.971999999994</v>
      </c>
      <c r="N66" s="226">
        <f>'Tabell 2a'!AE87</f>
        <v>38224.908000000003</v>
      </c>
      <c r="O66" s="27"/>
    </row>
    <row r="67" spans="1:15" ht="18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 t="s">
        <v>20</v>
      </c>
      <c r="M67" s="226">
        <f>'Tabell 2a'!AH87</f>
        <v>1500</v>
      </c>
      <c r="N67" s="226">
        <f>'Tabell 2a'!AI87</f>
        <v>1471</v>
      </c>
      <c r="O67" s="27"/>
    </row>
    <row r="68" spans="1:15" ht="18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 t="s">
        <v>120</v>
      </c>
      <c r="M68" s="226">
        <f>'Tabell 2a'!AL87</f>
        <v>14199</v>
      </c>
      <c r="N68" s="226">
        <f>'Tabell 2a'!AM87</f>
        <v>9945.7379999999994</v>
      </c>
      <c r="O68" s="27"/>
    </row>
    <row r="69" spans="1:15" ht="18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 t="s">
        <v>128</v>
      </c>
      <c r="M69" s="226">
        <f>'Tabell 2a'!AP87</f>
        <v>0</v>
      </c>
      <c r="N69" s="226">
        <f>'Tabell 2a'!AQ87</f>
        <v>5460</v>
      </c>
      <c r="O69" s="27"/>
    </row>
    <row r="70" spans="1:15" ht="18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 t="s">
        <v>125</v>
      </c>
      <c r="M70" s="29">
        <f>'Tabell 2a'!AT87</f>
        <v>1672</v>
      </c>
      <c r="N70" s="29">
        <f>'Tabell 2a'!AU87</f>
        <v>0</v>
      </c>
      <c r="O70" s="27"/>
    </row>
    <row r="71" spans="1:15" ht="18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 t="s">
        <v>470</v>
      </c>
      <c r="M71" s="29">
        <f>'Tabell 2a'!AX87</f>
        <v>0</v>
      </c>
      <c r="N71" s="29">
        <f>'Tabell 2a'!AY87</f>
        <v>4728.8249999999998</v>
      </c>
      <c r="O71" s="27"/>
    </row>
    <row r="72" spans="1:15" ht="18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 t="s">
        <v>299</v>
      </c>
      <c r="M72" s="29">
        <f>'Tabell 2a'!BB87</f>
        <v>1944</v>
      </c>
      <c r="N72" s="29">
        <f>'Tabell 2a'!BC87</f>
        <v>1676</v>
      </c>
      <c r="O72" s="27"/>
    </row>
    <row r="73" spans="1:15" ht="18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 t="s">
        <v>379</v>
      </c>
      <c r="M73" s="29">
        <f>'Tabell 2a'!BF87</f>
        <v>0</v>
      </c>
      <c r="N73" s="29">
        <f>'Tabell 2a'!BG87</f>
        <v>0</v>
      </c>
      <c r="O73" s="27"/>
    </row>
    <row r="74" spans="1:15" ht="18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 t="s">
        <v>112</v>
      </c>
      <c r="M74" s="29">
        <f>'Tabell 2a'!BJ87</f>
        <v>39510.643397887172</v>
      </c>
      <c r="N74" s="29">
        <f>'Tabell 2a'!BK87</f>
        <v>43645.31</v>
      </c>
      <c r="O74" s="27"/>
    </row>
    <row r="75" spans="1:15" ht="18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 t="s">
        <v>94</v>
      </c>
      <c r="M75" s="29">
        <f>'Tabell 2a'!BV87</f>
        <v>75662</v>
      </c>
      <c r="N75" s="29">
        <f>'Tabell 2a'!BW87</f>
        <v>100965.77799999999</v>
      </c>
      <c r="O75" s="27"/>
    </row>
    <row r="76" spans="1:15" ht="18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 t="s">
        <v>18</v>
      </c>
      <c r="M76" s="29">
        <f>'Tabell 2a'!BZ87</f>
        <v>66077.103126000002</v>
      </c>
      <c r="N76" s="29">
        <f>'Tabell 2a'!CA87</f>
        <v>48067.681999999993</v>
      </c>
      <c r="O76" s="27"/>
    </row>
    <row r="77" spans="1:15" ht="18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 t="s">
        <v>325</v>
      </c>
      <c r="M77" s="29">
        <f>'Tabell 2a'!CH87</f>
        <v>5723.3</v>
      </c>
      <c r="N77" s="29">
        <f>'Tabell 2a'!CI87</f>
        <v>9405</v>
      </c>
      <c r="O77" s="27"/>
    </row>
    <row r="78" spans="1:15" ht="18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O78" s="27"/>
    </row>
    <row r="79" spans="1:15" ht="18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O79" s="27"/>
    </row>
    <row r="80" spans="1:15" ht="18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O80" s="27"/>
    </row>
    <row r="81" spans="1:15" ht="18.75" customHeight="1">
      <c r="A81" s="28" t="s">
        <v>478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O81" s="27"/>
    </row>
    <row r="82" spans="1:15" ht="18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O82" s="27"/>
    </row>
    <row r="83" spans="1:15" ht="18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O83" s="27"/>
    </row>
    <row r="84" spans="1:15" ht="18.75" customHeight="1">
      <c r="B84" s="27"/>
      <c r="C84" s="27"/>
      <c r="D84" s="27"/>
      <c r="E84" s="27"/>
      <c r="F84" s="27"/>
      <c r="G84" s="27"/>
      <c r="H84" s="27"/>
      <c r="I84" s="27"/>
      <c r="J84" s="27"/>
      <c r="K84" s="27"/>
      <c r="O84" s="27"/>
    </row>
    <row r="85" spans="1:15" ht="18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 t="s">
        <v>36</v>
      </c>
      <c r="O85" s="27"/>
    </row>
    <row r="86" spans="1:15" ht="18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 t="s">
        <v>107</v>
      </c>
      <c r="O86" s="27"/>
    </row>
    <row r="87" spans="1:15" ht="18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M87" s="27">
        <v>2014</v>
      </c>
      <c r="N87" s="27">
        <v>2015</v>
      </c>
      <c r="O87" s="27"/>
    </row>
    <row r="88" spans="1:15" ht="18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 t="s">
        <v>105</v>
      </c>
      <c r="M88" s="29">
        <f>'Tabell 2b'!B87</f>
        <v>124999.56599999996</v>
      </c>
      <c r="N88" s="29">
        <f>'Tabell 2b'!C87</f>
        <v>126991.56100000002</v>
      </c>
      <c r="O88" s="27"/>
    </row>
    <row r="89" spans="1:15" ht="18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 t="s">
        <v>350</v>
      </c>
      <c r="M89" s="29">
        <f>'Tabell 2b'!F87</f>
        <v>324963.37100000004</v>
      </c>
      <c r="N89" s="29">
        <f>'Tabell 2b'!G87</f>
        <v>283953.42500000005</v>
      </c>
      <c r="O89" s="27"/>
    </row>
    <row r="90" spans="1:15" ht="18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 t="s">
        <v>124</v>
      </c>
      <c r="M90" s="29">
        <f>'Tabell 2b'!J87</f>
        <v>10105</v>
      </c>
      <c r="N90" s="29">
        <f>'Tabell 2b'!K87</f>
        <v>18492</v>
      </c>
      <c r="O90" s="27"/>
    </row>
    <row r="91" spans="1:15" ht="18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110" t="s">
        <v>121</v>
      </c>
      <c r="M91" s="29">
        <f>'Tabell 2b'!N87</f>
        <v>50093.095999999998</v>
      </c>
      <c r="N91" s="29">
        <f>'Tabell 2b'!O87</f>
        <v>60909.402999999998</v>
      </c>
      <c r="O91" s="27"/>
    </row>
    <row r="92" spans="1:15" ht="18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 t="s">
        <v>125</v>
      </c>
      <c r="M92" s="226">
        <f>'Tabell 2b'!V87</f>
        <v>24395</v>
      </c>
      <c r="N92" s="226">
        <f>'Tabell 2b'!W87</f>
        <v>26845</v>
      </c>
      <c r="O92" s="27"/>
    </row>
    <row r="93" spans="1:15" ht="18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 t="s">
        <v>112</v>
      </c>
      <c r="M93" s="226">
        <f>'Tabell 2b'!Z87</f>
        <v>2184429.0123800002</v>
      </c>
      <c r="N93" s="226">
        <f>'Tabell 2b'!AA87</f>
        <v>3190586.2</v>
      </c>
      <c r="O93" s="27"/>
    </row>
    <row r="94" spans="1:15" ht="18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 t="s">
        <v>19</v>
      </c>
      <c r="M94" s="29">
        <f>'Tabell 2b'!AD87</f>
        <v>58798</v>
      </c>
      <c r="N94" s="29">
        <f>'Tabell 2b'!AE87</f>
        <v>76080</v>
      </c>
      <c r="O94" s="27"/>
    </row>
    <row r="95" spans="1:15" ht="18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 t="s">
        <v>94</v>
      </c>
      <c r="M95" s="29">
        <f>'Tabell 2b'!AL87</f>
        <v>85744</v>
      </c>
      <c r="N95" s="29">
        <f>'Tabell 2b'!AM87</f>
        <v>110433</v>
      </c>
      <c r="O95" s="27"/>
    </row>
    <row r="96" spans="1:15" ht="18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 t="s">
        <v>47</v>
      </c>
      <c r="M96" s="29">
        <f>'Tabell 2b'!AP87</f>
        <v>183737.76913</v>
      </c>
      <c r="N96" s="29">
        <f>'Tabell 2b'!AQ87</f>
        <v>1318961.352</v>
      </c>
      <c r="O96" s="27"/>
    </row>
    <row r="97" spans="1:15" ht="18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M97" s="29"/>
      <c r="N97" s="29"/>
      <c r="O97" s="27"/>
    </row>
    <row r="98" spans="1:15" ht="18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O98" s="27"/>
    </row>
    <row r="99" spans="1:15" ht="18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O99" s="27"/>
    </row>
    <row r="100" spans="1:15" ht="18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O100" s="27"/>
    </row>
    <row r="101" spans="1:15" ht="18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O101" s="27"/>
    </row>
    <row r="102" spans="1:15" ht="18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O102" s="27"/>
    </row>
    <row r="103" spans="1:15" ht="18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O103" s="27"/>
    </row>
    <row r="104" spans="1:15" ht="18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O104" s="27"/>
    </row>
    <row r="105" spans="1:15" ht="18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O105" s="27"/>
    </row>
    <row r="106" spans="1:15" ht="18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O106" s="27"/>
    </row>
    <row r="107" spans="1:15" ht="18.75" customHeight="1">
      <c r="A107" s="28" t="s">
        <v>479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O107" s="27"/>
    </row>
    <row r="108" spans="1:15" ht="18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 t="s">
        <v>174</v>
      </c>
      <c r="O108" s="27"/>
    </row>
    <row r="109" spans="1:15" ht="18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 t="s">
        <v>108</v>
      </c>
      <c r="O109" s="27"/>
    </row>
    <row r="110" spans="1:15" ht="18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M110" s="27">
        <v>2014</v>
      </c>
      <c r="N110" s="27">
        <v>2015</v>
      </c>
      <c r="O110" s="27"/>
    </row>
    <row r="111" spans="1:15" ht="18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 t="s">
        <v>105</v>
      </c>
      <c r="M111" s="29">
        <f>'Tabell 3a'!F42</f>
        <v>787946.6129999999</v>
      </c>
      <c r="N111" s="29">
        <f>'Tabell 3a'!G42</f>
        <v>871760.15899999999</v>
      </c>
      <c r="O111" s="27"/>
    </row>
    <row r="112" spans="1:15" ht="18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 t="s">
        <v>350</v>
      </c>
      <c r="M112" s="29">
        <f>'Tabell 3a'!J42</f>
        <v>219089384</v>
      </c>
      <c r="N112" s="29">
        <f>'Tabell 3a'!K42</f>
        <v>200578226</v>
      </c>
      <c r="O112" s="27"/>
    </row>
    <row r="113" spans="1:15" ht="18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 t="s">
        <v>451</v>
      </c>
      <c r="M113" s="29">
        <f>'Tabell 3a'!N42</f>
        <v>0</v>
      </c>
      <c r="N113" s="29">
        <f>'Tabell 3a'!O42</f>
        <v>0</v>
      </c>
      <c r="O113" s="27"/>
    </row>
    <row r="114" spans="1:15" ht="18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 t="s">
        <v>124</v>
      </c>
      <c r="M114" s="226">
        <f>'Tabell 3a'!R42</f>
        <v>541027</v>
      </c>
      <c r="N114" s="226">
        <f>'Tabell 3a'!S42</f>
        <v>423685</v>
      </c>
      <c r="O114" s="27"/>
    </row>
    <row r="115" spans="1:15" ht="18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 t="s">
        <v>106</v>
      </c>
      <c r="M115" s="29">
        <f>'Tabell 3a'!Z42</f>
        <v>0</v>
      </c>
      <c r="N115" s="29">
        <f>'Tabell 3a'!AA42</f>
        <v>0</v>
      </c>
      <c r="O115" s="27"/>
    </row>
    <row r="116" spans="1:15" ht="18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 t="s">
        <v>121</v>
      </c>
      <c r="M116" s="226">
        <f>'Tabell 3a'!AD42</f>
        <v>3764162.2060000002</v>
      </c>
      <c r="N116" s="226">
        <f>'Tabell 3a'!AE42</f>
        <v>4584145.5830000006</v>
      </c>
      <c r="O116" s="27"/>
    </row>
    <row r="117" spans="1:15" ht="18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 t="s">
        <v>20</v>
      </c>
      <c r="M117" s="226">
        <f>'Tabell 3a'!AH42</f>
        <v>23758</v>
      </c>
      <c r="N117" s="226">
        <f>'Tabell 3a'!AI42</f>
        <v>28340</v>
      </c>
      <c r="O117" s="27"/>
    </row>
    <row r="118" spans="1:15" ht="18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 t="s">
        <v>120</v>
      </c>
      <c r="M118" s="29">
        <f>'Tabell 3a'!AL42</f>
        <v>0</v>
      </c>
      <c r="N118" s="29">
        <f>'Tabell 3a'!AM42</f>
        <v>0</v>
      </c>
      <c r="O118" s="27"/>
    </row>
    <row r="119" spans="1:15" ht="18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 t="s">
        <v>128</v>
      </c>
      <c r="M119" s="226">
        <f>'Tabell 3a'!AP42</f>
        <v>332433481.11654007</v>
      </c>
      <c r="N119" s="226">
        <f>'Tabell 3a'!AQ42</f>
        <v>383972113.19656003</v>
      </c>
      <c r="O119" s="27"/>
    </row>
    <row r="120" spans="1:15" ht="18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 t="s">
        <v>125</v>
      </c>
      <c r="M120" s="29">
        <f>'Tabell 3a'!AT42</f>
        <v>1220615</v>
      </c>
      <c r="N120" s="29">
        <f>'Tabell 3a'!AU42</f>
        <v>1331683</v>
      </c>
      <c r="O120" s="27"/>
    </row>
    <row r="121" spans="1:15" ht="18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 t="s">
        <v>112</v>
      </c>
      <c r="M121" s="29">
        <f>'Tabell 3a'!BJ42</f>
        <v>43528540.815020055</v>
      </c>
      <c r="N121" s="29">
        <f>'Tabell 3a'!BK42</f>
        <v>47330176.079999998</v>
      </c>
      <c r="O121" s="27"/>
    </row>
    <row r="122" spans="1:15" ht="18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 t="s">
        <v>328</v>
      </c>
      <c r="M122" s="29">
        <f>'Tabell 3a'!BN42</f>
        <v>49590103</v>
      </c>
      <c r="N122" s="29">
        <f>'Tabell 3a'!BO42</f>
        <v>58892941</v>
      </c>
      <c r="O122" s="27"/>
    </row>
    <row r="123" spans="1:15" ht="18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 t="s">
        <v>353</v>
      </c>
      <c r="M123" s="29">
        <f>'Tabell 3a'!BR42</f>
        <v>8269977.1475</v>
      </c>
      <c r="N123" s="29">
        <f>'Tabell 3a'!BS42</f>
        <v>8603713.2363200001</v>
      </c>
      <c r="O123" s="27"/>
    </row>
    <row r="124" spans="1:15" ht="18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 t="s">
        <v>94</v>
      </c>
      <c r="M124" s="29">
        <f>'Tabell 3a'!BV42</f>
        <v>15849447.235789996</v>
      </c>
      <c r="N124" s="29">
        <f>'Tabell 3a'!BW42</f>
        <v>16425734.104269996</v>
      </c>
      <c r="O124" s="27"/>
    </row>
    <row r="125" spans="1:15" ht="18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 t="s">
        <v>18</v>
      </c>
      <c r="M125" s="29">
        <f>'Tabell 3a'!BZ42</f>
        <v>178700457.46069276</v>
      </c>
      <c r="N125" s="29">
        <f>'Tabell 3a'!CA42</f>
        <v>171234150.40571997</v>
      </c>
      <c r="O125" s="27"/>
    </row>
    <row r="126" spans="1:15" ht="18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O126" s="27"/>
    </row>
    <row r="127" spans="1:15" ht="18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O127" s="27"/>
    </row>
    <row r="128" spans="1:15" ht="18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O128" s="27"/>
    </row>
    <row r="129" spans="1:15" ht="18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O129" s="27"/>
    </row>
    <row r="130" spans="1:15" ht="18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O130" s="27"/>
    </row>
    <row r="131" spans="1:15" ht="18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O131" s="27"/>
    </row>
    <row r="132" spans="1:15" ht="18.75" customHeight="1">
      <c r="A132" s="28" t="s">
        <v>480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O132" s="27"/>
    </row>
    <row r="133" spans="1:15" ht="18.75" customHeigh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 t="s">
        <v>174</v>
      </c>
      <c r="O133" s="27"/>
    </row>
    <row r="134" spans="1:15" ht="18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 t="s">
        <v>107</v>
      </c>
      <c r="O134" s="27"/>
    </row>
    <row r="135" spans="1:15" ht="18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M135" s="27">
        <v>2014</v>
      </c>
      <c r="N135" s="27">
        <v>2015</v>
      </c>
      <c r="O135" s="27"/>
    </row>
    <row r="136" spans="1:15" ht="18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 t="s">
        <v>105</v>
      </c>
      <c r="M136" s="29">
        <f>+'Tabell 3b'!B42</f>
        <v>9764258.0389999989</v>
      </c>
      <c r="N136" s="29">
        <f>+'Tabell 3b'!C42</f>
        <v>11569001.886</v>
      </c>
      <c r="O136" s="27"/>
    </row>
    <row r="137" spans="1:15" ht="18.75" customHeight="1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 t="s">
        <v>350</v>
      </c>
      <c r="M137" s="29">
        <f>'Tabell 3b'!F42</f>
        <v>39457941</v>
      </c>
      <c r="N137" s="29">
        <f>'Tabell 3b'!G42</f>
        <v>47449700</v>
      </c>
      <c r="O137" s="27"/>
    </row>
    <row r="138" spans="1:15" ht="18.75" customHeight="1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 t="s">
        <v>124</v>
      </c>
      <c r="M138" s="29">
        <f>'Tabell 3b'!J42</f>
        <v>1751735</v>
      </c>
      <c r="N138" s="29">
        <f>'Tabell 3b'!K42</f>
        <v>2163790</v>
      </c>
      <c r="O138" s="27"/>
    </row>
    <row r="139" spans="1:15" ht="18.75" customHeight="1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110" t="s">
        <v>121</v>
      </c>
      <c r="M139" s="29">
        <f>'Tabell 3b'!N42</f>
        <v>11604506.424000001</v>
      </c>
      <c r="N139" s="29">
        <f>'Tabell 3b'!O42</f>
        <v>14148914.607000001</v>
      </c>
      <c r="O139" s="27"/>
    </row>
    <row r="140" spans="1:15" ht="18.75" customHeight="1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 t="s">
        <v>128</v>
      </c>
      <c r="M140" s="29">
        <f>'Tabell 3b'!R42</f>
        <v>1852989.4321500002</v>
      </c>
      <c r="N140" s="29">
        <f>'Tabell 3b'!S42</f>
        <v>2029624.7911499999</v>
      </c>
      <c r="O140" s="27"/>
    </row>
    <row r="141" spans="1:15" ht="18.75" customHeight="1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 t="s">
        <v>125</v>
      </c>
      <c r="M141" s="226">
        <f>'Tabell 3b'!V42</f>
        <v>734508</v>
      </c>
      <c r="N141" s="226">
        <f>'Tabell 3b'!W42</f>
        <v>1015795</v>
      </c>
      <c r="O141" s="27"/>
    </row>
    <row r="142" spans="1:15" ht="18.75" customHeight="1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 t="s">
        <v>112</v>
      </c>
      <c r="M142" s="29">
        <f>+'Tabell 3b'!Z42</f>
        <v>27871306.558479264</v>
      </c>
      <c r="N142" s="29">
        <f>+'Tabell 3b'!AA42</f>
        <v>36516794.106033079</v>
      </c>
      <c r="O142" s="27"/>
    </row>
    <row r="143" spans="1:15" ht="18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 t="s">
        <v>19</v>
      </c>
      <c r="M143" s="29">
        <f>+'Tabell 3b'!AD42</f>
        <v>1387383</v>
      </c>
      <c r="N143" s="29">
        <f>+'Tabell 3b'!AE42</f>
        <v>1562174</v>
      </c>
      <c r="O143" s="27"/>
    </row>
    <row r="144" spans="1:15" ht="18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 t="s">
        <v>353</v>
      </c>
      <c r="M144" s="29">
        <f>'Tabell 3b'!AH42</f>
        <v>520188.14100000006</v>
      </c>
      <c r="N144" s="29">
        <f>'Tabell 3b'!AI42</f>
        <v>584555.29125999997</v>
      </c>
      <c r="O144" s="27"/>
    </row>
    <row r="145" spans="1:17" ht="18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 t="s">
        <v>94</v>
      </c>
      <c r="M145" s="29">
        <f>+'Tabell 3b'!AL42</f>
        <v>11778985.42354</v>
      </c>
      <c r="N145" s="29">
        <f>+'Tabell 3b'!AM42</f>
        <v>14634426.339810001</v>
      </c>
      <c r="O145" s="27"/>
    </row>
    <row r="146" spans="1:17" ht="18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 t="s">
        <v>47</v>
      </c>
      <c r="M146" s="29">
        <f>+'Tabell 3b'!AP42</f>
        <v>37731562.259090006</v>
      </c>
      <c r="N146" s="29">
        <f>+'Tabell 3b'!AQ42</f>
        <v>49369943.155000001</v>
      </c>
      <c r="O146" s="27"/>
    </row>
    <row r="147" spans="1:17" ht="18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O147" s="27"/>
    </row>
    <row r="148" spans="1:17" ht="18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O148" s="27"/>
    </row>
    <row r="149" spans="1:17" ht="18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O149" s="27"/>
    </row>
    <row r="150" spans="1:17" ht="18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O150" s="27"/>
      <c r="Q150" s="27"/>
    </row>
    <row r="151" spans="1:17" ht="18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O151" s="27"/>
      <c r="Q151" s="27"/>
    </row>
    <row r="152" spans="1:17" ht="18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O152" s="27"/>
      <c r="Q152" s="27"/>
    </row>
    <row r="153" spans="1:17" ht="18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O153" s="27"/>
      <c r="Q153" s="27"/>
    </row>
    <row r="154" spans="1:17" ht="18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O154" s="27"/>
      <c r="Q154" s="27"/>
    </row>
    <row r="155" spans="1:17" ht="18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O155" s="27"/>
      <c r="Q155" s="27"/>
    </row>
    <row r="156" spans="1:17" ht="18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O156" s="27"/>
      <c r="Q156" s="27"/>
    </row>
    <row r="157" spans="1:17" ht="18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O157" s="27"/>
      <c r="Q157" s="27"/>
    </row>
    <row r="158" spans="1:17" ht="18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O158" s="27"/>
      <c r="Q158" s="27"/>
    </row>
    <row r="159" spans="1:17" ht="18.75" customHeight="1">
      <c r="A159" s="28" t="s">
        <v>481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O159" s="27"/>
      <c r="Q159" s="27"/>
    </row>
    <row r="160" spans="1:17" ht="18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 t="s">
        <v>37</v>
      </c>
      <c r="O160" s="27"/>
      <c r="Q160" s="27"/>
    </row>
    <row r="161" spans="1:17" ht="18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 t="s">
        <v>108</v>
      </c>
      <c r="O161" s="27"/>
      <c r="Q161" s="27"/>
    </row>
    <row r="162" spans="1:17" ht="18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M162" s="27">
        <v>2014</v>
      </c>
      <c r="N162" s="27">
        <v>2015</v>
      </c>
      <c r="O162" s="27"/>
      <c r="Q162" s="27"/>
    </row>
    <row r="163" spans="1:17" ht="18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 t="s">
        <v>105</v>
      </c>
      <c r="M163" s="29">
        <f>'Tabell 3b'!B57-'Tabell 3b'!B76</f>
        <v>-121184.30800000002</v>
      </c>
      <c r="N163" s="29">
        <f>'Tabell 3a'!G57-'Tabell 3a'!G76</f>
        <v>-16822.71</v>
      </c>
      <c r="O163" s="27"/>
      <c r="Q163" s="27"/>
    </row>
    <row r="164" spans="1:17" ht="18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 t="s">
        <v>350</v>
      </c>
      <c r="M164" s="29">
        <f>'Tabell 3a'!J57-'Tabell 3a'!J76</f>
        <v>-13095612</v>
      </c>
      <c r="N164" s="29">
        <f>'Tabell 3a'!K57-'Tabell 3a'!K76</f>
        <v>-12415067</v>
      </c>
      <c r="O164" s="27"/>
      <c r="Q164" s="27"/>
    </row>
    <row r="165" spans="1:17" ht="18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110" t="s">
        <v>121</v>
      </c>
      <c r="M165" s="226">
        <f>'Tabell 3a'!AD57-'Tabell 3a'!AD76</f>
        <v>18195.29</v>
      </c>
      <c r="N165" s="226">
        <f>'Tabell 3a'!AE57-'Tabell 3a'!AE76</f>
        <v>192450.34899999999</v>
      </c>
      <c r="O165" s="27"/>
      <c r="Q165" s="27"/>
    </row>
    <row r="166" spans="1:17" ht="18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110" t="s">
        <v>128</v>
      </c>
      <c r="M166" s="226">
        <f>'Tabell 3a'!AP57-'Tabell 3a'!AP76</f>
        <v>16966340.514879998</v>
      </c>
      <c r="N166" s="226">
        <f>'Tabell 3a'!AQ57-'Tabell 3a'!AQ76</f>
        <v>9455551.9194699991</v>
      </c>
      <c r="O166" s="27"/>
      <c r="Q166" s="27"/>
    </row>
    <row r="167" spans="1:17" ht="18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110" t="s">
        <v>125</v>
      </c>
      <c r="M167" s="226">
        <f>'Tabell 3a'!AT57-'Tabell 3a'!AT76</f>
        <v>88041</v>
      </c>
      <c r="N167" s="226">
        <f>'Tabell 3a'!AU57-'Tabell 3a'!AU76</f>
        <v>1168</v>
      </c>
      <c r="O167" s="27"/>
      <c r="Q167" s="27"/>
    </row>
    <row r="168" spans="1:17" ht="18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 t="s">
        <v>112</v>
      </c>
      <c r="M168" s="29">
        <f>'Tabell 3a'!BJ57-'Tabell 3a'!BJ76</f>
        <v>-53231.859799999962</v>
      </c>
      <c r="N168" s="29">
        <f>'Tabell 3a'!BK57-'Tabell 3a'!BK76</f>
        <v>-225515.17</v>
      </c>
      <c r="O168" s="27"/>
      <c r="Q168" s="27"/>
    </row>
    <row r="169" spans="1:17" ht="18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 t="s">
        <v>353</v>
      </c>
      <c r="M169" s="29">
        <f>'Tabell 3a'!BR57-'Tabell 3a'!BR76</f>
        <v>26943.538809999998</v>
      </c>
      <c r="N169" s="29">
        <f>'Tabell 3a'!BS57-'Tabell 3a'!BS76</f>
        <v>6957.1704199999995</v>
      </c>
      <c r="O169" s="27"/>
      <c r="Q169" s="27"/>
    </row>
    <row r="170" spans="1:17" ht="18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 t="s">
        <v>94</v>
      </c>
      <c r="M170" s="29">
        <f>'Tabell 3a'!BV57-'Tabell 3a'!BV76</f>
        <v>-136427.90556999997</v>
      </c>
      <c r="N170" s="29">
        <f>'Tabell 3a'!BW57-'Tabell 3a'!BW76</f>
        <v>38496.616010000012</v>
      </c>
      <c r="O170" s="27"/>
      <c r="Q170" s="27"/>
    </row>
    <row r="171" spans="1:17" ht="18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 t="s">
        <v>18</v>
      </c>
      <c r="M171" s="29">
        <f>'Tabell 3a'!BZ57-'Tabell 3a'!BZ76</f>
        <v>-4986542.5411299989</v>
      </c>
      <c r="N171" s="29">
        <f>'Tabell 3a'!CA57-'Tabell 3a'!CA76</f>
        <v>-3428844.6189999999</v>
      </c>
      <c r="O171" s="27"/>
    </row>
    <row r="172" spans="1:17" ht="18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M172" s="29"/>
      <c r="N172" s="29"/>
      <c r="O172" s="27"/>
    </row>
    <row r="173" spans="1:17" ht="18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M173" s="29"/>
      <c r="N173" s="29"/>
      <c r="O173" s="27"/>
    </row>
    <row r="174" spans="1:17" ht="18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M174" s="29"/>
      <c r="N174" s="29"/>
      <c r="O174" s="27"/>
    </row>
    <row r="175" spans="1:17" ht="18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M175" s="29"/>
      <c r="N175" s="29"/>
      <c r="O175" s="27"/>
    </row>
    <row r="176" spans="1:17" ht="18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M176" s="29"/>
      <c r="N176" s="29"/>
      <c r="O176" s="27"/>
    </row>
    <row r="177" spans="1:15" ht="18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M177" s="29"/>
      <c r="N177" s="29"/>
      <c r="O177" s="27"/>
    </row>
    <row r="178" spans="1:15" ht="18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M178" s="29"/>
      <c r="N178" s="29"/>
      <c r="O178" s="27"/>
    </row>
    <row r="179" spans="1:15" ht="18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M179" s="29"/>
      <c r="N179" s="29"/>
      <c r="O179" s="27"/>
    </row>
    <row r="180" spans="1:15" ht="18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O180" s="27"/>
    </row>
    <row r="181" spans="1:15" ht="18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O181" s="27"/>
    </row>
    <row r="182" spans="1:15" ht="18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O182" s="27"/>
    </row>
    <row r="183" spans="1:15" ht="18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O183" s="27"/>
    </row>
    <row r="184" spans="1:15" ht="18.75" customHeight="1">
      <c r="A184" s="28" t="s">
        <v>482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O184" s="27"/>
    </row>
    <row r="185" spans="1:15" ht="18.75" customHeight="1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O185" s="27"/>
    </row>
    <row r="186" spans="1:15" ht="18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 t="s">
        <v>46</v>
      </c>
      <c r="O186" s="27"/>
    </row>
    <row r="187" spans="1:15" ht="18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 t="s">
        <v>107</v>
      </c>
      <c r="O187" s="27"/>
    </row>
    <row r="188" spans="1:15" ht="18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M188" s="27">
        <v>2014</v>
      </c>
      <c r="N188" s="27">
        <v>2015</v>
      </c>
      <c r="O188" s="27"/>
    </row>
    <row r="189" spans="1:15" ht="18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 t="s">
        <v>105</v>
      </c>
      <c r="M189" s="29">
        <f>+'Tabell 3b'!B57-'Tabell 3b'!B76</f>
        <v>-121184.30800000002</v>
      </c>
      <c r="N189" s="29">
        <f>+'Tabell 3b'!C57-'Tabell 3b'!C76</f>
        <v>-30643.934999999998</v>
      </c>
      <c r="O189" s="27"/>
    </row>
    <row r="190" spans="1:15" ht="18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 t="s">
        <v>350</v>
      </c>
      <c r="M190" s="29">
        <f>'Tabell 3b'!F57-'Tabell 3b'!F76</f>
        <v>314351</v>
      </c>
      <c r="N190" s="29">
        <f>'Tabell 3b'!G57-'Tabell 3b'!G76</f>
        <v>166420</v>
      </c>
      <c r="O190" s="27"/>
    </row>
    <row r="191" spans="1:15" ht="18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 t="s">
        <v>124</v>
      </c>
      <c r="M191" s="29">
        <f>'Tabell 3b'!J57-'Tabell 3b'!J76</f>
        <v>19709.886999999999</v>
      </c>
      <c r="N191" s="29">
        <f>'Tabell 3b'!K57-'Tabell 3b'!K76</f>
        <v>38291</v>
      </c>
      <c r="O191" s="27"/>
    </row>
    <row r="192" spans="1:15" ht="18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110" t="s">
        <v>121</v>
      </c>
      <c r="M192" s="29">
        <f>+'Tabell 3b'!N57-'Tabell 3b'!N76</f>
        <v>41241.31600000005</v>
      </c>
      <c r="N192" s="29">
        <f>+'Tabell 3b'!O57-'Tabell 3b'!O76</f>
        <v>21403.637000000046</v>
      </c>
      <c r="O192" s="27"/>
    </row>
    <row r="193" spans="1:15" ht="18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 t="s">
        <v>125</v>
      </c>
      <c r="M193" s="226">
        <f>'Tabell 3b'!V57-'Tabell 3b'!V76</f>
        <v>40633</v>
      </c>
      <c r="N193" s="226">
        <f>'Tabell 3b'!W57-'Tabell 3b'!W76</f>
        <v>58569</v>
      </c>
      <c r="O193" s="27"/>
    </row>
    <row r="194" spans="1:15" ht="18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 t="s">
        <v>112</v>
      </c>
      <c r="M194" s="29">
        <f>+'Tabell 3b'!Z57-'Tabell 3b'!Z76</f>
        <v>161076.75865000003</v>
      </c>
      <c r="N194" s="29">
        <f>+'Tabell 3b'!AA57-'Tabell 3b'!AA76</f>
        <v>-176070.55631999997</v>
      </c>
      <c r="O194" s="27"/>
    </row>
    <row r="195" spans="1:15" ht="18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 t="s">
        <v>19</v>
      </c>
      <c r="M195" s="29">
        <f>+'Tabell 3b'!AD57-'Tabell 3b'!AD76</f>
        <v>2089</v>
      </c>
      <c r="N195" s="29">
        <f>+'Tabell 3b'!AE57-'Tabell 3b'!AE76</f>
        <v>-6326</v>
      </c>
      <c r="O195" s="27"/>
    </row>
    <row r="196" spans="1:15" ht="18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 t="s">
        <v>353</v>
      </c>
      <c r="M196" s="29">
        <f>'Tabell 3b'!AH57-'Tabell 3b'!AH76</f>
        <v>22673.791870000001</v>
      </c>
      <c r="N196" s="29">
        <f>'Tabell 3b'!AI57-'Tabell 3b'!AI76</f>
        <v>22825.487480000003</v>
      </c>
      <c r="O196" s="27"/>
    </row>
    <row r="197" spans="1:15" ht="18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 t="s">
        <v>94</v>
      </c>
      <c r="M197" s="29">
        <f>+'Tabell 3b'!AL57-'Tabell 3b'!AL76</f>
        <v>100374.94657000003</v>
      </c>
      <c r="N197" s="29">
        <f>+'Tabell 3b'!AM57-'Tabell 3b'!AM76</f>
        <v>24611.234719999979</v>
      </c>
      <c r="O197" s="27"/>
    </row>
    <row r="198" spans="1:15" ht="18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 t="s">
        <v>47</v>
      </c>
      <c r="M198" s="29">
        <f>+'Tabell 3b'!AP57-'Tabell 3b'!AP76</f>
        <v>-214290.44673000008</v>
      </c>
      <c r="N198" s="29">
        <f>+'Tabell 3b'!AQ57-'Tabell 3b'!AQ76</f>
        <v>20268.995999999926</v>
      </c>
      <c r="O198" s="27"/>
    </row>
    <row r="199" spans="1:15" ht="18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O199" s="27"/>
    </row>
    <row r="200" spans="1:15" ht="18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O200" s="27"/>
    </row>
    <row r="201" spans="1:15" ht="18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O201" s="27"/>
    </row>
    <row r="202" spans="1:15" ht="18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O202" s="27"/>
    </row>
    <row r="203" spans="1:15" ht="18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O203" s="27"/>
    </row>
    <row r="204" spans="1:15" ht="18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O204" s="27"/>
    </row>
    <row r="205" spans="1:15" ht="18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O205" s="27"/>
    </row>
    <row r="206" spans="1:15" ht="18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O206" s="27"/>
    </row>
    <row r="207" spans="1:15" ht="18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O207" s="27"/>
    </row>
    <row r="208" spans="1:15" ht="18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O208" s="27"/>
    </row>
    <row r="209" spans="15:15" ht="18.75" customHeight="1">
      <c r="O209" s="27"/>
    </row>
    <row r="210" spans="15:15" ht="18.75" customHeight="1">
      <c r="O210" s="27"/>
    </row>
    <row r="211" spans="15:15" ht="18.75" customHeight="1">
      <c r="O211" s="27"/>
    </row>
    <row r="212" spans="15:15" ht="18.75" customHeight="1">
      <c r="O212" s="27"/>
    </row>
    <row r="213" spans="15:15" ht="18.75" customHeight="1">
      <c r="O213" s="27"/>
    </row>
    <row r="214" spans="15:15" ht="18.75" customHeight="1">
      <c r="O214" s="27"/>
    </row>
    <row r="215" spans="15:15" ht="18.75" customHeight="1">
      <c r="O215" s="27"/>
    </row>
    <row r="216" spans="15:15" ht="18.75" customHeight="1">
      <c r="O216" s="27"/>
    </row>
    <row r="217" spans="15:15" ht="18.75" customHeight="1">
      <c r="O217" s="27"/>
    </row>
    <row r="218" spans="15:15" ht="18.75" customHeight="1">
      <c r="O218" s="27"/>
    </row>
    <row r="219" spans="15:15" ht="18.75" customHeight="1">
      <c r="O219" s="27"/>
    </row>
    <row r="220" spans="15:15" ht="18.75" customHeight="1">
      <c r="O220" s="27"/>
    </row>
    <row r="221" spans="15:15" ht="18.75" customHeight="1">
      <c r="O221" s="27"/>
    </row>
    <row r="222" spans="15:15" ht="18.75" customHeight="1">
      <c r="O222" s="27"/>
    </row>
    <row r="223" spans="15:15" ht="18.75" customHeight="1">
      <c r="O223" s="27"/>
    </row>
    <row r="224" spans="15:15" ht="18.75" customHeight="1">
      <c r="O224" s="27"/>
    </row>
    <row r="225" spans="1:15" ht="18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O225" s="27"/>
    </row>
    <row r="226" spans="1:1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O226" s="27"/>
    </row>
    <row r="227" spans="1:1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O227" s="27"/>
    </row>
    <row r="228" spans="1:1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O228" s="27"/>
    </row>
    <row r="229" spans="1:1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O229" s="27"/>
    </row>
    <row r="230" spans="1:1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O230" s="27"/>
    </row>
    <row r="231" spans="1:1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O231" s="27"/>
    </row>
  </sheetData>
  <phoneticPr fontId="0" type="noConversion"/>
  <hyperlinks>
    <hyperlink ref="A1" location="Innhold!A1" display="Tilbake"/>
  </hyperlinks>
  <pageMargins left="0.78740157480314965" right="0.78740157480314965" top="1.5748031496062993" bottom="0.98425196850393704" header="0.51181102362204722" footer="0.51181102362204722"/>
  <pageSetup paperSize="9" scale="64" fitToHeight="4" orientation="portrait" r:id="rId1"/>
  <headerFooter alignWithMargins="0"/>
  <rowBreaks count="3" manualBreakCount="3">
    <brk id="53" max="9" man="1"/>
    <brk id="104" max="9" man="1"/>
    <brk id="156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111"/>
  <sheetViews>
    <sheetView showGridLines="0" zoomScale="60" zoomScaleNormal="60" workbookViewId="0">
      <pane xSplit="1" ySplit="7" topLeftCell="B15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2.75"/>
  <cols>
    <col min="1" max="1" width="38.42578125" customWidth="1"/>
    <col min="2" max="3" width="15.7109375" customWidth="1"/>
    <col min="4" max="4" width="8.7109375" customWidth="1"/>
    <col min="5" max="5" width="10.85546875" bestFit="1" customWidth="1"/>
    <col min="6" max="6" width="4.7109375" customWidth="1"/>
    <col min="7" max="8" width="15.7109375" customWidth="1"/>
    <col min="9" max="9" width="8.7109375" customWidth="1"/>
    <col min="10" max="10" width="10.85546875" bestFit="1" customWidth="1"/>
    <col min="11" max="11" width="4.7109375" customWidth="1"/>
    <col min="12" max="12" width="15.7109375" customWidth="1"/>
    <col min="13" max="13" width="18" bestFit="1" customWidth="1"/>
    <col min="14" max="14" width="8.7109375" customWidth="1"/>
    <col min="15" max="15" width="10.85546875" bestFit="1" customWidth="1"/>
  </cols>
  <sheetData>
    <row r="1" spans="1:42" ht="20.25" customHeight="1">
      <c r="A1" s="66" t="s">
        <v>0</v>
      </c>
      <c r="B1" s="557" t="s">
        <v>446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41"/>
      <c r="S1" s="41"/>
    </row>
    <row r="2" spans="1:42" ht="20.100000000000001" customHeight="1">
      <c r="A2" s="66" t="s">
        <v>452</v>
      </c>
      <c r="B2" s="41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41"/>
      <c r="S2" s="41"/>
    </row>
    <row r="3" spans="1:42" ht="20.100000000000001" customHeight="1">
      <c r="A3" s="655" t="s">
        <v>86</v>
      </c>
      <c r="B3" s="655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41"/>
      <c r="S3" s="41"/>
    </row>
    <row r="4" spans="1:42" ht="18.75" customHeight="1">
      <c r="A4" s="136" t="s">
        <v>474</v>
      </c>
      <c r="B4" s="74"/>
      <c r="C4" s="75"/>
      <c r="D4" s="75"/>
      <c r="E4" s="76"/>
      <c r="F4" s="20"/>
      <c r="G4" s="74"/>
      <c r="H4" s="75"/>
      <c r="I4" s="75"/>
      <c r="J4" s="76"/>
      <c r="K4" s="20"/>
      <c r="L4" s="74"/>
      <c r="M4" s="75"/>
      <c r="N4" s="75"/>
      <c r="O4" s="76"/>
      <c r="P4" s="27"/>
      <c r="Q4" s="27"/>
      <c r="R4" s="27"/>
      <c r="S4" s="27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21" customHeight="1">
      <c r="A5" s="114"/>
      <c r="B5" s="652" t="s">
        <v>72</v>
      </c>
      <c r="C5" s="653"/>
      <c r="D5" s="653"/>
      <c r="E5" s="654"/>
      <c r="F5" s="107"/>
      <c r="G5" s="652" t="s">
        <v>73</v>
      </c>
      <c r="H5" s="653"/>
      <c r="I5" s="653"/>
      <c r="J5" s="654"/>
      <c r="K5" s="553"/>
      <c r="L5" s="652" t="s">
        <v>171</v>
      </c>
      <c r="M5" s="653"/>
      <c r="N5" s="653"/>
      <c r="O5" s="654"/>
      <c r="P5" s="27"/>
      <c r="Q5" s="27"/>
      <c r="R5" s="27"/>
      <c r="S5" s="27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8.75" customHeight="1">
      <c r="A6" s="83"/>
      <c r="B6" s="30"/>
      <c r="C6" s="48"/>
      <c r="D6" s="48" t="s">
        <v>4</v>
      </c>
      <c r="E6" s="49" t="s">
        <v>5</v>
      </c>
      <c r="F6" s="552"/>
      <c r="G6" s="30"/>
      <c r="H6" s="48"/>
      <c r="I6" s="48" t="s">
        <v>4</v>
      </c>
      <c r="J6" s="49" t="s">
        <v>5</v>
      </c>
      <c r="K6" s="552"/>
      <c r="L6" s="30"/>
      <c r="M6" s="48"/>
      <c r="N6" s="48" t="s">
        <v>4</v>
      </c>
      <c r="O6" s="49" t="s">
        <v>5</v>
      </c>
      <c r="P6" s="27"/>
      <c r="Q6" s="27"/>
      <c r="R6" s="27"/>
      <c r="S6" s="27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18.75" customHeight="1">
      <c r="A7" s="197" t="s">
        <v>6</v>
      </c>
      <c r="B7" s="196">
        <v>2014</v>
      </c>
      <c r="C7" s="196">
        <v>2015</v>
      </c>
      <c r="D7" s="8" t="s">
        <v>7</v>
      </c>
      <c r="E7" s="18" t="s">
        <v>8</v>
      </c>
      <c r="F7" s="523"/>
      <c r="G7" s="196">
        <v>2014</v>
      </c>
      <c r="H7" s="196">
        <v>2015</v>
      </c>
      <c r="I7" s="8" t="s">
        <v>7</v>
      </c>
      <c r="J7" s="18" t="s">
        <v>8</v>
      </c>
      <c r="K7" s="552"/>
      <c r="L7" s="196">
        <v>2014</v>
      </c>
      <c r="M7" s="196">
        <v>2015</v>
      </c>
      <c r="N7" s="8" t="s">
        <v>7</v>
      </c>
      <c r="O7" s="18" t="s">
        <v>8</v>
      </c>
      <c r="P7" s="27"/>
      <c r="Q7" s="27"/>
      <c r="R7" s="27"/>
      <c r="S7" s="27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18.75" customHeight="1">
      <c r="A8" s="77" t="s">
        <v>108</v>
      </c>
      <c r="B8" s="31"/>
      <c r="C8" s="21"/>
      <c r="D8" s="21"/>
      <c r="E8" s="20"/>
      <c r="F8" s="20"/>
      <c r="G8" s="31"/>
      <c r="H8" s="21"/>
      <c r="I8" s="21"/>
      <c r="J8" s="20"/>
      <c r="K8" s="20"/>
      <c r="L8" s="31"/>
      <c r="M8" s="21"/>
      <c r="N8" s="21"/>
      <c r="O8" s="20"/>
      <c r="P8" s="27"/>
      <c r="Q8" s="27"/>
      <c r="R8" s="27"/>
      <c r="S8" s="27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.75" customHeight="1">
      <c r="A9" s="20" t="s">
        <v>374</v>
      </c>
      <c r="B9" s="11">
        <f>'Tabell 2a'!B48</f>
        <v>13367</v>
      </c>
      <c r="C9" s="11">
        <f>'Tabell 2a'!C48</f>
        <v>78123.599799999996</v>
      </c>
      <c r="D9" s="21">
        <f>'Tabell 2a'!D48</f>
        <v>484.5</v>
      </c>
      <c r="E9" s="33">
        <f>100/C$31*C9</f>
        <v>0.21704681741664894</v>
      </c>
      <c r="F9" s="546"/>
      <c r="G9" s="11">
        <f>'Tabell 2a'!B87</f>
        <v>0</v>
      </c>
      <c r="H9" s="519">
        <f>'Tabell 2a'!C87</f>
        <v>4350.5896400000001</v>
      </c>
      <c r="I9" s="21" t="str">
        <f>'Tabell 2a'!D87</f>
        <v xml:space="preserve">    ---- </v>
      </c>
      <c r="J9" s="33">
        <f>100/H$31*H9</f>
        <v>0.19414283936713947</v>
      </c>
      <c r="K9" s="36"/>
      <c r="L9" s="21">
        <f>'Tabell 3a'!B42</f>
        <v>0</v>
      </c>
      <c r="M9" s="21">
        <f>'Tabell 3a'!C42</f>
        <v>0</v>
      </c>
      <c r="N9" s="21">
        <f>'Tabell 3a'!D42</f>
        <v>0</v>
      </c>
      <c r="O9" s="33">
        <f t="shared" ref="O9:O30" si="0">100/M$31*M9</f>
        <v>0</v>
      </c>
      <c r="P9" s="27"/>
      <c r="Q9" s="27"/>
      <c r="R9" s="27"/>
      <c r="S9" s="27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138" customFormat="1" ht="18.75" customHeight="1">
      <c r="A10" s="20" t="s">
        <v>109</v>
      </c>
      <c r="B10" s="11">
        <f>'Tabell 2a'!F48</f>
        <v>178885.16400000002</v>
      </c>
      <c r="C10" s="11">
        <f>'Tabell 2a'!G48</f>
        <v>191202.68100000001</v>
      </c>
      <c r="D10" s="11">
        <f>'Tabell 2a'!H48</f>
        <v>6.9</v>
      </c>
      <c r="E10" s="32">
        <f>100/C$31*C10</f>
        <v>0.53120866804425948</v>
      </c>
      <c r="F10" s="547"/>
      <c r="G10" s="11">
        <f>'Tabell 2a'!F87</f>
        <v>15290.587702880001</v>
      </c>
      <c r="H10" s="11">
        <f>'Tabell 2a'!G87</f>
        <v>11457.314999999999</v>
      </c>
      <c r="I10" s="11">
        <f>'Tabell 2a'!H87</f>
        <v>-25.1</v>
      </c>
      <c r="J10" s="33">
        <f>100/H$31*H10</f>
        <v>0.51127682674841224</v>
      </c>
      <c r="K10" s="36"/>
      <c r="L10" s="11">
        <f>'Tabell 3a'!F42</f>
        <v>787946.6129999999</v>
      </c>
      <c r="M10" s="11">
        <f>'Tabell 3a'!G42</f>
        <v>871760.15899999999</v>
      </c>
      <c r="N10" s="171">
        <f>'Tabell 3a'!H42</f>
        <v>10.6</v>
      </c>
      <c r="O10" s="32">
        <f t="shared" si="0"/>
        <v>9.7482154060762063E-2</v>
      </c>
      <c r="P10" s="27"/>
      <c r="Q10" s="27"/>
      <c r="R10" s="27"/>
      <c r="S10" s="2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s="138" customFormat="1" ht="18.75" customHeight="1">
      <c r="A11" s="20" t="s">
        <v>349</v>
      </c>
      <c r="B11" s="11">
        <f>'Tabell 2a'!J48</f>
        <v>8947232</v>
      </c>
      <c r="C11" s="11">
        <f>'Tabell 2a'!K48</f>
        <v>7065772.4630100001</v>
      </c>
      <c r="D11" s="11">
        <f>'Tabell 2a'!L48</f>
        <v>-21</v>
      </c>
      <c r="E11" s="32">
        <f>100/C$31*C11</f>
        <v>19.630475677165574</v>
      </c>
      <c r="F11" s="547"/>
      <c r="G11" s="11">
        <f>'Tabell 2a'!J87</f>
        <v>1520294.9799299999</v>
      </c>
      <c r="H11" s="11">
        <f>'Tabell 2a'!K87</f>
        <v>1903166.8755800002</v>
      </c>
      <c r="I11" s="11">
        <f>'Tabell 2a'!L87</f>
        <v>25.2</v>
      </c>
      <c r="J11" s="33">
        <f>100/H$31*H11</f>
        <v>84.927849231624762</v>
      </c>
      <c r="K11" s="36"/>
      <c r="L11" s="11">
        <f>'Tabell 3a'!J42</f>
        <v>219089384</v>
      </c>
      <c r="M11" s="11">
        <f>'Tabell 3a'!K42</f>
        <v>200578226</v>
      </c>
      <c r="N11" s="171">
        <f>'Tabell 3a'!L42</f>
        <v>-8.4</v>
      </c>
      <c r="O11" s="32">
        <f t="shared" si="0"/>
        <v>22.429102002775</v>
      </c>
      <c r="P11" s="27"/>
      <c r="Q11" s="27"/>
      <c r="R11" s="27"/>
      <c r="S11" s="27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38" customFormat="1" ht="18.75" customHeight="1">
      <c r="A12" s="20" t="s">
        <v>448</v>
      </c>
      <c r="B12" s="11">
        <f>'Tabell 2a'!N48</f>
        <v>90075</v>
      </c>
      <c r="C12" s="11">
        <f>'Tabell 2a'!O48</f>
        <v>101000</v>
      </c>
      <c r="D12" s="11">
        <f>'Tabell 2a'!P48</f>
        <v>12.1</v>
      </c>
      <c r="E12" s="32">
        <f>'Tabell 2a'!Q48</f>
        <v>0.28060315468311975</v>
      </c>
      <c r="F12" s="547"/>
      <c r="G12" s="11">
        <f>'Tabell 2a'!N87</f>
        <v>22225</v>
      </c>
      <c r="H12" s="11">
        <f>'Tabell 2a'!O87</f>
        <v>21394</v>
      </c>
      <c r="I12" s="11">
        <f>'Tabell 2a'!P87</f>
        <v>-3.7</v>
      </c>
      <c r="J12" s="33">
        <f>100/H$31*H12</f>
        <v>0.95469631684696921</v>
      </c>
      <c r="K12" s="36"/>
      <c r="L12" s="234">
        <f>'Tabell 3a'!N42</f>
        <v>0</v>
      </c>
      <c r="M12" s="234">
        <f>'Tabell 3a'!O42</f>
        <v>0</v>
      </c>
      <c r="N12" s="171">
        <f>'Tabell 3a'!P42</f>
        <v>0</v>
      </c>
      <c r="O12" s="32">
        <f t="shared" si="0"/>
        <v>0</v>
      </c>
      <c r="P12" s="27"/>
      <c r="Q12" s="27"/>
      <c r="R12" s="27"/>
      <c r="S12" s="27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38" customFormat="1" ht="18.75" customHeight="1">
      <c r="A13" s="20" t="s">
        <v>122</v>
      </c>
      <c r="B13" s="234">
        <f>'Tabell 2a'!R48</f>
        <v>364696</v>
      </c>
      <c r="C13" s="234">
        <f>'Tabell 2a'!S48</f>
        <v>418681</v>
      </c>
      <c r="D13" s="234">
        <f>'Tabell 2a'!T48</f>
        <v>14.8</v>
      </c>
      <c r="E13" s="32">
        <f t="shared" ref="E13:E30" si="1">100/C$31*C13</f>
        <v>1.163200093127557</v>
      </c>
      <c r="F13" s="547"/>
      <c r="G13" s="234">
        <f>'Tabell 2a'!R87</f>
        <v>23691</v>
      </c>
      <c r="H13" s="234">
        <f>'Tabell 2a'!S87</f>
        <v>4796</v>
      </c>
      <c r="I13" s="158">
        <f>'Tabell 2a'!T87</f>
        <v>-79.8</v>
      </c>
      <c r="J13" s="33">
        <f t="shared" ref="J13:J30" si="2">100/H$31*H13</f>
        <v>0.21401904906039376</v>
      </c>
      <c r="K13" s="36"/>
      <c r="L13" s="234">
        <f>'Tabell 3a'!R42</f>
        <v>541027</v>
      </c>
      <c r="M13" s="234">
        <f>'Tabell 3a'!S42</f>
        <v>423685</v>
      </c>
      <c r="N13" s="171">
        <f>'Tabell 3a'!T42</f>
        <v>-21.7</v>
      </c>
      <c r="O13" s="235">
        <f t="shared" si="0"/>
        <v>4.7377396198756513E-2</v>
      </c>
      <c r="P13" s="27"/>
      <c r="Q13" s="27"/>
      <c r="R13" s="27"/>
      <c r="S13" s="27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38" customFormat="1" ht="18.75" customHeight="1">
      <c r="A14" s="20" t="s">
        <v>456</v>
      </c>
      <c r="B14" s="234">
        <f>'Tabell 2a'!V48</f>
        <v>3466</v>
      </c>
      <c r="C14" s="234">
        <f>'Tabell 2a'!W48</f>
        <v>3480</v>
      </c>
      <c r="D14" s="158">
        <f>'Tabell 2a'!X48</f>
        <v>0.4</v>
      </c>
      <c r="E14" s="32">
        <f t="shared" si="1"/>
        <v>9.6683067158144231E-3</v>
      </c>
      <c r="F14" s="547"/>
      <c r="G14" s="234">
        <f>'Tabell 2a'!V87</f>
        <v>0</v>
      </c>
      <c r="H14" s="234">
        <f>'Tabell 2a'!W87</f>
        <v>0</v>
      </c>
      <c r="I14" s="158">
        <f>'Tabell 2a'!X87</f>
        <v>0</v>
      </c>
      <c r="J14" s="33">
        <f t="shared" si="2"/>
        <v>0</v>
      </c>
      <c r="K14" s="36"/>
      <c r="L14" s="234">
        <f>'Tabell 3a'!V42</f>
        <v>0</v>
      </c>
      <c r="M14" s="234">
        <f>'Tabell 3a'!W42</f>
        <v>0</v>
      </c>
      <c r="N14" s="171">
        <f>'Tabell 3a'!X42</f>
        <v>0</v>
      </c>
      <c r="O14" s="235">
        <f t="shared" si="0"/>
        <v>0</v>
      </c>
      <c r="P14" s="27"/>
      <c r="Q14" s="27"/>
      <c r="R14" s="27"/>
      <c r="S14" s="27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38" customFormat="1" ht="18.75" customHeight="1">
      <c r="A15" s="20" t="s">
        <v>74</v>
      </c>
      <c r="B15" s="11">
        <f>'Tabell 2a'!Z48</f>
        <v>1139128</v>
      </c>
      <c r="C15" s="11">
        <f>'Tabell 2a'!AA48</f>
        <v>1147821</v>
      </c>
      <c r="D15" s="11">
        <f>'Tabell 2a'!AB48</f>
        <v>0.8</v>
      </c>
      <c r="E15" s="32">
        <f t="shared" si="1"/>
        <v>3.18893261001518</v>
      </c>
      <c r="F15" s="547"/>
      <c r="G15" s="11">
        <f>'Tabell 2a'!Z87</f>
        <v>40398</v>
      </c>
      <c r="H15" s="11">
        <f>'Tabell 2a'!AA87</f>
        <v>32167</v>
      </c>
      <c r="I15" s="171">
        <f>'Tabell 2a'!AB87</f>
        <v>-20.399999999999999</v>
      </c>
      <c r="J15" s="33">
        <f t="shared" si="2"/>
        <v>1.4354359364315441</v>
      </c>
      <c r="K15" s="36"/>
      <c r="L15" s="11">
        <f>'Tabell 3a'!Z42</f>
        <v>0</v>
      </c>
      <c r="M15" s="11">
        <f>'Tabell 3a'!AA42</f>
        <v>0</v>
      </c>
      <c r="N15" s="171">
        <f>'Tabell 3a'!AB42</f>
        <v>0</v>
      </c>
      <c r="O15" s="32">
        <f t="shared" si="0"/>
        <v>0</v>
      </c>
      <c r="P15" s="27"/>
      <c r="Q15" s="27"/>
      <c r="R15" s="27"/>
      <c r="S15" s="27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38" customFormat="1" ht="18.75" customHeight="1">
      <c r="A16" s="20" t="s">
        <v>91</v>
      </c>
      <c r="B16" s="11">
        <f>'Tabell 2a'!AD48</f>
        <v>205363.76699999999</v>
      </c>
      <c r="C16" s="11">
        <f>'Tabell 2a'!AE48</f>
        <v>226186.261</v>
      </c>
      <c r="D16" s="11">
        <f>'Tabell 2a'!AF48</f>
        <v>10.1</v>
      </c>
      <c r="E16" s="32">
        <f t="shared" si="1"/>
        <v>0.62840176616415344</v>
      </c>
      <c r="F16" s="547"/>
      <c r="G16" s="11">
        <f>'Tabell 2a'!AD87</f>
        <v>42534.971999999994</v>
      </c>
      <c r="H16" s="11">
        <f>'Tabell 2a'!AE87</f>
        <v>38224.908000000003</v>
      </c>
      <c r="I16" s="171">
        <f>'Tabell 2a'!AF87</f>
        <v>-10.1</v>
      </c>
      <c r="J16" s="33">
        <f t="shared" si="2"/>
        <v>1.7057669851086401</v>
      </c>
      <c r="K16" s="36"/>
      <c r="L16" s="11">
        <f>'Tabell 3a'!AD42</f>
        <v>3764162.2060000002</v>
      </c>
      <c r="M16" s="11">
        <f>'Tabell 3a'!AE42</f>
        <v>4584145.5830000006</v>
      </c>
      <c r="N16" s="171">
        <f>'Tabell 3a'!AF42</f>
        <v>21.8</v>
      </c>
      <c r="O16" s="32">
        <f t="shared" si="0"/>
        <v>0.51260932418794791</v>
      </c>
      <c r="P16" s="27"/>
      <c r="Q16" s="27"/>
      <c r="R16" s="27"/>
      <c r="S16" s="27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38" customFormat="1" ht="18.75" customHeight="1">
      <c r="A17" s="20" t="s">
        <v>3</v>
      </c>
      <c r="B17" s="11">
        <f>'Tabell 2a'!AH48</f>
        <v>17705</v>
      </c>
      <c r="C17" s="11">
        <f>'Tabell 2a'!AI48</f>
        <v>21113</v>
      </c>
      <c r="D17" s="171">
        <f>'Tabell 2a'!AJ48</f>
        <v>19.2</v>
      </c>
      <c r="E17" s="32">
        <f t="shared" si="1"/>
        <v>5.8657172324997099E-2</v>
      </c>
      <c r="F17" s="547"/>
      <c r="G17" s="11">
        <f>'Tabell 2a'!AH87</f>
        <v>1500</v>
      </c>
      <c r="H17" s="11">
        <f>'Tabell 2a'!AI87</f>
        <v>1471</v>
      </c>
      <c r="I17" s="171">
        <f>'Tabell 2a'!AJ87</f>
        <v>-1.9</v>
      </c>
      <c r="J17" s="33">
        <f t="shared" si="2"/>
        <v>6.5642623262685412E-2</v>
      </c>
      <c r="K17" s="36"/>
      <c r="L17" s="11">
        <f>'Tabell 3a'!AH42</f>
        <v>23758</v>
      </c>
      <c r="M17" s="11">
        <f>'Tabell 3a'!AI42</f>
        <v>28340</v>
      </c>
      <c r="N17" s="171">
        <f>'Tabell 3a'!AJ42</f>
        <v>19.3</v>
      </c>
      <c r="O17" s="32">
        <f t="shared" si="0"/>
        <v>3.1690416424295402E-3</v>
      </c>
      <c r="P17" s="27"/>
      <c r="Q17" s="27"/>
      <c r="R17" s="27"/>
      <c r="S17" s="27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s="138" customFormat="1" ht="18.75" customHeight="1">
      <c r="A18" s="20" t="s">
        <v>117</v>
      </c>
      <c r="B18" s="11">
        <f>'Tabell 2a'!AL48</f>
        <v>227784</v>
      </c>
      <c r="C18" s="11">
        <f>'Tabell 2a'!AM48</f>
        <v>237735.09000000003</v>
      </c>
      <c r="D18" s="171">
        <f>'Tabell 2a'!AN48</f>
        <v>4.4000000000000004</v>
      </c>
      <c r="E18" s="32">
        <f t="shared" si="1"/>
        <v>0.66048728943440993</v>
      </c>
      <c r="F18" s="547"/>
      <c r="G18" s="11">
        <f>'Tabell 2a'!AL87</f>
        <v>14199</v>
      </c>
      <c r="H18" s="11">
        <f>'Tabell 2a'!AM87</f>
        <v>9945.7379999999994</v>
      </c>
      <c r="I18" s="171">
        <f>'Tabell 2a'!AN87</f>
        <v>-30</v>
      </c>
      <c r="J18" s="33">
        <f t="shared" si="2"/>
        <v>0.44382347559712726</v>
      </c>
      <c r="K18" s="36"/>
      <c r="L18" s="11">
        <f>'Tabell 3a'!AL42</f>
        <v>0</v>
      </c>
      <c r="M18" s="11">
        <f>'Tabell 3a'!AM42</f>
        <v>0</v>
      </c>
      <c r="N18" s="171">
        <f>'Tabell 3a'!AN42</f>
        <v>0</v>
      </c>
      <c r="O18" s="32">
        <f t="shared" si="0"/>
        <v>0</v>
      </c>
      <c r="P18" s="27"/>
      <c r="Q18" s="27"/>
      <c r="R18" s="27"/>
      <c r="S18" s="2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s="138" customFormat="1" ht="18.75" customHeight="1">
      <c r="A19" s="20" t="s">
        <v>128</v>
      </c>
      <c r="B19" s="234">
        <f>'Tabell 2a'!AP48</f>
        <v>16257940.452500001</v>
      </c>
      <c r="C19" s="234">
        <f>'Tabell 2a'!AQ48</f>
        <v>15886395.103700001</v>
      </c>
      <c r="D19" s="158">
        <f>'Tabell 2a'!AR48</f>
        <v>-2.2999999999999998</v>
      </c>
      <c r="E19" s="235">
        <f t="shared" si="1"/>
        <v>44.136362204363245</v>
      </c>
      <c r="F19" s="548"/>
      <c r="G19" s="234">
        <f>'Tabell 2a'!AP87</f>
        <v>0</v>
      </c>
      <c r="H19" s="234">
        <f>'Tabell 2a'!AQ87</f>
        <v>5460</v>
      </c>
      <c r="I19" s="158" t="str">
        <f>'Tabell 2a'!AR87</f>
        <v xml:space="preserve">    ---- </v>
      </c>
      <c r="J19" s="236">
        <f t="shared" si="2"/>
        <v>0.24364970973097372</v>
      </c>
      <c r="K19" s="545"/>
      <c r="L19" s="234">
        <f>'Tabell 3a'!AP42</f>
        <v>332433481.11654007</v>
      </c>
      <c r="M19" s="234">
        <f>'Tabell 3a'!AQ42</f>
        <v>383972113.19656003</v>
      </c>
      <c r="N19" s="158">
        <f>'Tabell 3a'!AR42</f>
        <v>15.5</v>
      </c>
      <c r="O19" s="32">
        <f t="shared" si="0"/>
        <v>42.936613135199998</v>
      </c>
      <c r="P19" s="27"/>
      <c r="Q19" s="27"/>
      <c r="R19" s="27"/>
      <c r="S19" s="27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s="138" customFormat="1" ht="18.75" customHeight="1">
      <c r="A20" s="229" t="s">
        <v>123</v>
      </c>
      <c r="B20" s="234">
        <f>'Tabell 2a'!AT48</f>
        <v>45221</v>
      </c>
      <c r="C20" s="234">
        <f>'Tabell 2a'!AU48</f>
        <v>60739</v>
      </c>
      <c r="D20" s="171">
        <f>'Tabell 2a'!AV48</f>
        <v>34.299999999999997</v>
      </c>
      <c r="E20" s="32">
        <f t="shared" si="1"/>
        <v>0.16874806942869316</v>
      </c>
      <c r="F20" s="547"/>
      <c r="G20" s="11">
        <f>'Tabell 2a'!AT87</f>
        <v>1672</v>
      </c>
      <c r="H20" s="11">
        <f>'Tabell 2a'!AU87</f>
        <v>0</v>
      </c>
      <c r="I20" s="171">
        <f>'Tabell 2a'!AV87</f>
        <v>-100</v>
      </c>
      <c r="J20" s="33">
        <f t="shared" si="2"/>
        <v>0</v>
      </c>
      <c r="K20" s="36"/>
      <c r="L20" s="11">
        <f>'Tabell 3a'!AT42</f>
        <v>1220615</v>
      </c>
      <c r="M20" s="11">
        <f>'Tabell 3a'!AU42</f>
        <v>1331683</v>
      </c>
      <c r="N20" s="171">
        <f>'Tabell 3a'!AR42</f>
        <v>15.5</v>
      </c>
      <c r="O20" s="32">
        <f t="shared" si="0"/>
        <v>0.14891174599560683</v>
      </c>
      <c r="P20" s="27"/>
      <c r="Q20" s="27"/>
      <c r="R20" s="27"/>
      <c r="S20" s="27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s="138" customFormat="1" ht="18.75" customHeight="1">
      <c r="A21" s="229" t="s">
        <v>469</v>
      </c>
      <c r="B21" s="234">
        <f>'Tabell 2a'!AX48</f>
        <v>0</v>
      </c>
      <c r="C21" s="234">
        <f>'Tabell 2a'!AY48</f>
        <v>105293.125</v>
      </c>
      <c r="D21" s="171" t="str">
        <f>'Tabell 2a'!AZ48</f>
        <v xml:space="preserve">    ---- </v>
      </c>
      <c r="E21" s="32">
        <f>100/C$31*C21</f>
        <v>0.29253052516281253</v>
      </c>
      <c r="F21" s="547"/>
      <c r="G21" s="11">
        <f>'Tabell 2a'!AX87</f>
        <v>0</v>
      </c>
      <c r="H21" s="11">
        <f>'Tabell 2a'!AY87</f>
        <v>4728.8249999999998</v>
      </c>
      <c r="I21" s="171" t="str">
        <f>'Tabell 2a'!AZ87</f>
        <v xml:space="preserve">    ---- </v>
      </c>
      <c r="J21" s="33">
        <f>100/H$31*H21</f>
        <v>0.21102139901439043</v>
      </c>
      <c r="K21" s="36"/>
      <c r="L21" s="11">
        <f>'Tabell 3a'!AX42</f>
        <v>0</v>
      </c>
      <c r="M21" s="11">
        <f>'Tabell 3a'!AY42</f>
        <v>0</v>
      </c>
      <c r="N21" s="171">
        <f>'Tabell 3a'!AZ42</f>
        <v>0</v>
      </c>
      <c r="O21" s="32">
        <f>100/M$31*M21</f>
        <v>0</v>
      </c>
      <c r="P21" s="27"/>
      <c r="Q21" s="27"/>
      <c r="R21" s="27"/>
      <c r="S21" s="27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s="138" customFormat="1" ht="18.75" customHeight="1">
      <c r="A22" s="229" t="s">
        <v>298</v>
      </c>
      <c r="B22" s="234">
        <f>'Tabell 2a'!BB48</f>
        <v>34993.360000000001</v>
      </c>
      <c r="C22" s="234">
        <f>'Tabell 2a'!BC48</f>
        <v>40550</v>
      </c>
      <c r="D22" s="171">
        <f>'Tabell 2a'!BD48</f>
        <v>15.9</v>
      </c>
      <c r="E22" s="32">
        <f t="shared" si="1"/>
        <v>0.11265799923168818</v>
      </c>
      <c r="F22" s="547"/>
      <c r="G22" s="11">
        <f>'Tabell 2a'!BB87</f>
        <v>1944</v>
      </c>
      <c r="H22" s="11">
        <f>'Tabell 2a'!BC87</f>
        <v>1676</v>
      </c>
      <c r="I22" s="171">
        <f>'Tabell 2a'!BD87</f>
        <v>-13.8</v>
      </c>
      <c r="J22" s="33">
        <f t="shared" si="2"/>
        <v>7.4790643499837356E-2</v>
      </c>
      <c r="K22" s="36"/>
      <c r="L22" s="11">
        <f>'Tabell 3a'!BB42</f>
        <v>0</v>
      </c>
      <c r="M22" s="11">
        <f>'Tabell 3a'!BC42</f>
        <v>0</v>
      </c>
      <c r="N22" s="171">
        <f>'Tabell 3a'!BD42</f>
        <v>0</v>
      </c>
      <c r="O22" s="32">
        <f t="shared" si="0"/>
        <v>0</v>
      </c>
      <c r="P22" s="27"/>
      <c r="Q22" s="27"/>
      <c r="R22" s="27"/>
      <c r="S22" s="27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s="138" customFormat="1" ht="18.75" customHeight="1">
      <c r="A23" s="20" t="s">
        <v>303</v>
      </c>
      <c r="B23" s="11">
        <f>'Tabell 2a'!BF48</f>
        <v>2479</v>
      </c>
      <c r="C23" s="11">
        <f>'Tabell 2a'!BG48</f>
        <v>2609</v>
      </c>
      <c r="D23" s="171">
        <f>'Tabell 2a'!BH48</f>
        <v>5.2</v>
      </c>
      <c r="E23" s="32">
        <f t="shared" si="1"/>
        <v>7.2484517878045485E-3</v>
      </c>
      <c r="F23" s="547"/>
      <c r="G23" s="11">
        <f>'Tabell 2a'!BF87</f>
        <v>0</v>
      </c>
      <c r="H23" s="11">
        <f>'Tabell 2a'!BG87</f>
        <v>0</v>
      </c>
      <c r="I23" s="171">
        <f>'Tabell 2a'!BH87</f>
        <v>0</v>
      </c>
      <c r="J23" s="33">
        <f t="shared" si="2"/>
        <v>0</v>
      </c>
      <c r="K23" s="36"/>
      <c r="L23" s="11">
        <f>'Tabell 3a'!BF42</f>
        <v>0</v>
      </c>
      <c r="M23" s="11">
        <f>'Tabell 3a'!BG42</f>
        <v>0</v>
      </c>
      <c r="N23" s="171">
        <f>'Tabell 3a'!BH42</f>
        <v>0</v>
      </c>
      <c r="O23" s="32">
        <f t="shared" si="0"/>
        <v>0</v>
      </c>
      <c r="P23" s="27"/>
      <c r="Q23" s="27"/>
      <c r="R23" s="110"/>
      <c r="S23" s="110"/>
      <c r="T23" s="594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s="138" customFormat="1" ht="18.75" customHeight="1">
      <c r="A24" s="229" t="s">
        <v>333</v>
      </c>
      <c r="B24" s="11">
        <f>'Tabell 2a'!BJ48</f>
        <v>1679769.603723448</v>
      </c>
      <c r="C24" s="11">
        <f>'Tabell 2a'!BK48</f>
        <v>1607888.38</v>
      </c>
      <c r="D24" s="171">
        <f>'Tabell 2a'!BL48</f>
        <v>-4.3</v>
      </c>
      <c r="E24" s="32">
        <f t="shared" si="1"/>
        <v>4.4671143743201069</v>
      </c>
      <c r="F24" s="547"/>
      <c r="G24" s="11">
        <f>'Tabell 2a'!BJ87</f>
        <v>39510.643397887172</v>
      </c>
      <c r="H24" s="11">
        <f>'Tabell 2a'!BK87</f>
        <v>43645.31</v>
      </c>
      <c r="I24" s="171">
        <f>'Tabell 2a'!BL87</f>
        <v>10.5</v>
      </c>
      <c r="J24" s="33">
        <f t="shared" si="2"/>
        <v>1.9476496543257076</v>
      </c>
      <c r="K24" s="36"/>
      <c r="L24" s="11">
        <f>'Tabell 3a'!BJ42</f>
        <v>43528540.815020055</v>
      </c>
      <c r="M24" s="11">
        <f>'Tabell 3a'!BK42</f>
        <v>47330176.079999998</v>
      </c>
      <c r="N24" s="171">
        <f>'Tabell 3a'!BL42</f>
        <v>8.6999999999999993</v>
      </c>
      <c r="O24" s="32">
        <f t="shared" si="0"/>
        <v>5.2925652413917614</v>
      </c>
      <c r="P24" s="27"/>
      <c r="Q24" s="27"/>
      <c r="R24" s="27"/>
      <c r="S24" s="27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s="138" customFormat="1" ht="18.75" customHeight="1">
      <c r="A25" s="229" t="s">
        <v>329</v>
      </c>
      <c r="B25" s="11">
        <f>'Tabell 2a'!BN48</f>
        <v>1547364</v>
      </c>
      <c r="C25" s="11">
        <f>'Tabell 2a'!BO48</f>
        <v>1559758</v>
      </c>
      <c r="D25" s="11">
        <f>'Tabell 2a'!BP48</f>
        <v>0.8</v>
      </c>
      <c r="E25" s="32">
        <f t="shared" si="1"/>
        <v>4.3333961915072621</v>
      </c>
      <c r="F25" s="547"/>
      <c r="G25" s="11">
        <f>'Tabell 2a'!BN87</f>
        <v>0</v>
      </c>
      <c r="H25" s="11">
        <f>'Tabell 2a'!BO87</f>
        <v>0</v>
      </c>
      <c r="I25" s="11">
        <f>'Tabell 2a'!BP87</f>
        <v>0</v>
      </c>
      <c r="J25" s="33">
        <f t="shared" si="2"/>
        <v>0</v>
      </c>
      <c r="K25" s="36"/>
      <c r="L25" s="11">
        <f>'Tabell 3a'!BN42</f>
        <v>49590103</v>
      </c>
      <c r="M25" s="11">
        <f>'Tabell 3a'!BO42</f>
        <v>58892941</v>
      </c>
      <c r="N25" s="11">
        <f>'Tabell 3a'!BP42</f>
        <v>18.8</v>
      </c>
      <c r="O25" s="32">
        <f t="shared" si="0"/>
        <v>6.5855392545570215</v>
      </c>
      <c r="P25" s="27"/>
      <c r="Q25" s="27"/>
      <c r="R25" s="27"/>
      <c r="S25" s="27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s="138" customFormat="1" ht="18.75" customHeight="1">
      <c r="A26" s="85" t="s">
        <v>352</v>
      </c>
      <c r="B26" s="11">
        <f>'Tabell 2a'!BR48</f>
        <v>0</v>
      </c>
      <c r="C26" s="11">
        <f>'Tabell 2a'!BS48</f>
        <v>0</v>
      </c>
      <c r="D26" s="11">
        <f>'Tabell 2a'!BT48</f>
        <v>0</v>
      </c>
      <c r="E26" s="32">
        <f t="shared" si="1"/>
        <v>0</v>
      </c>
      <c r="F26" s="547"/>
      <c r="G26" s="11">
        <f>'Tabell 2b'!AH87</f>
        <v>0</v>
      </c>
      <c r="H26" s="11">
        <f>'Tabell 2b'!AI87</f>
        <v>0</v>
      </c>
      <c r="I26" s="11">
        <f>'Tabell 2b'!AJ87</f>
        <v>0</v>
      </c>
      <c r="J26" s="33">
        <f t="shared" si="2"/>
        <v>0</v>
      </c>
      <c r="K26" s="36"/>
      <c r="L26" s="11">
        <f>'Tabell 3a'!BR42</f>
        <v>8269977.1475</v>
      </c>
      <c r="M26" s="11">
        <f>'Tabell 3a'!BS42</f>
        <v>8603713.2363200001</v>
      </c>
      <c r="N26" s="11">
        <f>'Tabell 3a'!BT42</f>
        <v>4</v>
      </c>
      <c r="O26" s="32">
        <f t="shared" si="0"/>
        <v>0.96208629235780896</v>
      </c>
      <c r="P26" s="27"/>
      <c r="Q26" s="27"/>
      <c r="R26" s="27"/>
      <c r="S26" s="27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138" customFormat="1" ht="18.75" customHeight="1">
      <c r="A27" s="20" t="s">
        <v>94</v>
      </c>
      <c r="B27" s="11">
        <f>'Tabell 2a'!BV48</f>
        <v>1264159.0366799999</v>
      </c>
      <c r="C27" s="11">
        <f>'Tabell 2a'!BW48</f>
        <v>1343495.9074400002</v>
      </c>
      <c r="D27" s="171">
        <f>'Tabell 2a'!BX48</f>
        <v>6.3</v>
      </c>
      <c r="E27" s="32">
        <f t="shared" si="1"/>
        <v>3.7325662369457895</v>
      </c>
      <c r="F27" s="547"/>
      <c r="G27" s="11">
        <f>'Tabell 2a'!BV87</f>
        <v>75662</v>
      </c>
      <c r="H27" s="11">
        <f>'Tabell 2a'!BW87</f>
        <v>100965.77799999999</v>
      </c>
      <c r="I27" s="171">
        <f>'Tabell 2a'!BX87</f>
        <v>33.4</v>
      </c>
      <c r="J27" s="33">
        <f t="shared" si="2"/>
        <v>4.5055462458721482</v>
      </c>
      <c r="K27" s="36"/>
      <c r="L27" s="11">
        <f>'Tabell 3a'!BV42</f>
        <v>15849447.235789996</v>
      </c>
      <c r="M27" s="11">
        <f>'Tabell 3a'!BW42</f>
        <v>16425734.104269996</v>
      </c>
      <c r="N27" s="171">
        <f>'Tabell 3a'!BX42</f>
        <v>6.2</v>
      </c>
      <c r="O27" s="32">
        <f t="shared" si="0"/>
        <v>1.8367620107235956</v>
      </c>
      <c r="P27" s="27"/>
      <c r="Q27" s="27"/>
      <c r="R27" s="27"/>
      <c r="S27" s="27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138" customFormat="1" ht="18.75" customHeight="1">
      <c r="A28" s="20" t="s">
        <v>111</v>
      </c>
      <c r="B28" s="11">
        <f>'Tabell 2a'!BZ48</f>
        <v>6268178.0925500002</v>
      </c>
      <c r="C28" s="11">
        <f>'Tabell 2a'!CA48</f>
        <v>5360124.0830000006</v>
      </c>
      <c r="D28" s="171">
        <f>'Tabell 2a'!CB48</f>
        <v>-14.5</v>
      </c>
      <c r="E28" s="32">
        <f t="shared" si="1"/>
        <v>14.891759675076877</v>
      </c>
      <c r="F28" s="547"/>
      <c r="G28" s="11">
        <f>'Tabell 2a'!BZ87</f>
        <v>66077.103126000002</v>
      </c>
      <c r="H28" s="11">
        <f>'Tabell 2a'!CA87</f>
        <v>48067.681999999993</v>
      </c>
      <c r="I28" s="171">
        <f>'Tabell 2a'!CB87</f>
        <v>-27.3</v>
      </c>
      <c r="J28" s="33">
        <f t="shared" si="2"/>
        <v>2.1449957448243127</v>
      </c>
      <c r="K28" s="36"/>
      <c r="L28" s="11">
        <f>'Tabell 3a'!BZ42</f>
        <v>178700457.46069276</v>
      </c>
      <c r="M28" s="11">
        <f>'Tabell 3a'!CA42</f>
        <v>171234150.40571997</v>
      </c>
      <c r="N28" s="171">
        <f>'Tabell 3a'!CB42</f>
        <v>-4.2</v>
      </c>
      <c r="O28" s="32">
        <f t="shared" si="0"/>
        <v>19.147782400909303</v>
      </c>
      <c r="P28" s="27"/>
      <c r="Q28" s="27"/>
      <c r="R28" s="27"/>
      <c r="S28" s="27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138" customFormat="1" ht="18.75" customHeight="1">
      <c r="A29" s="20" t="s">
        <v>50</v>
      </c>
      <c r="B29" s="11">
        <f>'Tabell 2a'!CD48</f>
        <v>22319</v>
      </c>
      <c r="C29" s="11">
        <f>'Tabell 2a'!CE48</f>
        <v>24715</v>
      </c>
      <c r="D29" s="171">
        <f>'Tabell 2a'!CF48</f>
        <v>10.7</v>
      </c>
      <c r="E29" s="32">
        <f t="shared" si="1"/>
        <v>6.8664425425676287E-2</v>
      </c>
      <c r="F29" s="547"/>
      <c r="G29" s="11">
        <f>'Tabell 2a'!CD87</f>
        <v>0</v>
      </c>
      <c r="H29" s="11">
        <f>'Tabell 2a'!CE87</f>
        <v>0</v>
      </c>
      <c r="I29" s="171">
        <f>'Tabell 2a'!CF87</f>
        <v>0</v>
      </c>
      <c r="J29" s="33">
        <f t="shared" si="2"/>
        <v>0</v>
      </c>
      <c r="K29" s="36"/>
      <c r="L29" s="11">
        <f>'Tabell 3a'!CD42</f>
        <v>0</v>
      </c>
      <c r="M29" s="11">
        <f>'Tabell 3a'!CE42</f>
        <v>0</v>
      </c>
      <c r="N29" s="171">
        <f>'Tabell 3a'!CF42</f>
        <v>0</v>
      </c>
      <c r="O29" s="32">
        <f t="shared" si="0"/>
        <v>0</v>
      </c>
      <c r="P29" s="27"/>
      <c r="Q29" s="27"/>
      <c r="R29" s="27"/>
      <c r="S29" s="27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s="138" customFormat="1" ht="18.75" customHeight="1">
      <c r="A30" s="20" t="s">
        <v>450</v>
      </c>
      <c r="B30" s="11">
        <f>'Tabell 2a'!CH48</f>
        <v>498797.96914</v>
      </c>
      <c r="C30" s="11">
        <f>'Tabell 2a'!CI48</f>
        <v>511210.57288000005</v>
      </c>
      <c r="D30" s="171">
        <f>'Tabell 2a'!CJ48</f>
        <v>2.5</v>
      </c>
      <c r="E30" s="32">
        <f t="shared" si="1"/>
        <v>1.4202702916583456</v>
      </c>
      <c r="F30" s="547"/>
      <c r="G30" s="11">
        <f>'Tabell 2a'!CH87</f>
        <v>5723.3</v>
      </c>
      <c r="H30" s="11">
        <f>'Tabell 2a'!CI87</f>
        <v>9405</v>
      </c>
      <c r="I30" s="171">
        <f>'Tabell 2a'!CJ87</f>
        <v>64.3</v>
      </c>
      <c r="J30" s="33">
        <f t="shared" si="2"/>
        <v>0.41969331868494647</v>
      </c>
      <c r="K30" s="36"/>
      <c r="L30" s="11">
        <f>'Tabell 3a'!CH42</f>
        <v>0</v>
      </c>
      <c r="M30" s="11">
        <f>'Tabell 3a'!CI42</f>
        <v>0</v>
      </c>
      <c r="N30" s="171">
        <f>'Tabell 3a'!CJ42</f>
        <v>0</v>
      </c>
      <c r="O30" s="32">
        <f t="shared" si="0"/>
        <v>0</v>
      </c>
      <c r="P30" s="27"/>
      <c r="Q30" s="27"/>
      <c r="R30" s="27"/>
      <c r="S30" s="27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139" customFormat="1" ht="18.75" customHeight="1">
      <c r="A31" s="77" t="s">
        <v>113</v>
      </c>
      <c r="B31" s="10">
        <f>+'Tabell 2a'!CL48</f>
        <v>38808923.445593454</v>
      </c>
      <c r="C31" s="10">
        <f>+'Tabell 2a'!CM48</f>
        <v>35993893.266829997</v>
      </c>
      <c r="D31" s="173">
        <f>+'Tabell 2a'!CN48</f>
        <v>-7.3</v>
      </c>
      <c r="E31" s="34">
        <f>SUM(E9:E30)</f>
        <v>100</v>
      </c>
      <c r="F31" s="549"/>
      <c r="G31" s="10">
        <f>+'Tabell 2a'!CL87</f>
        <v>1870722.5861567671</v>
      </c>
      <c r="H31" s="10">
        <f>+'Tabell 2a'!CM87</f>
        <v>2240922.0212200005</v>
      </c>
      <c r="I31" s="173">
        <f>+'Tabell 2a'!CN87</f>
        <v>19.8</v>
      </c>
      <c r="J31" s="35">
        <f>SUM(J9:J30)</f>
        <v>99.999999999999986</v>
      </c>
      <c r="K31" s="47"/>
      <c r="L31" s="10">
        <f>+'Tabell 3a'!CL42</f>
        <v>853798899.59454298</v>
      </c>
      <c r="M31" s="10">
        <f>+'Tabell 3a'!CM42</f>
        <v>894276667.76487005</v>
      </c>
      <c r="N31" s="173">
        <f>+'Tabell 3a'!CN42</f>
        <v>4.7</v>
      </c>
      <c r="O31" s="34">
        <f>SUM(O9:O30)</f>
        <v>99.999999999999986</v>
      </c>
      <c r="P31" s="28"/>
      <c r="Q31" s="28"/>
      <c r="R31" s="28"/>
      <c r="S31" s="28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</row>
    <row r="32" spans="1:42" ht="18.75" customHeight="1">
      <c r="A32" s="20"/>
      <c r="B32" s="21"/>
      <c r="C32" s="21"/>
      <c r="D32" s="171"/>
      <c r="E32" s="20"/>
      <c r="F32" s="15"/>
      <c r="G32" s="21"/>
      <c r="H32" s="21"/>
      <c r="I32" s="171"/>
      <c r="J32" s="20"/>
      <c r="K32" s="21"/>
      <c r="L32" s="21"/>
      <c r="M32" s="21"/>
      <c r="N32" s="171"/>
      <c r="O32" s="20"/>
      <c r="P32" s="27"/>
      <c r="Q32" s="27"/>
      <c r="R32" s="27"/>
      <c r="S32" s="27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8.75" customHeight="1">
      <c r="A33" s="77" t="s">
        <v>107</v>
      </c>
      <c r="B33" s="21"/>
      <c r="C33" s="21"/>
      <c r="D33" s="171"/>
      <c r="E33" s="20"/>
      <c r="F33" s="15"/>
      <c r="G33" s="21"/>
      <c r="H33" s="21"/>
      <c r="I33" s="171"/>
      <c r="J33" s="20"/>
      <c r="K33" s="21"/>
      <c r="L33" s="21"/>
      <c r="M33" s="21"/>
      <c r="N33" s="171"/>
      <c r="O33" s="20"/>
      <c r="P33" s="27"/>
      <c r="Q33" s="27"/>
      <c r="R33" s="27"/>
      <c r="S33" s="27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s="138" customFormat="1" ht="18.75" customHeight="1">
      <c r="A34" s="229" t="s">
        <v>109</v>
      </c>
      <c r="B34" s="11">
        <f>'Tabell 2b'!B48</f>
        <v>552401.08200000005</v>
      </c>
      <c r="C34" s="11">
        <f>'Tabell 2b'!C48</f>
        <v>638636.94299999997</v>
      </c>
      <c r="D34" s="171">
        <f>'Tabell 2b'!D48</f>
        <v>15.6</v>
      </c>
      <c r="E34" s="33">
        <f t="shared" ref="E34:E44" si="3">100/C$45*C34</f>
        <v>4.5446729759023938</v>
      </c>
      <c r="F34" s="546"/>
      <c r="G34" s="11">
        <f>'Tabell 2b'!B87</f>
        <v>124999.56599999996</v>
      </c>
      <c r="H34" s="11">
        <f>'Tabell 2b'!C87</f>
        <v>126991.56100000002</v>
      </c>
      <c r="I34" s="171">
        <f>'Tabell 2b'!D87</f>
        <v>1.6</v>
      </c>
      <c r="J34" s="32">
        <f t="shared" ref="J34:J44" si="4">100/H$45*H34</f>
        <v>2.4359375383580759</v>
      </c>
      <c r="K34" s="544"/>
      <c r="L34" s="11">
        <f>'Tabell 3b'!B42</f>
        <v>9764258.0389999989</v>
      </c>
      <c r="M34" s="11">
        <f>'Tabell 3b'!C42</f>
        <v>11569001.886</v>
      </c>
      <c r="N34" s="171">
        <f>'Tabell 3b'!D42</f>
        <v>18.5</v>
      </c>
      <c r="O34" s="32">
        <f t="shared" ref="O34:O44" si="5">100/M$45*M34</f>
        <v>6.3901349559592457</v>
      </c>
      <c r="P34" s="27"/>
      <c r="Q34" s="27"/>
      <c r="R34" s="27"/>
      <c r="S34" s="2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s="138" customFormat="1" ht="18.75" customHeight="1">
      <c r="A35" s="20" t="s">
        <v>349</v>
      </c>
      <c r="B35" s="11">
        <f>'Tabell 2b'!F48</f>
        <v>2468538</v>
      </c>
      <c r="C35" s="11">
        <f>'Tabell 2b'!G48</f>
        <v>3112646</v>
      </c>
      <c r="D35" s="171">
        <f>'Tabell 2b'!H48</f>
        <v>26.1</v>
      </c>
      <c r="E35" s="33">
        <f t="shared" si="3"/>
        <v>22.150234675275723</v>
      </c>
      <c r="F35" s="546"/>
      <c r="G35" s="11">
        <f>'Tabell 2b'!F87</f>
        <v>324963.37100000004</v>
      </c>
      <c r="H35" s="11">
        <f>'Tabell 2b'!G87</f>
        <v>283953.42500000005</v>
      </c>
      <c r="I35" s="171">
        <f>'Tabell 2b'!H87</f>
        <v>-12.6</v>
      </c>
      <c r="J35" s="32">
        <f t="shared" si="4"/>
        <v>5.4467619868287516</v>
      </c>
      <c r="K35" s="544"/>
      <c r="L35" s="11">
        <f>'Tabell 3b'!F42</f>
        <v>39457941</v>
      </c>
      <c r="M35" s="11">
        <f>'Tabell 3b'!G42</f>
        <v>47449700</v>
      </c>
      <c r="N35" s="171">
        <f>'Tabell 3b'!H42</f>
        <v>20.3</v>
      </c>
      <c r="O35" s="32">
        <f t="shared" si="5"/>
        <v>26.208828523634612</v>
      </c>
      <c r="P35" s="27"/>
      <c r="Q35" s="27"/>
      <c r="R35" s="27"/>
      <c r="S35" s="2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s="138" customFormat="1" ht="18.75" customHeight="1">
      <c r="A36" s="229" t="s">
        <v>122</v>
      </c>
      <c r="B36" s="11">
        <f>'Tabell 2b'!J48</f>
        <v>122087</v>
      </c>
      <c r="C36" s="11">
        <f>'Tabell 2b'!K48</f>
        <v>135498</v>
      </c>
      <c r="D36" s="11">
        <f>'Tabell 2b'!L48</f>
        <v>11</v>
      </c>
      <c r="E36" s="33">
        <f t="shared" si="3"/>
        <v>0.96423187796829757</v>
      </c>
      <c r="F36" s="546"/>
      <c r="G36" s="11">
        <f>'Tabell 2b'!J87</f>
        <v>10105</v>
      </c>
      <c r="H36" s="11">
        <f>'Tabell 2b'!K87</f>
        <v>18492</v>
      </c>
      <c r="I36" s="11">
        <f>'Tabell 2b'!L87</f>
        <v>83</v>
      </c>
      <c r="J36" s="32">
        <f t="shared" si="4"/>
        <v>0.35471142022829011</v>
      </c>
      <c r="K36" s="544"/>
      <c r="L36" s="11">
        <f>'Tabell 3b'!J42</f>
        <v>1751735</v>
      </c>
      <c r="M36" s="11">
        <f>'Tabell 3b'!K42</f>
        <v>2163790</v>
      </c>
      <c r="N36" s="11">
        <f>'Tabell 3b'!L42</f>
        <v>23.5</v>
      </c>
      <c r="O36" s="32">
        <f t="shared" si="5"/>
        <v>1.1951688013023336</v>
      </c>
      <c r="P36" s="27"/>
      <c r="Q36" s="27"/>
      <c r="R36" s="27"/>
      <c r="S36" s="2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s="138" customFormat="1" ht="18.75" customHeight="1">
      <c r="A37" s="229" t="s">
        <v>91</v>
      </c>
      <c r="B37" s="11">
        <f>'Tabell 2b'!N48</f>
        <v>706612.48600000003</v>
      </c>
      <c r="C37" s="11">
        <f>'Tabell 2b'!O48</f>
        <v>821045.95699999994</v>
      </c>
      <c r="D37" s="11">
        <f>'Tabell 2b'!P48</f>
        <v>16.2</v>
      </c>
      <c r="E37" s="33">
        <f t="shared" si="3"/>
        <v>5.8427333614989747</v>
      </c>
      <c r="F37" s="546"/>
      <c r="G37" s="11">
        <f>'Tabell 2b'!N87</f>
        <v>50093.095999999998</v>
      </c>
      <c r="H37" s="11">
        <f>'Tabell 2b'!O87</f>
        <v>60909.402999999998</v>
      </c>
      <c r="I37" s="171">
        <f>'Tabell 2b'!P87</f>
        <v>21.6</v>
      </c>
      <c r="J37" s="32">
        <f t="shared" si="4"/>
        <v>1.1683571730146698</v>
      </c>
      <c r="K37" s="544"/>
      <c r="L37" s="11">
        <f>'Tabell 3b'!N42</f>
        <v>11604506.424000001</v>
      </c>
      <c r="M37" s="11">
        <f>'Tabell 3b'!O42</f>
        <v>14148914.607000001</v>
      </c>
      <c r="N37" s="171">
        <f>'Tabell 3b'!P42</f>
        <v>21.9</v>
      </c>
      <c r="O37" s="32">
        <f t="shared" si="5"/>
        <v>7.8151490258191734</v>
      </c>
      <c r="P37" s="27"/>
      <c r="Q37" s="27"/>
      <c r="R37" s="27"/>
      <c r="S37" s="27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s="138" customFormat="1" ht="18.75" customHeight="1">
      <c r="A38" s="229" t="s">
        <v>128</v>
      </c>
      <c r="B38" s="11">
        <f>'Tabell 2b'!R48</f>
        <v>85555.414999999994</v>
      </c>
      <c r="C38" s="11">
        <f>'Tabell 2b'!S48</f>
        <v>67949.659</v>
      </c>
      <c r="D38" s="171">
        <f>'Tabell 2b'!T48</f>
        <v>-20.6</v>
      </c>
      <c r="E38" s="33">
        <f t="shared" si="3"/>
        <v>0.48354387005620331</v>
      </c>
      <c r="F38" s="546"/>
      <c r="G38" s="11">
        <f>'Tabell 2b'!R87</f>
        <v>0</v>
      </c>
      <c r="H38" s="11">
        <f>'Tabell 2b'!S87</f>
        <v>0</v>
      </c>
      <c r="I38" s="11">
        <f>'Tabell 2b'!T87</f>
        <v>0</v>
      </c>
      <c r="J38" s="32">
        <f t="shared" si="4"/>
        <v>0</v>
      </c>
      <c r="K38" s="544"/>
      <c r="L38" s="11">
        <f>'Tabell 3b'!R42</f>
        <v>1852989.4321500002</v>
      </c>
      <c r="M38" s="11">
        <f>'Tabell 3b'!S42</f>
        <v>2029624.7911499999</v>
      </c>
      <c r="N38" s="171">
        <f>'Tabell 3b'!T42</f>
        <v>9.5</v>
      </c>
      <c r="O38" s="32">
        <f t="shared" si="5"/>
        <v>1.1210626857191524</v>
      </c>
      <c r="P38" s="27"/>
      <c r="Q38" s="27"/>
      <c r="R38" s="27"/>
      <c r="S38" s="27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s="138" customFormat="1" ht="18.75" customHeight="1">
      <c r="A39" s="229" t="s">
        <v>123</v>
      </c>
      <c r="B39" s="11">
        <f>'Tabell 2b'!V48</f>
        <v>77873</v>
      </c>
      <c r="C39" s="11">
        <f>'Tabell 2b'!W48</f>
        <v>102169</v>
      </c>
      <c r="D39" s="171">
        <f>'Tabell 2b'!X48</f>
        <v>31.2</v>
      </c>
      <c r="E39" s="33">
        <f t="shared" si="3"/>
        <v>0.72705579964385447</v>
      </c>
      <c r="F39" s="546"/>
      <c r="G39" s="11">
        <f>'Tabell 2b'!V87</f>
        <v>24395</v>
      </c>
      <c r="H39" s="11">
        <f>'Tabell 2b'!W87</f>
        <v>26845</v>
      </c>
      <c r="I39" s="171">
        <f>'Tabell 2b'!X87</f>
        <v>10</v>
      </c>
      <c r="J39" s="32">
        <f t="shared" si="4"/>
        <v>0.51493770690181961</v>
      </c>
      <c r="K39" s="544"/>
      <c r="L39" s="11">
        <f>'Tabell 3b'!V42</f>
        <v>734508</v>
      </c>
      <c r="M39" s="11">
        <f>'Tabell 3b'!W42</f>
        <v>1015795</v>
      </c>
      <c r="N39" s="171">
        <f>'Tabell 3b'!X42</f>
        <v>38.299999999999997</v>
      </c>
      <c r="O39" s="32">
        <f t="shared" si="5"/>
        <v>0.56107408413889692</v>
      </c>
      <c r="P39" s="27"/>
      <c r="Q39" s="27"/>
      <c r="R39" s="110"/>
      <c r="S39" s="110"/>
      <c r="T39" s="594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s="138" customFormat="1" ht="18.75" customHeight="1">
      <c r="A40" s="20" t="s">
        <v>112</v>
      </c>
      <c r="B40" s="11">
        <f>'Tabell 2b'!Z48</f>
        <v>3557911.0304299998</v>
      </c>
      <c r="C40" s="11">
        <f>'Tabell 2b'!AA48</f>
        <v>4522814.2300000004</v>
      </c>
      <c r="D40" s="171">
        <f>'Tabell 2b'!AB48</f>
        <v>27.1</v>
      </c>
      <c r="E40" s="33">
        <f t="shared" si="3"/>
        <v>32.185284348806924</v>
      </c>
      <c r="F40" s="546"/>
      <c r="G40" s="11">
        <f>'Tabell 2b'!Z87</f>
        <v>2184429.0123800002</v>
      </c>
      <c r="H40" s="11">
        <f>'Tabell 2b'!AA87</f>
        <v>3190586.2</v>
      </c>
      <c r="I40" s="171">
        <f>'Tabell 2b'!AB87</f>
        <v>46.1</v>
      </c>
      <c r="J40" s="32">
        <f t="shared" si="4"/>
        <v>61.201458055525812</v>
      </c>
      <c r="K40" s="544"/>
      <c r="L40" s="11">
        <f>'Tabell 3b'!Z42</f>
        <v>27871306.558479264</v>
      </c>
      <c r="M40" s="11">
        <f>'Tabell 3b'!AA42</f>
        <v>36516794.106033079</v>
      </c>
      <c r="N40" s="171">
        <f>'Tabell 3b'!AB42</f>
        <v>31</v>
      </c>
      <c r="O40" s="32">
        <f t="shared" si="5"/>
        <v>20.170041010963022</v>
      </c>
      <c r="P40" s="27"/>
      <c r="Q40" s="27"/>
      <c r="R40" s="27"/>
      <c r="S40" s="2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s="138" customFormat="1" ht="18.75" customHeight="1">
      <c r="A41" s="229" t="s">
        <v>19</v>
      </c>
      <c r="B41" s="11">
        <f>'Tabell 2b'!AD48</f>
        <v>75106</v>
      </c>
      <c r="C41" s="11">
        <f>'Tabell 2b'!AE48</f>
        <v>78919</v>
      </c>
      <c r="D41" s="171">
        <f>'Tabell 2b'!AF48</f>
        <v>5.0999999999999996</v>
      </c>
      <c r="E41" s="33">
        <f t="shared" si="3"/>
        <v>0.56160397627551761</v>
      </c>
      <c r="F41" s="546"/>
      <c r="G41" s="11">
        <f>'Tabell 2b'!AD87</f>
        <v>58798</v>
      </c>
      <c r="H41" s="11">
        <f>'Tabell 2b'!AE87</f>
        <v>76080</v>
      </c>
      <c r="I41" s="171">
        <f>'Tabell 2b'!AF87</f>
        <v>29.4</v>
      </c>
      <c r="J41" s="32">
        <f t="shared" si="4"/>
        <v>1.4593578223538994</v>
      </c>
      <c r="K41" s="544"/>
      <c r="L41" s="11">
        <f>'Tabell 3b'!AD42</f>
        <v>1387383</v>
      </c>
      <c r="M41" s="11">
        <f>'Tabell 3b'!AE42</f>
        <v>1562174</v>
      </c>
      <c r="N41" s="171">
        <f>'Tabell 3b'!AF42</f>
        <v>12.6</v>
      </c>
      <c r="O41" s="32">
        <f t="shared" si="5"/>
        <v>0.8628663719703259</v>
      </c>
      <c r="P41" s="27"/>
      <c r="Q41" s="27"/>
      <c r="R41" s="27"/>
      <c r="S41" s="2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s="138" customFormat="1" ht="18.75" customHeight="1">
      <c r="A42" s="229" t="s">
        <v>352</v>
      </c>
      <c r="B42" s="11">
        <f>'Tabell 2b'!AH48</f>
        <v>20.106999999999999</v>
      </c>
      <c r="C42" s="11">
        <f>'Tabell 2b'!AI48</f>
        <v>15.4857</v>
      </c>
      <c r="D42" s="171">
        <f>'Tabell 2b'!AJ48</f>
        <v>-23</v>
      </c>
      <c r="E42" s="33">
        <f t="shared" si="3"/>
        <v>1.1019945381226044E-4</v>
      </c>
      <c r="F42" s="546"/>
      <c r="G42" s="11">
        <f>'Tabell 2b'!AH87</f>
        <v>0</v>
      </c>
      <c r="H42" s="11">
        <f>'Tabell 2b'!AI87</f>
        <v>0</v>
      </c>
      <c r="I42" s="171">
        <f>'Tabell 2b'!AJ87</f>
        <v>0</v>
      </c>
      <c r="J42" s="32">
        <f t="shared" si="4"/>
        <v>0</v>
      </c>
      <c r="K42" s="544"/>
      <c r="L42" s="11">
        <f>'Tabell 3b'!AH42</f>
        <v>520188.14100000006</v>
      </c>
      <c r="M42" s="11">
        <f>'Tabell 3b'!AI42</f>
        <v>584555.29125999997</v>
      </c>
      <c r="N42" s="171">
        <f>'Tabell 3b'!AJ42</f>
        <v>12.4</v>
      </c>
      <c r="O42" s="32">
        <f t="shared" si="5"/>
        <v>0.32287895163123531</v>
      </c>
      <c r="P42" s="27"/>
      <c r="Q42" s="27"/>
      <c r="R42" s="27"/>
      <c r="S42" s="27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s="138" customFormat="1" ht="18.75" customHeight="1">
      <c r="A43" s="20" t="s">
        <v>94</v>
      </c>
      <c r="B43" s="11">
        <f>'Tabell 2b'!AL48</f>
        <v>729267.84276000015</v>
      </c>
      <c r="C43" s="11">
        <f>'Tabell 2b'!AM48</f>
        <v>841580.67444000009</v>
      </c>
      <c r="D43" s="171">
        <f>'Tabell 2b'!AN48</f>
        <v>15.4</v>
      </c>
      <c r="E43" s="33">
        <f t="shared" si="3"/>
        <v>5.9888626708667863</v>
      </c>
      <c r="F43" s="546"/>
      <c r="G43" s="11">
        <f>'Tabell 2b'!AL87</f>
        <v>85744</v>
      </c>
      <c r="H43" s="11">
        <f>'Tabell 2b'!AM87</f>
        <v>110433</v>
      </c>
      <c r="I43" s="171">
        <f>'Tabell 2b'!AN87</f>
        <v>28.8</v>
      </c>
      <c r="J43" s="32">
        <f t="shared" si="4"/>
        <v>2.1183131229759224</v>
      </c>
      <c r="K43" s="544"/>
      <c r="L43" s="11">
        <f>'Tabell 3b'!AL42</f>
        <v>11778985.42354</v>
      </c>
      <c r="M43" s="11">
        <f>'Tabell 3b'!AM42</f>
        <v>14634426.339810001</v>
      </c>
      <c r="N43" s="171">
        <f>'Tabell 3b'!AN42</f>
        <v>24.2</v>
      </c>
      <c r="O43" s="32">
        <f t="shared" si="5"/>
        <v>8.0833212956423743</v>
      </c>
      <c r="P43" s="27"/>
      <c r="Q43" s="27"/>
      <c r="R43" s="27"/>
      <c r="S43" s="27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s="138" customFormat="1" ht="18.75" customHeight="1">
      <c r="A44" s="20" t="s">
        <v>111</v>
      </c>
      <c r="B44" s="11">
        <f>'Tabell 2b'!AP48</f>
        <v>2749454.0399699998</v>
      </c>
      <c r="C44" s="11">
        <f>'Tabell 2b'!AQ48</f>
        <v>3731154.0460000001</v>
      </c>
      <c r="D44" s="171">
        <f>'Tabell 2b'!AR48</f>
        <v>35.700000000000003</v>
      </c>
      <c r="E44" s="33">
        <f t="shared" si="3"/>
        <v>26.551666244251518</v>
      </c>
      <c r="F44" s="546"/>
      <c r="G44" s="11">
        <f>'Tabell 2b'!AP87</f>
        <v>183737.76913</v>
      </c>
      <c r="H44" s="11">
        <f>'Tabell 2b'!AQ87</f>
        <v>1318961.352</v>
      </c>
      <c r="I44" s="171">
        <f>'Tabell 2b'!AR87</f>
        <v>617.79999999999995</v>
      </c>
      <c r="J44" s="32">
        <f t="shared" si="4"/>
        <v>25.300165173812765</v>
      </c>
      <c r="K44" s="544"/>
      <c r="L44" s="11">
        <f>'Tabell 3b'!AP42</f>
        <v>37731562.259090006</v>
      </c>
      <c r="M44" s="11">
        <f>'Tabell 3b'!AQ42</f>
        <v>49369943.155000001</v>
      </c>
      <c r="N44" s="171">
        <f>'Tabell 3b'!AR42</f>
        <v>30.8</v>
      </c>
      <c r="O44" s="32">
        <f t="shared" si="5"/>
        <v>27.269474293219627</v>
      </c>
      <c r="P44" s="27"/>
      <c r="Q44" s="27"/>
      <c r="R44" s="27"/>
      <c r="S44" s="27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s="139" customFormat="1" ht="18.75" customHeight="1">
      <c r="A45" s="77" t="s">
        <v>114</v>
      </c>
      <c r="B45" s="10">
        <f>+'Tabell 2b'!AT48</f>
        <v>11124826.00316</v>
      </c>
      <c r="C45" s="10">
        <f>+'Tabell 2b'!AU48</f>
        <v>14052428.995140001</v>
      </c>
      <c r="D45" s="173">
        <f>+'Tabell 2b'!AV48</f>
        <v>26.3</v>
      </c>
      <c r="E45" s="35">
        <f>SUM(E34:E44)</f>
        <v>100.00000000000001</v>
      </c>
      <c r="F45" s="550"/>
      <c r="G45" s="10">
        <f>+'Tabell 2b'!AT87</f>
        <v>3047264.8145099999</v>
      </c>
      <c r="H45" s="10">
        <f>+'Tabell 2b'!AU87</f>
        <v>5213251.9409999996</v>
      </c>
      <c r="I45" s="173">
        <f>+'Tabell 2b'!AV87</f>
        <v>71.099999999999994</v>
      </c>
      <c r="J45" s="35">
        <f>SUM(J34:J44)</f>
        <v>100</v>
      </c>
      <c r="K45" s="47"/>
      <c r="L45" s="10">
        <f>+'Tabell 3b'!AT42</f>
        <v>144455363.27725926</v>
      </c>
      <c r="M45" s="10">
        <f>+'Tabell 3b'!AU42</f>
        <v>181044719.17625308</v>
      </c>
      <c r="N45" s="173">
        <f>+'Tabell 3b'!AV42</f>
        <v>25.3</v>
      </c>
      <c r="O45" s="35">
        <f>SUM(O34:O44)</f>
        <v>100.00000000000001</v>
      </c>
      <c r="P45" s="28"/>
      <c r="Q45" s="28"/>
      <c r="R45" s="28"/>
      <c r="S45" s="28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</row>
    <row r="46" spans="1:42" ht="18.75" customHeight="1">
      <c r="A46" s="77"/>
      <c r="B46" s="10"/>
      <c r="C46" s="10"/>
      <c r="D46" s="173"/>
      <c r="E46" s="33"/>
      <c r="F46" s="546"/>
      <c r="G46" s="10"/>
      <c r="H46" s="10"/>
      <c r="I46" s="173"/>
      <c r="J46" s="34"/>
      <c r="K46" s="37"/>
      <c r="L46" s="10"/>
      <c r="M46" s="10"/>
      <c r="N46" s="173"/>
      <c r="O46" s="34"/>
      <c r="P46" s="27"/>
      <c r="Q46" s="27"/>
      <c r="R46" s="27"/>
      <c r="S46" s="27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8.75" customHeight="1">
      <c r="A47" s="482"/>
      <c r="B47" s="38"/>
      <c r="C47" s="21"/>
      <c r="D47" s="170"/>
      <c r="E47" s="20"/>
      <c r="F47" s="15"/>
      <c r="G47" s="21"/>
      <c r="H47" s="21"/>
      <c r="I47" s="170"/>
      <c r="J47" s="20"/>
      <c r="K47" s="21"/>
      <c r="L47" s="21"/>
      <c r="M47" s="21"/>
      <c r="N47" s="170"/>
      <c r="O47" s="20"/>
      <c r="P47" s="27"/>
      <c r="Q47" s="27"/>
      <c r="R47" s="27"/>
      <c r="S47" s="27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8.75" customHeight="1">
      <c r="A48" s="77" t="s">
        <v>76</v>
      </c>
      <c r="B48" s="21"/>
      <c r="C48" s="21"/>
      <c r="D48" s="170"/>
      <c r="E48" s="20"/>
      <c r="F48" s="15"/>
      <c r="G48" s="21"/>
      <c r="H48" s="21"/>
      <c r="I48" s="170"/>
      <c r="J48" s="20"/>
      <c r="K48" s="21"/>
      <c r="L48" s="21"/>
      <c r="M48" s="21"/>
      <c r="N48" s="170"/>
      <c r="O48" s="20"/>
      <c r="P48" s="27"/>
      <c r="Q48" s="27"/>
      <c r="R48" s="27"/>
      <c r="S48" s="27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8.75" customHeight="1">
      <c r="A49" s="20" t="s">
        <v>374</v>
      </c>
      <c r="B49" s="11">
        <f>B9</f>
        <v>13367</v>
      </c>
      <c r="C49" s="518">
        <f>C9</f>
        <v>78123.599799999996</v>
      </c>
      <c r="D49" s="170">
        <f t="shared" ref="D49:D71" si="6">IF(B49=0, "    ---- ", IF(ABS(ROUND(100/B49*C49-100,1))&lt;999,ROUND(100/B49*C49-100,1),IF(ROUND(100/B49*C49-100,1)&gt;999,999,-999)))</f>
        <v>484.5</v>
      </c>
      <c r="E49" s="33">
        <f t="shared" ref="E49:E71" si="7">100/C$72*C49</f>
        <v>0.15610257910872666</v>
      </c>
      <c r="F49" s="546"/>
      <c r="G49" s="21">
        <f>G9</f>
        <v>0</v>
      </c>
      <c r="H49" s="518">
        <f>H9</f>
        <v>4350.5896400000001</v>
      </c>
      <c r="I49" s="170" t="str">
        <f t="shared" ref="I49:I71" si="8">IF(G49=0, "    ---- ", IF(ABS(ROUND(100/G49*H49-100,1))&lt;999,ROUND(100/G49*H49-100,1),IF(ROUND(100/G49*H49-100,1)&gt;999,999,-999)))</f>
        <v xml:space="preserve">    ---- </v>
      </c>
      <c r="J49" s="33">
        <f>100/H$72*H49</f>
        <v>5.8364476896435459E-2</v>
      </c>
      <c r="K49" s="36"/>
      <c r="L49" s="21">
        <f>L9</f>
        <v>0</v>
      </c>
      <c r="M49" s="21">
        <f>M9</f>
        <v>0</v>
      </c>
      <c r="N49" s="170" t="str">
        <f t="shared" ref="N49:N71" si="9">IF(L49=0, "    ---- ", IF(ABS(ROUND(100/L49*M49-100,1))&lt;999,ROUND(100/L49*M49-100,1),IF(ROUND(100/L49*M49-100,1)&gt;999,999,-999)))</f>
        <v xml:space="preserve">    ---- </v>
      </c>
      <c r="O49" s="33">
        <f>100/M$72*M49</f>
        <v>0</v>
      </c>
      <c r="P49" s="27"/>
      <c r="Q49" s="27"/>
      <c r="R49" s="27"/>
      <c r="S49" s="27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s="138" customFormat="1" ht="18.75" customHeight="1">
      <c r="A50" s="229" t="s">
        <v>109</v>
      </c>
      <c r="B50" s="11">
        <f>B10+B34</f>
        <v>731286.24600000004</v>
      </c>
      <c r="C50" s="11">
        <f>C10+C34</f>
        <v>829839.62399999995</v>
      </c>
      <c r="D50" s="171">
        <f t="shared" si="6"/>
        <v>13.5</v>
      </c>
      <c r="E50" s="33">
        <f t="shared" si="7"/>
        <v>1.6581430692472519</v>
      </c>
      <c r="F50" s="546"/>
      <c r="G50" s="11">
        <f>G10+G34</f>
        <v>140290.15370287996</v>
      </c>
      <c r="H50" s="11">
        <f>H10+H34</f>
        <v>138448.87600000002</v>
      </c>
      <c r="I50" s="171">
        <f t="shared" si="8"/>
        <v>-1.3</v>
      </c>
      <c r="J50" s="33">
        <f>100/H$72*H50</f>
        <v>1.8573335784984442</v>
      </c>
      <c r="K50" s="36"/>
      <c r="L50" s="11">
        <f>L10+L34</f>
        <v>10552204.651999999</v>
      </c>
      <c r="M50" s="11">
        <f>M10+M34</f>
        <v>12440762.045</v>
      </c>
      <c r="N50" s="171">
        <f t="shared" si="9"/>
        <v>17.899999999999999</v>
      </c>
      <c r="O50" s="33">
        <f>100/M$72*M50</f>
        <v>1.1569343078341627</v>
      </c>
      <c r="P50" s="27"/>
      <c r="Q50" s="27"/>
      <c r="R50" s="27"/>
      <c r="S50" s="27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s="138" customFormat="1" ht="18.75" customHeight="1">
      <c r="A51" s="20" t="s">
        <v>349</v>
      </c>
      <c r="B51" s="11">
        <f>+B11+B35</f>
        <v>11415770</v>
      </c>
      <c r="C51" s="11">
        <f>+C11+C35</f>
        <v>10178418.46301</v>
      </c>
      <c r="D51" s="171">
        <f t="shared" si="6"/>
        <v>-10.8</v>
      </c>
      <c r="E51" s="33">
        <f t="shared" si="7"/>
        <v>20.337994887477556</v>
      </c>
      <c r="F51" s="546"/>
      <c r="G51" s="11">
        <f>+G11+G35</f>
        <v>1845258.35093</v>
      </c>
      <c r="H51" s="11">
        <f>+H11+H35</f>
        <v>2187120.3005800005</v>
      </c>
      <c r="I51" s="171">
        <f t="shared" si="8"/>
        <v>18.5</v>
      </c>
      <c r="J51" s="33">
        <f>100/H$72*H51</f>
        <v>29.340880849641891</v>
      </c>
      <c r="K51" s="36"/>
      <c r="L51" s="11">
        <f>+L11+L35</f>
        <v>258547325</v>
      </c>
      <c r="M51" s="11">
        <f>+M11+M35</f>
        <v>248027926</v>
      </c>
      <c r="N51" s="171">
        <f t="shared" si="9"/>
        <v>-4.0999999999999996</v>
      </c>
      <c r="O51" s="33">
        <f>100/M$72*M51</f>
        <v>23.065469450537417</v>
      </c>
      <c r="P51" s="27"/>
      <c r="Q51" s="27"/>
      <c r="R51" s="27"/>
      <c r="S51" s="27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s="138" customFormat="1" ht="18.75" customHeight="1">
      <c r="A52" s="20" t="s">
        <v>448</v>
      </c>
      <c r="B52" s="11">
        <f>B12</f>
        <v>90075</v>
      </c>
      <c r="C52" s="11">
        <f>C12</f>
        <v>101000</v>
      </c>
      <c r="D52" s="171">
        <f t="shared" si="6"/>
        <v>12.1</v>
      </c>
      <c r="E52" s="33">
        <f t="shared" si="7"/>
        <v>0.20181303127792372</v>
      </c>
      <c r="F52" s="546"/>
      <c r="G52" s="11">
        <f>'Tabell 2a'!N87</f>
        <v>22225</v>
      </c>
      <c r="H52" s="11">
        <f>'Tabell 2a'!O87</f>
        <v>21394</v>
      </c>
      <c r="I52" s="171">
        <f t="shared" si="8"/>
        <v>-3.7</v>
      </c>
      <c r="J52" s="33">
        <f>100/H$72*H52</f>
        <v>0.28700698572948841</v>
      </c>
      <c r="K52" s="36"/>
      <c r="L52" s="11">
        <f>'Tabell 3a'!N42</f>
        <v>0</v>
      </c>
      <c r="M52" s="11">
        <f>'Tabell 3a'!O42</f>
        <v>0</v>
      </c>
      <c r="N52" s="171" t="str">
        <f t="shared" si="9"/>
        <v xml:space="preserve">    ---- </v>
      </c>
      <c r="O52" s="33">
        <f>100/M$72*M52</f>
        <v>0</v>
      </c>
      <c r="P52" s="27"/>
      <c r="Q52" s="27"/>
      <c r="R52" s="27"/>
      <c r="S52" s="27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138" customFormat="1" ht="18.75" customHeight="1">
      <c r="A53" s="229" t="s">
        <v>122</v>
      </c>
      <c r="B53" s="234">
        <f>B13+B36</f>
        <v>486783</v>
      </c>
      <c r="C53" s="234">
        <f>C13+C36</f>
        <v>554179</v>
      </c>
      <c r="D53" s="158">
        <f t="shared" si="6"/>
        <v>13.8</v>
      </c>
      <c r="E53" s="236">
        <f t="shared" si="7"/>
        <v>1.1073321174313711</v>
      </c>
      <c r="F53" s="551"/>
      <c r="G53" s="234">
        <f>G13+G36</f>
        <v>33796</v>
      </c>
      <c r="H53" s="234">
        <f>H13+H36</f>
        <v>23288</v>
      </c>
      <c r="I53" s="158">
        <f t="shared" si="8"/>
        <v>-31.1</v>
      </c>
      <c r="J53" s="236">
        <f t="shared" ref="J53:J71" si="10">100/H$72*H53</f>
        <v>0.31241556902254491</v>
      </c>
      <c r="K53" s="545"/>
      <c r="L53" s="234">
        <f>L13+L36</f>
        <v>2292762</v>
      </c>
      <c r="M53" s="234">
        <f>M13+M36</f>
        <v>2587475</v>
      </c>
      <c r="N53" s="171">
        <f t="shared" si="9"/>
        <v>12.9</v>
      </c>
      <c r="O53" s="33">
        <f t="shared" ref="O53:O71" si="11">100/M$72*M53</f>
        <v>0.24062341095626993</v>
      </c>
      <c r="P53" s="27"/>
      <c r="Q53" s="27"/>
      <c r="R53" s="27"/>
      <c r="S53" s="27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s="138" customFormat="1" ht="18.75" customHeight="1">
      <c r="A54" s="229" t="s">
        <v>456</v>
      </c>
      <c r="B54" s="234">
        <f>B14</f>
        <v>3466</v>
      </c>
      <c r="C54" s="234">
        <f>C14</f>
        <v>3480</v>
      </c>
      <c r="D54" s="158">
        <f t="shared" si="6"/>
        <v>0.4</v>
      </c>
      <c r="E54" s="236">
        <f t="shared" si="7"/>
        <v>6.9535579093779653E-3</v>
      </c>
      <c r="F54" s="551"/>
      <c r="G54" s="234">
        <f>G14</f>
        <v>0</v>
      </c>
      <c r="H54" s="234">
        <f>H14</f>
        <v>0</v>
      </c>
      <c r="I54" s="158" t="str">
        <f t="shared" si="8"/>
        <v xml:space="preserve">    ---- </v>
      </c>
      <c r="J54" s="236">
        <f t="shared" si="10"/>
        <v>0</v>
      </c>
      <c r="K54" s="545"/>
      <c r="L54" s="234">
        <f>L14</f>
        <v>0</v>
      </c>
      <c r="M54" s="234">
        <f>M14</f>
        <v>0</v>
      </c>
      <c r="N54" s="171" t="str">
        <f t="shared" si="9"/>
        <v xml:space="preserve">    ---- </v>
      </c>
      <c r="O54" s="33">
        <f t="shared" si="11"/>
        <v>0</v>
      </c>
      <c r="P54" s="27"/>
      <c r="Q54" s="27"/>
      <c r="R54" s="27"/>
      <c r="S54" s="27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s="138" customFormat="1" ht="18.75" customHeight="1">
      <c r="A55" s="20" t="s">
        <v>74</v>
      </c>
      <c r="B55" s="11">
        <f>+B15</f>
        <v>1139128</v>
      </c>
      <c r="C55" s="11">
        <f>+C15</f>
        <v>1147821</v>
      </c>
      <c r="D55" s="171">
        <f t="shared" si="6"/>
        <v>0.8</v>
      </c>
      <c r="E55" s="33">
        <f t="shared" si="7"/>
        <v>2.2935171819253233</v>
      </c>
      <c r="F55" s="546"/>
      <c r="G55" s="11">
        <f>+G15</f>
        <v>40398</v>
      </c>
      <c r="H55" s="11">
        <f>+H15</f>
        <v>32167</v>
      </c>
      <c r="I55" s="171">
        <f t="shared" si="8"/>
        <v>-20.399999999999999</v>
      </c>
      <c r="J55" s="33">
        <f t="shared" si="10"/>
        <v>0.43153004159860026</v>
      </c>
      <c r="K55" s="36"/>
      <c r="L55" s="11">
        <f>+L15</f>
        <v>0</v>
      </c>
      <c r="M55" s="11">
        <f>+M15</f>
        <v>0</v>
      </c>
      <c r="N55" s="171" t="str">
        <f t="shared" si="9"/>
        <v xml:space="preserve">    ---- </v>
      </c>
      <c r="O55" s="33">
        <f t="shared" si="11"/>
        <v>0</v>
      </c>
      <c r="P55" s="27"/>
      <c r="Q55" s="27"/>
      <c r="R55" s="27"/>
      <c r="S55" s="27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s="138" customFormat="1" ht="18.75" customHeight="1">
      <c r="A56" s="20" t="s">
        <v>91</v>
      </c>
      <c r="B56" s="11">
        <f>B16+B37</f>
        <v>911976.25300000003</v>
      </c>
      <c r="C56" s="11">
        <f>C16+C37</f>
        <v>1047232.2179999999</v>
      </c>
      <c r="D56" s="171">
        <f t="shared" si="6"/>
        <v>14.8</v>
      </c>
      <c r="E56" s="33">
        <f t="shared" si="7"/>
        <v>2.0925258254107266</v>
      </c>
      <c r="F56" s="546"/>
      <c r="G56" s="11">
        <f>G16+G37</f>
        <v>92628.067999999999</v>
      </c>
      <c r="H56" s="11">
        <f>H16+H37</f>
        <v>99134.311000000002</v>
      </c>
      <c r="I56" s="171">
        <f t="shared" si="8"/>
        <v>7</v>
      </c>
      <c r="J56" s="33">
        <f t="shared" si="10"/>
        <v>1.3299167889351999</v>
      </c>
      <c r="K56" s="36"/>
      <c r="L56" s="11">
        <f>L16+L37</f>
        <v>15368668.630000001</v>
      </c>
      <c r="M56" s="11">
        <f>M16+M37</f>
        <v>18733060.190000001</v>
      </c>
      <c r="N56" s="171">
        <f t="shared" si="9"/>
        <v>21.9</v>
      </c>
      <c r="O56" s="33">
        <f t="shared" si="11"/>
        <v>1.7420894271700829</v>
      </c>
      <c r="P56" s="27"/>
      <c r="Q56" s="27"/>
      <c r="R56" s="27"/>
      <c r="S56" s="27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s="138" customFormat="1" ht="18.75" customHeight="1">
      <c r="A57" s="20" t="s">
        <v>3</v>
      </c>
      <c r="B57" s="11">
        <f>+B17</f>
        <v>17705</v>
      </c>
      <c r="C57" s="11">
        <f>+C17</f>
        <v>21113</v>
      </c>
      <c r="D57" s="171">
        <f t="shared" si="6"/>
        <v>19.2</v>
      </c>
      <c r="E57" s="33">
        <f t="shared" si="7"/>
        <v>4.2186916132384192E-2</v>
      </c>
      <c r="F57" s="546"/>
      <c r="G57" s="11">
        <f>+G17</f>
        <v>1500</v>
      </c>
      <c r="H57" s="11">
        <f>+H17</f>
        <v>1471</v>
      </c>
      <c r="I57" s="171">
        <f t="shared" si="8"/>
        <v>-1.9</v>
      </c>
      <c r="J57" s="33">
        <f t="shared" si="10"/>
        <v>1.97339102555893E-2</v>
      </c>
      <c r="K57" s="36"/>
      <c r="L57" s="11">
        <f>+L17</f>
        <v>23758</v>
      </c>
      <c r="M57" s="11">
        <f>+M17</f>
        <v>28340</v>
      </c>
      <c r="N57" s="171">
        <f t="shared" si="9"/>
        <v>19.3</v>
      </c>
      <c r="O57" s="33">
        <f t="shared" si="11"/>
        <v>2.635491151219119E-3</v>
      </c>
      <c r="P57" s="27"/>
      <c r="Q57" s="27"/>
      <c r="R57" s="27"/>
      <c r="S57" s="27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s="138" customFormat="1" ht="18.75" customHeight="1">
      <c r="A58" s="20" t="s">
        <v>117</v>
      </c>
      <c r="B58" s="11">
        <f>+B18</f>
        <v>227784</v>
      </c>
      <c r="C58" s="11">
        <f>+C18</f>
        <v>237735.09000000003</v>
      </c>
      <c r="D58" s="171">
        <f t="shared" si="6"/>
        <v>4.4000000000000004</v>
      </c>
      <c r="E58" s="33">
        <f t="shared" si="7"/>
        <v>0.47503009063396051</v>
      </c>
      <c r="F58" s="546"/>
      <c r="G58" s="11">
        <f>+G18</f>
        <v>14199</v>
      </c>
      <c r="H58" s="11">
        <f>+H18</f>
        <v>9945.7379999999994</v>
      </c>
      <c r="I58" s="171">
        <f t="shared" si="8"/>
        <v>-30</v>
      </c>
      <c r="J58" s="33">
        <f t="shared" si="10"/>
        <v>0.13342508573596479</v>
      </c>
      <c r="K58" s="36"/>
      <c r="L58" s="11">
        <f>+L18</f>
        <v>0</v>
      </c>
      <c r="M58" s="11">
        <f>+M18</f>
        <v>0</v>
      </c>
      <c r="N58" s="171" t="str">
        <f t="shared" si="9"/>
        <v xml:space="preserve">    ---- </v>
      </c>
      <c r="O58" s="33">
        <f t="shared" si="11"/>
        <v>0</v>
      </c>
      <c r="P58" s="27"/>
      <c r="Q58" s="27"/>
      <c r="R58" s="27"/>
      <c r="S58" s="27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s="138" customFormat="1" ht="18.75" customHeight="1">
      <c r="A59" s="20" t="s">
        <v>128</v>
      </c>
      <c r="B59" s="234">
        <f>B19+B38</f>
        <v>16343495.8675</v>
      </c>
      <c r="C59" s="234">
        <f>C19+C38</f>
        <v>15954344.762700001</v>
      </c>
      <c r="D59" s="158">
        <f t="shared" si="6"/>
        <v>-2.4</v>
      </c>
      <c r="E59" s="236">
        <f t="shared" si="7"/>
        <v>31.879155233797558</v>
      </c>
      <c r="F59" s="551"/>
      <c r="G59" s="234">
        <f>G19+G38</f>
        <v>0</v>
      </c>
      <c r="H59" s="234">
        <f>H19+H38</f>
        <v>5460</v>
      </c>
      <c r="I59" s="158" t="str">
        <f t="shared" si="8"/>
        <v xml:space="preserve">    ---- </v>
      </c>
      <c r="J59" s="236">
        <f t="shared" si="10"/>
        <v>7.3247552682200928E-2</v>
      </c>
      <c r="K59" s="545"/>
      <c r="L59" s="234">
        <f>L19+L38</f>
        <v>334286470.54869008</v>
      </c>
      <c r="M59" s="234">
        <f>M19+M38</f>
        <v>386001737.98771</v>
      </c>
      <c r="N59" s="171">
        <f t="shared" si="9"/>
        <v>15.5</v>
      </c>
      <c r="O59" s="33">
        <f t="shared" si="11"/>
        <v>35.896406662731493</v>
      </c>
      <c r="P59" s="27"/>
      <c r="Q59" s="27"/>
      <c r="R59" s="27"/>
      <c r="S59" s="27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s="138" customFormat="1" ht="18.75" customHeight="1">
      <c r="A60" s="20" t="s">
        <v>123</v>
      </c>
      <c r="B60" s="11">
        <f>B20+B39</f>
        <v>123094</v>
      </c>
      <c r="C60" s="11">
        <f>+C20+C39</f>
        <v>162908</v>
      </c>
      <c r="D60" s="171">
        <f t="shared" si="6"/>
        <v>32.299999999999997</v>
      </c>
      <c r="E60" s="33">
        <f t="shared" si="7"/>
        <v>0.32551442870716829</v>
      </c>
      <c r="F60" s="546"/>
      <c r="G60" s="11">
        <f>G20+G39</f>
        <v>26067</v>
      </c>
      <c r="H60" s="11">
        <f>H20+H39</f>
        <v>26845</v>
      </c>
      <c r="I60" s="171">
        <f t="shared" si="8"/>
        <v>3</v>
      </c>
      <c r="J60" s="33">
        <f t="shared" si="10"/>
        <v>0.3601338006874879</v>
      </c>
      <c r="K60" s="36"/>
      <c r="L60" s="11">
        <f>L20+L39</f>
        <v>1955123</v>
      </c>
      <c r="M60" s="11">
        <f>M20+M39</f>
        <v>2347478</v>
      </c>
      <c r="N60" s="171">
        <f t="shared" si="9"/>
        <v>20.100000000000001</v>
      </c>
      <c r="O60" s="33">
        <f t="shared" si="11"/>
        <v>0.21830478111085233</v>
      </c>
      <c r="P60" s="27"/>
      <c r="Q60" s="27"/>
      <c r="R60" s="110"/>
      <c r="S60" s="110"/>
      <c r="T60" s="59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s="138" customFormat="1" ht="18.75" customHeight="1">
      <c r="A61" s="20" t="s">
        <v>469</v>
      </c>
      <c r="B61" s="11">
        <f t="shared" ref="B61:C63" si="12">B21</f>
        <v>0</v>
      </c>
      <c r="C61" s="11">
        <f t="shared" si="12"/>
        <v>105293.125</v>
      </c>
      <c r="D61" s="171" t="str">
        <f t="shared" si="6"/>
        <v xml:space="preserve">    ---- </v>
      </c>
      <c r="E61" s="33">
        <f t="shared" si="7"/>
        <v>0.21039133395025078</v>
      </c>
      <c r="F61" s="546"/>
      <c r="G61" s="11">
        <f t="shared" ref="G61:H63" si="13">G21</f>
        <v>0</v>
      </c>
      <c r="H61" s="11">
        <f t="shared" si="13"/>
        <v>4728.8249999999998</v>
      </c>
      <c r="I61" s="171" t="str">
        <f>IF(G61=0, "    ---- ", IF(ABS(ROUND(100/G61*H61-100,1))&lt;999,ROUND(100/G61*H61-100,1),IF(ROUND(100/G61*H61-100,1)&gt;999,999,-999)))</f>
        <v xml:space="preserve">    ---- </v>
      </c>
      <c r="J61" s="33">
        <f>100/H$72*H61</f>
        <v>6.3438618738536415E-2</v>
      </c>
      <c r="K61" s="36"/>
      <c r="L61" s="11">
        <f t="shared" ref="L61:M63" si="14">L21</f>
        <v>0</v>
      </c>
      <c r="M61" s="11">
        <f t="shared" si="14"/>
        <v>0</v>
      </c>
      <c r="N61" s="171" t="str">
        <f>IF(L61=0, "    ---- ", IF(ABS(ROUND(100/L61*M61-100,1))&lt;999,ROUND(100/L61*M61-100,1),IF(ROUND(100/L61*M61-100,1)&gt;999,999,-999)))</f>
        <v xml:space="preserve">    ---- </v>
      </c>
      <c r="O61" s="33">
        <f>100/M$72*M61</f>
        <v>0</v>
      </c>
      <c r="P61" s="27"/>
      <c r="Q61" s="27"/>
      <c r="R61" s="110"/>
      <c r="S61" s="110"/>
      <c r="T61" s="594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s="138" customFormat="1" ht="18.75" customHeight="1">
      <c r="A62" s="20" t="s">
        <v>298</v>
      </c>
      <c r="B62" s="11">
        <f t="shared" si="12"/>
        <v>34993.360000000001</v>
      </c>
      <c r="C62" s="11">
        <f t="shared" si="12"/>
        <v>40550</v>
      </c>
      <c r="D62" s="171">
        <f t="shared" si="6"/>
        <v>15.9</v>
      </c>
      <c r="E62" s="33">
        <f t="shared" si="7"/>
        <v>8.1024934834849571E-2</v>
      </c>
      <c r="F62" s="546"/>
      <c r="G62" s="11">
        <f t="shared" si="13"/>
        <v>1944</v>
      </c>
      <c r="H62" s="11">
        <f t="shared" si="13"/>
        <v>1676</v>
      </c>
      <c r="I62" s="171">
        <f t="shared" si="8"/>
        <v>-13.8</v>
      </c>
      <c r="J62" s="33">
        <f t="shared" si="10"/>
        <v>2.2484047306844095E-2</v>
      </c>
      <c r="K62" s="36"/>
      <c r="L62" s="11">
        <f t="shared" si="14"/>
        <v>0</v>
      </c>
      <c r="M62" s="11">
        <f t="shared" si="14"/>
        <v>0</v>
      </c>
      <c r="N62" s="171" t="str">
        <f t="shared" si="9"/>
        <v xml:space="preserve">    ---- </v>
      </c>
      <c r="O62" s="33">
        <f t="shared" si="11"/>
        <v>0</v>
      </c>
      <c r="P62" s="27"/>
      <c r="Q62" s="27"/>
      <c r="R62" s="27"/>
      <c r="S62" s="27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s="138" customFormat="1" ht="18.75" customHeight="1">
      <c r="A63" s="20" t="s">
        <v>303</v>
      </c>
      <c r="B63" s="11">
        <f t="shared" si="12"/>
        <v>2479</v>
      </c>
      <c r="C63" s="11">
        <f t="shared" si="12"/>
        <v>2609</v>
      </c>
      <c r="D63" s="171">
        <f t="shared" si="6"/>
        <v>5.2</v>
      </c>
      <c r="E63" s="33">
        <f t="shared" si="7"/>
        <v>5.2131702832089403E-3</v>
      </c>
      <c r="F63" s="546"/>
      <c r="G63" s="11">
        <f t="shared" si="13"/>
        <v>0</v>
      </c>
      <c r="H63" s="11">
        <f t="shared" si="13"/>
        <v>0</v>
      </c>
      <c r="I63" s="171" t="str">
        <f t="shared" si="8"/>
        <v xml:space="preserve">    ---- </v>
      </c>
      <c r="J63" s="33">
        <f t="shared" si="10"/>
        <v>0</v>
      </c>
      <c r="K63" s="36"/>
      <c r="L63" s="11">
        <f t="shared" si="14"/>
        <v>0</v>
      </c>
      <c r="M63" s="11">
        <f t="shared" si="14"/>
        <v>0</v>
      </c>
      <c r="N63" s="171" t="str">
        <f t="shared" si="9"/>
        <v xml:space="preserve">    ---- </v>
      </c>
      <c r="O63" s="33">
        <f t="shared" si="11"/>
        <v>0</v>
      </c>
      <c r="P63" s="27"/>
      <c r="Q63" s="27"/>
      <c r="R63" s="27"/>
      <c r="S63" s="27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s="138" customFormat="1" ht="18.75" customHeight="1">
      <c r="A64" s="229" t="s">
        <v>112</v>
      </c>
      <c r="B64" s="11">
        <f>+B24+B40</f>
        <v>5237680.634153448</v>
      </c>
      <c r="C64" s="11">
        <f>+C24+C40</f>
        <v>6130702.6100000003</v>
      </c>
      <c r="D64" s="171">
        <f t="shared" si="6"/>
        <v>17</v>
      </c>
      <c r="E64" s="33">
        <f t="shared" si="7"/>
        <v>12.250056213738402</v>
      </c>
      <c r="F64" s="546"/>
      <c r="G64" s="11">
        <f>+G24+G40</f>
        <v>2223939.6557778874</v>
      </c>
      <c r="H64" s="11">
        <f>+H24+H40</f>
        <v>3234231.5100000002</v>
      </c>
      <c r="I64" s="171">
        <f t="shared" si="8"/>
        <v>45.4</v>
      </c>
      <c r="J64" s="33">
        <f t="shared" si="10"/>
        <v>43.388194673106099</v>
      </c>
      <c r="K64" s="36"/>
      <c r="L64" s="11">
        <f>+L24+L40</f>
        <v>71399847.373499319</v>
      </c>
      <c r="M64" s="11">
        <f>+M24+M40</f>
        <v>83846970.18603307</v>
      </c>
      <c r="N64" s="171">
        <f t="shared" si="9"/>
        <v>17.399999999999999</v>
      </c>
      <c r="O64" s="33">
        <f t="shared" si="11"/>
        <v>7.7973870141786676</v>
      </c>
      <c r="P64" s="27"/>
      <c r="Q64" s="27"/>
      <c r="R64" s="27"/>
      <c r="S64" s="27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256" s="138" customFormat="1" ht="18.75" customHeight="1">
      <c r="A65" s="229" t="s">
        <v>329</v>
      </c>
      <c r="B65" s="11">
        <f>B25</f>
        <v>1547364</v>
      </c>
      <c r="C65" s="11">
        <f>C25</f>
        <v>1559758</v>
      </c>
      <c r="D65" s="171">
        <f t="shared" si="6"/>
        <v>0.8</v>
      </c>
      <c r="E65" s="33">
        <f t="shared" si="7"/>
        <v>3.1166286142573436</v>
      </c>
      <c r="F65" s="546"/>
      <c r="G65" s="11">
        <f>G25</f>
        <v>0</v>
      </c>
      <c r="H65" s="11">
        <f>H25</f>
        <v>0</v>
      </c>
      <c r="I65" s="171" t="str">
        <f t="shared" si="8"/>
        <v xml:space="preserve">    ---- </v>
      </c>
      <c r="J65" s="33">
        <f t="shared" si="10"/>
        <v>0</v>
      </c>
      <c r="K65" s="36"/>
      <c r="L65" s="11">
        <f>L25</f>
        <v>49590103</v>
      </c>
      <c r="M65" s="11">
        <f>M25</f>
        <v>58892941</v>
      </c>
      <c r="N65" s="171">
        <f t="shared" si="9"/>
        <v>18.8</v>
      </c>
      <c r="O65" s="33">
        <f t="shared" si="11"/>
        <v>5.4767757542261695</v>
      </c>
      <c r="P65" s="27"/>
      <c r="Q65" s="27"/>
      <c r="R65" s="27"/>
      <c r="S65" s="27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256" s="138" customFormat="1" ht="18.75" customHeight="1">
      <c r="A66" s="229" t="s">
        <v>19</v>
      </c>
      <c r="B66" s="11">
        <f>B41</f>
        <v>75106</v>
      </c>
      <c r="C66" s="11">
        <f>C41</f>
        <v>78919</v>
      </c>
      <c r="D66" s="171">
        <f t="shared" si="6"/>
        <v>5.0999999999999996</v>
      </c>
      <c r="E66" s="33">
        <f t="shared" si="7"/>
        <v>0.1576919070833907</v>
      </c>
      <c r="F66" s="546"/>
      <c r="G66" s="11">
        <f>G41</f>
        <v>58798</v>
      </c>
      <c r="H66" s="11">
        <f>H41</f>
        <v>76080</v>
      </c>
      <c r="I66" s="171">
        <f t="shared" si="8"/>
        <v>29.4</v>
      </c>
      <c r="J66" s="33">
        <f t="shared" si="10"/>
        <v>1.0206362285827559</v>
      </c>
      <c r="K66" s="36"/>
      <c r="L66" s="11">
        <f>L41</f>
        <v>1387383</v>
      </c>
      <c r="M66" s="11">
        <f>M41</f>
        <v>1562174</v>
      </c>
      <c r="N66" s="171">
        <f t="shared" si="9"/>
        <v>12.6</v>
      </c>
      <c r="O66" s="33">
        <f t="shared" si="11"/>
        <v>0.14527507952239152</v>
      </c>
      <c r="P66" s="27"/>
      <c r="Q66" s="27"/>
      <c r="R66" s="27"/>
      <c r="S66" s="27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256" s="138" customFormat="1" ht="18.75" customHeight="1">
      <c r="A67" s="229" t="s">
        <v>352</v>
      </c>
      <c r="B67" s="11">
        <f>B26+B42</f>
        <v>20.106999999999999</v>
      </c>
      <c r="C67" s="11">
        <f>C26+C42</f>
        <v>15.4857</v>
      </c>
      <c r="D67" s="171">
        <f t="shared" si="6"/>
        <v>-23</v>
      </c>
      <c r="E67" s="33">
        <f t="shared" si="7"/>
        <v>3.0942733252084582E-5</v>
      </c>
      <c r="F67" s="546"/>
      <c r="G67" s="11">
        <f>G26+G42</f>
        <v>0</v>
      </c>
      <c r="H67" s="11">
        <f>H26+H42</f>
        <v>0</v>
      </c>
      <c r="I67" s="171" t="str">
        <f t="shared" si="8"/>
        <v xml:space="preserve">    ---- </v>
      </c>
      <c r="J67" s="33">
        <f t="shared" si="10"/>
        <v>0</v>
      </c>
      <c r="K67" s="36"/>
      <c r="L67" s="11">
        <f>L26+L42</f>
        <v>8790165.2884999998</v>
      </c>
      <c r="M67" s="11">
        <f>M26+M42</f>
        <v>9188268.5275800005</v>
      </c>
      <c r="N67" s="171">
        <f t="shared" si="9"/>
        <v>4.5</v>
      </c>
      <c r="O67" s="33">
        <f t="shared" si="11"/>
        <v>0.85446719828730466</v>
      </c>
      <c r="P67" s="27"/>
      <c r="Q67" s="27"/>
      <c r="R67" s="27"/>
      <c r="S67" s="27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256" s="138" customFormat="1" ht="18.75" customHeight="1">
      <c r="A68" s="20" t="s">
        <v>94</v>
      </c>
      <c r="B68" s="11">
        <f>+B27+B43</f>
        <v>1993426.87944</v>
      </c>
      <c r="C68" s="11">
        <f>+C27+C43</f>
        <v>2185076.5818800004</v>
      </c>
      <c r="D68" s="171">
        <f t="shared" si="6"/>
        <v>9.6</v>
      </c>
      <c r="E68" s="33">
        <f t="shared" si="7"/>
        <v>4.3661082036000707</v>
      </c>
      <c r="F68" s="546"/>
      <c r="G68" s="11">
        <f>+G27+G43</f>
        <v>161406</v>
      </c>
      <c r="H68" s="11">
        <f>+H27+H43</f>
        <v>211398.77799999999</v>
      </c>
      <c r="I68" s="171">
        <f t="shared" si="8"/>
        <v>31</v>
      </c>
      <c r="J68" s="33">
        <f t="shared" si="10"/>
        <v>2.8359785949648164</v>
      </c>
      <c r="K68" s="36"/>
      <c r="L68" s="11">
        <f>+L27+L43</f>
        <v>27628432.659329996</v>
      </c>
      <c r="M68" s="11">
        <f>+M27+M43</f>
        <v>31060160.444079995</v>
      </c>
      <c r="N68" s="171">
        <f t="shared" si="9"/>
        <v>12.4</v>
      </c>
      <c r="O68" s="33">
        <f t="shared" si="11"/>
        <v>2.8884537052159112</v>
      </c>
      <c r="P68" s="27"/>
      <c r="Q68" s="27"/>
      <c r="R68" s="27"/>
      <c r="S68" s="27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256" s="138" customFormat="1" ht="18.75" customHeight="1">
      <c r="A69" s="20" t="s">
        <v>111</v>
      </c>
      <c r="B69" s="11">
        <f>+B28+B44</f>
        <v>9017632.1325199995</v>
      </c>
      <c r="C69" s="11">
        <f>+C28+C44</f>
        <v>9091278.1290000007</v>
      </c>
      <c r="D69" s="171">
        <f t="shared" si="6"/>
        <v>0.8</v>
      </c>
      <c r="E69" s="33">
        <f t="shared" si="7"/>
        <v>18.165726706972087</v>
      </c>
      <c r="F69" s="546"/>
      <c r="G69" s="11">
        <f>+G28+G44</f>
        <v>249814.872256</v>
      </c>
      <c r="H69" s="11">
        <f>+H28+H44</f>
        <v>1367029.034</v>
      </c>
      <c r="I69" s="171">
        <f t="shared" si="8"/>
        <v>447.2</v>
      </c>
      <c r="J69" s="33">
        <f t="shared" si="10"/>
        <v>18.339108275826604</v>
      </c>
      <c r="K69" s="36"/>
      <c r="L69" s="11">
        <f>+L28+L44</f>
        <v>216432019.71978277</v>
      </c>
      <c r="M69" s="11">
        <f>+M28+M44</f>
        <v>220604093.56071997</v>
      </c>
      <c r="N69" s="171">
        <f t="shared" si="9"/>
        <v>1.9</v>
      </c>
      <c r="O69" s="33">
        <f t="shared" si="11"/>
        <v>20.515177717078057</v>
      </c>
      <c r="P69" s="27"/>
      <c r="Q69" s="27"/>
      <c r="R69" s="27"/>
      <c r="S69" s="27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256" s="138" customFormat="1" ht="18.75" customHeight="1">
      <c r="A70" s="20" t="s">
        <v>50</v>
      </c>
      <c r="B70" s="11">
        <f>+B29</f>
        <v>22319</v>
      </c>
      <c r="C70" s="11">
        <f>+C29</f>
        <v>24715</v>
      </c>
      <c r="D70" s="171">
        <f t="shared" si="6"/>
        <v>10.7</v>
      </c>
      <c r="E70" s="33">
        <f t="shared" si="7"/>
        <v>4.9384248198355289E-2</v>
      </c>
      <c r="F70" s="546"/>
      <c r="G70" s="11">
        <f>+G29</f>
        <v>0</v>
      </c>
      <c r="H70" s="11">
        <f>+H29</f>
        <v>0</v>
      </c>
      <c r="I70" s="171" t="str">
        <f t="shared" si="8"/>
        <v xml:space="preserve">    ---- </v>
      </c>
      <c r="J70" s="33">
        <f t="shared" si="10"/>
        <v>0</v>
      </c>
      <c r="K70" s="36"/>
      <c r="L70" s="11">
        <f>+L29</f>
        <v>0</v>
      </c>
      <c r="M70" s="11">
        <f>+M29</f>
        <v>0</v>
      </c>
      <c r="N70" s="171" t="str">
        <f t="shared" si="9"/>
        <v xml:space="preserve">    ---- </v>
      </c>
      <c r="O70" s="33">
        <f t="shared" si="11"/>
        <v>0</v>
      </c>
      <c r="P70" s="27"/>
      <c r="Q70" s="27"/>
      <c r="R70" s="27"/>
      <c r="S70" s="27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256" s="138" customFormat="1" ht="18.75" customHeight="1">
      <c r="A71" s="20" t="s">
        <v>450</v>
      </c>
      <c r="B71" s="11">
        <f>+B30</f>
        <v>498797.96914</v>
      </c>
      <c r="C71" s="11">
        <f>+C30</f>
        <v>511210.57288000005</v>
      </c>
      <c r="D71" s="171">
        <f t="shared" si="6"/>
        <v>2.5</v>
      </c>
      <c r="E71" s="33">
        <f t="shared" si="7"/>
        <v>1.0214748052894727</v>
      </c>
      <c r="F71" s="546"/>
      <c r="G71" s="11">
        <f>+G30</f>
        <v>5723.3</v>
      </c>
      <c r="H71" s="11">
        <f>+H30</f>
        <v>9405</v>
      </c>
      <c r="I71" s="171">
        <f t="shared" si="8"/>
        <v>64.3</v>
      </c>
      <c r="J71" s="33">
        <f t="shared" si="10"/>
        <v>0.12617092179049447</v>
      </c>
      <c r="K71" s="36"/>
      <c r="L71" s="11">
        <f>+L30</f>
        <v>0</v>
      </c>
      <c r="M71" s="11">
        <f>+M30</f>
        <v>0</v>
      </c>
      <c r="N71" s="171" t="str">
        <f t="shared" si="9"/>
        <v xml:space="preserve">    ---- </v>
      </c>
      <c r="O71" s="33">
        <f t="shared" si="11"/>
        <v>0</v>
      </c>
      <c r="P71" s="27"/>
      <c r="Q71" s="27"/>
      <c r="R71" s="27"/>
      <c r="S71" s="27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256" s="139" customFormat="1" ht="18.75" customHeight="1">
      <c r="A72" s="483" t="s">
        <v>24</v>
      </c>
      <c r="B72" s="86">
        <f>SUM(B49:B71)</f>
        <v>49933749.448753446</v>
      </c>
      <c r="C72" s="86">
        <f>SUM(C49:C71)</f>
        <v>50046322.261969998</v>
      </c>
      <c r="D72" s="201">
        <f>IF(B72=0, "    ---- ", IF(ABS(ROUND(100/B72*C72-100,1))&lt;999,ROUND(100/B72*C72-100,1),IF(ROUND(100/B72*C72-100,1)&gt;999,999,-999)))</f>
        <v>0.2</v>
      </c>
      <c r="E72" s="87">
        <f>SUM(E49:E71)</f>
        <v>100</v>
      </c>
      <c r="F72" s="550"/>
      <c r="G72" s="86">
        <f>SUM(G49:G71)</f>
        <v>4917987.4006667668</v>
      </c>
      <c r="H72" s="86">
        <f>SUM(H49:H71)</f>
        <v>7454173.962220001</v>
      </c>
      <c r="I72" s="201">
        <f>IF(G72=0, "    ---- ", IF(ABS(ROUND(100/G72*H72-100,1))&lt;999,ROUND(100/G72*H72-100,1),IF(ROUND(100/G72*H72-100,1)&gt;999,999,-999)))</f>
        <v>51.6</v>
      </c>
      <c r="J72" s="87">
        <f>SUM(J49:J71)</f>
        <v>100</v>
      </c>
      <c r="K72" s="47"/>
      <c r="L72" s="86">
        <f>SUM(L49:L71)</f>
        <v>998254262.87180209</v>
      </c>
      <c r="M72" s="86">
        <f>SUM(M49:M71)</f>
        <v>1075321386.941123</v>
      </c>
      <c r="N72" s="201">
        <f>IF(L72=0, "    ---- ", IF(ABS(ROUND(100/L72*M72-100,1))&lt;999,ROUND(100/L72*M72-100,1),IF(ROUND(100/L72*M72-100,1)&gt;999,999,-999)))</f>
        <v>7.7</v>
      </c>
      <c r="O72" s="87">
        <f>SUM(O49:O71)</f>
        <v>100.00000000000001</v>
      </c>
      <c r="P72" s="28"/>
      <c r="Q72" s="28"/>
      <c r="R72" s="28"/>
      <c r="S72" s="28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</row>
    <row r="73" spans="1:256" ht="18.75" customHeight="1">
      <c r="A73" s="15" t="s">
        <v>38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</row>
    <row r="74" spans="1:256" ht="18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256" ht="18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256" ht="18.75" customHeight="1">
      <c r="A76" s="27"/>
      <c r="B76" s="29"/>
      <c r="C76" s="29"/>
      <c r="D76" s="27"/>
      <c r="E76" s="27"/>
      <c r="F76" s="27"/>
      <c r="G76" s="29"/>
      <c r="H76" s="29"/>
      <c r="I76" s="27"/>
      <c r="J76" s="27"/>
      <c r="K76" s="27"/>
      <c r="L76" s="29"/>
      <c r="M76" s="29"/>
      <c r="N76" s="27"/>
      <c r="O76" s="27"/>
      <c r="P76" s="27"/>
      <c r="Q76" s="27"/>
      <c r="R76" s="27"/>
      <c r="S76" s="27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256" ht="18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256" ht="18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256" ht="18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256" ht="18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ht="18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ht="18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ht="18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8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8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8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8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8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</row>
    <row r="89" spans="1:42" ht="18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42" ht="18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</row>
    <row r="91" spans="1:42" ht="18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</row>
    <row r="92" spans="1:42" ht="18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</row>
    <row r="93" spans="1:42" ht="18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</row>
    <row r="94" spans="1:42" ht="18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</row>
    <row r="95" spans="1:42" ht="18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</row>
    <row r="96" spans="1:42" ht="18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</row>
    <row r="97" spans="1:19" ht="18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</row>
    <row r="98" spans="1:19" ht="18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1"/>
      <c r="Q98" s="41"/>
      <c r="R98" s="41"/>
      <c r="S98" s="41"/>
    </row>
    <row r="99" spans="1:19" ht="27.95" customHeight="1">
      <c r="A99" s="39"/>
      <c r="B99" s="43"/>
      <c r="C99" s="43"/>
      <c r="D99" s="43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8"/>
      <c r="P99" s="27"/>
      <c r="Q99" s="27"/>
      <c r="R99" s="44"/>
      <c r="S99" s="41"/>
    </row>
    <row r="100" spans="1:19" ht="27.9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40"/>
      <c r="S100" s="41"/>
    </row>
    <row r="101" spans="1:19" ht="18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</row>
    <row r="102" spans="1:19" ht="18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</row>
    <row r="103" spans="1:19" ht="18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</row>
    <row r="104" spans="1:19" ht="18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</row>
    <row r="105" spans="1:19" ht="18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</row>
    <row r="106" spans="1:19" ht="18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</row>
    <row r="107" spans="1:19" ht="18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</row>
    <row r="108" spans="1:19" ht="18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</row>
    <row r="109" spans="1:19" ht="18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</row>
    <row r="110" spans="1:19" ht="18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</row>
    <row r="111" spans="1:19" ht="18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</row>
  </sheetData>
  <mergeCells count="4">
    <mergeCell ref="G5:J5"/>
    <mergeCell ref="L5:O5"/>
    <mergeCell ref="B5:E5"/>
    <mergeCell ref="A3:B3"/>
  </mergeCells>
  <phoneticPr fontId="0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2" orientation="portrait" r:id="rId1"/>
  <headerFooter alignWithMargins="0"/>
  <colBreaks count="2" manualBreakCount="2">
    <brk id="27" max="1048575" man="1"/>
    <brk id="3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W128"/>
  <sheetViews>
    <sheetView showGridLines="0" zoomScale="60" zoomScaleNormal="60" workbookViewId="0">
      <pane xSplit="1" ySplit="7" topLeftCell="B8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8"/>
  <cols>
    <col min="1" max="1" width="51" style="41" customWidth="1"/>
    <col min="2" max="3" width="16.7109375" style="41" customWidth="1"/>
    <col min="4" max="4" width="12.42578125" style="41" customWidth="1"/>
    <col min="5" max="5" width="4.7109375" style="41" customWidth="1"/>
    <col min="6" max="7" width="16.7109375" style="41" customWidth="1"/>
    <col min="8" max="8" width="12.42578125" style="41" customWidth="1"/>
    <col min="9" max="9" width="4.7109375" style="41" customWidth="1"/>
    <col min="10" max="10" width="18.85546875" style="41" customWidth="1"/>
    <col min="11" max="11" width="18" style="41" bestFit="1" customWidth="1"/>
    <col min="12" max="12" width="12.42578125" style="41" customWidth="1"/>
    <col min="13" max="13" width="11.42578125" style="41"/>
    <col min="14" max="15" width="17.140625" style="41" bestFit="1" customWidth="1"/>
    <col min="16" max="16384" width="11.42578125" style="41"/>
  </cols>
  <sheetData>
    <row r="1" spans="1:13" ht="18.75" customHeight="1">
      <c r="A1" s="66" t="s">
        <v>0</v>
      </c>
      <c r="B1" s="557" t="s">
        <v>446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0.100000000000001" customHeight="1">
      <c r="A2" s="66" t="s">
        <v>453</v>
      </c>
      <c r="B2" s="55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100000000000001" customHeight="1">
      <c r="A3" s="28" t="s">
        <v>90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8.75" customHeight="1">
      <c r="A4" s="136" t="s">
        <v>474</v>
      </c>
      <c r="B4" s="31"/>
      <c r="C4" s="103"/>
      <c r="D4" s="528"/>
      <c r="E4" s="15"/>
      <c r="F4" s="74"/>
      <c r="G4" s="75"/>
      <c r="H4" s="76"/>
      <c r="I4" s="15"/>
      <c r="J4" s="74"/>
      <c r="K4" s="75"/>
      <c r="L4" s="76"/>
      <c r="M4" s="27"/>
    </row>
    <row r="5" spans="1:13" ht="18.75" customHeight="1">
      <c r="A5" s="106"/>
      <c r="B5" s="652" t="s">
        <v>108</v>
      </c>
      <c r="C5" s="653"/>
      <c r="D5" s="654"/>
      <c r="E5" s="107"/>
      <c r="F5" s="652" t="s">
        <v>107</v>
      </c>
      <c r="G5" s="653"/>
      <c r="H5" s="654"/>
      <c r="I5" s="530"/>
      <c r="J5" s="652" t="s">
        <v>116</v>
      </c>
      <c r="K5" s="653"/>
      <c r="L5" s="654"/>
      <c r="M5" s="27"/>
    </row>
    <row r="6" spans="1:13" ht="18.75" customHeight="1">
      <c r="A6" s="99"/>
      <c r="B6" s="108"/>
      <c r="C6" s="105"/>
      <c r="D6" s="49" t="s">
        <v>25</v>
      </c>
      <c r="E6" s="523"/>
      <c r="F6" s="108"/>
      <c r="G6" s="105"/>
      <c r="H6" s="49" t="s">
        <v>25</v>
      </c>
      <c r="I6" s="525"/>
      <c r="J6" s="108"/>
      <c r="K6" s="105"/>
      <c r="L6" s="49" t="s">
        <v>25</v>
      </c>
      <c r="M6" s="27"/>
    </row>
    <row r="7" spans="1:13" ht="18.75" customHeight="1">
      <c r="A7" s="198" t="s">
        <v>348</v>
      </c>
      <c r="B7" s="196">
        <v>2014</v>
      </c>
      <c r="C7" s="199">
        <v>2015</v>
      </c>
      <c r="D7" s="529" t="s">
        <v>7</v>
      </c>
      <c r="E7" s="523"/>
      <c r="F7" s="196">
        <v>2014</v>
      </c>
      <c r="G7" s="199">
        <v>2015</v>
      </c>
      <c r="H7" s="529" t="s">
        <v>7</v>
      </c>
      <c r="I7" s="72"/>
      <c r="J7" s="196">
        <v>2014</v>
      </c>
      <c r="K7" s="196">
        <v>2015</v>
      </c>
      <c r="L7" s="18" t="s">
        <v>7</v>
      </c>
      <c r="M7" s="27"/>
    </row>
    <row r="8" spans="1:13" ht="18.75" customHeight="1">
      <c r="A8" s="99" t="s">
        <v>63</v>
      </c>
      <c r="B8" s="80"/>
      <c r="C8" s="78"/>
      <c r="D8" s="79"/>
      <c r="E8" s="524"/>
      <c r="F8" s="80"/>
      <c r="G8" s="78"/>
      <c r="H8" s="78"/>
      <c r="I8" s="100"/>
      <c r="J8" s="78"/>
      <c r="K8" s="78"/>
      <c r="L8" s="79"/>
      <c r="M8" s="27"/>
    </row>
    <row r="9" spans="1:13" ht="18.75" customHeight="1">
      <c r="A9" s="20" t="s">
        <v>53</v>
      </c>
      <c r="B9" s="171">
        <f>'Tabell 2a'!CL10</f>
        <v>4021896.5898351762</v>
      </c>
      <c r="C9" s="171">
        <f>'Tabell 2a'!CM10</f>
        <v>4754327.2086499995</v>
      </c>
      <c r="D9" s="171">
        <f>'Tabell 2a'!CN10</f>
        <v>18.2</v>
      </c>
      <c r="E9" s="171"/>
      <c r="F9" s="171">
        <f>'Tabell 2b'!AT10</f>
        <v>2932403.7964799996</v>
      </c>
      <c r="G9" s="171">
        <f>'Tabell 2b'!AU10</f>
        <v>4148272.18346</v>
      </c>
      <c r="H9" s="171">
        <f>'Tabell 2b'!AV10</f>
        <v>41.5</v>
      </c>
      <c r="I9" s="171"/>
      <c r="J9" s="172">
        <f>+'Tabell 2b'!AW10</f>
        <v>6954300.3863151763</v>
      </c>
      <c r="K9" s="172">
        <f>+'Tabell 2b'!AX10</f>
        <v>8902599.3921099994</v>
      </c>
      <c r="L9" s="172">
        <f>+'Tabell 2b'!AY10</f>
        <v>28</v>
      </c>
      <c r="M9" s="27"/>
    </row>
    <row r="10" spans="1:13" ht="18.75" customHeight="1">
      <c r="A10" s="20" t="s">
        <v>54</v>
      </c>
      <c r="B10" s="171">
        <f>'Tabell 2a'!CL13</f>
        <v>688369.63338827156</v>
      </c>
      <c r="C10" s="171">
        <f>'Tabell 2a'!CM13</f>
        <v>706134.30909000011</v>
      </c>
      <c r="D10" s="171">
        <f>'Tabell 2a'!CN13</f>
        <v>2.6</v>
      </c>
      <c r="E10" s="171"/>
      <c r="F10" s="171">
        <f>'Tabell 2b'!AT13</f>
        <v>141373.86668000001</v>
      </c>
      <c r="G10" s="171">
        <f>'Tabell 2b'!AU13</f>
        <v>206432.06420999998</v>
      </c>
      <c r="H10" s="171">
        <f>'Tabell 2b'!AV13</f>
        <v>46</v>
      </c>
      <c r="I10" s="171"/>
      <c r="J10" s="172">
        <f>+'Tabell 2b'!AW13</f>
        <v>829743.50006827153</v>
      </c>
      <c r="K10" s="172">
        <f>+'Tabell 2b'!AX13</f>
        <v>912566.37330000009</v>
      </c>
      <c r="L10" s="172">
        <f>+'Tabell 2b'!AY13</f>
        <v>10</v>
      </c>
      <c r="M10" s="27"/>
    </row>
    <row r="11" spans="1:13" ht="18.75" customHeight="1">
      <c r="A11" s="20" t="s">
        <v>55</v>
      </c>
      <c r="B11" s="171">
        <f>'Tabell 2a'!CL19</f>
        <v>2759163.4398000003</v>
      </c>
      <c r="C11" s="171">
        <f>'Tabell 2a'!CM19</f>
        <v>2843273.5232899999</v>
      </c>
      <c r="D11" s="171">
        <f>'Tabell 2a'!CN19</f>
        <v>3</v>
      </c>
      <c r="E11" s="171"/>
      <c r="F11" s="171">
        <f>'Tabell 2b'!AT19</f>
        <v>0</v>
      </c>
      <c r="G11" s="171">
        <f>'Tabell 2b'!AU19</f>
        <v>0</v>
      </c>
      <c r="H11" s="171">
        <f>'Tabell 2b'!AV19</f>
        <v>0</v>
      </c>
      <c r="I11" s="171"/>
      <c r="J11" s="172">
        <f>+'Tabell 2b'!AW19</f>
        <v>2759163.4398000003</v>
      </c>
      <c r="K11" s="172">
        <f>+'Tabell 2b'!AX19</f>
        <v>2843273.5232899999</v>
      </c>
      <c r="L11" s="172">
        <f>+'Tabell 2b'!AY19</f>
        <v>3</v>
      </c>
      <c r="M11" s="27"/>
    </row>
    <row r="12" spans="1:13" ht="18.75" customHeight="1">
      <c r="A12" s="20" t="s">
        <v>56</v>
      </c>
      <c r="B12" s="171">
        <f>'Tabell 2a'!CL25</f>
        <v>10801858.400390001</v>
      </c>
      <c r="C12" s="171">
        <f>'Tabell 2a'!CM25</f>
        <v>10543960.193870001</v>
      </c>
      <c r="D12" s="171">
        <f>'Tabell 2a'!CN25</f>
        <v>-2.4</v>
      </c>
      <c r="E12" s="171"/>
      <c r="F12" s="171">
        <f>'Tabell 2b'!AT25</f>
        <v>7965492.9249999998</v>
      </c>
      <c r="G12" s="171">
        <f>'Tabell 2b'!AU25</f>
        <v>9629775.0984699987</v>
      </c>
      <c r="H12" s="171">
        <f>'Tabell 2b'!AV25</f>
        <v>20.9</v>
      </c>
      <c r="I12" s="171"/>
      <c r="J12" s="172">
        <f>+'Tabell 2b'!AW25</f>
        <v>18767351.32539</v>
      </c>
      <c r="K12" s="172">
        <f>+'Tabell 2b'!AX25</f>
        <v>20173735.292339999</v>
      </c>
      <c r="L12" s="172">
        <f>+'Tabell 2b'!AY25</f>
        <v>7.5</v>
      </c>
      <c r="M12" s="27"/>
    </row>
    <row r="13" spans="1:13" ht="18.75" customHeight="1">
      <c r="A13" s="20" t="s">
        <v>381</v>
      </c>
      <c r="B13" s="171">
        <f>'Tabell 2a'!CL27</f>
        <v>126300.88242000001</v>
      </c>
      <c r="C13" s="171">
        <f>'Tabell 2a'!CM27</f>
        <v>117920.07187</v>
      </c>
      <c r="D13" s="171">
        <f>IF(B13=0, "    ---- ", IF(ABS(ROUND(100/B13*C13-100,1))&lt;999,ROUND(100/B13*C13-100,1),IF(ROUND(100/B13*C13-100,1)&gt;999,999,-999)))</f>
        <v>-6.6</v>
      </c>
      <c r="E13" s="171"/>
      <c r="F13" s="171">
        <f>'Tabell 2b'!AT27</f>
        <v>7965492.9249999998</v>
      </c>
      <c r="G13" s="171">
        <f>'Tabell 2b'!AU27</f>
        <v>9629775.0984699987</v>
      </c>
      <c r="H13" s="171">
        <f>IF(F13=0, "    ---- ", IF(ABS(ROUND(100/F13*G13-100,1))&lt;999,ROUND(100/F13*G13-100,1),IF(ROUND(100/F13*G13-100,1)&gt;999,999,-999)))</f>
        <v>20.9</v>
      </c>
      <c r="I13" s="171"/>
      <c r="J13" s="172">
        <f>+'Tabell 2b'!AW27</f>
        <v>8091793.8074199995</v>
      </c>
      <c r="K13" s="172">
        <f>+'Tabell 2b'!AX27</f>
        <v>9747695.1703399979</v>
      </c>
      <c r="L13" s="172">
        <f>IF(J13=0, "    ---- ", IF(ABS(ROUND(100/J13*K13-100,1))&lt;999,ROUND(100/J13*K13-100,1),IF(ROUND(100/J13*K13-100,1)&gt;999,999,-999)))</f>
        <v>20.5</v>
      </c>
      <c r="M13" s="27"/>
    </row>
    <row r="14" spans="1:13" s="590" customFormat="1" ht="18.75" customHeight="1">
      <c r="A14" s="591" t="s">
        <v>464</v>
      </c>
      <c r="B14" s="596">
        <f>'Tabell 2a'!CL34</f>
        <v>0</v>
      </c>
      <c r="C14" s="596">
        <f>'Tabell 2a'!CM34</f>
        <v>22644.364999999998</v>
      </c>
      <c r="D14" s="171" t="str">
        <f>IF(B14=0, "    ---- ", IF(ABS(ROUND(100/B14*C14-100,1))&lt;999,ROUND(100/B14*C14-100,1),IF(ROUND(100/B14*C14-100,1)&gt;999,999,-999)))</f>
        <v xml:space="preserve">    ---- </v>
      </c>
      <c r="E14" s="596"/>
      <c r="F14" s="596">
        <f>'Tabell 2b'!AT34</f>
        <v>0</v>
      </c>
      <c r="G14" s="596">
        <f>'Tabell 2b'!AU34</f>
        <v>0</v>
      </c>
      <c r="H14" s="597">
        <f>'Tabell 2b'!AV44</f>
        <v>7.9</v>
      </c>
      <c r="I14" s="596"/>
      <c r="J14" s="596">
        <f>'Tabell 2b'!AW34</f>
        <v>0</v>
      </c>
      <c r="K14" s="596">
        <f>'Tabell 2b'!AX34</f>
        <v>22644.364999999998</v>
      </c>
      <c r="L14" s="172">
        <f>+'Tabell 2b'!AY44</f>
        <v>55.8</v>
      </c>
      <c r="M14" s="589"/>
    </row>
    <row r="15" spans="1:13" ht="18.75" customHeight="1">
      <c r="A15" s="20" t="s">
        <v>65</v>
      </c>
      <c r="B15" s="171">
        <f>'Tabell 2a'!CL45</f>
        <v>20534356.560180001</v>
      </c>
      <c r="C15" s="171">
        <f>'Tabell 2a'!CM45</f>
        <v>17143163.480930001</v>
      </c>
      <c r="D15" s="171">
        <f>'Tabell 2a'!CN45</f>
        <v>-16.5</v>
      </c>
      <c r="E15" s="171"/>
      <c r="F15" s="171">
        <f>'Tabell 2b'!AT45</f>
        <v>85555.414999999994</v>
      </c>
      <c r="G15" s="171">
        <f>'Tabell 2b'!AU45</f>
        <v>67949.659</v>
      </c>
      <c r="H15" s="171">
        <f>'Tabell 2b'!AV45</f>
        <v>-20.6</v>
      </c>
      <c r="I15" s="171"/>
      <c r="J15" s="172">
        <f>+'Tabell 2b'!AW45</f>
        <v>20619911.97518</v>
      </c>
      <c r="K15" s="172">
        <f>+'Tabell 2b'!AX45</f>
        <v>17211113.139930002</v>
      </c>
      <c r="L15" s="172">
        <f>+'Tabell 2b'!AY45</f>
        <v>-16.5</v>
      </c>
      <c r="M15" s="27"/>
    </row>
    <row r="16" spans="1:13" ht="18.75" customHeight="1">
      <c r="A16" s="20" t="s">
        <v>57</v>
      </c>
      <c r="B16" s="171">
        <f>'Tabell 2a'!CL46</f>
        <v>3278.8220000000001</v>
      </c>
      <c r="C16" s="171">
        <f>'Tabell 2a'!CM46</f>
        <v>3034.5410000000002</v>
      </c>
      <c r="D16" s="171">
        <f>'Tabell 2a'!CN46</f>
        <v>-7.5</v>
      </c>
      <c r="E16" s="171"/>
      <c r="F16" s="171">
        <f>'Tabell 2b'!AT46</f>
        <v>0</v>
      </c>
      <c r="G16" s="171">
        <f>'Tabell 2b'!AU46</f>
        <v>0</v>
      </c>
      <c r="H16" s="171">
        <f>'Tabell 2b'!AV46</f>
        <v>0</v>
      </c>
      <c r="I16" s="171"/>
      <c r="J16" s="172">
        <f>'Tabell 2b'!AW46</f>
        <v>3278.8220000000001</v>
      </c>
      <c r="K16" s="172">
        <f>'Tabell 2b'!AX46</f>
        <v>3034.5410000000002</v>
      </c>
      <c r="L16" s="172">
        <f>'Tabell 2b'!AY46</f>
        <v>-7.5</v>
      </c>
      <c r="M16" s="27"/>
    </row>
    <row r="17" spans="1:23" s="244" customFormat="1" ht="18.75" customHeight="1">
      <c r="A17" s="77" t="s">
        <v>99</v>
      </c>
      <c r="B17" s="173">
        <f>'Tabell 2a'!CL48</f>
        <v>38808923.445593454</v>
      </c>
      <c r="C17" s="173">
        <f>'Tabell 2a'!CM48</f>
        <v>35993893.266829997</v>
      </c>
      <c r="D17" s="173">
        <f>'Tabell 2a'!CN48</f>
        <v>-7.3</v>
      </c>
      <c r="E17" s="173"/>
      <c r="F17" s="173">
        <f>'Tabell 2b'!AT48</f>
        <v>11124826.00316</v>
      </c>
      <c r="G17" s="173">
        <f>'Tabell 2b'!AU48</f>
        <v>14052428.995140001</v>
      </c>
      <c r="H17" s="173">
        <f>'Tabell 2b'!AV48</f>
        <v>26.3</v>
      </c>
      <c r="I17" s="173"/>
      <c r="J17" s="174">
        <f>+'Tabell 2b'!AW48</f>
        <v>49933749.448753454</v>
      </c>
      <c r="K17" s="174">
        <f>+'Tabell 2b'!AX48</f>
        <v>50046322.261969998</v>
      </c>
      <c r="L17" s="174">
        <f>+'Tabell 2b'!AY48</f>
        <v>0.2</v>
      </c>
      <c r="M17" s="28"/>
      <c r="N17" s="422"/>
      <c r="O17" s="422"/>
      <c r="Q17" s="595"/>
      <c r="R17" s="595"/>
      <c r="S17" s="595"/>
      <c r="T17" s="595"/>
      <c r="U17" s="595"/>
      <c r="V17" s="595"/>
      <c r="W17" s="595"/>
    </row>
    <row r="18" spans="1:23" ht="18.75" customHeight="1">
      <c r="A18" s="77"/>
      <c r="B18" s="171"/>
      <c r="C18" s="171"/>
      <c r="D18" s="172"/>
      <c r="E18" s="171"/>
      <c r="F18" s="171"/>
      <c r="G18" s="171"/>
      <c r="H18" s="172"/>
      <c r="I18" s="171"/>
      <c r="J18" s="171"/>
      <c r="K18" s="171"/>
      <c r="L18" s="172"/>
      <c r="M18" s="27"/>
    </row>
    <row r="19" spans="1:23" ht="18.75" customHeight="1">
      <c r="A19" s="99" t="s">
        <v>64</v>
      </c>
      <c r="B19" s="171"/>
      <c r="C19" s="171"/>
      <c r="D19" s="172"/>
      <c r="E19" s="171"/>
      <c r="F19" s="171"/>
      <c r="G19" s="171"/>
      <c r="H19" s="172"/>
      <c r="I19" s="172"/>
      <c r="J19" s="172"/>
      <c r="K19" s="172"/>
      <c r="L19" s="172"/>
      <c r="M19" s="27"/>
    </row>
    <row r="20" spans="1:23" ht="18.75" customHeight="1">
      <c r="A20" s="20" t="s">
        <v>53</v>
      </c>
      <c r="B20" s="171">
        <f>'Tabell 2a'!CL50</f>
        <v>1578761.1151567672</v>
      </c>
      <c r="C20" s="171">
        <f>'Tabell 2a'!CM50</f>
        <v>1970739.1849100003</v>
      </c>
      <c r="D20" s="171">
        <f>'Tabell 2a'!CN50</f>
        <v>24.8</v>
      </c>
      <c r="E20" s="171"/>
      <c r="F20" s="171">
        <f>'Tabell 2b'!AT50</f>
        <v>2570232.99401</v>
      </c>
      <c r="G20" s="171">
        <f>'Tabell 2b'!AU50</f>
        <v>3713640.1460000002</v>
      </c>
      <c r="H20" s="171">
        <f>'Tabell 2b'!AV50</f>
        <v>44.5</v>
      </c>
      <c r="I20" s="171"/>
      <c r="J20" s="172">
        <f>+'Tabell 2b'!AW50</f>
        <v>4148994.1091667674</v>
      </c>
      <c r="K20" s="172">
        <f>+'Tabell 2b'!AX50</f>
        <v>5684379.330910001</v>
      </c>
      <c r="L20" s="172">
        <f>+'Tabell 2b'!AY50</f>
        <v>37</v>
      </c>
      <c r="M20" s="27"/>
    </row>
    <row r="21" spans="1:23" ht="18.75" customHeight="1">
      <c r="A21" s="20" t="s">
        <v>54</v>
      </c>
      <c r="B21" s="171">
        <f>'Tabell 2a'!CL53</f>
        <v>159535.28099999999</v>
      </c>
      <c r="C21" s="171">
        <f>'Tabell 2a'!CM53</f>
        <v>129333.658</v>
      </c>
      <c r="D21" s="171">
        <f>'Tabell 2a'!CN53</f>
        <v>-18.899999999999999</v>
      </c>
      <c r="E21" s="171"/>
      <c r="F21" s="171">
        <f>'Tabell 2b'!AT53</f>
        <v>103521.64550000001</v>
      </c>
      <c r="G21" s="171">
        <f>'Tabell 2b'!AU53</f>
        <v>172293.74900000001</v>
      </c>
      <c r="H21" s="171">
        <f>'Tabell 2b'!AV53</f>
        <v>66.400000000000006</v>
      </c>
      <c r="I21" s="171"/>
      <c r="J21" s="172">
        <f>+'Tabell 2b'!AW53</f>
        <v>263056.9265</v>
      </c>
      <c r="K21" s="172">
        <f>+'Tabell 2b'!AX53</f>
        <v>301627.40700000001</v>
      </c>
      <c r="L21" s="172">
        <f>+'Tabell 2b'!AY53</f>
        <v>14.7</v>
      </c>
      <c r="M21" s="27"/>
    </row>
    <row r="22" spans="1:23" ht="18.75" customHeight="1">
      <c r="A22" s="20" t="s">
        <v>55</v>
      </c>
      <c r="B22" s="171">
        <f>'Tabell 2a'!CL58</f>
        <v>57884.156239999997</v>
      </c>
      <c r="C22" s="171">
        <f>'Tabell 2a'!CM58</f>
        <v>48592.144889999996</v>
      </c>
      <c r="D22" s="171">
        <f>'Tabell 2a'!CN58</f>
        <v>-16.100000000000001</v>
      </c>
      <c r="E22" s="171"/>
      <c r="F22" s="171">
        <f>'Tabell 2b'!AT58</f>
        <v>0</v>
      </c>
      <c r="G22" s="171">
        <f>'Tabell 2b'!AU58</f>
        <v>0</v>
      </c>
      <c r="H22" s="171">
        <f>'Tabell 2b'!AV58</f>
        <v>0</v>
      </c>
      <c r="I22" s="171"/>
      <c r="J22" s="172">
        <f>+'Tabell 2b'!AW58</f>
        <v>57884.156239999997</v>
      </c>
      <c r="K22" s="172">
        <f>+'Tabell 2b'!AX58</f>
        <v>48592.144889999996</v>
      </c>
      <c r="L22" s="172">
        <f>+'Tabell 2b'!AY58</f>
        <v>-16.100000000000001</v>
      </c>
      <c r="M22" s="27"/>
    </row>
    <row r="23" spans="1:23" ht="18.75" customHeight="1">
      <c r="A23" s="20" t="s">
        <v>56</v>
      </c>
      <c r="B23" s="171">
        <f>'Tabell 2a'!CL64</f>
        <v>74542.033760000006</v>
      </c>
      <c r="C23" s="171">
        <f>'Tabell 2a'!CM64</f>
        <v>86771.94442</v>
      </c>
      <c r="D23" s="171">
        <f>'Tabell 2a'!CN64</f>
        <v>16.399999999999999</v>
      </c>
      <c r="E23" s="171"/>
      <c r="F23" s="171">
        <f>'Tabell 2b'!AT64</f>
        <v>373510.17499999999</v>
      </c>
      <c r="G23" s="171">
        <f>'Tabell 2b'!AU64</f>
        <v>1327318.0460000001</v>
      </c>
      <c r="H23" s="171">
        <f>'Tabell 2b'!AV64</f>
        <v>255.4</v>
      </c>
      <c r="I23" s="171"/>
      <c r="J23" s="172">
        <f>+'Tabell 2b'!AW64</f>
        <v>448052.20876000001</v>
      </c>
      <c r="K23" s="172">
        <f>+'Tabell 2b'!AX64</f>
        <v>1414089.9904200002</v>
      </c>
      <c r="L23" s="172">
        <f>+'Tabell 2b'!AY64</f>
        <v>215.6</v>
      </c>
      <c r="M23" s="27"/>
    </row>
    <row r="24" spans="1:23" ht="18.75" customHeight="1">
      <c r="A24" s="20" t="s">
        <v>381</v>
      </c>
      <c r="B24" s="171">
        <f>'Tabell 2a'!CL66</f>
        <v>2324</v>
      </c>
      <c r="C24" s="171">
        <f>'Tabell 2a'!CM66</f>
        <v>3581</v>
      </c>
      <c r="D24" s="171">
        <f>IF(B24=0, "    ---- ", IF(ABS(ROUND(100/B24*C24-100,1))&lt;999,ROUND(100/B24*C24-100,1),IF(ROUND(100/B24*C24-100,1)&gt;999,999,-999)))</f>
        <v>54.1</v>
      </c>
      <c r="E24" s="171"/>
      <c r="F24" s="171">
        <f>'Tabell 2b'!AT66</f>
        <v>373510.17499999999</v>
      </c>
      <c r="G24" s="171">
        <f>'Tabell 2b'!AU66</f>
        <v>1327318.0460000001</v>
      </c>
      <c r="H24" s="171">
        <f>'Tabell 2b'!AV66</f>
        <v>255.4</v>
      </c>
      <c r="I24" s="171"/>
      <c r="J24" s="172">
        <f>+'Tabell 2b'!AW66</f>
        <v>375834.17499999999</v>
      </c>
      <c r="K24" s="172">
        <f>+'Tabell 2b'!AX66</f>
        <v>1330899.0460000001</v>
      </c>
      <c r="L24" s="172">
        <f>IF(J24=0, "    ---- ", IF(ABS(ROUND(100/J24*K24-100,1))&lt;999,ROUND(100/J24*K24-100,1),IF(ROUND(100/J24*K24-100,1)&gt;999,999,-999)))</f>
        <v>254.1</v>
      </c>
      <c r="M24" s="27"/>
    </row>
    <row r="25" spans="1:23" ht="18.75" customHeight="1">
      <c r="A25" s="591" t="s">
        <v>464</v>
      </c>
      <c r="B25" s="171">
        <f>'Tabell 2a'!CL73</f>
        <v>0</v>
      </c>
      <c r="C25" s="171">
        <f>'Tabell 2a'!CM73</f>
        <v>25125.502</v>
      </c>
      <c r="D25" s="171" t="str">
        <f>'Tabell 2a'!CN73</f>
        <v xml:space="preserve">    ---- </v>
      </c>
      <c r="E25" s="171"/>
      <c r="F25" s="171">
        <f>'Tabell 2b'!AT73</f>
        <v>0</v>
      </c>
      <c r="G25" s="171">
        <f>'Tabell 2b'!AU73</f>
        <v>0</v>
      </c>
      <c r="H25" s="171" t="str">
        <f>'Tabell 2b'!AV73</f>
        <v xml:space="preserve">    ---- </v>
      </c>
      <c r="I25" s="171"/>
      <c r="J25" s="172">
        <f>'Tabell 2b'!AW73</f>
        <v>0</v>
      </c>
      <c r="K25" s="172">
        <f>'Tabell 2b'!AX73</f>
        <v>25125.502</v>
      </c>
      <c r="L25" s="172" t="str">
        <f>+'Tabell 2b'!AY73</f>
        <v xml:space="preserve">   ---- </v>
      </c>
      <c r="M25" s="27"/>
    </row>
    <row r="26" spans="1:23" ht="18.75" customHeight="1">
      <c r="A26" s="20" t="s">
        <v>65</v>
      </c>
      <c r="B26" s="171">
        <f>'Tabell 2a'!CL84</f>
        <v>0</v>
      </c>
      <c r="C26" s="171">
        <f>'Tabell 2a'!CM84</f>
        <v>5485.0889999999999</v>
      </c>
      <c r="D26" s="171" t="str">
        <f>'Tabell 2a'!CN84</f>
        <v xml:space="preserve">    ---- </v>
      </c>
      <c r="E26" s="171"/>
      <c r="F26" s="171">
        <f>'Tabell 2b'!AT84</f>
        <v>0</v>
      </c>
      <c r="G26" s="171">
        <f>'Tabell 2b'!AU84</f>
        <v>0</v>
      </c>
      <c r="H26" s="171" t="str">
        <f>'Tabell 2b'!AV84</f>
        <v xml:space="preserve">    ---- </v>
      </c>
      <c r="I26" s="171"/>
      <c r="J26" s="172">
        <f>+'Tabell 2b'!AW84</f>
        <v>0</v>
      </c>
      <c r="K26" s="172">
        <f>+'Tabell 2b'!AX84</f>
        <v>5485.0889999999999</v>
      </c>
      <c r="L26" s="172" t="str">
        <f>+'Tabell 2b'!AY84</f>
        <v xml:space="preserve">   ---- </v>
      </c>
      <c r="M26" s="27"/>
    </row>
    <row r="27" spans="1:23" ht="18.75" customHeight="1">
      <c r="A27" s="20" t="s">
        <v>57</v>
      </c>
      <c r="B27" s="171">
        <f>'Tabell 2a'!CL85</f>
        <v>0</v>
      </c>
      <c r="C27" s="171">
        <f>'Tabell 2a'!CM85</f>
        <v>0</v>
      </c>
      <c r="D27" s="171" t="str">
        <f>'Tabell 2a'!CN85</f>
        <v xml:space="preserve">    ---- </v>
      </c>
      <c r="E27" s="171"/>
      <c r="F27" s="171">
        <f>'Tabell 2b'!AT85</f>
        <v>0</v>
      </c>
      <c r="G27" s="171">
        <f>'Tabell 2b'!AU85</f>
        <v>0</v>
      </c>
      <c r="H27" s="171">
        <f>'Tabell 2b'!AV85</f>
        <v>0</v>
      </c>
      <c r="I27" s="171"/>
      <c r="J27" s="172">
        <f>+'Tabell 2b'!AW85</f>
        <v>0</v>
      </c>
      <c r="K27" s="172">
        <f>+'Tabell 2b'!AX85</f>
        <v>0</v>
      </c>
      <c r="L27" s="172" t="str">
        <f>+'Tabell 2b'!AY85</f>
        <v xml:space="preserve">   ---- </v>
      </c>
      <c r="M27" s="27"/>
    </row>
    <row r="28" spans="1:23" s="244" customFormat="1" ht="18.75" customHeight="1">
      <c r="A28" s="77" t="s">
        <v>100</v>
      </c>
      <c r="B28" s="173">
        <f>'Tabell 2a'!CL87</f>
        <v>1870722.5861567671</v>
      </c>
      <c r="C28" s="173">
        <f>'Tabell 2a'!CM87</f>
        <v>2240922.0212200005</v>
      </c>
      <c r="D28" s="173">
        <f>'Tabell 2a'!CN87</f>
        <v>19.8</v>
      </c>
      <c r="E28" s="173"/>
      <c r="F28" s="173">
        <f>'Tabell 2b'!AT87</f>
        <v>3047264.8145099999</v>
      </c>
      <c r="G28" s="173">
        <f>'Tabell 2b'!AU87</f>
        <v>5213251.9409999996</v>
      </c>
      <c r="H28" s="173">
        <f>'Tabell 2b'!AV87</f>
        <v>71.099999999999994</v>
      </c>
      <c r="I28" s="173"/>
      <c r="J28" s="174">
        <f>+'Tabell 2b'!AW87</f>
        <v>4917987.4006667668</v>
      </c>
      <c r="K28" s="174">
        <f>+'Tabell 2b'!AX87</f>
        <v>7454173.9622200001</v>
      </c>
      <c r="L28" s="174">
        <f>+'Tabell 2b'!AY87</f>
        <v>51.6</v>
      </c>
      <c r="M28" s="28"/>
      <c r="N28" s="422"/>
      <c r="O28" s="422"/>
    </row>
    <row r="29" spans="1:23" ht="18.75" customHeight="1">
      <c r="A29" s="77"/>
      <c r="B29" s="171"/>
      <c r="C29" s="171"/>
      <c r="D29" s="172"/>
      <c r="E29" s="171"/>
      <c r="F29" s="171"/>
      <c r="G29" s="171"/>
      <c r="H29" s="172"/>
      <c r="I29" s="171"/>
      <c r="J29" s="171"/>
      <c r="K29" s="171"/>
      <c r="L29" s="172"/>
      <c r="M29" s="27"/>
    </row>
    <row r="30" spans="1:23" ht="18.75" customHeight="1">
      <c r="A30" s="99" t="s">
        <v>172</v>
      </c>
      <c r="B30" s="171"/>
      <c r="C30" s="171"/>
      <c r="D30" s="172"/>
      <c r="E30" s="171"/>
      <c r="F30" s="171"/>
      <c r="G30" s="171"/>
      <c r="H30" s="172"/>
      <c r="I30" s="172"/>
      <c r="J30" s="172"/>
      <c r="K30" s="172"/>
      <c r="L30" s="172"/>
      <c r="M30" s="27"/>
    </row>
    <row r="31" spans="1:23" ht="18.75" customHeight="1">
      <c r="A31" s="20" t="s">
        <v>53</v>
      </c>
      <c r="B31" s="171">
        <f>'Tabell 3a'!CL11</f>
        <v>23331567.763021477</v>
      </c>
      <c r="C31" s="171">
        <f>'Tabell 3a'!CM11</f>
        <v>25739710.455109999</v>
      </c>
      <c r="D31" s="171">
        <f>'Tabell 3a'!CN11</f>
        <v>10.3</v>
      </c>
      <c r="E31" s="171"/>
      <c r="F31" s="171">
        <f>'Tabell 3b'!AT11</f>
        <v>17201586.283240847</v>
      </c>
      <c r="G31" s="171">
        <f>'Tabell 3b'!AU11</f>
        <v>23499699.444012489</v>
      </c>
      <c r="H31" s="171">
        <f>'Tabell 3b'!AV11</f>
        <v>36.6</v>
      </c>
      <c r="I31" s="171"/>
      <c r="J31" s="172">
        <f>+'Tabell 3b'!AW11</f>
        <v>40533154.046262324</v>
      </c>
      <c r="K31" s="172">
        <f>+'Tabell 3b'!AX11</f>
        <v>49239409.899122491</v>
      </c>
      <c r="L31" s="172">
        <f>+'Tabell 3b'!AY11</f>
        <v>21.5</v>
      </c>
      <c r="M31" s="27"/>
    </row>
    <row r="32" spans="1:23" ht="18.75" customHeight="1">
      <c r="A32" s="20" t="s">
        <v>54</v>
      </c>
      <c r="B32" s="171">
        <f>'Tabell 3a'!CL12</f>
        <v>55842262.354353487</v>
      </c>
      <c r="C32" s="171">
        <f>'Tabell 3a'!CM12</f>
        <v>53546169.085979998</v>
      </c>
      <c r="D32" s="171">
        <f>'Tabell 3a'!CN12</f>
        <v>-4.0999999999999996</v>
      </c>
      <c r="E32" s="171"/>
      <c r="F32" s="171">
        <f>'Tabell 3b'!AT12</f>
        <v>18998606.53373285</v>
      </c>
      <c r="G32" s="171">
        <f>'Tabell 3b'!AU12</f>
        <v>19871926.755079996</v>
      </c>
      <c r="H32" s="171">
        <f>'Tabell 3b'!AV12</f>
        <v>4.5999999999999996</v>
      </c>
      <c r="I32" s="171"/>
      <c r="J32" s="172">
        <f>+'Tabell 3b'!AW12</f>
        <v>74840868.888086334</v>
      </c>
      <c r="K32" s="172">
        <f>+'Tabell 3b'!AX12</f>
        <v>73418095.841059998</v>
      </c>
      <c r="L32" s="172">
        <f>+'Tabell 3b'!AY12</f>
        <v>-1.9</v>
      </c>
      <c r="M32" s="27"/>
    </row>
    <row r="33" spans="1:15" ht="18.75" customHeight="1">
      <c r="A33" s="20" t="s">
        <v>56</v>
      </c>
      <c r="B33" s="171">
        <f>'Tabell 3a'!CL16</f>
        <v>346163445.0987556</v>
      </c>
      <c r="C33" s="171">
        <f>'Tabell 3a'!CM16</f>
        <v>360828991.47521996</v>
      </c>
      <c r="D33" s="171">
        <f>'Tabell 3a'!CN16</f>
        <v>4.2</v>
      </c>
      <c r="E33" s="171"/>
      <c r="F33" s="171">
        <f>'Tabell 3b'!AT16</f>
        <v>106402181.02813558</v>
      </c>
      <c r="G33" s="171">
        <f>'Tabell 3b'!AU16</f>
        <v>135643468.1860106</v>
      </c>
      <c r="H33" s="171">
        <f>'Tabell 3b'!AV16</f>
        <v>27.5</v>
      </c>
      <c r="I33" s="171"/>
      <c r="J33" s="172">
        <f>+'Tabell 3b'!AW16</f>
        <v>452565626.1268912</v>
      </c>
      <c r="K33" s="172">
        <f>+'Tabell 3b'!AX16</f>
        <v>496472459.66123056</v>
      </c>
      <c r="L33" s="172">
        <f>+'Tabell 3b'!AY16</f>
        <v>9.6999999999999993</v>
      </c>
      <c r="M33" s="27"/>
    </row>
    <row r="34" spans="1:15" ht="18.75" customHeight="1">
      <c r="A34" s="20" t="s">
        <v>284</v>
      </c>
      <c r="B34" s="171">
        <f>'Tabell 3a'!CL18</f>
        <v>1487210.3887043991</v>
      </c>
      <c r="C34" s="171">
        <f>'Tabell 3a'!CM18</f>
        <v>1532444.94056</v>
      </c>
      <c r="D34" s="171">
        <f>IF(B34=0, "    ---- ", IF(ABS(ROUND(100/B34*C34-100,1))&lt;999,ROUND(100/B34*C34-100,1),IF(ROUND(100/B34*C34-100,1)&gt;999,999,-999)))</f>
        <v>3</v>
      </c>
      <c r="E34" s="171"/>
      <c r="F34" s="171">
        <f>'Tabell 3b'!AT18</f>
        <v>106402181.02813558</v>
      </c>
      <c r="G34" s="171">
        <f>'Tabell 3b'!AU18</f>
        <v>135643468.1860106</v>
      </c>
      <c r="H34" s="171">
        <f>IF(F34=0, "    ---- ", IF(ABS(ROUND(100/F34*G34-100,1))&lt;999,ROUND(100/F34*G34-100,1),IF(ROUND(100/F34*G34-100,1)&gt;999,999,-999)))</f>
        <v>27.5</v>
      </c>
      <c r="I34" s="171"/>
      <c r="J34" s="172">
        <f>+'Tabell 3b'!AW18</f>
        <v>107889391.41683999</v>
      </c>
      <c r="K34" s="172">
        <f>+'Tabell 3b'!AX18</f>
        <v>137175913.12657061</v>
      </c>
      <c r="L34" s="172">
        <f>IF(J34=0, "    ---- ", IF(ABS(ROUND(100/J34*K34-100,1))&lt;999,ROUND(100/J34*K34-100,1),IF(ROUND(100/J34*K34-100,1)&gt;999,999,-999)))</f>
        <v>27.1</v>
      </c>
      <c r="M34" s="27"/>
    </row>
    <row r="35" spans="1:15" ht="18.75" customHeight="1">
      <c r="A35" s="591" t="s">
        <v>464</v>
      </c>
      <c r="B35" s="171">
        <f>'Tabell 3a'!CL25</f>
        <v>0</v>
      </c>
      <c r="C35" s="171">
        <f>'Tabell 3a'!CM25</f>
        <v>20895.398999999998</v>
      </c>
      <c r="D35" s="171" t="str">
        <f>'Tabell 3a'!CN25</f>
        <v xml:space="preserve">    ---- </v>
      </c>
      <c r="E35" s="171"/>
      <c r="F35" s="171">
        <f>'Tabell 3b'!AT25</f>
        <v>0</v>
      </c>
      <c r="G35" s="171">
        <f>'Tabell 3b'!AU25</f>
        <v>0</v>
      </c>
      <c r="H35" s="171" t="str">
        <f>'Tabell 3b'!AV25</f>
        <v xml:space="preserve">    ---- </v>
      </c>
      <c r="I35" s="171"/>
      <c r="J35" s="172">
        <f>'Tabell 3b'!AW25</f>
        <v>0</v>
      </c>
      <c r="K35" s="172">
        <f>'Tabell 3b'!AX25</f>
        <v>20895.398999999998</v>
      </c>
      <c r="L35" s="172" t="str">
        <f>'Tabell 3b'!AY25</f>
        <v xml:space="preserve">   ---- </v>
      </c>
      <c r="M35" s="27"/>
    </row>
    <row r="36" spans="1:15" ht="18.75" customHeight="1">
      <c r="A36" s="20" t="s">
        <v>65</v>
      </c>
      <c r="B36" s="171">
        <f>'Tabell 3a'!CL39</f>
        <v>424112908.28741229</v>
      </c>
      <c r="C36" s="171">
        <f>'Tabell 3a'!CM39</f>
        <v>450169034.34756005</v>
      </c>
      <c r="D36" s="171">
        <f>'Tabell 3a'!CN39</f>
        <v>6.1</v>
      </c>
      <c r="E36" s="171"/>
      <c r="F36" s="171">
        <f>'Tabell 3b'!AT39</f>
        <v>1852989.4321500002</v>
      </c>
      <c r="G36" s="171">
        <f>'Tabell 3b'!AU39</f>
        <v>2029624.7911499999</v>
      </c>
      <c r="H36" s="171">
        <f>'Tabell 3b'!AV39</f>
        <v>9.5</v>
      </c>
      <c r="I36" s="171"/>
      <c r="J36" s="172">
        <f>'Tabell 3b'!AW39</f>
        <v>425965897.71956229</v>
      </c>
      <c r="K36" s="172">
        <f>'Tabell 3b'!AX39</f>
        <v>452198659.13871002</v>
      </c>
      <c r="L36" s="172">
        <f>'Tabell 3b'!AY39</f>
        <v>6.2</v>
      </c>
      <c r="M36" s="27"/>
    </row>
    <row r="37" spans="1:15" ht="18.75" customHeight="1">
      <c r="A37" s="20" t="s">
        <v>57</v>
      </c>
      <c r="B37" s="171">
        <f>'Tabell 3a'!CL40</f>
        <v>4348716.091</v>
      </c>
      <c r="C37" s="171">
        <f>'Tabell 3a'!CM40</f>
        <v>4281917.4009999996</v>
      </c>
      <c r="D37" s="171">
        <f>'Tabell 3a'!CN40</f>
        <v>-1.5</v>
      </c>
      <c r="E37" s="171"/>
      <c r="F37" s="171">
        <f>'Tabell 3b'!AT40</f>
        <v>0</v>
      </c>
      <c r="G37" s="171">
        <f>'Tabell 3b'!AU40</f>
        <v>0</v>
      </c>
      <c r="H37" s="171">
        <f>'Tabell 3b'!AV40</f>
        <v>0</v>
      </c>
      <c r="I37" s="171"/>
      <c r="J37" s="172">
        <f>'Tabell 3b'!AW40</f>
        <v>4348716.091</v>
      </c>
      <c r="K37" s="172">
        <f>'Tabell 3b'!AX40</f>
        <v>4281917.4009999996</v>
      </c>
      <c r="L37" s="172">
        <f>'Tabell 3b'!AY40</f>
        <v>-1.5</v>
      </c>
      <c r="M37" s="27"/>
    </row>
    <row r="38" spans="1:15" s="244" customFormat="1" ht="18.75" customHeight="1">
      <c r="A38" s="77" t="s">
        <v>173</v>
      </c>
      <c r="B38" s="173">
        <f>'Tabell 3a'!CL42</f>
        <v>853798899.59454298</v>
      </c>
      <c r="C38" s="173">
        <f>'Tabell 3a'!CM42</f>
        <v>894276667.76487005</v>
      </c>
      <c r="D38" s="173">
        <f>'Tabell 3a'!CN42</f>
        <v>4.7</v>
      </c>
      <c r="E38" s="173"/>
      <c r="F38" s="173">
        <f>'Tabell 3b'!AT42</f>
        <v>144455363.27725926</v>
      </c>
      <c r="G38" s="173">
        <f>'Tabell 3b'!AU42</f>
        <v>181044719.17625308</v>
      </c>
      <c r="H38" s="173">
        <f>'Tabell 3b'!AV42</f>
        <v>25.3</v>
      </c>
      <c r="I38" s="173"/>
      <c r="J38" s="174">
        <f>+'Tabell 3b'!AW42</f>
        <v>998254262.87180221</v>
      </c>
      <c r="K38" s="174">
        <f>+'Tabell 3b'!AX42</f>
        <v>1075321386.941123</v>
      </c>
      <c r="L38" s="174">
        <f>+'Tabell 3b'!AY42</f>
        <v>7.7</v>
      </c>
      <c r="M38" s="28"/>
      <c r="N38" s="422"/>
      <c r="O38" s="422"/>
    </row>
    <row r="39" spans="1:15" ht="18.75" customHeight="1">
      <c r="A39" s="84"/>
      <c r="B39" s="171"/>
      <c r="C39" s="171"/>
      <c r="D39" s="172"/>
      <c r="E39" s="171"/>
      <c r="F39" s="171"/>
      <c r="G39" s="171"/>
      <c r="H39" s="171"/>
      <c r="I39" s="171"/>
      <c r="J39" s="171"/>
      <c r="K39" s="171"/>
      <c r="L39" s="172"/>
      <c r="M39" s="27"/>
    </row>
    <row r="40" spans="1:15" s="244" customFormat="1" ht="18.75" customHeight="1">
      <c r="A40" s="84" t="s">
        <v>380</v>
      </c>
      <c r="B40" s="134"/>
      <c r="C40" s="134"/>
      <c r="D40" s="134"/>
      <c r="E40" s="134"/>
      <c r="F40" s="134"/>
      <c r="G40" s="134"/>
      <c r="H40" s="134"/>
      <c r="I40" s="134"/>
      <c r="J40" s="245">
        <f>'Tabell 6'!AR94*1000</f>
        <v>1144610989.1597898</v>
      </c>
      <c r="K40" s="245">
        <f>'Tabell 6'!AS94*1000</f>
        <v>1250338837.77721</v>
      </c>
      <c r="L40" s="245">
        <f>'Tabell 6'!AT94</f>
        <v>9.1999999999999993</v>
      </c>
      <c r="M40" s="28"/>
    </row>
    <row r="41" spans="1:15" ht="18.75" customHeight="1">
      <c r="A41" s="38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6"/>
      <c r="M41" s="27"/>
    </row>
    <row r="42" spans="1:15" ht="18.75" customHeight="1">
      <c r="A42" s="99" t="s">
        <v>67</v>
      </c>
      <c r="B42" s="171"/>
      <c r="C42" s="171"/>
      <c r="D42" s="171"/>
      <c r="E42" s="171"/>
      <c r="F42" s="171"/>
      <c r="G42" s="171"/>
      <c r="H42" s="172"/>
      <c r="I42" s="171"/>
      <c r="J42" s="171"/>
      <c r="K42" s="171"/>
      <c r="L42" s="172"/>
      <c r="M42" s="27"/>
    </row>
    <row r="43" spans="1:15" ht="18.75" customHeight="1">
      <c r="A43" s="20" t="s">
        <v>53</v>
      </c>
      <c r="B43" s="171">
        <f>'Tabell 3a'!CL44</f>
        <v>42271</v>
      </c>
      <c r="C43" s="171">
        <f>'Tabell 3a'!CM44</f>
        <v>63029</v>
      </c>
      <c r="D43" s="171">
        <f>'Tabell 3a'!CN44</f>
        <v>49.1</v>
      </c>
      <c r="E43" s="171"/>
      <c r="F43" s="171">
        <f>'Tabell 3b'!AT44</f>
        <v>76581.916759999993</v>
      </c>
      <c r="G43" s="171">
        <f>'Tabell 3b'!AU44</f>
        <v>112789.08930999998</v>
      </c>
      <c r="H43" s="171">
        <f>'Tabell 3b'!AV44</f>
        <v>47.3</v>
      </c>
      <c r="I43" s="171"/>
      <c r="J43" s="172">
        <f>+'Tabell 3b'!AW44</f>
        <v>118852.91675999999</v>
      </c>
      <c r="K43" s="172">
        <f>+'Tabell 3b'!AX44</f>
        <v>175818.08930999998</v>
      </c>
      <c r="L43" s="172">
        <f>+'Tabell 3b'!AY44</f>
        <v>47.9</v>
      </c>
      <c r="M43" s="27"/>
    </row>
    <row r="44" spans="1:15" ht="18.75" customHeight="1">
      <c r="A44" s="20" t="s">
        <v>54</v>
      </c>
      <c r="B44" s="171">
        <f>'Tabell 3a'!CL45</f>
        <v>79553.569029999999</v>
      </c>
      <c r="C44" s="171">
        <f>'Tabell 3a'!CM45</f>
        <v>28434.960999999999</v>
      </c>
      <c r="D44" s="171">
        <f>'Tabell 3a'!CN45</f>
        <v>-64.3</v>
      </c>
      <c r="E44" s="171"/>
      <c r="F44" s="171">
        <f>'Tabell 3b'!AT45</f>
        <v>180781.06148999999</v>
      </c>
      <c r="G44" s="171">
        <f>'Tabell 3b'!AU45</f>
        <v>91564.01569</v>
      </c>
      <c r="H44" s="171">
        <f>'Tabell 3b'!AV45</f>
        <v>-49.4</v>
      </c>
      <c r="I44" s="171"/>
      <c r="J44" s="172">
        <f>+'Tabell 3b'!AW45</f>
        <v>260334.63052000001</v>
      </c>
      <c r="K44" s="172">
        <f>+'Tabell 3b'!AX45</f>
        <v>119998.97669</v>
      </c>
      <c r="L44" s="172">
        <f>+'Tabell 3b'!AY45</f>
        <v>-53.9</v>
      </c>
      <c r="M44" s="27"/>
    </row>
    <row r="45" spans="1:15" ht="18.75" customHeight="1">
      <c r="A45" s="20" t="s">
        <v>56</v>
      </c>
      <c r="B45" s="171">
        <f>'Tabell 3a'!CL46</f>
        <v>494092.27438999998</v>
      </c>
      <c r="C45" s="171">
        <f>'Tabell 3a'!CM46</f>
        <v>742851.4000299999</v>
      </c>
      <c r="D45" s="171">
        <f>'Tabell 3a'!CN46</f>
        <v>50.3</v>
      </c>
      <c r="E45" s="171"/>
      <c r="F45" s="171">
        <f>'Tabell 3b'!AT46</f>
        <v>2385877.50752</v>
      </c>
      <c r="G45" s="171">
        <f>'Tabell 3b'!AU46</f>
        <v>2263230.4334100001</v>
      </c>
      <c r="H45" s="171">
        <f>'Tabell 3b'!AV46</f>
        <v>-5.0999999999999996</v>
      </c>
      <c r="I45" s="171"/>
      <c r="J45" s="172">
        <f>+'Tabell 3b'!AW46</f>
        <v>2879969.7819099999</v>
      </c>
      <c r="K45" s="172">
        <f>+'Tabell 3b'!AX46</f>
        <v>3006081.8334400002</v>
      </c>
      <c r="L45" s="172">
        <f>+'Tabell 3b'!AY46</f>
        <v>4.4000000000000004</v>
      </c>
      <c r="M45" s="27"/>
    </row>
    <row r="46" spans="1:15" ht="18.75" customHeight="1">
      <c r="A46" s="20" t="s">
        <v>65</v>
      </c>
      <c r="B46" s="171">
        <f>'Tabell 3a'!CL54</f>
        <v>21075278.276000001</v>
      </c>
      <c r="C46" s="171">
        <f>'Tabell 3a'!CM54</f>
        <v>9613934.8554699998</v>
      </c>
      <c r="D46" s="171">
        <f>'Tabell 3a'!CN54</f>
        <v>-54.4</v>
      </c>
      <c r="E46" s="171"/>
      <c r="F46" s="171">
        <f>'Tabell 3b'!AT54</f>
        <v>0</v>
      </c>
      <c r="G46" s="171">
        <f>'Tabell 3b'!AU54</f>
        <v>210.54499999999999</v>
      </c>
      <c r="H46" s="171" t="str">
        <f>'Tabell 3b'!AV54</f>
        <v xml:space="preserve">    ---- </v>
      </c>
      <c r="I46" s="171"/>
      <c r="J46" s="172">
        <f>+'Tabell 3b'!AW54</f>
        <v>21075278.276000001</v>
      </c>
      <c r="K46" s="172">
        <f>+'Tabell 3b'!AX54</f>
        <v>9614145.4004699998</v>
      </c>
      <c r="L46" s="172">
        <f>+'Tabell 3b'!AY54</f>
        <v>-54.4</v>
      </c>
      <c r="M46" s="27"/>
    </row>
    <row r="47" spans="1:15" ht="18.75" customHeight="1">
      <c r="A47" s="20" t="s">
        <v>57</v>
      </c>
      <c r="B47" s="171">
        <f>'Tabell 3a'!CL55</f>
        <v>0</v>
      </c>
      <c r="C47" s="171">
        <f>'Tabell 3a'!CM55</f>
        <v>0</v>
      </c>
      <c r="D47" s="171" t="str">
        <f>'Tabell 3a'!CN55</f>
        <v xml:space="preserve">    ---- </v>
      </c>
      <c r="E47" s="171"/>
      <c r="F47" s="171">
        <f>'Tabell 3b'!AT55</f>
        <v>0</v>
      </c>
      <c r="G47" s="171">
        <f>'Tabell 3b'!AU55</f>
        <v>0</v>
      </c>
      <c r="H47" s="171">
        <f>'Tabell 3b'!AV55</f>
        <v>0</v>
      </c>
      <c r="I47" s="171"/>
      <c r="J47" s="172">
        <f>+'Tabell 3b'!AW55</f>
        <v>0</v>
      </c>
      <c r="K47" s="172">
        <f>+'Tabell 3b'!AX55</f>
        <v>0</v>
      </c>
      <c r="L47" s="172" t="str">
        <f>+'Tabell 3b'!AY55</f>
        <v xml:space="preserve">   ---- </v>
      </c>
      <c r="M47" s="27"/>
    </row>
    <row r="48" spans="1:15" s="244" customFormat="1" ht="18.75" customHeight="1">
      <c r="A48" s="77" t="s">
        <v>101</v>
      </c>
      <c r="B48" s="173">
        <f>'Tabell 3a'!CL57</f>
        <v>21691112.598299999</v>
      </c>
      <c r="C48" s="173">
        <f>'Tabell 3a'!CM57</f>
        <v>10448250.216499999</v>
      </c>
      <c r="D48" s="173">
        <f>'Tabell 3a'!CN57</f>
        <v>-51.8</v>
      </c>
      <c r="E48" s="173"/>
      <c r="F48" s="173">
        <f>'Tabell 3b'!AT57</f>
        <v>2643240.4857700001</v>
      </c>
      <c r="G48" s="173">
        <f>'Tabell 3b'!AU57</f>
        <v>2467794.0834099995</v>
      </c>
      <c r="H48" s="173">
        <f>'Tabell 3b'!AV57</f>
        <v>-6.6</v>
      </c>
      <c r="I48" s="173"/>
      <c r="J48" s="173">
        <f>+'Tabell 3b'!AW57</f>
        <v>24334353.084069997</v>
      </c>
      <c r="K48" s="173">
        <f>+'Tabell 3b'!AX57</f>
        <v>12916044.299909998</v>
      </c>
      <c r="L48" s="174">
        <f>+'Tabell 3b'!AY57</f>
        <v>-46.9</v>
      </c>
      <c r="M48" s="28"/>
    </row>
    <row r="49" spans="1:15" ht="18.75" customHeight="1">
      <c r="A49" s="77"/>
      <c r="B49" s="173"/>
      <c r="C49" s="173"/>
      <c r="D49" s="174"/>
      <c r="E49" s="173"/>
      <c r="F49" s="173"/>
      <c r="G49" s="173"/>
      <c r="H49" s="174"/>
      <c r="I49" s="174"/>
      <c r="J49" s="174"/>
      <c r="K49" s="174"/>
      <c r="L49" s="174"/>
      <c r="M49" s="27"/>
    </row>
    <row r="50" spans="1:15" ht="18.75" customHeight="1">
      <c r="A50" s="77" t="s">
        <v>68</v>
      </c>
      <c r="B50" s="173"/>
      <c r="C50" s="173"/>
      <c r="D50" s="174"/>
      <c r="E50" s="173"/>
      <c r="F50" s="173"/>
      <c r="G50" s="173"/>
      <c r="H50" s="174"/>
      <c r="I50" s="174"/>
      <c r="J50" s="174"/>
      <c r="K50" s="174"/>
      <c r="L50" s="174"/>
      <c r="M50" s="27"/>
    </row>
    <row r="51" spans="1:15" s="244" customFormat="1" ht="18.75" customHeight="1">
      <c r="A51" s="77" t="s">
        <v>55</v>
      </c>
      <c r="B51" s="173">
        <f>'Tabell 3a'!CL59</f>
        <v>142415.834</v>
      </c>
      <c r="C51" s="173">
        <f>'Tabell 3a'!CM59</f>
        <v>218793.913</v>
      </c>
      <c r="D51" s="173">
        <f>'Tabell 3a'!CN59</f>
        <v>53.6</v>
      </c>
      <c r="E51" s="173"/>
      <c r="F51" s="173"/>
      <c r="G51" s="173"/>
      <c r="H51" s="173"/>
      <c r="I51" s="173"/>
      <c r="J51" s="174">
        <f>+'Tabell 3b'!AW59</f>
        <v>142415.834</v>
      </c>
      <c r="K51" s="174">
        <f>+'Tabell 3b'!AX59</f>
        <v>218793.913</v>
      </c>
      <c r="L51" s="174">
        <f>+'Tabell 3b'!AY59</f>
        <v>53.6</v>
      </c>
      <c r="M51" s="28"/>
    </row>
    <row r="52" spans="1:15" ht="18.75" customHeight="1">
      <c r="A52" s="77"/>
      <c r="B52" s="173"/>
      <c r="C52" s="173"/>
      <c r="D52" s="174"/>
      <c r="E52" s="173"/>
      <c r="F52" s="173"/>
      <c r="G52" s="173"/>
      <c r="H52" s="174"/>
      <c r="I52" s="174"/>
      <c r="J52" s="174"/>
      <c r="K52" s="174"/>
      <c r="L52" s="174"/>
      <c r="M52" s="27"/>
    </row>
    <row r="53" spans="1:15" ht="18.75" customHeight="1">
      <c r="A53" s="99" t="s">
        <v>69</v>
      </c>
      <c r="B53" s="171"/>
      <c r="C53" s="171"/>
      <c r="D53" s="172"/>
      <c r="E53" s="171"/>
      <c r="F53" s="171"/>
      <c r="G53" s="171"/>
      <c r="H53" s="172"/>
      <c r="I53" s="172"/>
      <c r="J53" s="172"/>
      <c r="K53" s="172"/>
      <c r="L53" s="172"/>
      <c r="M53" s="27"/>
    </row>
    <row r="54" spans="1:15" ht="18.75" customHeight="1">
      <c r="A54" s="20" t="s">
        <v>53</v>
      </c>
      <c r="B54" s="171">
        <f>'Tabell 3a'!CL63</f>
        <v>37330.540999999997</v>
      </c>
      <c r="C54" s="171">
        <f>'Tabell 3a'!CM63</f>
        <v>39120</v>
      </c>
      <c r="D54" s="171">
        <f>'Tabell 3a'!CN63</f>
        <v>4.8</v>
      </c>
      <c r="E54" s="171"/>
      <c r="F54" s="171">
        <f>'Tabell 3b'!AT63</f>
        <v>73805.751640000002</v>
      </c>
      <c r="G54" s="171">
        <f>'Tabell 3b'!AU63</f>
        <v>68365.765839999993</v>
      </c>
      <c r="H54" s="171">
        <f>'Tabell 3b'!AV63</f>
        <v>-7.4</v>
      </c>
      <c r="I54" s="171"/>
      <c r="J54" s="172">
        <f>+'Tabell 3b'!AW63</f>
        <v>111136.29264</v>
      </c>
      <c r="K54" s="172">
        <f>+'Tabell 3b'!AX63</f>
        <v>107485.76583999999</v>
      </c>
      <c r="L54" s="172">
        <f>+'Tabell 3b'!AY63</f>
        <v>-3.3</v>
      </c>
      <c r="M54" s="27"/>
    </row>
    <row r="55" spans="1:15" ht="18.75" customHeight="1">
      <c r="A55" s="20" t="s">
        <v>54</v>
      </c>
      <c r="B55" s="171">
        <f>'Tabell 3a'!CL64</f>
        <v>48931.363250000002</v>
      </c>
      <c r="C55" s="171">
        <f>'Tabell 3a'!CM64</f>
        <v>-38059.5147</v>
      </c>
      <c r="D55" s="171">
        <f>'Tabell 3a'!CN64</f>
        <v>-177.8</v>
      </c>
      <c r="E55" s="171"/>
      <c r="F55" s="171">
        <f>'Tabell 3b'!AT64</f>
        <v>78096.261809999996</v>
      </c>
      <c r="G55" s="171">
        <f>'Tabell 3b'!AU64</f>
        <v>70760.788110000009</v>
      </c>
      <c r="H55" s="171">
        <f>'Tabell 3b'!AV64</f>
        <v>-9.4</v>
      </c>
      <c r="I55" s="171"/>
      <c r="J55" s="172">
        <f>+'Tabell 3b'!AW64</f>
        <v>127027.62505999999</v>
      </c>
      <c r="K55" s="172">
        <f>+'Tabell 3b'!AX64</f>
        <v>32701.273410000009</v>
      </c>
      <c r="L55" s="172">
        <f>+'Tabell 3b'!AY64</f>
        <v>-74.3</v>
      </c>
      <c r="M55" s="27"/>
    </row>
    <row r="56" spans="1:15" ht="18.75" customHeight="1">
      <c r="A56" s="20" t="s">
        <v>56</v>
      </c>
      <c r="B56" s="171">
        <f>'Tabell 3a'!CL65</f>
        <v>579484.33585999999</v>
      </c>
      <c r="C56" s="171">
        <f>'Tabell 3a'!CM65</f>
        <v>438533.51329999999</v>
      </c>
      <c r="D56" s="171">
        <f>'Tabell 3a'!CN65</f>
        <v>-24.3</v>
      </c>
      <c r="E56" s="171"/>
      <c r="F56" s="171">
        <f>'Tabell 3b'!AT65</f>
        <v>2124663.5269599999</v>
      </c>
      <c r="G56" s="171">
        <f>'Tabell 3b'!AU65</f>
        <v>2189108.1205799999</v>
      </c>
      <c r="H56" s="171">
        <f>'Tabell 3b'!AV65</f>
        <v>3</v>
      </c>
      <c r="I56" s="171"/>
      <c r="J56" s="172">
        <f>+'Tabell 3b'!AW65</f>
        <v>2704147.8628199999</v>
      </c>
      <c r="K56" s="172">
        <f>+'Tabell 3b'!AX65</f>
        <v>2627641.6338799996</v>
      </c>
      <c r="L56" s="172">
        <f>+'Tabell 3b'!AY65</f>
        <v>-2.8</v>
      </c>
      <c r="M56" s="27"/>
    </row>
    <row r="57" spans="1:15" ht="18.75" customHeight="1">
      <c r="A57" s="20" t="s">
        <v>65</v>
      </c>
      <c r="B57" s="171">
        <f>'Tabell 3a'!CL73</f>
        <v>22226126.126000002</v>
      </c>
      <c r="C57" s="171">
        <f>'Tabell 3a'!CM73</f>
        <v>16393916.672</v>
      </c>
      <c r="D57" s="171">
        <f>'Tabell 3a'!CN73</f>
        <v>-26.2</v>
      </c>
      <c r="E57" s="171"/>
      <c r="F57" s="171">
        <f>'Tabell 3b'!AT73</f>
        <v>0</v>
      </c>
      <c r="G57" s="171">
        <f>'Tabell 3b'!AU73</f>
        <v>0</v>
      </c>
      <c r="H57" s="171" t="str">
        <f>'Tabell 3b'!AV73</f>
        <v xml:space="preserve">    ---- </v>
      </c>
      <c r="I57" s="171"/>
      <c r="J57" s="172">
        <f>+'Tabell 3b'!AW73</f>
        <v>22226126.126000002</v>
      </c>
      <c r="K57" s="172">
        <f>+'Tabell 3b'!AX73</f>
        <v>16393916.672</v>
      </c>
      <c r="L57" s="172">
        <f>+'Tabell 3b'!AY73</f>
        <v>-26.2</v>
      </c>
      <c r="M57" s="27"/>
    </row>
    <row r="58" spans="1:15" ht="18.75" customHeight="1">
      <c r="A58" s="20" t="s">
        <v>57</v>
      </c>
      <c r="B58" s="171">
        <f>'Tabell 3a'!CL74</f>
        <v>0</v>
      </c>
      <c r="C58" s="171">
        <f>'Tabell 3a'!CM74</f>
        <v>3</v>
      </c>
      <c r="D58" s="171" t="str">
        <f>'Tabell 3a'!CN74</f>
        <v xml:space="preserve">    ---- </v>
      </c>
      <c r="E58" s="171"/>
      <c r="F58" s="171">
        <f>'Tabell 3b'!AT74</f>
        <v>0</v>
      </c>
      <c r="G58" s="171">
        <f>'Tabell 3b'!AU74</f>
        <v>0</v>
      </c>
      <c r="H58" s="171">
        <f>'Tabell 3b'!AV74</f>
        <v>0</v>
      </c>
      <c r="I58" s="171"/>
      <c r="J58" s="172">
        <f>+'Tabell 3b'!AW74</f>
        <v>0</v>
      </c>
      <c r="K58" s="172">
        <f>+'Tabell 3b'!AX74</f>
        <v>3</v>
      </c>
      <c r="L58" s="172" t="str">
        <f>+'Tabell 3b'!AY74</f>
        <v xml:space="preserve">   ---- </v>
      </c>
      <c r="M58" s="27"/>
    </row>
    <row r="59" spans="1:15" s="244" customFormat="1" ht="18.75" customHeight="1">
      <c r="A59" s="77" t="s">
        <v>102</v>
      </c>
      <c r="B59" s="173">
        <f>'Tabell 3a'!CL76</f>
        <v>22891872.366109997</v>
      </c>
      <c r="C59" s="173">
        <f>'Tabell 3a'!CM76</f>
        <v>16833513.660599999</v>
      </c>
      <c r="D59" s="173">
        <f>'Tabell 3a'!CN76</f>
        <v>-26.5</v>
      </c>
      <c r="E59" s="173"/>
      <c r="F59" s="173">
        <f>'Tabell 3b'!AT76</f>
        <v>2276565.5404099999</v>
      </c>
      <c r="G59" s="173">
        <f>'Tabell 3b'!AU76</f>
        <v>2328234.6745299995</v>
      </c>
      <c r="H59" s="173">
        <f>'Tabell 3b'!AV76</f>
        <v>2.2999999999999998</v>
      </c>
      <c r="I59" s="173"/>
      <c r="J59" s="173">
        <f>+'Tabell 3b'!AW76</f>
        <v>25168437.906519998</v>
      </c>
      <c r="K59" s="173">
        <f>+'Tabell 3b'!AX76</f>
        <v>19161748.335129999</v>
      </c>
      <c r="L59" s="174">
        <f>+'Tabell 3b'!AY76</f>
        <v>-23.9</v>
      </c>
      <c r="M59" s="28"/>
      <c r="N59" s="422"/>
      <c r="O59" s="422"/>
    </row>
    <row r="60" spans="1:15" ht="18.75" customHeight="1">
      <c r="A60" s="77"/>
      <c r="B60" s="173"/>
      <c r="C60" s="173"/>
      <c r="D60" s="174"/>
      <c r="E60" s="173"/>
      <c r="F60" s="173"/>
      <c r="G60" s="173"/>
      <c r="H60" s="174"/>
      <c r="I60" s="174"/>
      <c r="J60" s="174"/>
      <c r="K60" s="174"/>
      <c r="L60" s="174"/>
      <c r="M60" s="27"/>
    </row>
    <row r="61" spans="1:15" ht="18.75" customHeight="1">
      <c r="A61" s="77" t="s">
        <v>70</v>
      </c>
      <c r="B61" s="173"/>
      <c r="C61" s="173"/>
      <c r="D61" s="174"/>
      <c r="E61" s="173"/>
      <c r="F61" s="173"/>
      <c r="G61" s="173"/>
      <c r="H61" s="174"/>
      <c r="I61" s="174"/>
      <c r="J61" s="174"/>
      <c r="K61" s="174"/>
      <c r="L61" s="174"/>
      <c r="M61" s="27"/>
    </row>
    <row r="62" spans="1:15" s="244" customFormat="1" ht="18.75" customHeight="1">
      <c r="A62" s="77" t="s">
        <v>55</v>
      </c>
      <c r="B62" s="173">
        <f>'Tabell 3a'!CL78</f>
        <v>233116.989</v>
      </c>
      <c r="C62" s="173">
        <f>'Tabell 3a'!CM78</f>
        <v>275224.217</v>
      </c>
      <c r="D62" s="173">
        <f>'Tabell 3a'!CN78</f>
        <v>18.100000000000001</v>
      </c>
      <c r="E62" s="173"/>
      <c r="F62" s="173"/>
      <c r="G62" s="173"/>
      <c r="H62" s="173"/>
      <c r="I62" s="173"/>
      <c r="J62" s="174">
        <f>+'Tabell 3b'!AW78</f>
        <v>233116.989</v>
      </c>
      <c r="K62" s="174">
        <f>+'Tabell 3b'!AX78</f>
        <v>275224.217</v>
      </c>
      <c r="L62" s="174">
        <f>+'Tabell 3b'!AY78</f>
        <v>18.100000000000001</v>
      </c>
      <c r="M62" s="28"/>
    </row>
    <row r="63" spans="1:15" ht="18.75" customHeight="1">
      <c r="A63" s="77"/>
      <c r="B63" s="171"/>
      <c r="C63" s="171"/>
      <c r="D63" s="172"/>
      <c r="E63" s="171"/>
      <c r="F63" s="171"/>
      <c r="G63" s="171"/>
      <c r="H63" s="172"/>
      <c r="I63" s="172"/>
      <c r="J63" s="172"/>
      <c r="K63" s="172"/>
      <c r="L63" s="172"/>
      <c r="M63" s="27"/>
    </row>
    <row r="64" spans="1:15" ht="18.75" customHeight="1">
      <c r="A64" s="99" t="s">
        <v>103</v>
      </c>
      <c r="B64" s="171"/>
      <c r="C64" s="171"/>
      <c r="D64" s="172"/>
      <c r="E64" s="171"/>
      <c r="F64" s="171"/>
      <c r="G64" s="171"/>
      <c r="H64" s="172"/>
      <c r="I64" s="172"/>
      <c r="J64" s="172"/>
      <c r="K64" s="172"/>
      <c r="L64" s="172"/>
      <c r="M64" s="27"/>
    </row>
    <row r="65" spans="1:15" ht="18.75" customHeight="1">
      <c r="A65" s="20" t="s">
        <v>53</v>
      </c>
      <c r="B65" s="171">
        <f>+'Tabell 3a'!CL44-'Tabell 3a'!CL63</f>
        <v>4940.4590000000026</v>
      </c>
      <c r="C65" s="171">
        <f>+'Tabell 3a'!CM44-'Tabell 3a'!CM63</f>
        <v>23909</v>
      </c>
      <c r="D65" s="171">
        <f t="shared" ref="D65:D70" si="0">IF(B65=0, "    ---- ", IF(ABS(ROUND(100/B65*C65-100,1))&lt;999,ROUND(100/B65*C65-100,1),IF(ROUND(100/B65*C65-100,1)&gt;999,999,-999)))</f>
        <v>383.9</v>
      </c>
      <c r="E65" s="171"/>
      <c r="F65" s="171">
        <f>+'Tabell 3b'!AT44-'Tabell 3b'!AT63</f>
        <v>2776.1651199999906</v>
      </c>
      <c r="G65" s="171">
        <f>+'Tabell 3b'!AU44-'Tabell 3b'!AU63</f>
        <v>44423.323469999988</v>
      </c>
      <c r="H65" s="171">
        <f t="shared" ref="H65:H70" si="1">IF(F65=0, "    ---- ", IF(ABS(ROUND(100/F65*G65-100,1))&lt;999,ROUND(100/F65*G65-100,1),IF(ROUND(100/F65*G65-100,1)&gt;999,999,-999)))</f>
        <v>999</v>
      </c>
      <c r="I65" s="171"/>
      <c r="J65" s="172">
        <f>+'Tabell 3b'!AW44-'Tabell 3b'!AW63</f>
        <v>7716.6241199999931</v>
      </c>
      <c r="K65" s="172">
        <f>+'Tabell 3b'!AX44-'Tabell 3b'!AX63</f>
        <v>68332.323469999988</v>
      </c>
      <c r="L65" s="172">
        <f t="shared" ref="L65:L70" si="2">IF(J65=0, "    ---- ", IF(ABS(ROUND(100/J65*K65-100,1))&lt;999,ROUND(100/J65*K65-100,1),IF(ROUND(100/J65*K65-100,1)&gt;999,999,-999)))</f>
        <v>785.5</v>
      </c>
      <c r="M65" s="27"/>
    </row>
    <row r="66" spans="1:15" ht="18.75" customHeight="1">
      <c r="A66" s="20" t="s">
        <v>54</v>
      </c>
      <c r="B66" s="171">
        <f>+'Tabell 3a'!CL45-'Tabell 3a'!CL64</f>
        <v>30622.205779999997</v>
      </c>
      <c r="C66" s="171">
        <f>+'Tabell 3a'!CM45-'Tabell 3a'!CM64</f>
        <v>66494.475699999995</v>
      </c>
      <c r="D66" s="171">
        <f t="shared" si="0"/>
        <v>117.1</v>
      </c>
      <c r="E66" s="171"/>
      <c r="F66" s="171">
        <f>+'Tabell 3b'!AT45-'Tabell 3b'!AT64</f>
        <v>102684.79968</v>
      </c>
      <c r="G66" s="171">
        <f>+'Tabell 3b'!AU45-'Tabell 3b'!AU64</f>
        <v>20803.227579999992</v>
      </c>
      <c r="H66" s="171">
        <f t="shared" si="1"/>
        <v>-79.7</v>
      </c>
      <c r="I66" s="171"/>
      <c r="J66" s="172">
        <f>+'Tabell 3b'!AW45-'Tabell 3b'!AW64</f>
        <v>133307.00546000001</v>
      </c>
      <c r="K66" s="172">
        <f>+'Tabell 3b'!AX45-'Tabell 3b'!AX64</f>
        <v>87297.703279999987</v>
      </c>
      <c r="L66" s="172">
        <f t="shared" si="2"/>
        <v>-34.5</v>
      </c>
      <c r="M66" s="27"/>
    </row>
    <row r="67" spans="1:15" ht="18.75" customHeight="1">
      <c r="A67" s="20" t="s">
        <v>56</v>
      </c>
      <c r="B67" s="171">
        <f>+'Tabell 3a'!CL46-'Tabell 3a'!CL65</f>
        <v>-85392.061470000015</v>
      </c>
      <c r="C67" s="171">
        <f>+'Tabell 3a'!CM46-'Tabell 3a'!CM65</f>
        <v>304317.88672999991</v>
      </c>
      <c r="D67" s="171">
        <f t="shared" si="0"/>
        <v>-456.4</v>
      </c>
      <c r="E67" s="171"/>
      <c r="F67" s="171">
        <f>+'Tabell 3b'!AT46-'Tabell 3b'!AT65</f>
        <v>261213.98056000005</v>
      </c>
      <c r="G67" s="171">
        <f>+'Tabell 3b'!AU46-'Tabell 3b'!AU65</f>
        <v>74122.312830000184</v>
      </c>
      <c r="H67" s="171">
        <f t="shared" si="1"/>
        <v>-71.599999999999994</v>
      </c>
      <c r="I67" s="171"/>
      <c r="J67" s="172">
        <f>+'Tabell 3b'!AW46-'Tabell 3b'!AW65</f>
        <v>175821.91908999998</v>
      </c>
      <c r="K67" s="172">
        <f>+'Tabell 3b'!AX46-'Tabell 3b'!AX65</f>
        <v>378440.19956000056</v>
      </c>
      <c r="L67" s="172">
        <f t="shared" si="2"/>
        <v>115.2</v>
      </c>
      <c r="M67" s="27"/>
    </row>
    <row r="68" spans="1:15" ht="18.75" customHeight="1">
      <c r="A68" s="20" t="s">
        <v>65</v>
      </c>
      <c r="B68" s="171">
        <f>+'Tabell 3a'!CL54-'Tabell 3a'!CL73</f>
        <v>-1150847.8500000015</v>
      </c>
      <c r="C68" s="171">
        <f>+'Tabell 3a'!CM54-'Tabell 3a'!CM73</f>
        <v>-6779981.8165300004</v>
      </c>
      <c r="D68" s="171">
        <f t="shared" si="0"/>
        <v>489.1</v>
      </c>
      <c r="E68" s="171"/>
      <c r="F68" s="171">
        <f>'Tabell 3b'!AT54-'Tabell 3b'!AT73</f>
        <v>0</v>
      </c>
      <c r="G68" s="171">
        <f>'Tabell 3b'!AU54-'Tabell 3b'!AU73</f>
        <v>210.54499999999999</v>
      </c>
      <c r="H68" s="171" t="str">
        <f t="shared" si="1"/>
        <v xml:space="preserve">    ---- </v>
      </c>
      <c r="I68" s="171"/>
      <c r="J68" s="172">
        <f>+'Tabell 3b'!AW54-'Tabell 3b'!AW73</f>
        <v>-1150847.8500000015</v>
      </c>
      <c r="K68" s="172">
        <f>+'Tabell 3b'!AX54-'Tabell 3b'!AX73</f>
        <v>-6779771.2715300005</v>
      </c>
      <c r="L68" s="172">
        <f t="shared" si="2"/>
        <v>489.1</v>
      </c>
      <c r="M68" s="27"/>
    </row>
    <row r="69" spans="1:15" ht="18.75" customHeight="1">
      <c r="A69" s="20" t="s">
        <v>57</v>
      </c>
      <c r="B69" s="171">
        <f>+'Tabell 3a'!CL55-'Tabell 3a'!CL74</f>
        <v>0</v>
      </c>
      <c r="C69" s="171">
        <f>+'Tabell 3a'!CM55-'Tabell 3a'!CM74</f>
        <v>-3</v>
      </c>
      <c r="D69" s="171" t="str">
        <f t="shared" si="0"/>
        <v xml:space="preserve">    ---- </v>
      </c>
      <c r="E69" s="171"/>
      <c r="F69" s="171">
        <f>'Tabell 3b'!AT55-'Tabell 3b'!AT74</f>
        <v>0</v>
      </c>
      <c r="G69" s="171">
        <f>'Tabell 3b'!AU55-'Tabell 3b'!AU74</f>
        <v>0</v>
      </c>
      <c r="H69" s="171" t="str">
        <f t="shared" si="1"/>
        <v xml:space="preserve">    ---- </v>
      </c>
      <c r="I69" s="171"/>
      <c r="J69" s="171">
        <f>+'Tabell 3b'!AW55-'Tabell 3b'!AW74</f>
        <v>0</v>
      </c>
      <c r="K69" s="171">
        <f>+'Tabell 3b'!AX55-'Tabell 3b'!AX74</f>
        <v>-3</v>
      </c>
      <c r="L69" s="172" t="str">
        <f t="shared" si="2"/>
        <v xml:space="preserve">    ---- </v>
      </c>
      <c r="M69" s="27"/>
    </row>
    <row r="70" spans="1:15" s="244" customFormat="1" ht="18.75" customHeight="1">
      <c r="A70" s="77" t="s">
        <v>104</v>
      </c>
      <c r="B70" s="173">
        <f>+'Tabell 3a'!CL57-'Tabell 3a'!CL76</f>
        <v>-1200759.7678099982</v>
      </c>
      <c r="C70" s="173">
        <f>+'Tabell 3a'!CM57-'Tabell 3a'!CM76</f>
        <v>-6385263.4441</v>
      </c>
      <c r="D70" s="173">
        <f t="shared" si="0"/>
        <v>431.8</v>
      </c>
      <c r="E70" s="173"/>
      <c r="F70" s="173">
        <f>+'Tabell 3b'!AT57-'Tabell 3b'!AT76</f>
        <v>366674.94536000025</v>
      </c>
      <c r="G70" s="173">
        <f>+'Tabell 3b'!AU57-'Tabell 3b'!AU76</f>
        <v>139559.40888</v>
      </c>
      <c r="H70" s="173">
        <f t="shared" si="1"/>
        <v>-61.9</v>
      </c>
      <c r="I70" s="173"/>
      <c r="J70" s="174">
        <f>+'Tabell 3b'!AW57-'Tabell 3b'!AW76</f>
        <v>-834084.82245000079</v>
      </c>
      <c r="K70" s="174">
        <f>+'Tabell 3b'!AX57-'Tabell 3b'!AX76</f>
        <v>-6245704.0352200009</v>
      </c>
      <c r="L70" s="174">
        <f t="shared" si="2"/>
        <v>648.79999999999995</v>
      </c>
      <c r="M70" s="28"/>
      <c r="N70" s="422"/>
      <c r="O70" s="422"/>
    </row>
    <row r="71" spans="1:15" ht="18.75" customHeight="1">
      <c r="A71" s="77"/>
      <c r="B71" s="173"/>
      <c r="C71" s="173"/>
      <c r="D71" s="174"/>
      <c r="E71" s="173"/>
      <c r="F71" s="173"/>
      <c r="G71" s="173"/>
      <c r="H71" s="174"/>
      <c r="I71" s="173"/>
      <c r="J71" s="173"/>
      <c r="K71" s="173"/>
      <c r="L71" s="174"/>
      <c r="M71" s="27"/>
    </row>
    <row r="72" spans="1:15" ht="18.75" customHeight="1">
      <c r="A72" s="77" t="s">
        <v>71</v>
      </c>
      <c r="B72" s="173"/>
      <c r="C72" s="173"/>
      <c r="D72" s="174"/>
      <c r="E72" s="173"/>
      <c r="F72" s="173"/>
      <c r="G72" s="173"/>
      <c r="H72" s="174"/>
      <c r="I72" s="254"/>
      <c r="J72" s="174"/>
      <c r="K72" s="174"/>
      <c r="L72" s="174"/>
      <c r="M72" s="27"/>
    </row>
    <row r="73" spans="1:15" s="244" customFormat="1" ht="18.75" customHeight="1">
      <c r="A73" s="77" t="s">
        <v>55</v>
      </c>
      <c r="B73" s="173">
        <f>+'Tabell 3a'!CL59-'Tabell 3a'!CL78</f>
        <v>-90701.154999999999</v>
      </c>
      <c r="C73" s="173">
        <f>+'Tabell 3a'!CM59-'Tabell 3a'!CM78</f>
        <v>-56430.304000000004</v>
      </c>
      <c r="D73" s="173">
        <f>IF(B73=0, "    ---- ", IF(ABS(ROUND(100/B73*C73-100,1))&lt;999,ROUND(100/B73*C73-100,1),IF(ROUND(100/B73*C73-100,1)&gt;999,999,-999)))</f>
        <v>-37.799999999999997</v>
      </c>
      <c r="E73" s="173"/>
      <c r="F73" s="173"/>
      <c r="G73" s="173"/>
      <c r="H73" s="174"/>
      <c r="I73" s="526"/>
      <c r="J73" s="174">
        <f>+'Tabell 3b'!AW59-'Tabell 3b'!AW78</f>
        <v>-90701.154999999999</v>
      </c>
      <c r="K73" s="174">
        <f>+'Tabell 3b'!AX59-'Tabell 3b'!AX78</f>
        <v>-56430.304000000004</v>
      </c>
      <c r="L73" s="174">
        <f>IF(J73=0, "    ---- ", IF(ABS(ROUND(100/J73*K73-100,1))&lt;999,ROUND(100/J73*K73-100,1),IF(ROUND(100/J73*K73-100,1)&gt;999,999,-999)))</f>
        <v>-37.799999999999997</v>
      </c>
      <c r="M73" s="28"/>
    </row>
    <row r="74" spans="1:15" s="244" customFormat="1" ht="18.75" customHeight="1">
      <c r="A74" s="483"/>
      <c r="B74" s="201"/>
      <c r="C74" s="201"/>
      <c r="D74" s="240"/>
      <c r="E74" s="173"/>
      <c r="F74" s="201"/>
      <c r="G74" s="201"/>
      <c r="H74" s="240"/>
      <c r="I74" s="526"/>
      <c r="J74" s="201"/>
      <c r="K74" s="240"/>
      <c r="L74" s="240"/>
      <c r="M74" s="28"/>
    </row>
    <row r="75" spans="1:15" ht="18.75" customHeight="1">
      <c r="A75" s="15" t="s">
        <v>382</v>
      </c>
      <c r="C75" s="13"/>
      <c r="D75" s="13"/>
      <c r="E75" s="13"/>
      <c r="F75" s="13"/>
      <c r="G75" s="15"/>
      <c r="H75" s="27"/>
      <c r="I75" s="15"/>
      <c r="J75" s="15"/>
      <c r="K75" s="15"/>
      <c r="L75" s="27"/>
      <c r="M75" s="27"/>
    </row>
    <row r="76" spans="1:15" ht="18.75" customHeight="1">
      <c r="A76" s="15" t="s">
        <v>383</v>
      </c>
      <c r="C76" s="13"/>
      <c r="D76" s="13"/>
      <c r="E76" s="13"/>
      <c r="F76" s="13"/>
      <c r="G76" s="27"/>
      <c r="H76" s="27"/>
      <c r="I76" s="27"/>
      <c r="J76" s="27"/>
      <c r="K76" s="27"/>
      <c r="L76" s="27"/>
      <c r="M76" s="27"/>
    </row>
    <row r="77" spans="1:15" ht="18.75">
      <c r="A77" s="15" t="s">
        <v>38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1:15" ht="18.75">
      <c r="A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1:15" ht="18.7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1:15" ht="18.7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1:13" ht="18.7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1:13" ht="18.7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ht="18.7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13" ht="18.7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3" ht="18.7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1:13" ht="18.7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1:13" ht="18.7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1:13" ht="18.7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1:13" ht="18.7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13" ht="18.7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1:13" ht="18.7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3" ht="18.7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3" ht="18.7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1:13" ht="18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1:13" ht="18.7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1:13" ht="18.7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1:13" ht="18.7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ht="18.7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 ht="18.7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1:13" ht="18.7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ht="18.7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1:13" ht="18.7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1:13" ht="18.7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1:13" ht="18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1:13" ht="18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1:13" ht="18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1:13" ht="18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ht="18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1:13" ht="18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1:13" ht="18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1:13" ht="18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ht="18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1:13" ht="18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8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1:13" ht="18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3" ht="18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1:13" ht="18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ht="18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ht="18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1:13" ht="18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1:13" ht="18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3" ht="18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1:13" ht="18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1:13" ht="18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13" ht="18.7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13" ht="18.7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1:13" ht="18.7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1:13" ht="18.7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</sheetData>
  <mergeCells count="3">
    <mergeCell ref="F5:H5"/>
    <mergeCell ref="J5:L5"/>
    <mergeCell ref="B5:D5"/>
  </mergeCells>
  <phoneticPr fontId="29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92"/>
  <sheetViews>
    <sheetView showGridLines="0" zoomScale="60" zoomScaleNormal="60" zoomScaleSheetLayoutView="70" workbookViewId="0">
      <pane xSplit="1" ySplit="7" topLeftCell="B8" activePane="bottomRight" state="frozen"/>
      <selection activeCell="F43" sqref="F43"/>
      <selection pane="topRight" activeCell="F43" sqref="F43"/>
      <selection pane="bottomLeft" activeCell="F43" sqref="F43"/>
      <selection pane="bottomRight" activeCell="A5" sqref="A5"/>
    </sheetView>
  </sheetViews>
  <sheetFormatPr baseColWidth="10" defaultRowHeight="18"/>
  <cols>
    <col min="1" max="1" width="35.85546875" style="41" customWidth="1"/>
    <col min="2" max="3" width="13" style="41" customWidth="1"/>
    <col min="4" max="4" width="11.7109375" style="41" customWidth="1"/>
    <col min="5" max="5" width="4.7109375" style="41" customWidth="1"/>
    <col min="6" max="7" width="13" style="41" customWidth="1"/>
    <col min="8" max="8" width="11.7109375" style="41" customWidth="1"/>
    <col min="9" max="9" width="12.42578125" style="41" customWidth="1"/>
    <col min="10" max="10" width="11.42578125" style="41"/>
    <col min="11" max="12" width="17.140625" style="41" bestFit="1" customWidth="1"/>
    <col min="13" max="16384" width="11.42578125" style="41"/>
  </cols>
  <sheetData>
    <row r="1" spans="1:10" ht="18.75" customHeight="1">
      <c r="A1" s="66" t="s">
        <v>0</v>
      </c>
      <c r="B1" s="557" t="s">
        <v>446</v>
      </c>
      <c r="C1" s="66"/>
      <c r="D1" s="66"/>
      <c r="E1" s="66"/>
      <c r="F1" s="27"/>
      <c r="G1" s="27"/>
      <c r="H1" s="27"/>
      <c r="I1" s="27"/>
      <c r="J1" s="27"/>
    </row>
    <row r="2" spans="1:10" ht="20.100000000000001" customHeight="1">
      <c r="A2" s="66" t="s">
        <v>454</v>
      </c>
      <c r="B2" s="66"/>
      <c r="C2" s="66"/>
      <c r="D2" s="66"/>
      <c r="E2" s="66"/>
      <c r="F2" s="27"/>
      <c r="G2" s="27"/>
      <c r="H2" s="27"/>
      <c r="I2" s="27"/>
      <c r="J2" s="27"/>
    </row>
    <row r="3" spans="1:10" ht="20.100000000000001" customHeight="1">
      <c r="A3" s="28"/>
      <c r="B3" s="28"/>
      <c r="C3" s="28"/>
      <c r="D3" s="28"/>
      <c r="E3" s="381"/>
      <c r="F3" s="27"/>
      <c r="G3" s="27"/>
      <c r="H3" s="27"/>
      <c r="I3" s="27"/>
      <c r="J3" s="27"/>
    </row>
    <row r="4" spans="1:10" ht="20.100000000000001" customHeight="1">
      <c r="A4" s="554"/>
      <c r="B4" s="656" t="s">
        <v>403</v>
      </c>
      <c r="C4" s="656"/>
      <c r="D4" s="657"/>
      <c r="E4" s="107"/>
      <c r="F4" s="658" t="s">
        <v>403</v>
      </c>
      <c r="G4" s="656"/>
      <c r="H4" s="657"/>
      <c r="I4" s="27"/>
      <c r="J4" s="27"/>
    </row>
    <row r="5" spans="1:10" ht="18.75" customHeight="1">
      <c r="A5" s="532" t="s">
        <v>474</v>
      </c>
      <c r="B5" s="659" t="s">
        <v>404</v>
      </c>
      <c r="C5" s="660"/>
      <c r="D5" s="661"/>
      <c r="E5" s="559"/>
      <c r="F5" s="662" t="s">
        <v>405</v>
      </c>
      <c r="G5" s="663"/>
      <c r="H5" s="664"/>
      <c r="I5" s="15"/>
      <c r="J5" s="27"/>
    </row>
    <row r="6" spans="1:10" ht="18.75" customHeight="1">
      <c r="A6" s="99"/>
      <c r="B6" s="106"/>
      <c r="C6" s="533"/>
      <c r="D6" s="534" t="s">
        <v>4</v>
      </c>
      <c r="E6" s="534"/>
      <c r="F6" s="108"/>
      <c r="G6" s="105"/>
      <c r="H6" s="49" t="s">
        <v>4</v>
      </c>
      <c r="I6" s="523"/>
      <c r="J6" s="27"/>
    </row>
    <row r="7" spans="1:10" ht="18.75" customHeight="1">
      <c r="A7" s="198"/>
      <c r="B7" s="196">
        <v>2014</v>
      </c>
      <c r="C7" s="196">
        <v>2015</v>
      </c>
      <c r="D7" s="535" t="s">
        <v>7</v>
      </c>
      <c r="E7" s="534"/>
      <c r="F7" s="196">
        <v>2014</v>
      </c>
      <c r="G7" s="199">
        <v>2015</v>
      </c>
      <c r="H7" s="529" t="s">
        <v>7</v>
      </c>
      <c r="I7" s="523"/>
      <c r="J7" s="27"/>
    </row>
    <row r="8" spans="1:10" ht="18.75" customHeight="1">
      <c r="A8" s="77" t="s">
        <v>385</v>
      </c>
      <c r="B8" s="10">
        <f>SUM(B9:B14)</f>
        <v>100080.51404408</v>
      </c>
      <c r="C8" s="10">
        <f>SUM(C9:C14)</f>
        <v>110132.76429606001</v>
      </c>
      <c r="D8" s="536">
        <f t="shared" ref="D8:D38" si="0">IF(B8=0, "    ---- ", IF(ABS(ROUND(100/B8*C8-100,1))&lt;999,ROUND(100/B8*C8-100,1),IF(ROUND(100/B8*C8-100,1)&gt;999,999,-999)))</f>
        <v>10</v>
      </c>
      <c r="E8" s="537"/>
      <c r="F8" s="536">
        <f>SUM(F9:F14)</f>
        <v>99.999999999999972</v>
      </c>
      <c r="G8" s="536">
        <f>SUM(G9:G14)</f>
        <v>99.985627597013433</v>
      </c>
      <c r="H8" s="537">
        <f t="shared" ref="H8:H38" si="1">IF(F8=0, "    ---- ", IF(ABS(ROUND(100/F8*G8-100,1))&lt;999,ROUND(100/F8*G8-100,1),IF(ROUND(100/F8*G8-100,1)&gt;999,999,-999)))</f>
        <v>0</v>
      </c>
      <c r="I8" s="171"/>
      <c r="J8" s="27"/>
    </row>
    <row r="9" spans="1:10" ht="18.75" customHeight="1">
      <c r="A9" s="20" t="s">
        <v>58</v>
      </c>
      <c r="B9" s="158">
        <f>'Tabell 6'!AR21</f>
        <v>1800.1970434</v>
      </c>
      <c r="C9" s="234">
        <f>'Tabell 6'!AS21</f>
        <v>1887.1977167400003</v>
      </c>
      <c r="D9" s="538">
        <f t="shared" si="0"/>
        <v>4.8</v>
      </c>
      <c r="E9" s="538"/>
      <c r="F9" s="538">
        <f>'Tabell 6'!AR21/'Tabell 6'!AR29*100</f>
        <v>1.7987487979998895</v>
      </c>
      <c r="G9" s="538">
        <f>'Tabell 6'!AS21/'Tabell 6'!AS29*100</f>
        <v>1.7133198218892809</v>
      </c>
      <c r="H9" s="539">
        <f t="shared" si="1"/>
        <v>-4.7</v>
      </c>
      <c r="I9" s="171"/>
      <c r="J9" s="27"/>
    </row>
    <row r="10" spans="1:10" ht="18.75" customHeight="1">
      <c r="A10" s="20" t="s">
        <v>59</v>
      </c>
      <c r="B10" s="234">
        <f>'Tabell 6'!AR18+'Tabell 6'!AR22</f>
        <v>46076.724412689997</v>
      </c>
      <c r="C10" s="234">
        <f>'Tabell 6'!AS18+'Tabell 6'!AS22</f>
        <v>56003.424098290001</v>
      </c>
      <c r="D10" s="538">
        <f t="shared" si="0"/>
        <v>21.5</v>
      </c>
      <c r="E10" s="538"/>
      <c r="F10" s="538">
        <f>('Tabell 6'!AR18+'Tabell 6'!AR22)/'Tabell 6'!AR29*100</f>
        <v>46.039656023744755</v>
      </c>
      <c r="G10" s="538">
        <f>('Tabell 6'!AS18+'Tabell 6'!AS22)/'Tabell 6'!AS29*100</f>
        <v>50.843520925312461</v>
      </c>
      <c r="H10" s="539">
        <f t="shared" si="1"/>
        <v>10.4</v>
      </c>
      <c r="I10" s="171"/>
      <c r="J10" s="27"/>
    </row>
    <row r="11" spans="1:10" ht="18.75" customHeight="1">
      <c r="A11" s="20" t="s">
        <v>60</v>
      </c>
      <c r="B11" s="234">
        <f>'Tabell 6'!AR14</f>
        <v>888.99650069000006</v>
      </c>
      <c r="C11" s="234">
        <f>'Tabell 6'!AS14</f>
        <v>891.48583374999998</v>
      </c>
      <c r="D11" s="538">
        <f t="shared" si="0"/>
        <v>0.3</v>
      </c>
      <c r="E11" s="538"/>
      <c r="F11" s="538">
        <f>'Tabell 6'!AR14/'Tabell 6'!AR29*100</f>
        <v>0.8882813094849269</v>
      </c>
      <c r="G11" s="538">
        <f>'Tabell 6'!AS14/'Tabell 6'!AS29*100</f>
        <v>0.80934834561788394</v>
      </c>
      <c r="H11" s="539">
        <f t="shared" si="1"/>
        <v>-8.9</v>
      </c>
      <c r="I11" s="171"/>
      <c r="J11" s="27"/>
    </row>
    <row r="12" spans="1:10" ht="18.75" customHeight="1">
      <c r="A12" s="85" t="s">
        <v>402</v>
      </c>
      <c r="B12" s="234">
        <f>'Tabell 6'!AR15</f>
        <v>23013.031772039998</v>
      </c>
      <c r="C12" s="234">
        <f>'Tabell 6'!AS15</f>
        <v>23759.69389658</v>
      </c>
      <c r="D12" s="259">
        <f t="shared" si="0"/>
        <v>3.2</v>
      </c>
      <c r="E12" s="259"/>
      <c r="F12" s="538">
        <f>'Tabell 6'!AR15/'Tabell 6'!AR29*100</f>
        <v>22.994517955717146</v>
      </c>
      <c r="G12" s="538">
        <f>'Tabell 6'!AS15/'Tabell 6'!AS29*100</f>
        <v>21.5705827502549</v>
      </c>
      <c r="H12" s="539">
        <f t="shared" si="1"/>
        <v>-6.2</v>
      </c>
      <c r="I12" s="171"/>
      <c r="J12" s="27"/>
    </row>
    <row r="13" spans="1:10" ht="18.75" customHeight="1">
      <c r="A13" s="20" t="s">
        <v>61</v>
      </c>
      <c r="B13" s="234">
        <f>'Tabell 6'!AR19+'Tabell 6'!AR23</f>
        <v>10586.139129640002</v>
      </c>
      <c r="C13" s="234">
        <f>'Tabell 6'!AS19+'Tabell 6'!AS23</f>
        <v>12561.341115380001</v>
      </c>
      <c r="D13" s="538">
        <f t="shared" si="0"/>
        <v>18.7</v>
      </c>
      <c r="E13" s="538"/>
      <c r="F13" s="538">
        <f>('Tabell 6'!AR19+'Tabell 6'!AR23)/'Tabell 6'!AR29*100</f>
        <v>10.577622657870625</v>
      </c>
      <c r="G13" s="538">
        <f>('Tabell 6'!AS19+'Tabell 6'!AS23)/'Tabell 6'!AS29*100</f>
        <v>11.403995740133889</v>
      </c>
      <c r="H13" s="539">
        <f t="shared" si="1"/>
        <v>7.8</v>
      </c>
      <c r="I13" s="171"/>
      <c r="J13" s="27"/>
    </row>
    <row r="14" spans="1:10" ht="18.75" customHeight="1">
      <c r="A14" s="20" t="s">
        <v>62</v>
      </c>
      <c r="B14" s="558">
        <f>'Tabell 6'!AR17-'Tabell 6'!AR18+'Tabell 6'!AR24+'Tabell 6'!AR25+'Tabell 6'!AR26+'Tabell 6'!AR28</f>
        <v>17715.425185619999</v>
      </c>
      <c r="C14" s="11">
        <f>'Tabell 6'!AS17-'Tabell 6'!AS18+'Tabell 6'!AS24+'Tabell 6'!AS25+'Tabell 6'!AS26+'Tabell 6'!AS28</f>
        <v>15029.62163532</v>
      </c>
      <c r="D14" s="538">
        <f t="shared" si="0"/>
        <v>-15.2</v>
      </c>
      <c r="E14" s="538"/>
      <c r="F14" s="538">
        <f>('Tabell 6'!AR17-'Tabell 6'!AR18+'Tabell 6'!AR24+'Tabell 6'!AR25+'Tabell 6'!AR26+'Tabell 6'!AR28)/'Tabell 6'!AR29*100</f>
        <v>17.701173255182642</v>
      </c>
      <c r="G14" s="539">
        <f>('Tabell 6'!AS17-'Tabell 6'!AS18+'Tabell 6'!AS24+'Tabell 6'!AS25+'Tabell 6'!AS26+'Tabell 6'!AS28)/'Tabell 6'!AS29*100</f>
        <v>13.64486001380501</v>
      </c>
      <c r="H14" s="539">
        <f t="shared" si="1"/>
        <v>-22.9</v>
      </c>
      <c r="I14" s="171"/>
      <c r="J14" s="27"/>
    </row>
    <row r="15" spans="1:10" ht="18.75" customHeight="1">
      <c r="A15" s="21"/>
      <c r="B15" s="11"/>
      <c r="C15" s="558"/>
      <c r="D15" s="539"/>
      <c r="E15" s="539"/>
      <c r="F15" s="539"/>
      <c r="G15" s="538"/>
      <c r="H15" s="539"/>
      <c r="I15" s="171"/>
      <c r="J15" s="27"/>
    </row>
    <row r="16" spans="1:10" s="244" customFormat="1" ht="18.75" customHeight="1">
      <c r="A16" s="77" t="s">
        <v>384</v>
      </c>
      <c r="B16" s="10">
        <f>SUM(B17:B22)</f>
        <v>900595.52947772015</v>
      </c>
      <c r="C16" s="10">
        <f>SUM(C17:C22)</f>
        <v>959063.87547875999</v>
      </c>
      <c r="D16" s="536">
        <f t="shared" si="0"/>
        <v>6.5</v>
      </c>
      <c r="E16" s="536"/>
      <c r="F16" s="536">
        <f>SUM(F17:F22)</f>
        <v>100</v>
      </c>
      <c r="G16" s="536">
        <f>SUM(G17:G22)</f>
        <v>99.999999999999986</v>
      </c>
      <c r="H16" s="537">
        <f t="shared" si="1"/>
        <v>0</v>
      </c>
      <c r="I16" s="173"/>
      <c r="J16" s="28"/>
    </row>
    <row r="17" spans="1:10" ht="18.75" customHeight="1">
      <c r="A17" s="20" t="s">
        <v>58</v>
      </c>
      <c r="B17" s="11">
        <f>'Tabell 6'!AR40</f>
        <v>129537.29948860001</v>
      </c>
      <c r="C17" s="11">
        <f>'Tabell 6'!AS40</f>
        <v>139737.232552</v>
      </c>
      <c r="D17" s="538">
        <f t="shared" si="0"/>
        <v>7.9</v>
      </c>
      <c r="E17" s="538"/>
      <c r="F17" s="538">
        <f>'Tabell 6'!AR40/('Tabell 6'!AR45+'Tabell 6'!AR46)*100</f>
        <v>14.383515712511057</v>
      </c>
      <c r="G17" s="538">
        <f>'Tabell 6'!AS40/('Tabell 6'!AS45+'Tabell 6'!AS46)*100</f>
        <v>14.570169529349005</v>
      </c>
      <c r="H17" s="539">
        <f t="shared" si="1"/>
        <v>1.3</v>
      </c>
      <c r="I17" s="171"/>
      <c r="J17" s="27"/>
    </row>
    <row r="18" spans="1:10" ht="18.75" customHeight="1">
      <c r="A18" s="20" t="s">
        <v>59</v>
      </c>
      <c r="B18" s="11">
        <f>'Tabell 6'!AR37+'Tabell 6'!AR41</f>
        <v>407014.83727459999</v>
      </c>
      <c r="C18" s="11">
        <f>'Tabell 6'!AS37+'Tabell 6'!AS41</f>
        <v>417253.58381047001</v>
      </c>
      <c r="D18" s="538">
        <f t="shared" si="0"/>
        <v>2.5</v>
      </c>
      <c r="E18" s="538"/>
      <c r="F18" s="538">
        <f>('Tabell 6'!AR37+'Tabell 6'!AR41)/('Tabell 6'!AR45+'Tabell 6'!AR46)*100</f>
        <v>45.193965987221709</v>
      </c>
      <c r="G18" s="538">
        <f>('Tabell 6'!AS37+'Tabell 6'!AS41)/('Tabell 6'!AS45+'Tabell 6'!AS46)*100</f>
        <v>43.506339304269908</v>
      </c>
      <c r="H18" s="539">
        <f t="shared" si="1"/>
        <v>-3.7</v>
      </c>
      <c r="I18" s="171"/>
      <c r="J18" s="27"/>
    </row>
    <row r="19" spans="1:10" ht="18.75" customHeight="1">
      <c r="A19" s="20" t="s">
        <v>60</v>
      </c>
      <c r="B19" s="11">
        <f>'Tabell 6'!AR33</f>
        <v>115.03</v>
      </c>
      <c r="C19" s="11">
        <f>'Tabell 6'!AS33</f>
        <v>128.34299999999999</v>
      </c>
      <c r="D19" s="538">
        <f t="shared" si="0"/>
        <v>11.6</v>
      </c>
      <c r="E19" s="538"/>
      <c r="F19" s="538">
        <f>'Tabell 6'!AR33/('Tabell 6'!AR45+'Tabell 6'!AR46)*100</f>
        <v>1.2772659449765319E-2</v>
      </c>
      <c r="G19" s="538">
        <f>'Tabell 6'!AS33/('Tabell 6'!AS45+'Tabell 6'!AS46)*100</f>
        <v>1.3382111794788619E-2</v>
      </c>
      <c r="H19" s="539">
        <f t="shared" si="1"/>
        <v>4.8</v>
      </c>
      <c r="I19" s="171"/>
      <c r="J19" s="27"/>
    </row>
    <row r="20" spans="1:10" ht="18.75" customHeight="1">
      <c r="A20" s="85" t="s">
        <v>402</v>
      </c>
      <c r="B20" s="234">
        <f>'Tabell 6'!AR34</f>
        <v>114746.96041807</v>
      </c>
      <c r="C20" s="234">
        <f>'Tabell 6'!AS34</f>
        <v>127688.32432355998</v>
      </c>
      <c r="D20" s="259">
        <f t="shared" si="0"/>
        <v>11.3</v>
      </c>
      <c r="E20" s="259"/>
      <c r="F20" s="538">
        <f>'Tabell 6'!AR34/('Tabell 6'!AR45+'Tabell 6'!AR46)*100</f>
        <v>12.741231403248793</v>
      </c>
      <c r="G20" s="538">
        <f>'Tabell 6'!AS34/('Tabell 6'!AS45+'Tabell 6'!AS46)*100</f>
        <v>13.31384984757335</v>
      </c>
      <c r="H20" s="539">
        <f t="shared" si="1"/>
        <v>4.5</v>
      </c>
      <c r="I20" s="171"/>
      <c r="J20" s="27"/>
    </row>
    <row r="21" spans="1:10" ht="18.75" customHeight="1">
      <c r="A21" s="20" t="s">
        <v>61</v>
      </c>
      <c r="B21" s="11">
        <f>'Tabell 6'!AR38+'Tabell 6'!AR42</f>
        <v>224699.62819135</v>
      </c>
      <c r="C21" s="11">
        <f>'Tabell 6'!AS38+'Tabell 6'!AS42</f>
        <v>258029.16085301997</v>
      </c>
      <c r="D21" s="538">
        <f t="shared" si="0"/>
        <v>14.8</v>
      </c>
      <c r="E21" s="538"/>
      <c r="F21" s="538">
        <f>('Tabell 6'!AR38+'Tabell 6'!AR42)/('Tabell 6'!AR45+'Tabell 6'!AR46)*100</f>
        <v>24.950115877397202</v>
      </c>
      <c r="G21" s="539">
        <f>('Tabell 6'!AS38+'Tabell 6'!AS42)/('Tabell 6'!AS45+'Tabell 6'!AS46)*100</f>
        <v>26.904272744525286</v>
      </c>
      <c r="H21" s="539">
        <f t="shared" si="1"/>
        <v>7.8</v>
      </c>
      <c r="I21" s="171"/>
      <c r="J21" s="27"/>
    </row>
    <row r="22" spans="1:10" ht="18.75" customHeight="1">
      <c r="A22" s="21" t="s">
        <v>62</v>
      </c>
      <c r="B22" s="11">
        <f>'Tabell 6'!AR36-'Tabell 6'!AR37+'Tabell 6'!AR43+'Tabell 6'!AR44+'Tabell 6'!AR46</f>
        <v>24481.774105100019</v>
      </c>
      <c r="C22" s="11">
        <f>'Tabell 6'!AS36-'Tabell 6'!AS37+'Tabell 6'!AS43+'Tabell 6'!AS44+'Tabell 6'!AS46</f>
        <v>16227.230939709983</v>
      </c>
      <c r="D22" s="538">
        <f t="shared" si="0"/>
        <v>-33.700000000000003</v>
      </c>
      <c r="E22" s="538"/>
      <c r="F22" s="539">
        <f>('Tabell 6'!AR36-'Tabell 6'!AR37+'Tabell 6'!AR43+'Tabell 6'!AR44+'Tabell 6'!AR46)/('Tabell 6'!AR45+'Tabell 6'!AR46)*100</f>
        <v>2.7183983601714825</v>
      </c>
      <c r="G22" s="538">
        <f>('Tabell 6'!AS36-'Tabell 6'!AS37+'Tabell 6'!AS43+'Tabell 6'!AS44+'Tabell 6'!AS46)/('Tabell 6'!AS45+'Tabell 6'!AS46)*100</f>
        <v>1.6919864624876448</v>
      </c>
      <c r="H22" s="539">
        <f t="shared" si="1"/>
        <v>-37.799999999999997</v>
      </c>
      <c r="I22" s="171"/>
      <c r="J22" s="27"/>
    </row>
    <row r="23" spans="1:10" ht="18.75" customHeight="1">
      <c r="A23" s="20"/>
      <c r="B23" s="558"/>
      <c r="C23" s="558"/>
      <c r="D23" s="539"/>
      <c r="E23" s="538"/>
      <c r="F23" s="538"/>
      <c r="G23" s="539"/>
      <c r="H23" s="539"/>
      <c r="I23" s="527"/>
      <c r="J23" s="27"/>
    </row>
    <row r="24" spans="1:10" ht="18.75" customHeight="1">
      <c r="A24" s="84" t="s">
        <v>400</v>
      </c>
      <c r="B24" s="10">
        <f>SUM(B25:B30)</f>
        <v>143935.56696285994</v>
      </c>
      <c r="C24" s="10">
        <f>SUM(C25:C30)</f>
        <v>181127.44155098</v>
      </c>
      <c r="D24" s="536">
        <f t="shared" si="0"/>
        <v>25.8</v>
      </c>
      <c r="E24" s="536"/>
      <c r="F24" s="537">
        <f>SUM(F25:F30)</f>
        <v>100</v>
      </c>
      <c r="G24" s="537">
        <f>SUM(G25:G30)</f>
        <v>99.999999999999972</v>
      </c>
      <c r="H24" s="539">
        <f t="shared" si="1"/>
        <v>0</v>
      </c>
      <c r="I24" s="527"/>
      <c r="J24" s="27"/>
    </row>
    <row r="25" spans="1:10" ht="18.75" customHeight="1">
      <c r="A25" s="21" t="s">
        <v>58</v>
      </c>
      <c r="B25" s="11">
        <f>'Tabell 6'!AR55</f>
        <v>94970.490152499988</v>
      </c>
      <c r="C25" s="11">
        <f>'Tabell 6'!AS55</f>
        <v>121572.76805225</v>
      </c>
      <c r="D25" s="538">
        <f t="shared" si="0"/>
        <v>28</v>
      </c>
      <c r="E25" s="538"/>
      <c r="F25" s="538">
        <f>'Tabell 6'!AR55/('Tabell 6'!AR60+'Tabell 6'!AR61)*100</f>
        <v>65.981252692745102</v>
      </c>
      <c r="G25" s="538">
        <f>'Tabell 6'!AS55/('Tabell 6'!AS60+'Tabell 6'!AS61)*100</f>
        <v>67.120016167198045</v>
      </c>
      <c r="H25" s="539">
        <f t="shared" si="1"/>
        <v>1.7</v>
      </c>
      <c r="I25" s="527"/>
      <c r="J25" s="27"/>
    </row>
    <row r="26" spans="1:10" ht="18.75" customHeight="1">
      <c r="A26" s="21" t="s">
        <v>59</v>
      </c>
      <c r="B26" s="11">
        <f>'Tabell 6'!AR52+'Tabell 6'!AR56</f>
        <v>44085.528709799997</v>
      </c>
      <c r="C26" s="11">
        <f>'Tabell 6'!AS52+'Tabell 6'!AS56</f>
        <v>53470.173183810002</v>
      </c>
      <c r="D26" s="538">
        <f t="shared" si="0"/>
        <v>21.3</v>
      </c>
      <c r="E26" s="538"/>
      <c r="F26" s="538">
        <f>('Tabell 6'!AR52+'Tabell 6'!AR56)/('Tabell 6'!AR60+'Tabell 6'!AR61)*100</f>
        <v>30.628655335185833</v>
      </c>
      <c r="G26" s="538">
        <f>('Tabell 6'!AS52+'Tabell 6'!AS56)/('Tabell 6'!AS60+'Tabell 6'!AS61)*100</f>
        <v>29.520746677559799</v>
      </c>
      <c r="H26" s="539">
        <f t="shared" si="1"/>
        <v>-3.6</v>
      </c>
      <c r="I26" s="527"/>
      <c r="J26" s="27"/>
    </row>
    <row r="27" spans="1:10" ht="18.75" customHeight="1">
      <c r="A27" s="21" t="s">
        <v>60</v>
      </c>
      <c r="B27" s="11">
        <f>'Tabell 6'!AR48</f>
        <v>0</v>
      </c>
      <c r="C27" s="11">
        <f>'Tabell 6'!AS48</f>
        <v>0</v>
      </c>
      <c r="D27" s="538" t="str">
        <f t="shared" si="0"/>
        <v xml:space="preserve">    ---- </v>
      </c>
      <c r="E27" s="538"/>
      <c r="F27" s="538">
        <f>'Tabell 6'!AR48/('Tabell 6'!AR60+'Tabell 6'!AR61)*100</f>
        <v>0</v>
      </c>
      <c r="G27" s="538">
        <f>'Tabell 6'!AS48/('Tabell 6'!AS60+'Tabell 6'!AS61)*100</f>
        <v>0</v>
      </c>
      <c r="H27" s="539" t="str">
        <f t="shared" si="1"/>
        <v xml:space="preserve">    ---- </v>
      </c>
      <c r="I27" s="527"/>
      <c r="J27" s="27"/>
    </row>
    <row r="28" spans="1:10" ht="18.75" customHeight="1">
      <c r="A28" s="85" t="s">
        <v>402</v>
      </c>
      <c r="B28" s="234">
        <f>'Tabell 6'!AR49</f>
        <v>1236.64302309</v>
      </c>
      <c r="C28" s="234">
        <f>'Tabell 6'!AS49</f>
        <v>2368.5533746900001</v>
      </c>
      <c r="D28" s="259">
        <f t="shared" si="0"/>
        <v>91.5</v>
      </c>
      <c r="E28" s="259"/>
      <c r="F28" s="538">
        <f>'Tabell 6'!AR49/('Tabell 6'!AR60+'Tabell 6'!AR61)*100</f>
        <v>0.85916431163194973</v>
      </c>
      <c r="G28" s="538">
        <f>'Tabell 6'!AS49/('Tabell 6'!AS60+'Tabell 6'!AS61)*100</f>
        <v>1.307672296593086</v>
      </c>
      <c r="H28" s="539">
        <f t="shared" si="1"/>
        <v>52.2</v>
      </c>
      <c r="I28" s="527"/>
      <c r="J28" s="27"/>
    </row>
    <row r="29" spans="1:10" ht="18.75" customHeight="1">
      <c r="A29" s="21" t="s">
        <v>61</v>
      </c>
      <c r="B29" s="11">
        <f>'Tabell 6'!AR53+'Tabell 6'!AR57</f>
        <v>2065.9503819299998</v>
      </c>
      <c r="C29" s="11">
        <f>'Tabell 6'!AS53+'Tabell 6'!AS57</f>
        <v>2165.0517807700003</v>
      </c>
      <c r="D29" s="538">
        <f t="shared" si="0"/>
        <v>4.8</v>
      </c>
      <c r="E29" s="538"/>
      <c r="F29" s="538">
        <f>('Tabell 6'!AR53+'Tabell 6'!AR57)/('Tabell 6'!AR60+'Tabell 6'!AR61)*100</f>
        <v>1.4353300060040626</v>
      </c>
      <c r="G29" s="538">
        <f>('Tabell 6'!AS53+'Tabell 6'!AS57)/('Tabell 6'!AS60+'Tabell 6'!AS61)*100</f>
        <v>1.1953195839519579</v>
      </c>
      <c r="H29" s="539">
        <f t="shared" si="1"/>
        <v>-16.7</v>
      </c>
      <c r="I29" s="527"/>
      <c r="J29" s="27"/>
    </row>
    <row r="30" spans="1:10" ht="18.75" customHeight="1">
      <c r="A30" s="20" t="s">
        <v>62</v>
      </c>
      <c r="B30" s="11">
        <f>'Tabell 6'!AR51-'Tabell 6'!AR52+'Tabell 6'!AR58+'Tabell 6'!AR59+'Tabell 6'!AR61</f>
        <v>1576.9546955399999</v>
      </c>
      <c r="C30" s="11">
        <f>'Tabell 6'!AS51-'Tabell 6'!AS52+'Tabell 6'!AS58+'Tabell 6'!AS59+'Tabell 6'!AS61</f>
        <v>1550.8951594600001</v>
      </c>
      <c r="D30" s="539">
        <f t="shared" si="0"/>
        <v>-1.7</v>
      </c>
      <c r="E30" s="539"/>
      <c r="F30" s="539">
        <f>('Tabell 6'!AR51-'Tabell 6'!AR52+'Tabell 6'!AR58+'Tabell 6'!AR59+'Tabell 6'!AR61)/('Tabell 6'!AR60+'Tabell 6'!AR61)*100</f>
        <v>1.0955976544330457</v>
      </c>
      <c r="G30" s="538">
        <f>('Tabell 6'!AS51-'Tabell 6'!AS52+'Tabell 6'!AS58+'Tabell 6'!AS59+'Tabell 6'!AS61)/('Tabell 6'!AS60+'Tabell 6'!AS61)*100</f>
        <v>0.85624527469709</v>
      </c>
      <c r="H30" s="539">
        <f t="shared" si="1"/>
        <v>-21.8</v>
      </c>
      <c r="I30" s="527"/>
      <c r="J30" s="27"/>
    </row>
    <row r="31" spans="1:10" ht="18.75" customHeight="1">
      <c r="A31" s="21"/>
      <c r="B31" s="558"/>
      <c r="C31" s="558"/>
      <c r="D31" s="538"/>
      <c r="E31" s="538"/>
      <c r="F31" s="538"/>
      <c r="G31" s="539"/>
      <c r="H31" s="539"/>
      <c r="I31" s="527"/>
      <c r="J31" s="27"/>
    </row>
    <row r="32" spans="1:10" ht="18.75" customHeight="1">
      <c r="A32" s="84" t="s">
        <v>24</v>
      </c>
      <c r="B32" s="10">
        <f>SUM(B33:B38)</f>
        <v>1144611.6104846601</v>
      </c>
      <c r="C32" s="10">
        <f>SUM(C33:C38)</f>
        <v>1250324.0813257999</v>
      </c>
      <c r="D32" s="536">
        <f t="shared" si="0"/>
        <v>9.1999999999999993</v>
      </c>
      <c r="E32" s="536"/>
      <c r="F32" s="536">
        <f>SUM(F33:F38)</f>
        <v>99.999999999999986</v>
      </c>
      <c r="G32" s="536">
        <f>SUM(G33:G38)</f>
        <v>100</v>
      </c>
      <c r="H32" s="537">
        <f t="shared" si="1"/>
        <v>0</v>
      </c>
      <c r="I32" s="527"/>
      <c r="J32" s="27"/>
    </row>
    <row r="33" spans="1:10" ht="18.75" customHeight="1">
      <c r="A33" s="21" t="s">
        <v>58</v>
      </c>
      <c r="B33" s="11">
        <f t="shared" ref="B33:C38" si="2">B9+B17+B25</f>
        <v>226307.98668450001</v>
      </c>
      <c r="C33" s="11">
        <f t="shared" si="2"/>
        <v>263197.19832098996</v>
      </c>
      <c r="D33" s="538">
        <f t="shared" si="0"/>
        <v>16.3</v>
      </c>
      <c r="E33" s="538"/>
      <c r="F33" s="538">
        <f>B33/B32*100</f>
        <v>19.771596287466885</v>
      </c>
      <c r="G33" s="538">
        <f>C33/C32*100</f>
        <v>21.050318253640675</v>
      </c>
      <c r="H33" s="539">
        <f t="shared" si="1"/>
        <v>6.5</v>
      </c>
      <c r="I33" s="527"/>
      <c r="J33" s="27"/>
    </row>
    <row r="34" spans="1:10" ht="18.75" customHeight="1">
      <c r="A34" s="21" t="s">
        <v>59</v>
      </c>
      <c r="B34" s="11">
        <f t="shared" si="2"/>
        <v>497177.09039708995</v>
      </c>
      <c r="C34" s="11">
        <f t="shared" si="2"/>
        <v>526727.18109256995</v>
      </c>
      <c r="D34" s="538">
        <f t="shared" si="0"/>
        <v>5.9</v>
      </c>
      <c r="E34" s="538"/>
      <c r="F34" s="538">
        <f>B34/B32*100</f>
        <v>43.436313754197506</v>
      </c>
      <c r="G34" s="538">
        <f>C34/C32*100</f>
        <v>42.127252362767173</v>
      </c>
      <c r="H34" s="539">
        <f t="shared" si="1"/>
        <v>-3</v>
      </c>
      <c r="I34" s="527"/>
      <c r="J34" s="27"/>
    </row>
    <row r="35" spans="1:10" ht="18.75" customHeight="1">
      <c r="A35" s="21" t="s">
        <v>60</v>
      </c>
      <c r="B35" s="11">
        <f t="shared" si="2"/>
        <v>1004.02650069</v>
      </c>
      <c r="C35" s="11">
        <f t="shared" si="2"/>
        <v>1019.8288337499999</v>
      </c>
      <c r="D35" s="538">
        <f t="shared" si="0"/>
        <v>1.6</v>
      </c>
      <c r="E35" s="538"/>
      <c r="F35" s="538">
        <f>B35/B32*100</f>
        <v>8.7717658242595281E-2</v>
      </c>
      <c r="G35" s="538">
        <f>C35/C32*100</f>
        <v>8.1565159703923251E-2</v>
      </c>
      <c r="H35" s="539">
        <f t="shared" si="1"/>
        <v>-7</v>
      </c>
      <c r="I35" s="527"/>
      <c r="J35" s="27"/>
    </row>
    <row r="36" spans="1:10" ht="18.75" customHeight="1">
      <c r="A36" s="85" t="s">
        <v>402</v>
      </c>
      <c r="B36" s="234">
        <f t="shared" si="2"/>
        <v>138996.6352132</v>
      </c>
      <c r="C36" s="234">
        <f t="shared" si="2"/>
        <v>153816.57159482999</v>
      </c>
      <c r="D36" s="259">
        <f t="shared" si="0"/>
        <v>10.7</v>
      </c>
      <c r="E36" s="259"/>
      <c r="F36" s="538">
        <f>B36/B32*100</f>
        <v>12.143563278581892</v>
      </c>
      <c r="G36" s="538">
        <f>C36/C32*100</f>
        <v>12.302136213495006</v>
      </c>
      <c r="H36" s="539">
        <f t="shared" si="1"/>
        <v>1.3</v>
      </c>
      <c r="I36" s="527"/>
      <c r="J36" s="27"/>
    </row>
    <row r="37" spans="1:10" ht="18.75" customHeight="1">
      <c r="A37" s="21" t="s">
        <v>61</v>
      </c>
      <c r="B37" s="11">
        <f t="shared" si="2"/>
        <v>237351.71770292</v>
      </c>
      <c r="C37" s="11">
        <f t="shared" si="2"/>
        <v>272755.55374916998</v>
      </c>
      <c r="D37" s="538">
        <f t="shared" si="0"/>
        <v>14.9</v>
      </c>
      <c r="E37" s="538"/>
      <c r="F37" s="538">
        <f>B37/B32*100</f>
        <v>20.736441560506165</v>
      </c>
      <c r="G37" s="538">
        <f>C37/C32*100</f>
        <v>21.814788487473546</v>
      </c>
      <c r="H37" s="539">
        <f t="shared" si="1"/>
        <v>5.2</v>
      </c>
      <c r="I37" s="527"/>
      <c r="J37" s="27"/>
    </row>
    <row r="38" spans="1:10" ht="18.75" customHeight="1">
      <c r="A38" s="101" t="s">
        <v>62</v>
      </c>
      <c r="B38" s="540">
        <f t="shared" si="2"/>
        <v>43774.153986260018</v>
      </c>
      <c r="C38" s="540">
        <f t="shared" si="2"/>
        <v>32807.747734489982</v>
      </c>
      <c r="D38" s="541">
        <f t="shared" si="0"/>
        <v>-25.1</v>
      </c>
      <c r="E38" s="538"/>
      <c r="F38" s="541">
        <f>B38/B32*100</f>
        <v>3.8243674610049458</v>
      </c>
      <c r="G38" s="541">
        <f>C38/C32*100</f>
        <v>2.6239395229196734</v>
      </c>
      <c r="H38" s="542">
        <f t="shared" si="1"/>
        <v>-31.4</v>
      </c>
      <c r="I38" s="527"/>
      <c r="J38" s="27"/>
    </row>
    <row r="39" spans="1:10" ht="18.75" customHeight="1">
      <c r="A39" s="15"/>
      <c r="B39" s="15"/>
      <c r="C39" s="15"/>
      <c r="D39" s="15"/>
      <c r="E39" s="15"/>
      <c r="F39" s="527"/>
      <c r="G39" s="527"/>
      <c r="H39" s="527"/>
      <c r="I39" s="527"/>
      <c r="J39" s="27"/>
    </row>
    <row r="40" spans="1:10" ht="18.75" customHeight="1">
      <c r="A40" s="15" t="s">
        <v>407</v>
      </c>
      <c r="B40" s="15"/>
      <c r="C40" s="15"/>
      <c r="D40" s="15"/>
      <c r="E40" s="15"/>
      <c r="F40" s="527"/>
      <c r="G40" s="527"/>
      <c r="H40" s="527"/>
      <c r="I40" s="527"/>
      <c r="J40" s="27"/>
    </row>
    <row r="41" spans="1:10" ht="18.75">
      <c r="A41" s="15" t="s">
        <v>38</v>
      </c>
      <c r="B41" s="15"/>
      <c r="C41" s="15"/>
      <c r="D41" s="15"/>
      <c r="E41" s="15"/>
      <c r="F41" s="27"/>
      <c r="G41" s="27"/>
      <c r="H41" s="27"/>
      <c r="I41" s="27"/>
      <c r="J41" s="27"/>
    </row>
    <row r="42" spans="1:10" ht="18.75">
      <c r="A42" s="27"/>
      <c r="B42" s="27"/>
      <c r="C42" s="27"/>
      <c r="D42" s="27"/>
      <c r="E42" s="27"/>
      <c r="G42" s="27"/>
      <c r="H42" s="27"/>
      <c r="I42" s="27"/>
      <c r="J42" s="27"/>
    </row>
    <row r="43" spans="1:10" ht="18.75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8.75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18.75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18.75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8.75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18.75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18.75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18.75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 ht="18.75">
      <c r="A51" s="27"/>
      <c r="B51" s="27"/>
      <c r="C51" s="27"/>
      <c r="D51" s="27"/>
      <c r="E51" s="27"/>
      <c r="F51" s="27"/>
      <c r="G51" s="27"/>
      <c r="H51" s="27"/>
      <c r="I51" s="27"/>
      <c r="J51" s="27"/>
    </row>
    <row r="52" spans="1:10" ht="18.75">
      <c r="A52" s="27"/>
      <c r="B52" s="27"/>
      <c r="C52" s="27"/>
      <c r="D52" s="27"/>
      <c r="E52" s="27"/>
      <c r="F52" s="27"/>
      <c r="G52" s="27"/>
      <c r="H52" s="27"/>
      <c r="I52" s="27"/>
      <c r="J52" s="27"/>
    </row>
    <row r="53" spans="1:10" ht="18.75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8.75">
      <c r="A54" s="27"/>
      <c r="B54" s="27"/>
      <c r="C54" s="27"/>
      <c r="D54" s="27"/>
      <c r="E54" s="27"/>
      <c r="F54" s="27"/>
      <c r="G54" s="27"/>
      <c r="H54" s="27"/>
      <c r="I54" s="27"/>
      <c r="J54" s="27"/>
    </row>
    <row r="55" spans="1:10" ht="18.75">
      <c r="A55" s="27"/>
      <c r="B55" s="27"/>
      <c r="C55" s="27"/>
      <c r="D55" s="27"/>
      <c r="E55" s="27"/>
      <c r="F55" s="27"/>
      <c r="G55" s="27"/>
      <c r="H55" s="27"/>
      <c r="I55" s="27"/>
      <c r="J55" s="27"/>
    </row>
    <row r="56" spans="1:10" ht="18.75">
      <c r="A56" s="27"/>
      <c r="B56" s="27"/>
      <c r="C56" s="27"/>
      <c r="D56" s="27"/>
      <c r="E56" s="27"/>
      <c r="F56" s="27"/>
      <c r="G56" s="27"/>
      <c r="H56" s="27"/>
      <c r="I56" s="27"/>
      <c r="J56" s="27"/>
    </row>
    <row r="57" spans="1:10" ht="18.75">
      <c r="A57" s="27"/>
      <c r="B57" s="27"/>
      <c r="C57" s="27"/>
      <c r="D57" s="27"/>
      <c r="E57" s="27"/>
      <c r="F57" s="27"/>
      <c r="G57" s="27"/>
      <c r="H57" s="27"/>
      <c r="I57" s="27"/>
      <c r="J57" s="27"/>
    </row>
    <row r="58" spans="1:10" ht="18.75">
      <c r="A58" s="27"/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8.75">
      <c r="A59" s="27"/>
      <c r="B59" s="27"/>
      <c r="C59" s="27"/>
      <c r="D59" s="27"/>
      <c r="E59" s="27"/>
      <c r="F59" s="27"/>
      <c r="G59" s="27"/>
      <c r="H59" s="27"/>
      <c r="I59" s="27"/>
      <c r="J59" s="27"/>
    </row>
    <row r="60" spans="1:10" ht="18.75">
      <c r="A60" s="27"/>
      <c r="B60" s="27"/>
      <c r="C60" s="27"/>
      <c r="D60" s="27"/>
      <c r="E60" s="27"/>
      <c r="F60" s="27"/>
      <c r="G60" s="27"/>
      <c r="H60" s="27"/>
      <c r="I60" s="27"/>
      <c r="J60" s="27"/>
    </row>
    <row r="61" spans="1:10" ht="18.75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 ht="18.75">
      <c r="A62" s="27"/>
      <c r="B62" s="27"/>
      <c r="C62" s="27"/>
      <c r="D62" s="27"/>
      <c r="E62" s="27"/>
      <c r="F62" s="27"/>
      <c r="G62" s="27"/>
      <c r="H62" s="27"/>
      <c r="I62" s="27"/>
      <c r="J62" s="27"/>
    </row>
    <row r="63" spans="1:10" ht="18.75">
      <c r="A63" s="27"/>
      <c r="B63" s="27"/>
      <c r="C63" s="27"/>
      <c r="D63" s="27"/>
      <c r="E63" s="27"/>
      <c r="F63" s="27"/>
      <c r="G63" s="27"/>
      <c r="H63" s="27"/>
      <c r="I63" s="27"/>
      <c r="J63" s="27"/>
    </row>
    <row r="64" spans="1:10" ht="18.75">
      <c r="A64" s="27"/>
      <c r="B64" s="27"/>
      <c r="C64" s="27"/>
      <c r="D64" s="27"/>
      <c r="E64" s="27"/>
      <c r="F64" s="27"/>
      <c r="G64" s="27"/>
      <c r="H64" s="27"/>
      <c r="I64" s="27"/>
      <c r="J64" s="27"/>
    </row>
    <row r="65" spans="1:10" ht="18.75">
      <c r="A65" s="27"/>
      <c r="B65" s="27"/>
      <c r="C65" s="27"/>
      <c r="D65" s="27"/>
      <c r="E65" s="27"/>
      <c r="F65" s="27"/>
      <c r="G65" s="27"/>
      <c r="H65" s="27"/>
      <c r="I65" s="27"/>
      <c r="J65" s="27"/>
    </row>
    <row r="66" spans="1:10" ht="18.75">
      <c r="A66" s="27"/>
      <c r="B66" s="27"/>
      <c r="C66" s="27"/>
      <c r="D66" s="27"/>
      <c r="E66" s="27"/>
      <c r="F66" s="27"/>
      <c r="G66" s="27"/>
      <c r="H66" s="27"/>
      <c r="I66" s="27"/>
      <c r="J66" s="27"/>
    </row>
    <row r="67" spans="1:10" ht="18.75">
      <c r="A67" s="27"/>
      <c r="B67" s="27"/>
      <c r="C67" s="27"/>
      <c r="D67" s="27"/>
      <c r="E67" s="27"/>
      <c r="F67" s="27"/>
      <c r="G67" s="27"/>
      <c r="H67" s="27"/>
      <c r="I67" s="27"/>
      <c r="J67" s="27"/>
    </row>
    <row r="68" spans="1:10" ht="18.75">
      <c r="A68" s="27"/>
      <c r="B68" s="27"/>
      <c r="C68" s="27"/>
      <c r="D68" s="27"/>
      <c r="E68" s="27"/>
      <c r="F68" s="27"/>
      <c r="G68" s="27"/>
      <c r="H68" s="27"/>
      <c r="I68" s="27"/>
      <c r="J68" s="27"/>
    </row>
    <row r="69" spans="1:10" ht="18.75">
      <c r="A69" s="27"/>
      <c r="B69" s="27"/>
      <c r="C69" s="27"/>
      <c r="D69" s="27"/>
      <c r="E69" s="27"/>
      <c r="F69" s="27"/>
      <c r="G69" s="27"/>
      <c r="H69" s="27"/>
      <c r="I69" s="27"/>
      <c r="J69" s="27"/>
    </row>
    <row r="70" spans="1:10" ht="18.75">
      <c r="A70" s="27"/>
      <c r="B70" s="27"/>
      <c r="C70" s="27"/>
      <c r="D70" s="27"/>
      <c r="E70" s="27"/>
      <c r="F70" s="27"/>
      <c r="G70" s="27"/>
      <c r="H70" s="27"/>
      <c r="I70" s="27"/>
      <c r="J70" s="27"/>
    </row>
    <row r="71" spans="1:10" ht="18.75">
      <c r="A71" s="27"/>
      <c r="B71" s="27"/>
      <c r="C71" s="27"/>
      <c r="D71" s="27"/>
      <c r="E71" s="27"/>
      <c r="F71" s="27"/>
      <c r="G71" s="27"/>
      <c r="H71" s="27"/>
      <c r="I71" s="27"/>
      <c r="J71" s="27"/>
    </row>
    <row r="72" spans="1:10" ht="18.75">
      <c r="A72" s="27"/>
      <c r="B72" s="27"/>
      <c r="C72" s="27"/>
      <c r="D72" s="27"/>
      <c r="E72" s="27"/>
      <c r="F72" s="27"/>
      <c r="G72" s="27"/>
      <c r="H72" s="27"/>
      <c r="I72" s="27"/>
      <c r="J72" s="27"/>
    </row>
    <row r="73" spans="1:10" ht="18.75">
      <c r="A73" s="27"/>
      <c r="B73" s="27"/>
      <c r="C73" s="27"/>
      <c r="D73" s="27"/>
      <c r="E73" s="27"/>
      <c r="F73" s="27"/>
      <c r="G73" s="27"/>
      <c r="H73" s="27"/>
      <c r="I73" s="27"/>
      <c r="J73" s="27"/>
    </row>
    <row r="74" spans="1:10" ht="18.75">
      <c r="A74" s="27"/>
      <c r="B74" s="27"/>
      <c r="C74" s="27"/>
      <c r="D74" s="27"/>
      <c r="E74" s="27"/>
      <c r="F74" s="27"/>
      <c r="G74" s="27"/>
      <c r="H74" s="27"/>
      <c r="I74" s="27"/>
      <c r="J74" s="27"/>
    </row>
    <row r="75" spans="1:10" ht="18.75">
      <c r="A75" s="27"/>
      <c r="B75" s="27"/>
      <c r="C75" s="27"/>
      <c r="D75" s="27"/>
      <c r="E75" s="27"/>
      <c r="F75" s="27"/>
      <c r="G75" s="27"/>
      <c r="H75" s="27"/>
      <c r="I75" s="27"/>
      <c r="J75" s="27"/>
    </row>
    <row r="76" spans="1:10" ht="18.75">
      <c r="A76" s="27"/>
      <c r="B76" s="27"/>
      <c r="C76" s="27"/>
      <c r="D76" s="27"/>
      <c r="E76" s="27"/>
      <c r="F76" s="27"/>
      <c r="G76" s="27"/>
      <c r="H76" s="27"/>
      <c r="I76" s="27"/>
      <c r="J76" s="27"/>
    </row>
    <row r="77" spans="1:10" ht="18.75">
      <c r="A77" s="27"/>
      <c r="B77" s="27"/>
      <c r="C77" s="27"/>
      <c r="D77" s="27"/>
      <c r="E77" s="27"/>
      <c r="F77" s="27"/>
      <c r="G77" s="27"/>
      <c r="H77" s="27"/>
      <c r="I77" s="27"/>
      <c r="J77" s="27"/>
    </row>
    <row r="78" spans="1:10" ht="18.75">
      <c r="A78" s="27"/>
      <c r="B78" s="27"/>
      <c r="C78" s="27"/>
      <c r="D78" s="27"/>
      <c r="E78" s="27"/>
      <c r="F78" s="27"/>
      <c r="G78" s="27"/>
      <c r="H78" s="27"/>
      <c r="I78" s="27"/>
      <c r="J78" s="27"/>
    </row>
    <row r="79" spans="1:10" ht="18.75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spans="1:10" ht="18.75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spans="1:10" ht="18.75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spans="1:10" ht="18.75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spans="1:10" ht="18.75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spans="1:10" ht="18.75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spans="1:10" ht="18.75">
      <c r="A85" s="27"/>
      <c r="B85" s="27"/>
      <c r="C85" s="27"/>
      <c r="D85" s="27"/>
      <c r="E85" s="27"/>
      <c r="F85" s="27"/>
      <c r="G85" s="27"/>
      <c r="H85" s="27"/>
      <c r="I85" s="27"/>
      <c r="J85" s="27"/>
    </row>
    <row r="86" spans="1:10" ht="18.75">
      <c r="A86" s="27"/>
      <c r="B86" s="27"/>
      <c r="C86" s="27"/>
      <c r="D86" s="27"/>
      <c r="E86" s="27"/>
      <c r="F86" s="27"/>
      <c r="G86" s="27"/>
      <c r="H86" s="27"/>
      <c r="I86" s="27"/>
      <c r="J86" s="27"/>
    </row>
    <row r="87" spans="1:10" ht="18.75">
      <c r="A87" s="27"/>
      <c r="B87" s="27"/>
      <c r="C87" s="27"/>
      <c r="D87" s="27"/>
      <c r="E87" s="27"/>
      <c r="F87" s="27"/>
      <c r="G87" s="27"/>
      <c r="H87" s="27"/>
      <c r="I87" s="27"/>
      <c r="J87" s="27"/>
    </row>
    <row r="88" spans="1:10" ht="18.75">
      <c r="A88" s="27"/>
      <c r="B88" s="27"/>
      <c r="C88" s="27"/>
      <c r="D88" s="27"/>
      <c r="E88" s="27"/>
      <c r="F88" s="27"/>
      <c r="G88" s="27"/>
      <c r="H88" s="27"/>
      <c r="I88" s="27"/>
      <c r="J88" s="27"/>
    </row>
    <row r="89" spans="1:10" ht="18.75">
      <c r="A89" s="27"/>
      <c r="B89" s="27"/>
      <c r="C89" s="27"/>
      <c r="D89" s="27"/>
      <c r="E89" s="27"/>
      <c r="F89" s="27"/>
      <c r="G89" s="27"/>
      <c r="H89" s="27"/>
      <c r="I89" s="27"/>
      <c r="J89" s="27"/>
    </row>
    <row r="90" spans="1:10" ht="18.75">
      <c r="A90" s="27"/>
      <c r="B90" s="27"/>
      <c r="C90" s="27"/>
      <c r="D90" s="27"/>
      <c r="E90" s="27"/>
      <c r="F90" s="27"/>
      <c r="G90" s="27"/>
      <c r="H90" s="27"/>
      <c r="I90" s="27"/>
      <c r="J90" s="27"/>
    </row>
    <row r="91" spans="1:10" ht="18.75">
      <c r="A91" s="27"/>
      <c r="B91" s="27"/>
      <c r="C91" s="27"/>
      <c r="D91" s="27"/>
      <c r="E91" s="27"/>
      <c r="F91" s="27"/>
      <c r="G91" s="27"/>
      <c r="H91" s="27"/>
      <c r="I91" s="27"/>
      <c r="J91" s="27"/>
    </row>
    <row r="92" spans="1:10" ht="18.75">
      <c r="A92" s="27"/>
      <c r="B92" s="27"/>
      <c r="C92" s="27"/>
      <c r="D92" s="27"/>
      <c r="E92" s="27"/>
      <c r="F92" s="27"/>
      <c r="G92" s="27"/>
      <c r="H92" s="27"/>
      <c r="I92" s="27"/>
      <c r="J92" s="27"/>
    </row>
  </sheetData>
  <mergeCells count="4">
    <mergeCell ref="B4:D4"/>
    <mergeCell ref="F4:H4"/>
    <mergeCell ref="B5:D5"/>
    <mergeCell ref="F5:H5"/>
  </mergeCells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A120"/>
  <sheetViews>
    <sheetView showGridLines="0" zoomScale="60" zoomScaleNormal="60" workbookViewId="0">
      <pane xSplit="1" ySplit="8" topLeftCell="B9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8.75"/>
  <cols>
    <col min="1" max="1" width="58.7109375" style="27" bestFit="1" customWidth="1"/>
    <col min="2" max="5" width="12.28515625" style="27" customWidth="1"/>
    <col min="6" max="7" width="12.7109375" style="27" customWidth="1"/>
    <col min="8" max="8" width="12.7109375" style="40" customWidth="1"/>
    <col min="9" max="9" width="12.7109375" style="27" customWidth="1"/>
    <col min="10" max="11" width="14.7109375" style="27" customWidth="1"/>
    <col min="12" max="27" width="12.7109375" style="27" customWidth="1"/>
    <col min="28" max="28" width="12.7109375" style="40" customWidth="1"/>
    <col min="29" max="35" width="12.7109375" style="27" customWidth="1"/>
    <col min="36" max="36" width="12.7109375" style="40" customWidth="1"/>
    <col min="37" max="41" width="12.7109375" style="27" customWidth="1"/>
    <col min="42" max="43" width="14.7109375" style="27" customWidth="1"/>
    <col min="44" max="47" width="12.7109375" style="27" customWidth="1"/>
    <col min="48" max="48" width="12.7109375" style="40" customWidth="1"/>
    <col min="49" max="51" width="12.7109375" style="27" customWidth="1"/>
    <col min="52" max="52" width="12.7109375" style="40" customWidth="1"/>
    <col min="53" max="77" width="12.7109375" style="27" customWidth="1"/>
    <col min="78" max="79" width="14.7109375" style="27" customWidth="1"/>
    <col min="80" max="89" width="12.7109375" style="27" customWidth="1"/>
    <col min="90" max="91" width="14.7109375" style="27" customWidth="1"/>
    <col min="92" max="92" width="12.7109375" style="27" customWidth="1"/>
    <col min="93" max="104" width="11.42578125" style="27"/>
    <col min="105" max="105" width="13.28515625" style="27" bestFit="1" customWidth="1"/>
    <col min="106" max="16384" width="11.42578125" style="27"/>
  </cols>
  <sheetData>
    <row r="1" spans="1:105" ht="20.25">
      <c r="A1" s="396" t="s">
        <v>0</v>
      </c>
      <c r="B1" s="557" t="s">
        <v>446</v>
      </c>
      <c r="C1" s="396"/>
      <c r="D1" s="396"/>
      <c r="E1" s="396"/>
      <c r="F1" s="121"/>
      <c r="G1" s="121"/>
      <c r="H1" s="14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53"/>
      <c r="AA1" s="53"/>
      <c r="AB1" s="144"/>
      <c r="AC1" s="53"/>
      <c r="AD1" s="53"/>
      <c r="AE1" s="53"/>
      <c r="AF1" s="53"/>
      <c r="AG1" s="53"/>
      <c r="AH1" s="53"/>
      <c r="AI1" s="53"/>
      <c r="AJ1" s="144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144"/>
      <c r="AW1" s="53"/>
      <c r="AX1" s="53"/>
      <c r="AY1" s="53"/>
      <c r="AZ1" s="144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</row>
    <row r="2" spans="1:105" ht="20.100000000000001" customHeight="1">
      <c r="A2" s="395" t="s">
        <v>273</v>
      </c>
      <c r="B2" s="395"/>
      <c r="C2" s="395"/>
      <c r="D2" s="395"/>
      <c r="E2" s="395"/>
      <c r="F2" s="396"/>
      <c r="G2" s="121"/>
      <c r="H2" s="14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41"/>
      <c r="AC2" s="121"/>
      <c r="AD2" s="121"/>
      <c r="AE2" s="121"/>
      <c r="AF2" s="121"/>
      <c r="AG2" s="121"/>
      <c r="AH2" s="121"/>
      <c r="AI2" s="121"/>
      <c r="AJ2" s="141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144"/>
      <c r="AW2" s="53"/>
      <c r="AX2" s="53"/>
      <c r="AY2" s="53"/>
      <c r="AZ2" s="144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</row>
    <row r="3" spans="1:105" ht="20.100000000000001" customHeight="1">
      <c r="A3" s="126" t="s">
        <v>300</v>
      </c>
      <c r="B3" s="126"/>
      <c r="C3" s="126"/>
      <c r="D3" s="126"/>
      <c r="E3" s="126"/>
      <c r="F3" s="126"/>
      <c r="G3" s="123"/>
      <c r="H3" s="4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53"/>
      <c r="AA3" s="53"/>
      <c r="AB3" s="144"/>
      <c r="AC3" s="53"/>
      <c r="AD3" s="53"/>
      <c r="AE3" s="53"/>
      <c r="AF3" s="53"/>
      <c r="AG3" s="53"/>
      <c r="AH3" s="53"/>
      <c r="AI3" s="53"/>
      <c r="AJ3" s="144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144"/>
      <c r="AW3" s="53"/>
      <c r="AX3" s="53"/>
      <c r="AY3" s="53"/>
      <c r="AZ3" s="144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</row>
    <row r="4" spans="1:105" ht="20.100000000000001" customHeight="1">
      <c r="A4" s="202" t="s">
        <v>474</v>
      </c>
      <c r="B4" s="501"/>
      <c r="C4" s="501"/>
      <c r="D4" s="501"/>
      <c r="E4" s="509"/>
      <c r="F4" s="680"/>
      <c r="G4" s="680"/>
      <c r="H4" s="680"/>
      <c r="I4" s="681"/>
      <c r="J4" s="521"/>
      <c r="K4" s="207"/>
      <c r="L4" s="207"/>
      <c r="M4" s="490"/>
      <c r="N4" s="207"/>
      <c r="O4" s="207"/>
      <c r="P4" s="207"/>
      <c r="Q4" s="207"/>
      <c r="R4" s="207"/>
      <c r="S4" s="207"/>
      <c r="T4" s="207"/>
      <c r="U4" s="490"/>
      <c r="V4" s="521"/>
      <c r="W4" s="207"/>
      <c r="X4" s="207"/>
      <c r="Y4" s="490"/>
      <c r="Z4" s="88"/>
      <c r="AA4" s="89"/>
      <c r="AB4" s="145"/>
      <c r="AC4" s="90"/>
      <c r="AD4" s="88"/>
      <c r="AE4" s="89"/>
      <c r="AF4" s="89"/>
      <c r="AG4" s="90"/>
      <c r="AH4" s="88"/>
      <c r="AI4" s="89"/>
      <c r="AJ4" s="145"/>
      <c r="AK4" s="90"/>
      <c r="AL4" s="88"/>
      <c r="AM4" s="89"/>
      <c r="AN4" s="89"/>
      <c r="AO4" s="90"/>
      <c r="AP4" s="88"/>
      <c r="AQ4" s="89"/>
      <c r="AR4" s="89"/>
      <c r="AS4" s="90"/>
      <c r="AT4" s="88"/>
      <c r="AU4" s="89"/>
      <c r="AV4" s="145"/>
      <c r="AW4" s="90"/>
      <c r="AX4" s="88"/>
      <c r="AY4" s="89"/>
      <c r="AZ4" s="145"/>
      <c r="BA4" s="90"/>
      <c r="BB4" s="88"/>
      <c r="BC4" s="89"/>
      <c r="BD4" s="89"/>
      <c r="BE4" s="90"/>
      <c r="BF4" s="88"/>
      <c r="BG4" s="89"/>
      <c r="BH4" s="89"/>
      <c r="BI4" s="90"/>
      <c r="BJ4" s="88"/>
      <c r="BK4" s="89"/>
      <c r="BL4" s="89"/>
      <c r="BM4" s="90"/>
      <c r="BN4" s="88"/>
      <c r="BO4" s="89"/>
      <c r="BP4" s="89"/>
      <c r="BQ4" s="90"/>
      <c r="BR4" s="88"/>
      <c r="BS4" s="89"/>
      <c r="BT4" s="89"/>
      <c r="BU4" s="90"/>
      <c r="BV4" s="88"/>
      <c r="BW4" s="89"/>
      <c r="BX4" s="89"/>
      <c r="BY4" s="90"/>
      <c r="BZ4" s="88"/>
      <c r="CA4" s="89"/>
      <c r="CB4" s="89"/>
      <c r="CC4" s="90"/>
      <c r="CD4" s="88"/>
      <c r="CE4" s="89"/>
      <c r="CF4" s="89"/>
      <c r="CG4" s="90"/>
      <c r="CH4" s="88"/>
      <c r="CI4" s="89"/>
      <c r="CJ4" s="89"/>
      <c r="CK4" s="90"/>
      <c r="CL4" s="88"/>
      <c r="CM4" s="89"/>
      <c r="CN4" s="90"/>
      <c r="CO4" s="21"/>
      <c r="CP4" s="15"/>
      <c r="CQ4" s="15"/>
      <c r="CR4" s="15"/>
      <c r="CS4" s="15"/>
      <c r="CT4" s="15"/>
      <c r="CU4" s="15"/>
      <c r="CV4" s="15"/>
      <c r="CW4" s="15"/>
      <c r="CX4" s="15"/>
      <c r="CY4" s="15"/>
    </row>
    <row r="5" spans="1:105" ht="20.100000000000001" customHeight="1">
      <c r="A5" s="386" t="s">
        <v>77</v>
      </c>
      <c r="B5" s="665" t="s">
        <v>355</v>
      </c>
      <c r="C5" s="666"/>
      <c r="D5" s="666"/>
      <c r="E5" s="667"/>
      <c r="F5" s="666" t="s">
        <v>66</v>
      </c>
      <c r="G5" s="666"/>
      <c r="H5" s="666"/>
      <c r="I5" s="667"/>
      <c r="J5" s="665" t="s">
        <v>351</v>
      </c>
      <c r="K5" s="666"/>
      <c r="L5" s="666"/>
      <c r="M5" s="667"/>
      <c r="N5" s="665" t="s">
        <v>447</v>
      </c>
      <c r="O5" s="666"/>
      <c r="P5" s="666"/>
      <c r="Q5" s="667"/>
      <c r="R5" s="665" t="s">
        <v>127</v>
      </c>
      <c r="S5" s="666"/>
      <c r="T5" s="666"/>
      <c r="U5" s="667"/>
      <c r="V5" s="665" t="s">
        <v>127</v>
      </c>
      <c r="W5" s="666"/>
      <c r="X5" s="666"/>
      <c r="Y5" s="667"/>
      <c r="Z5" s="671" t="s">
        <v>75</v>
      </c>
      <c r="AA5" s="672"/>
      <c r="AB5" s="672"/>
      <c r="AC5" s="673"/>
      <c r="AD5" s="671" t="s">
        <v>92</v>
      </c>
      <c r="AE5" s="672"/>
      <c r="AF5" s="672"/>
      <c r="AG5" s="673"/>
      <c r="AH5" s="3" t="s">
        <v>1</v>
      </c>
      <c r="AI5" s="4"/>
      <c r="AJ5" s="147"/>
      <c r="AK5" s="117"/>
      <c r="AL5" s="671" t="s">
        <v>118</v>
      </c>
      <c r="AM5" s="672"/>
      <c r="AN5" s="672"/>
      <c r="AO5" s="673"/>
      <c r="AP5" s="671"/>
      <c r="AQ5" s="672"/>
      <c r="AR5" s="672"/>
      <c r="AS5" s="673"/>
      <c r="AT5" s="671" t="s">
        <v>128</v>
      </c>
      <c r="AU5" s="672"/>
      <c r="AV5" s="672"/>
      <c r="AW5" s="673"/>
      <c r="AX5" s="671" t="s">
        <v>128</v>
      </c>
      <c r="AY5" s="672"/>
      <c r="AZ5" s="672"/>
      <c r="BA5" s="673"/>
      <c r="BB5" s="3"/>
      <c r="BC5" s="4"/>
      <c r="BD5" s="4"/>
      <c r="BE5" s="117"/>
      <c r="BF5" s="671"/>
      <c r="BG5" s="672"/>
      <c r="BH5" s="672"/>
      <c r="BI5" s="673"/>
      <c r="BJ5" s="3"/>
      <c r="BK5" s="4"/>
      <c r="BL5" s="4"/>
      <c r="BM5" s="117"/>
      <c r="BN5" s="671" t="s">
        <v>326</v>
      </c>
      <c r="BO5" s="672"/>
      <c r="BP5" s="672"/>
      <c r="BQ5" s="673"/>
      <c r="BR5" s="671" t="s">
        <v>353</v>
      </c>
      <c r="BS5" s="672"/>
      <c r="BT5" s="672"/>
      <c r="BU5" s="673"/>
      <c r="BV5" s="671"/>
      <c r="BW5" s="672"/>
      <c r="BX5" s="672"/>
      <c r="BY5" s="673"/>
      <c r="BZ5" s="671" t="s">
        <v>47</v>
      </c>
      <c r="CA5" s="672"/>
      <c r="CB5" s="672"/>
      <c r="CC5" s="673"/>
      <c r="CD5" s="658" t="s">
        <v>51</v>
      </c>
      <c r="CE5" s="656"/>
      <c r="CF5" s="656"/>
      <c r="CG5" s="657"/>
      <c r="CH5" s="658" t="s">
        <v>302</v>
      </c>
      <c r="CI5" s="656"/>
      <c r="CJ5" s="656"/>
      <c r="CK5" s="657"/>
      <c r="CL5" s="671" t="s">
        <v>80</v>
      </c>
      <c r="CM5" s="672"/>
      <c r="CN5" s="673"/>
      <c r="CO5" s="21"/>
      <c r="CP5" s="15"/>
      <c r="CQ5" s="15"/>
      <c r="CR5" s="15"/>
      <c r="CS5" s="15"/>
      <c r="CT5" s="15"/>
      <c r="CU5" s="15"/>
      <c r="CV5" s="15"/>
      <c r="CW5" s="15"/>
      <c r="CX5" s="15"/>
      <c r="CY5" s="15"/>
    </row>
    <row r="6" spans="1:105" ht="20.100000000000001" customHeight="1">
      <c r="A6" s="387" t="s">
        <v>78</v>
      </c>
      <c r="B6" s="668" t="s">
        <v>356</v>
      </c>
      <c r="C6" s="669"/>
      <c r="D6" s="669"/>
      <c r="E6" s="670"/>
      <c r="F6" s="669" t="s">
        <v>110</v>
      </c>
      <c r="G6" s="669"/>
      <c r="H6" s="669"/>
      <c r="I6" s="670"/>
      <c r="J6" s="668" t="s">
        <v>95</v>
      </c>
      <c r="K6" s="669"/>
      <c r="L6" s="669"/>
      <c r="M6" s="670"/>
      <c r="N6" s="668" t="s">
        <v>449</v>
      </c>
      <c r="O6" s="669"/>
      <c r="P6" s="669"/>
      <c r="Q6" s="670"/>
      <c r="R6" s="668" t="s">
        <v>95</v>
      </c>
      <c r="S6" s="669"/>
      <c r="T6" s="669"/>
      <c r="U6" s="670"/>
      <c r="V6" s="668" t="s">
        <v>455</v>
      </c>
      <c r="W6" s="669"/>
      <c r="X6" s="669"/>
      <c r="Y6" s="670"/>
      <c r="Z6" s="674" t="s">
        <v>2</v>
      </c>
      <c r="AA6" s="675"/>
      <c r="AB6" s="675"/>
      <c r="AC6" s="676"/>
      <c r="AD6" s="674" t="s">
        <v>93</v>
      </c>
      <c r="AE6" s="675"/>
      <c r="AF6" s="675"/>
      <c r="AG6" s="676"/>
      <c r="AH6" s="674" t="s">
        <v>3</v>
      </c>
      <c r="AI6" s="675"/>
      <c r="AJ6" s="675"/>
      <c r="AK6" s="676"/>
      <c r="AL6" s="674" t="s">
        <v>119</v>
      </c>
      <c r="AM6" s="675"/>
      <c r="AN6" s="675"/>
      <c r="AO6" s="676"/>
      <c r="AP6" s="674" t="s">
        <v>128</v>
      </c>
      <c r="AQ6" s="675"/>
      <c r="AR6" s="675"/>
      <c r="AS6" s="676"/>
      <c r="AT6" s="674" t="s">
        <v>129</v>
      </c>
      <c r="AU6" s="675"/>
      <c r="AV6" s="675"/>
      <c r="AW6" s="676"/>
      <c r="AX6" s="674" t="s">
        <v>468</v>
      </c>
      <c r="AY6" s="675"/>
      <c r="AZ6" s="675"/>
      <c r="BA6" s="676"/>
      <c r="BB6" s="674" t="s">
        <v>298</v>
      </c>
      <c r="BC6" s="675"/>
      <c r="BD6" s="675"/>
      <c r="BE6" s="676"/>
      <c r="BF6" s="674" t="s">
        <v>303</v>
      </c>
      <c r="BG6" s="675"/>
      <c r="BH6" s="675"/>
      <c r="BI6" s="676"/>
      <c r="BJ6" s="674" t="s">
        <v>112</v>
      </c>
      <c r="BK6" s="675"/>
      <c r="BL6" s="675"/>
      <c r="BM6" s="676"/>
      <c r="BN6" s="674" t="s">
        <v>110</v>
      </c>
      <c r="BO6" s="675"/>
      <c r="BP6" s="675"/>
      <c r="BQ6" s="676"/>
      <c r="BR6" s="674" t="s">
        <v>354</v>
      </c>
      <c r="BS6" s="675"/>
      <c r="BT6" s="675"/>
      <c r="BU6" s="676"/>
      <c r="BV6" s="674" t="s">
        <v>94</v>
      </c>
      <c r="BW6" s="675"/>
      <c r="BX6" s="675"/>
      <c r="BY6" s="676"/>
      <c r="BZ6" s="674" t="s">
        <v>95</v>
      </c>
      <c r="CA6" s="675"/>
      <c r="CB6" s="675"/>
      <c r="CC6" s="676"/>
      <c r="CD6" s="677" t="s">
        <v>2</v>
      </c>
      <c r="CE6" s="678"/>
      <c r="CF6" s="678"/>
      <c r="CG6" s="679"/>
      <c r="CH6" s="677" t="s">
        <v>2</v>
      </c>
      <c r="CI6" s="678"/>
      <c r="CJ6" s="678"/>
      <c r="CK6" s="679"/>
      <c r="CL6" s="674" t="s">
        <v>81</v>
      </c>
      <c r="CM6" s="675"/>
      <c r="CN6" s="676"/>
      <c r="CO6" s="21"/>
      <c r="CP6" s="15"/>
      <c r="CQ6" s="15"/>
      <c r="CR6" s="15"/>
      <c r="CS6" s="15"/>
      <c r="CT6" s="15"/>
      <c r="CU6" s="15"/>
      <c r="CV6" s="15"/>
      <c r="CW6" s="15"/>
      <c r="CX6" s="15"/>
      <c r="CY6" s="15"/>
    </row>
    <row r="7" spans="1:105" ht="20.100000000000001" customHeight="1">
      <c r="A7" s="387"/>
      <c r="B7" s="115"/>
      <c r="C7" s="6"/>
      <c r="D7" s="6" t="s">
        <v>4</v>
      </c>
      <c r="E7" s="7" t="s">
        <v>5</v>
      </c>
      <c r="F7" s="115"/>
      <c r="G7" s="6"/>
      <c r="H7" s="6" t="s">
        <v>4</v>
      </c>
      <c r="I7" s="7" t="s">
        <v>5</v>
      </c>
      <c r="J7" s="115"/>
      <c r="K7" s="6"/>
      <c r="L7" s="6" t="s">
        <v>4</v>
      </c>
      <c r="M7" s="7" t="s">
        <v>5</v>
      </c>
      <c r="N7" s="115"/>
      <c r="O7" s="6"/>
      <c r="P7" s="6" t="s">
        <v>4</v>
      </c>
      <c r="Q7" s="7" t="s">
        <v>5</v>
      </c>
      <c r="R7" s="115"/>
      <c r="S7" s="6"/>
      <c r="T7" s="6" t="s">
        <v>4</v>
      </c>
      <c r="U7" s="7" t="s">
        <v>5</v>
      </c>
      <c r="V7" s="115"/>
      <c r="W7" s="6"/>
      <c r="X7" s="6" t="s">
        <v>4</v>
      </c>
      <c r="Y7" s="7" t="s">
        <v>5</v>
      </c>
      <c r="Z7" s="115"/>
      <c r="AA7" s="6"/>
      <c r="AB7" s="6" t="s">
        <v>4</v>
      </c>
      <c r="AC7" s="7" t="s">
        <v>5</v>
      </c>
      <c r="AD7" s="115"/>
      <c r="AE7" s="6"/>
      <c r="AF7" s="6" t="s">
        <v>4</v>
      </c>
      <c r="AG7" s="7" t="s">
        <v>5</v>
      </c>
      <c r="AH7" s="115"/>
      <c r="AI7" s="6"/>
      <c r="AJ7" s="6" t="s">
        <v>4</v>
      </c>
      <c r="AK7" s="7" t="s">
        <v>5</v>
      </c>
      <c r="AL7" s="115"/>
      <c r="AM7" s="6"/>
      <c r="AN7" s="6" t="s">
        <v>4</v>
      </c>
      <c r="AO7" s="7" t="s">
        <v>5</v>
      </c>
      <c r="AP7" s="115"/>
      <c r="AQ7" s="6"/>
      <c r="AR7" s="6" t="s">
        <v>4</v>
      </c>
      <c r="AS7" s="7" t="s">
        <v>5</v>
      </c>
      <c r="AT7" s="115"/>
      <c r="AU7" s="6"/>
      <c r="AV7" s="6" t="s">
        <v>4</v>
      </c>
      <c r="AW7" s="7" t="s">
        <v>5</v>
      </c>
      <c r="AX7" s="115"/>
      <c r="AY7" s="6"/>
      <c r="AZ7" s="6" t="s">
        <v>4</v>
      </c>
      <c r="BA7" s="7" t="s">
        <v>5</v>
      </c>
      <c r="BB7" s="115"/>
      <c r="BC7" s="6"/>
      <c r="BD7" s="6" t="s">
        <v>4</v>
      </c>
      <c r="BE7" s="7" t="s">
        <v>5</v>
      </c>
      <c r="BF7" s="115"/>
      <c r="BG7" s="6"/>
      <c r="BH7" s="6" t="s">
        <v>4</v>
      </c>
      <c r="BI7" s="7" t="s">
        <v>5</v>
      </c>
      <c r="BJ7" s="115"/>
      <c r="BK7" s="6"/>
      <c r="BL7" s="6" t="s">
        <v>4</v>
      </c>
      <c r="BM7" s="7" t="s">
        <v>5</v>
      </c>
      <c r="BN7" s="115"/>
      <c r="BO7" s="6"/>
      <c r="BP7" s="6" t="s">
        <v>4</v>
      </c>
      <c r="BQ7" s="7" t="s">
        <v>5</v>
      </c>
      <c r="BR7" s="115"/>
      <c r="BS7" s="6"/>
      <c r="BT7" s="6" t="s">
        <v>4</v>
      </c>
      <c r="BU7" s="7" t="s">
        <v>5</v>
      </c>
      <c r="BV7" s="115"/>
      <c r="BW7" s="6"/>
      <c r="BX7" s="6" t="s">
        <v>4</v>
      </c>
      <c r="BY7" s="7" t="s">
        <v>5</v>
      </c>
      <c r="BZ7" s="115"/>
      <c r="CA7" s="6"/>
      <c r="CB7" s="6" t="s">
        <v>4</v>
      </c>
      <c r="CC7" s="7" t="s">
        <v>5</v>
      </c>
      <c r="CD7" s="115"/>
      <c r="CE7" s="6"/>
      <c r="CF7" s="6" t="s">
        <v>4</v>
      </c>
      <c r="CG7" s="7" t="s">
        <v>5</v>
      </c>
      <c r="CH7" s="115"/>
      <c r="CI7" s="6"/>
      <c r="CJ7" s="6" t="s">
        <v>4</v>
      </c>
      <c r="CK7" s="7" t="s">
        <v>5</v>
      </c>
      <c r="CL7" s="115"/>
      <c r="CM7" s="6"/>
      <c r="CN7" s="7" t="s">
        <v>4</v>
      </c>
      <c r="CO7" s="21"/>
      <c r="CP7" s="15"/>
      <c r="CQ7" s="15"/>
      <c r="CR7" s="15"/>
      <c r="CS7" s="15"/>
      <c r="CT7" s="15"/>
      <c r="CU7" s="15"/>
      <c r="CV7" s="15"/>
      <c r="CW7" s="15"/>
      <c r="CX7" s="15"/>
      <c r="CY7" s="15"/>
      <c r="DA7" s="7"/>
    </row>
    <row r="8" spans="1:105" ht="20.100000000000001" customHeight="1">
      <c r="A8" s="388" t="s">
        <v>6</v>
      </c>
      <c r="B8" s="384">
        <v>2014</v>
      </c>
      <c r="C8" s="196">
        <v>2015</v>
      </c>
      <c r="D8" s="9" t="s">
        <v>7</v>
      </c>
      <c r="E8" s="50" t="s">
        <v>8</v>
      </c>
      <c r="F8" s="384">
        <v>2014</v>
      </c>
      <c r="G8" s="196">
        <v>2015</v>
      </c>
      <c r="H8" s="9" t="s">
        <v>7</v>
      </c>
      <c r="I8" s="50" t="s">
        <v>8</v>
      </c>
      <c r="J8" s="384">
        <v>2014</v>
      </c>
      <c r="K8" s="196">
        <v>2015</v>
      </c>
      <c r="L8" s="9" t="s">
        <v>7</v>
      </c>
      <c r="M8" s="50" t="s">
        <v>8</v>
      </c>
      <c r="N8" s="384">
        <v>2014</v>
      </c>
      <c r="O8" s="196">
        <v>2015</v>
      </c>
      <c r="P8" s="9" t="s">
        <v>7</v>
      </c>
      <c r="Q8" s="50" t="s">
        <v>8</v>
      </c>
      <c r="R8" s="384">
        <v>2014</v>
      </c>
      <c r="S8" s="196">
        <v>2015</v>
      </c>
      <c r="T8" s="9" t="s">
        <v>7</v>
      </c>
      <c r="U8" s="50" t="s">
        <v>8</v>
      </c>
      <c r="V8" s="384">
        <v>2014</v>
      </c>
      <c r="W8" s="196">
        <v>2015</v>
      </c>
      <c r="X8" s="9" t="s">
        <v>7</v>
      </c>
      <c r="Y8" s="50" t="s">
        <v>8</v>
      </c>
      <c r="Z8" s="384">
        <v>2014</v>
      </c>
      <c r="AA8" s="196">
        <v>2015</v>
      </c>
      <c r="AB8" s="9" t="s">
        <v>7</v>
      </c>
      <c r="AC8" s="50" t="s">
        <v>8</v>
      </c>
      <c r="AD8" s="384">
        <v>2014</v>
      </c>
      <c r="AE8" s="196">
        <v>2015</v>
      </c>
      <c r="AF8" s="9" t="s">
        <v>7</v>
      </c>
      <c r="AG8" s="50" t="s">
        <v>8</v>
      </c>
      <c r="AH8" s="384">
        <v>2014</v>
      </c>
      <c r="AI8" s="196">
        <v>2015</v>
      </c>
      <c r="AJ8" s="9" t="s">
        <v>7</v>
      </c>
      <c r="AK8" s="50" t="s">
        <v>8</v>
      </c>
      <c r="AL8" s="384">
        <v>2014</v>
      </c>
      <c r="AM8" s="196">
        <v>2015</v>
      </c>
      <c r="AN8" s="9" t="s">
        <v>7</v>
      </c>
      <c r="AO8" s="50" t="s">
        <v>8</v>
      </c>
      <c r="AP8" s="384">
        <v>2014</v>
      </c>
      <c r="AQ8" s="196">
        <v>2015</v>
      </c>
      <c r="AR8" s="9" t="s">
        <v>7</v>
      </c>
      <c r="AS8" s="50" t="s">
        <v>8</v>
      </c>
      <c r="AT8" s="384">
        <v>2014</v>
      </c>
      <c r="AU8" s="196">
        <v>2015</v>
      </c>
      <c r="AV8" s="9" t="s">
        <v>7</v>
      </c>
      <c r="AW8" s="50" t="s">
        <v>8</v>
      </c>
      <c r="AX8" s="384">
        <v>2014</v>
      </c>
      <c r="AY8" s="196">
        <v>2015</v>
      </c>
      <c r="AZ8" s="9" t="s">
        <v>7</v>
      </c>
      <c r="BA8" s="50" t="s">
        <v>8</v>
      </c>
      <c r="BB8" s="384">
        <v>2014</v>
      </c>
      <c r="BC8" s="196">
        <v>2015</v>
      </c>
      <c r="BD8" s="9" t="s">
        <v>7</v>
      </c>
      <c r="BE8" s="50" t="s">
        <v>8</v>
      </c>
      <c r="BF8" s="384">
        <v>2014</v>
      </c>
      <c r="BG8" s="196">
        <v>2015</v>
      </c>
      <c r="BH8" s="9" t="s">
        <v>7</v>
      </c>
      <c r="BI8" s="50" t="s">
        <v>8</v>
      </c>
      <c r="BJ8" s="384">
        <v>2014</v>
      </c>
      <c r="BK8" s="196">
        <v>2015</v>
      </c>
      <c r="BL8" s="9" t="s">
        <v>7</v>
      </c>
      <c r="BM8" s="50" t="s">
        <v>8</v>
      </c>
      <c r="BN8" s="384">
        <v>2014</v>
      </c>
      <c r="BO8" s="196">
        <v>2015</v>
      </c>
      <c r="BP8" s="9" t="s">
        <v>7</v>
      </c>
      <c r="BQ8" s="50" t="s">
        <v>8</v>
      </c>
      <c r="BR8" s="384">
        <v>2014</v>
      </c>
      <c r="BS8" s="196">
        <v>2015</v>
      </c>
      <c r="BT8" s="9" t="s">
        <v>7</v>
      </c>
      <c r="BU8" s="50" t="s">
        <v>8</v>
      </c>
      <c r="BV8" s="384">
        <v>2014</v>
      </c>
      <c r="BW8" s="196">
        <v>2015</v>
      </c>
      <c r="BX8" s="9" t="s">
        <v>7</v>
      </c>
      <c r="BY8" s="50" t="s">
        <v>8</v>
      </c>
      <c r="BZ8" s="384">
        <v>2014</v>
      </c>
      <c r="CA8" s="196">
        <v>2015</v>
      </c>
      <c r="CB8" s="9" t="s">
        <v>7</v>
      </c>
      <c r="CC8" s="50" t="s">
        <v>8</v>
      </c>
      <c r="CD8" s="384">
        <v>2014</v>
      </c>
      <c r="CE8" s="196">
        <v>2015</v>
      </c>
      <c r="CF8" s="9" t="s">
        <v>7</v>
      </c>
      <c r="CG8" s="50" t="s">
        <v>8</v>
      </c>
      <c r="CH8" s="384">
        <v>2014</v>
      </c>
      <c r="CI8" s="196">
        <v>2015</v>
      </c>
      <c r="CJ8" s="9" t="s">
        <v>7</v>
      </c>
      <c r="CK8" s="50" t="s">
        <v>8</v>
      </c>
      <c r="CL8" s="384">
        <v>2014</v>
      </c>
      <c r="CM8" s="196">
        <v>2015</v>
      </c>
      <c r="CN8" s="50" t="s">
        <v>7</v>
      </c>
      <c r="CO8" s="21"/>
      <c r="CP8" s="15"/>
      <c r="CQ8" s="15"/>
      <c r="CR8" s="15"/>
      <c r="CS8" s="15"/>
      <c r="CT8" s="15"/>
      <c r="CU8" s="15"/>
      <c r="CV8" s="15"/>
      <c r="CW8" s="15"/>
      <c r="CX8" s="15"/>
      <c r="CY8" s="15"/>
      <c r="DA8" s="50"/>
    </row>
    <row r="9" spans="1:105" s="28" customFormat="1" ht="20.100000000000001" customHeight="1">
      <c r="A9" s="502" t="s">
        <v>335</v>
      </c>
      <c r="B9" s="502"/>
      <c r="C9" s="502"/>
      <c r="D9" s="502"/>
      <c r="E9" s="502"/>
      <c r="F9" s="468"/>
      <c r="G9" s="403"/>
      <c r="H9" s="403"/>
      <c r="I9" s="403"/>
      <c r="J9" s="403"/>
      <c r="K9" s="403"/>
      <c r="L9" s="403"/>
      <c r="M9" s="522"/>
      <c r="N9" s="403"/>
      <c r="O9" s="403"/>
      <c r="P9" s="403"/>
      <c r="Q9" s="403"/>
      <c r="R9" s="403"/>
      <c r="S9" s="403"/>
      <c r="T9" s="403"/>
      <c r="U9" s="404"/>
      <c r="V9" s="403"/>
      <c r="W9" s="403"/>
      <c r="X9" s="403"/>
      <c r="Y9" s="404"/>
      <c r="Z9" s="143"/>
      <c r="AA9" s="143"/>
      <c r="AB9" s="143"/>
      <c r="AC9" s="221"/>
      <c r="AD9" s="222"/>
      <c r="AE9" s="222"/>
      <c r="AF9" s="222"/>
      <c r="AG9" s="221"/>
      <c r="AH9" s="143"/>
      <c r="AI9" s="143"/>
      <c r="AJ9" s="143"/>
      <c r="AK9" s="221"/>
      <c r="AL9" s="221"/>
      <c r="AM9" s="221"/>
      <c r="AN9" s="184"/>
      <c r="AO9" s="221"/>
      <c r="AP9" s="221"/>
      <c r="AQ9" s="221"/>
      <c r="AR9" s="184"/>
      <c r="AS9" s="221"/>
      <c r="AT9" s="150"/>
      <c r="AU9" s="133"/>
      <c r="AV9" s="143"/>
      <c r="AW9" s="221"/>
      <c r="AX9" s="150"/>
      <c r="AY9" s="133"/>
      <c r="AZ9" s="191"/>
      <c r="BA9" s="268"/>
      <c r="BB9" s="222"/>
      <c r="BC9" s="222"/>
      <c r="BD9" s="143"/>
      <c r="BE9" s="221"/>
      <c r="BF9" s="222"/>
      <c r="BG9" s="222"/>
      <c r="BH9" s="222"/>
      <c r="BI9" s="221"/>
      <c r="BJ9" s="143"/>
      <c r="BK9" s="143"/>
      <c r="BL9" s="143"/>
      <c r="BM9" s="221"/>
      <c r="BN9" s="222"/>
      <c r="BO9" s="222"/>
      <c r="BP9" s="222"/>
      <c r="BQ9" s="221"/>
      <c r="BR9" s="222"/>
      <c r="BS9" s="222"/>
      <c r="BT9" s="222"/>
      <c r="BU9" s="221"/>
      <c r="BV9" s="143"/>
      <c r="BW9" s="143"/>
      <c r="BX9" s="143"/>
      <c r="BY9" s="221"/>
      <c r="BZ9" s="143"/>
      <c r="CA9" s="143"/>
      <c r="CB9" s="143"/>
      <c r="CC9" s="221"/>
      <c r="CD9" s="151"/>
      <c r="CE9" s="133"/>
      <c r="CF9" s="143"/>
      <c r="CG9" s="221"/>
      <c r="CH9" s="151"/>
      <c r="CI9" s="133"/>
      <c r="CJ9" s="143"/>
      <c r="CK9" s="221"/>
      <c r="CL9" s="184"/>
      <c r="CM9" s="143"/>
      <c r="CN9" s="184"/>
      <c r="CO9" s="84"/>
      <c r="CP9" s="381"/>
      <c r="CQ9" s="381"/>
      <c r="CR9" s="381"/>
      <c r="CS9" s="381"/>
      <c r="CT9" s="381"/>
      <c r="CU9" s="381"/>
      <c r="CV9" s="381"/>
      <c r="CW9" s="381"/>
      <c r="CX9" s="381"/>
      <c r="CY9" s="381"/>
      <c r="DA9" s="68"/>
    </row>
    <row r="10" spans="1:105" s="28" customFormat="1" ht="20.100000000000001" customHeight="1">
      <c r="A10" s="385" t="s">
        <v>9</v>
      </c>
      <c r="B10" s="155"/>
      <c r="C10" s="155"/>
      <c r="D10" s="174"/>
      <c r="E10" s="511"/>
      <c r="F10" s="155">
        <v>128734.247</v>
      </c>
      <c r="G10" s="441">
        <v>134436.22700000001</v>
      </c>
      <c r="H10" s="70">
        <f>IF(F10=0, "    ---- ", IF(ABS(ROUND(100/F10*G10-100,1))&lt;999,ROUND(100/F10*G10-100,1),IF(ROUND(100/F10*G10-100,1)&gt;999,999,-999)))</f>
        <v>4.4000000000000004</v>
      </c>
      <c r="I10" s="153">
        <f>100/$CM10*G10</f>
        <v>2.8276603839005316</v>
      </c>
      <c r="J10" s="155">
        <v>2059184</v>
      </c>
      <c r="K10" s="155">
        <v>2687505</v>
      </c>
      <c r="L10" s="155">
        <f t="shared" ref="L10:L21" si="0">IF(J10=0, "    ---- ", IF(ABS(ROUND(100/J10*K10-100,1))&lt;999,ROUND(100/J10*K10-100,1),IF(ROUND(100/J10*K10-100,1)&gt;999,999,-999)))</f>
        <v>30.5</v>
      </c>
      <c r="M10" s="153">
        <f t="shared" ref="M10:M21" si="1">100/$CM10*K10</f>
        <v>56.527556519676779</v>
      </c>
      <c r="N10" s="155">
        <v>90075</v>
      </c>
      <c r="O10" s="441">
        <v>101000</v>
      </c>
      <c r="P10" s="155">
        <f>IF(N10=0, "    ---- ", IF(ABS(ROUND(100/N10*O10-100,1))&lt;999,ROUND(100/N10*O10-100,1),IF(ROUND(100/N10*O10-100,1)&gt;999,999,-999)))</f>
        <v>12.1</v>
      </c>
      <c r="Q10" s="153">
        <f>100/$CM10*O10</f>
        <v>2.1243804973339047</v>
      </c>
      <c r="R10" s="155">
        <v>187180</v>
      </c>
      <c r="S10" s="441">
        <v>215437</v>
      </c>
      <c r="T10" s="70">
        <f>IF(R10=0, "    ---- ", IF(ABS(ROUND(100/R10*S10-100,1))&lt;999,ROUND(100/R10*S10-100,1),IF(ROUND(100/R10*S10-100,1)&gt;999,999,-999)))</f>
        <v>15.1</v>
      </c>
      <c r="U10" s="153">
        <f>100/$CM10*S10</f>
        <v>4.5313877346943006</v>
      </c>
      <c r="V10" s="155"/>
      <c r="W10" s="155"/>
      <c r="X10" s="153"/>
      <c r="Y10" s="153"/>
      <c r="Z10" s="155">
        <v>528357</v>
      </c>
      <c r="AA10" s="441">
        <v>537942</v>
      </c>
      <c r="AB10" s="70">
        <f>IF(Z10=0, "    ---- ", IF(ABS(ROUND(100/Z10*AA10-100,1))&lt;999,ROUND(100/Z10*AA10-100,1),IF(ROUND(100/Z10*AA10-100,1)&gt;999,999,-999)))</f>
        <v>1.8</v>
      </c>
      <c r="AC10" s="153">
        <f>100/$CM10*AA10</f>
        <v>11.314787064324705</v>
      </c>
      <c r="AD10" s="441"/>
      <c r="AE10" s="441"/>
      <c r="AF10" s="70"/>
      <c r="AG10" s="153"/>
      <c r="AH10" s="155">
        <v>17713</v>
      </c>
      <c r="AI10" s="441">
        <v>20973</v>
      </c>
      <c r="AJ10" s="70">
        <f>IF(AH10=0, "    ---- ", IF(ABS(ROUND(100/AH10*AI10-100,1))&lt;999,ROUND(100/AH10*AI10-100,1),IF(ROUND(100/AH10*AI10-100,1)&gt;999,999,-999)))</f>
        <v>18.399999999999999</v>
      </c>
      <c r="AK10" s="153">
        <f>100/$CM10*AI10</f>
        <v>0.44113497198598001</v>
      </c>
      <c r="AL10" s="155">
        <v>141181</v>
      </c>
      <c r="AM10" s="441">
        <v>159115.99400000001</v>
      </c>
      <c r="AN10" s="155">
        <f>IF(AL10=0, "    ---- ", IF(ABS(ROUND(100/AL10*AM10-100,1))&lt;999,ROUND(100/AL10*AM10-100,1),IF(ROUND(100/AL10*AM10-100,1)&gt;999,999,-999)))</f>
        <v>12.7</v>
      </c>
      <c r="AO10" s="153">
        <f>100/$CM10*AM10</f>
        <v>3.3467615293811739</v>
      </c>
      <c r="AP10" s="441"/>
      <c r="AQ10" s="441"/>
      <c r="AR10" s="155"/>
      <c r="AS10" s="153"/>
      <c r="AT10" s="441"/>
      <c r="AU10" s="441"/>
      <c r="AV10" s="70"/>
      <c r="AW10" s="153"/>
      <c r="AX10" s="387"/>
      <c r="AY10" s="387"/>
      <c r="AZ10" s="134"/>
      <c r="BA10" s="163"/>
      <c r="BB10" s="441"/>
      <c r="BC10" s="441"/>
      <c r="BD10" s="70"/>
      <c r="BE10" s="153"/>
      <c r="BF10" s="441"/>
      <c r="BG10" s="441"/>
      <c r="BH10" s="70"/>
      <c r="BI10" s="153"/>
      <c r="BJ10" s="155">
        <v>201602.91509517626</v>
      </c>
      <c r="BK10" s="441">
        <v>209440.91</v>
      </c>
      <c r="BL10" s="70">
        <f t="shared" ref="BL10:BL18" si="2">IF(BJ10=0, "    ---- ", IF(ABS(ROUND(100/BJ10*BK10-100,1))&lt;999,ROUND(100/BJ10*BK10-100,1),IF(ROUND(100/BJ10*BK10-100,1)&gt;999,999,-999)))</f>
        <v>3.9</v>
      </c>
      <c r="BM10" s="153">
        <f t="shared" ref="BM10:BM18" si="3">100/$CM10*BK10</f>
        <v>4.4052691539392628</v>
      </c>
      <c r="BN10" s="155"/>
      <c r="BO10" s="155"/>
      <c r="BP10" s="155"/>
      <c r="BQ10" s="153"/>
      <c r="BR10" s="155"/>
      <c r="BS10" s="155"/>
      <c r="BT10" s="153"/>
      <c r="BU10" s="153"/>
      <c r="BV10" s="155">
        <v>337725.01218999998</v>
      </c>
      <c r="BW10" s="441">
        <v>356716.28965000005</v>
      </c>
      <c r="BX10" s="70">
        <f>IF(BV10=0, "    ---- ", IF(ABS(ROUND(100/BV10*BW10-100,1))&lt;999,ROUND(100/BV10*BW10-100,1),IF(ROUND(100/BV10*BW10-100,1)&gt;999,999,-999)))</f>
        <v>5.6</v>
      </c>
      <c r="BY10" s="153">
        <f>100/$CM10*BW10</f>
        <v>7.5029814734036853</v>
      </c>
      <c r="BZ10" s="155">
        <v>330144.41554999998</v>
      </c>
      <c r="CA10" s="441">
        <v>331760.788</v>
      </c>
      <c r="CB10" s="70">
        <f>IF(BZ10=0, "    ---- ", IF(ABS(ROUND(100/BZ10*CA10-100,1))&lt;999,ROUND(100/BZ10*CA10-100,1),IF(ROUND(100/BZ10*CA10-100,1)&gt;999,999,-999)))</f>
        <v>0.5</v>
      </c>
      <c r="CC10" s="153">
        <f>100/$CM10*CA10</f>
        <v>6.9780806713596837</v>
      </c>
      <c r="CD10" s="441"/>
      <c r="CE10" s="441"/>
      <c r="CF10" s="70"/>
      <c r="CG10" s="153"/>
      <c r="CH10" s="441"/>
      <c r="CI10" s="441"/>
      <c r="CJ10" s="70"/>
      <c r="CK10" s="153"/>
      <c r="CL10" s="70">
        <f t="shared" ref="CL10:CM13" si="4">B10+F10+J10+N10+R10+V10+Z10+AD10+AH10+AL10+AP10+AT10+AX10+BB10+BF10+BJ10+BN10+BR10+BV10+BZ10+CD10+CH10</f>
        <v>4021896.5898351762</v>
      </c>
      <c r="CM10" s="70">
        <f t="shared" si="4"/>
        <v>4754327.2086499995</v>
      </c>
      <c r="CN10" s="155">
        <f>IF(CL10=0, "    ---- ", IF(ABS(ROUND(100/CL10*CM10-100,1))&lt;999,ROUND(100/CL10*CM10-100,1),IF(ROUND(100/CL10*CM10-100,1)&gt;999,999,-999)))</f>
        <v>18.2</v>
      </c>
      <c r="CO10" s="84"/>
      <c r="CP10" s="381"/>
      <c r="CQ10" s="381"/>
      <c r="CR10" s="381"/>
      <c r="CS10" s="381"/>
      <c r="CT10" s="381"/>
      <c r="CU10" s="381"/>
      <c r="CV10" s="381"/>
      <c r="CW10" s="381"/>
      <c r="CX10" s="381"/>
      <c r="CY10" s="381"/>
      <c r="DA10" s="68"/>
    </row>
    <row r="11" spans="1:105" s="110" customFormat="1" ht="20.100000000000001" customHeight="1">
      <c r="A11" s="390" t="s">
        <v>304</v>
      </c>
      <c r="B11" s="159"/>
      <c r="C11" s="159"/>
      <c r="D11" s="159"/>
      <c r="E11" s="512"/>
      <c r="F11" s="159">
        <v>49731.201000000001</v>
      </c>
      <c r="G11" s="442">
        <v>49521.17</v>
      </c>
      <c r="H11" s="158">
        <f>IF(F11=0, "    ---- ", IF(ABS(ROUND(100/F11*G11-100,1))&lt;999,ROUND(100/F11*G11-100,1),IF(ROUND(100/F11*G11-100,1)&gt;999,999,-999)))</f>
        <v>-0.4</v>
      </c>
      <c r="I11" s="258">
        <f>100/$CM11*G11</f>
        <v>3.7178797827462988</v>
      </c>
      <c r="J11" s="159">
        <v>126238.56678999946</v>
      </c>
      <c r="K11" s="159">
        <v>128870.01171999962</v>
      </c>
      <c r="L11" s="159">
        <f t="shared" si="0"/>
        <v>2.1</v>
      </c>
      <c r="M11" s="258">
        <f t="shared" si="1"/>
        <v>9.6751189678286114</v>
      </c>
      <c r="N11" s="159">
        <v>45725</v>
      </c>
      <c r="O11" s="442">
        <v>50850</v>
      </c>
      <c r="P11" s="159">
        <f>IF(N11=0, "    ---- ", IF(ABS(ROUND(100/N11*O11-100,1))&lt;999,ROUND(100/N11*O11-100,1),IF(ROUND(100/N11*O11-100,1)&gt;999,999,-999)))</f>
        <v>11.2</v>
      </c>
      <c r="Q11" s="258">
        <f>100/$CM11*O11</f>
        <v>3.8176437865391568</v>
      </c>
      <c r="R11" s="159">
        <v>99348</v>
      </c>
      <c r="S11" s="442">
        <v>113509</v>
      </c>
      <c r="T11" s="158">
        <f>IF(R11=0, "    ---- ", IF(ABS(ROUND(100/R11*S11-100,1))&lt;999,ROUND(100/R11*S11-100,1),IF(ROUND(100/R11*S11-100,1)&gt;999,999,-999)))</f>
        <v>14.3</v>
      </c>
      <c r="U11" s="258">
        <f>100/$CM11*S11</f>
        <v>8.5218668351282822</v>
      </c>
      <c r="V11" s="159"/>
      <c r="W11" s="159"/>
      <c r="X11" s="258"/>
      <c r="Y11" s="258"/>
      <c r="Z11" s="159">
        <v>281727</v>
      </c>
      <c r="AA11" s="442">
        <v>296740</v>
      </c>
      <c r="AB11" s="158">
        <f>IF(Z11=0, "    ---- ", IF(ABS(ROUND(100/Z11*AA11-100,1))&lt;999,ROUND(100/Z11*AA11-100,1),IF(ROUND(100/Z11*AA11-100,1)&gt;999,999,-999)))</f>
        <v>5.3</v>
      </c>
      <c r="AC11" s="258">
        <f>100/$CM11*AA11</f>
        <v>22.278222560818669</v>
      </c>
      <c r="AD11" s="442"/>
      <c r="AE11" s="442"/>
      <c r="AF11" s="158"/>
      <c r="AG11" s="258"/>
      <c r="AH11" s="159">
        <v>10516</v>
      </c>
      <c r="AI11" s="442">
        <v>11253</v>
      </c>
      <c r="AJ11" s="158">
        <f>IF(AH11=0, "    ---- ", IF(ABS(ROUND(100/AH11*AI11-100,1))&lt;999,ROUND(100/AH11*AI11-100,1),IF(ROUND(100/AH11*AI11-100,1)&gt;999,999,-999)))</f>
        <v>7</v>
      </c>
      <c r="AK11" s="258">
        <f>100/$CM11*AI11</f>
        <v>0.84483668692084823</v>
      </c>
      <c r="AL11" s="159">
        <v>72366</v>
      </c>
      <c r="AM11" s="442">
        <v>86181.904999999999</v>
      </c>
      <c r="AN11" s="158">
        <f>IF(AL11=0, "    ---- ", IF(ABS(ROUND(100/AL11*AM11-100,1))&lt;999,ROUND(100/AL11*AM11-100,1),IF(ROUND(100/AL11*AM11-100,1)&gt;999,999,-999)))</f>
        <v>19.100000000000001</v>
      </c>
      <c r="AO11" s="258">
        <f>100/$CM11*AM11</f>
        <v>6.4702421658870772</v>
      </c>
      <c r="AP11" s="442"/>
      <c r="AQ11" s="442"/>
      <c r="AR11" s="159"/>
      <c r="AS11" s="258"/>
      <c r="AT11" s="442"/>
      <c r="AU11" s="442"/>
      <c r="AV11" s="158"/>
      <c r="AW11" s="258"/>
      <c r="AX11" s="442"/>
      <c r="AY11" s="442"/>
      <c r="AZ11" s="158"/>
      <c r="BA11" s="258"/>
      <c r="BB11" s="442"/>
      <c r="BC11" s="442"/>
      <c r="BD11" s="158"/>
      <c r="BE11" s="258"/>
      <c r="BF11" s="442"/>
      <c r="BG11" s="442"/>
      <c r="BH11" s="158"/>
      <c r="BI11" s="258"/>
      <c r="BJ11" s="159">
        <v>147442.035859386</v>
      </c>
      <c r="BK11" s="442">
        <v>159476.04999999999</v>
      </c>
      <c r="BL11" s="158">
        <f t="shared" si="2"/>
        <v>8.1999999999999993</v>
      </c>
      <c r="BM11" s="258">
        <f t="shared" si="3"/>
        <v>11.972915464784815</v>
      </c>
      <c r="BN11" s="159"/>
      <c r="BO11" s="159"/>
      <c r="BP11" s="159"/>
      <c r="BQ11" s="258"/>
      <c r="BR11" s="159"/>
      <c r="BS11" s="159"/>
      <c r="BT11" s="258"/>
      <c r="BU11" s="258"/>
      <c r="BV11" s="159">
        <v>288214</v>
      </c>
      <c r="BW11" s="442">
        <v>308727</v>
      </c>
      <c r="BX11" s="158">
        <f>IF(BV11=0, "    ---- ", IF(ABS(ROUND(100/BV11*BW11-100,1))&lt;999,ROUND(100/BV11*BW11-100,1),IF(ROUND(100/BV11*BW11-100,1)&gt;999,999,-999)))</f>
        <v>7.1</v>
      </c>
      <c r="BY11" s="258">
        <f>100/$CM11*BW11</f>
        <v>23.178165453035877</v>
      </c>
      <c r="BZ11" s="159">
        <v>133412.02600000001</v>
      </c>
      <c r="CA11" s="442">
        <v>126845.27</v>
      </c>
      <c r="CB11" s="158">
        <f>IF(BZ11=0, "    ---- ", IF(ABS(ROUND(100/BZ11*CA11-100,1))&lt;999,ROUND(100/BZ11*CA11-100,1),IF(ROUND(100/BZ11*CA11-100,1)&gt;999,999,-999)))</f>
        <v>-4.9000000000000004</v>
      </c>
      <c r="CC11" s="258">
        <f>100/$CM11*CA11</f>
        <v>9.5231082963103582</v>
      </c>
      <c r="CD11" s="442"/>
      <c r="CE11" s="442"/>
      <c r="CF11" s="158"/>
      <c r="CG11" s="258"/>
      <c r="CH11" s="442"/>
      <c r="CI11" s="442"/>
      <c r="CJ11" s="158"/>
      <c r="CK11" s="258"/>
      <c r="CL11" s="71">
        <f t="shared" si="4"/>
        <v>1254719.8296493855</v>
      </c>
      <c r="CM11" s="71">
        <f t="shared" si="4"/>
        <v>1331973.4067199996</v>
      </c>
      <c r="CN11" s="159">
        <f>IF(CL11=0, "    ---- ", IF(ABS(ROUND(100/CL11*CM11-100,1))&lt;999,ROUND(100/CL11*CM11-100,1),IF(ROUND(100/CL11*CM11-100,1)&gt;999,999,-999)))</f>
        <v>6.2</v>
      </c>
      <c r="CO11" s="85"/>
      <c r="CP11" s="382"/>
      <c r="CQ11" s="382"/>
      <c r="CR11" s="382"/>
      <c r="CS11" s="382"/>
      <c r="CT11" s="382"/>
      <c r="CU11" s="382"/>
      <c r="CV11" s="382"/>
      <c r="CW11" s="382"/>
      <c r="CX11" s="382"/>
      <c r="CY11" s="382"/>
      <c r="DA11" s="260"/>
    </row>
    <row r="12" spans="1:105" s="110" customFormat="1" ht="20.100000000000001" customHeight="1">
      <c r="A12" s="390" t="s">
        <v>305</v>
      </c>
      <c r="B12" s="159"/>
      <c r="C12" s="159"/>
      <c r="D12" s="159"/>
      <c r="E12" s="512"/>
      <c r="F12" s="159">
        <v>46101.31</v>
      </c>
      <c r="G12" s="442">
        <v>44784.432000000001</v>
      </c>
      <c r="H12" s="158">
        <f>IF(F12=0, "    ---- ", IF(ABS(ROUND(100/F12*G12-100,1))&lt;999,ROUND(100/F12*G12-100,1),IF(ROUND(100/F12*G12-100,1)&gt;999,999,-999)))</f>
        <v>-2.9</v>
      </c>
      <c r="I12" s="258">
        <f>100/$CM12*G12</f>
        <v>6.2643341658264751</v>
      </c>
      <c r="J12" s="159">
        <v>67641.157000000007</v>
      </c>
      <c r="K12" s="159">
        <v>65261.466890000025</v>
      </c>
      <c r="L12" s="159">
        <f t="shared" si="0"/>
        <v>-3.5</v>
      </c>
      <c r="M12" s="258">
        <f t="shared" si="1"/>
        <v>9.1286105124874748</v>
      </c>
      <c r="N12" s="159">
        <v>44329</v>
      </c>
      <c r="O12" s="442">
        <v>50150</v>
      </c>
      <c r="P12" s="159">
        <f>IF(N12=0, "    ---- ", IF(ABS(ROUND(100/N12*O12-100,1))&lt;999,ROUND(100/N12*O12-100,1),IF(ROUND(100/N12*O12-100,1)&gt;999,999,-999)))</f>
        <v>13.1</v>
      </c>
      <c r="Q12" s="258">
        <f>100/$CM12*O12</f>
        <v>7.0148563772383614</v>
      </c>
      <c r="R12" s="159">
        <v>87832</v>
      </c>
      <c r="S12" s="442">
        <v>101928</v>
      </c>
      <c r="T12" s="158">
        <f>IF(R12=0, "    ---- ", IF(ABS(ROUND(100/R12*S12-100,1))&lt;999,ROUND(100/R12*S12-100,1),IF(ROUND(100/R12*S12-100,1)&gt;999,999,-999)))</f>
        <v>16</v>
      </c>
      <c r="U12" s="258">
        <f>100/$CM12*S12</f>
        <v>14.257433316433733</v>
      </c>
      <c r="V12" s="159"/>
      <c r="W12" s="159"/>
      <c r="X12" s="258"/>
      <c r="Y12" s="258"/>
      <c r="Z12" s="159">
        <v>246630</v>
      </c>
      <c r="AA12" s="442">
        <v>241202</v>
      </c>
      <c r="AB12" s="158">
        <f>IF(Z12=0, "    ---- ", IF(ABS(ROUND(100/Z12*AA12-100,1))&lt;999,ROUND(100/Z12*AA12-100,1),IF(ROUND(100/Z12*AA12-100,1)&gt;999,999,-999)))</f>
        <v>-2.2000000000000002</v>
      </c>
      <c r="AC12" s="258">
        <f>100/$CM12*AA12</f>
        <v>33.738731563362855</v>
      </c>
      <c r="AD12" s="442"/>
      <c r="AE12" s="442"/>
      <c r="AF12" s="158"/>
      <c r="AG12" s="258"/>
      <c r="AH12" s="159">
        <v>6055</v>
      </c>
      <c r="AI12" s="442">
        <v>7704</v>
      </c>
      <c r="AJ12" s="158">
        <f>IF(AH12=0, "    ---- ", IF(ABS(ROUND(100/AH12*AI12-100,1))&lt;999,ROUND(100/AH12*AI12-100,1),IF(ROUND(100/AH12*AI12-100,1)&gt;999,999,-999)))</f>
        <v>27.2</v>
      </c>
      <c r="AK12" s="258">
        <f>100/$CM12*AI12</f>
        <v>1.0776162219390695</v>
      </c>
      <c r="AL12" s="159">
        <v>68815</v>
      </c>
      <c r="AM12" s="442">
        <v>72934.089000000007</v>
      </c>
      <c r="AN12" s="159">
        <f>IF(AL12=0, "    ---- ", IF(ABS(ROUND(100/AL12*AM12-100,1))&lt;999,ROUND(100/AL12*AM12-100,1),IF(ROUND(100/AL12*AM12-100,1)&gt;999,999,-999)))</f>
        <v>6</v>
      </c>
      <c r="AO12" s="258">
        <f>100/$CM12*AM12</f>
        <v>10.201837673773086</v>
      </c>
      <c r="AP12" s="442"/>
      <c r="AQ12" s="442"/>
      <c r="AR12" s="159"/>
      <c r="AS12" s="258"/>
      <c r="AT12" s="442"/>
      <c r="AU12" s="442"/>
      <c r="AV12" s="158"/>
      <c r="AW12" s="258"/>
      <c r="AX12" s="442"/>
      <c r="AY12" s="442"/>
      <c r="AZ12" s="158"/>
      <c r="BA12" s="258"/>
      <c r="BB12" s="442"/>
      <c r="BC12" s="442"/>
      <c r="BD12" s="159"/>
      <c r="BE12" s="258"/>
      <c r="BF12" s="442"/>
      <c r="BG12" s="442"/>
      <c r="BH12" s="159"/>
      <c r="BI12" s="258"/>
      <c r="BJ12" s="159">
        <v>45706.374362522736</v>
      </c>
      <c r="BK12" s="442">
        <v>44804.480000000003</v>
      </c>
      <c r="BL12" s="158">
        <f t="shared" si="2"/>
        <v>-2</v>
      </c>
      <c r="BM12" s="258">
        <f t="shared" si="3"/>
        <v>6.2671384298474306</v>
      </c>
      <c r="BN12" s="159"/>
      <c r="BO12" s="159"/>
      <c r="BP12" s="159"/>
      <c r="BQ12" s="258"/>
      <c r="BR12" s="159"/>
      <c r="BS12" s="159"/>
      <c r="BT12" s="258"/>
      <c r="BU12" s="258"/>
      <c r="BV12" s="159">
        <v>45924</v>
      </c>
      <c r="BW12" s="442">
        <v>45815</v>
      </c>
      <c r="BX12" s="158">
        <f>IF(BV12=0, "    ---- ", IF(ABS(ROUND(100/BV12*BW12-100,1))&lt;999,ROUND(100/BV12*BW12-100,1),IF(ROUND(100/BV12*BW12-100,1)&gt;999,999,-999)))</f>
        <v>-0.2</v>
      </c>
      <c r="BY12" s="258">
        <f>100/$CM12*BW12</f>
        <v>6.4084874361550455</v>
      </c>
      <c r="BZ12" s="159">
        <v>41300.123</v>
      </c>
      <c r="CA12" s="442">
        <v>40327.819000000003</v>
      </c>
      <c r="CB12" s="158">
        <f>IF(BZ12=0, "    ---- ", IF(ABS(ROUND(100/BZ12*CA12-100,1))&lt;999,ROUND(100/BZ12*CA12-100,1),IF(ROUND(100/BZ12*CA12-100,1)&gt;999,999,-999)))</f>
        <v>-2.4</v>
      </c>
      <c r="CC12" s="258">
        <f>100/$CM12*CA12</f>
        <v>5.6409543029364784</v>
      </c>
      <c r="CD12" s="442"/>
      <c r="CE12" s="442"/>
      <c r="CF12" s="158"/>
      <c r="CG12" s="258"/>
      <c r="CH12" s="442"/>
      <c r="CI12" s="442"/>
      <c r="CJ12" s="158"/>
      <c r="CK12" s="258"/>
      <c r="CL12" s="71">
        <f t="shared" si="4"/>
        <v>700333.9643625227</v>
      </c>
      <c r="CM12" s="71">
        <f t="shared" si="4"/>
        <v>714911.28688999999</v>
      </c>
      <c r="CN12" s="159">
        <f>IF(CL12=0, "    ---- ", IF(ABS(ROUND(100/CL12*CM12-100,1))&lt;999,ROUND(100/CL12*CM12-100,1),IF(ROUND(100/CL12*CM12-100,1)&gt;999,999,-999)))</f>
        <v>2.1</v>
      </c>
      <c r="CO12" s="85"/>
      <c r="CP12" s="382"/>
      <c r="CQ12" s="382"/>
      <c r="CR12" s="382"/>
      <c r="CS12" s="382"/>
      <c r="CT12" s="382"/>
      <c r="CU12" s="382"/>
      <c r="CV12" s="382"/>
      <c r="CW12" s="382"/>
      <c r="CX12" s="382"/>
      <c r="CY12" s="382"/>
      <c r="DA12" s="260"/>
    </row>
    <row r="13" spans="1:105" s="263" customFormat="1" ht="20.100000000000001" customHeight="1">
      <c r="A13" s="391" t="s">
        <v>10</v>
      </c>
      <c r="B13" s="154"/>
      <c r="C13" s="154"/>
      <c r="D13" s="154"/>
      <c r="E13" s="510"/>
      <c r="F13" s="387"/>
      <c r="G13" s="387"/>
      <c r="H13" s="134"/>
      <c r="I13" s="163"/>
      <c r="J13" s="154">
        <v>214871</v>
      </c>
      <c r="K13" s="154">
        <v>190200</v>
      </c>
      <c r="L13" s="154">
        <f t="shared" si="0"/>
        <v>-11.5</v>
      </c>
      <c r="M13" s="163">
        <f t="shared" si="1"/>
        <v>26.93538574058411</v>
      </c>
      <c r="N13" s="387"/>
      <c r="O13" s="387"/>
      <c r="P13" s="154"/>
      <c r="Q13" s="163"/>
      <c r="R13" s="154">
        <v>96851</v>
      </c>
      <c r="S13" s="154">
        <v>115853</v>
      </c>
      <c r="T13" s="134">
        <f>IF(R13=0, "    ---- ", IF(ABS(ROUND(100/R13*S13-100,1))&lt;999,ROUND(100/R13*S13-100,1),IF(ROUND(100/R13*S13-100,1)&gt;999,999,-999)))</f>
        <v>19.600000000000001</v>
      </c>
      <c r="U13" s="163">
        <f>100/$CM13*S13</f>
        <v>16.406652177728134</v>
      </c>
      <c r="V13" s="154"/>
      <c r="W13" s="154"/>
      <c r="X13" s="163"/>
      <c r="Y13" s="163"/>
      <c r="Z13" s="154"/>
      <c r="AA13" s="154"/>
      <c r="AB13" s="134"/>
      <c r="AC13" s="163"/>
      <c r="AD13" s="154">
        <v>113060.98699999999</v>
      </c>
      <c r="AE13" s="154">
        <v>125448.796</v>
      </c>
      <c r="AF13" s="134">
        <f>IF(AD13=0, "    ---- ", IF(ABS(ROUND(100/AD13*AE13-100,1))&lt;999,ROUND(100/AD13*AE13-100,1),IF(ROUND(100/AD13*AE13-100,1)&gt;999,999,-999)))</f>
        <v>11</v>
      </c>
      <c r="AG13" s="163">
        <f>100/$CM13*AE13</f>
        <v>17.765571561261016</v>
      </c>
      <c r="AH13" s="154">
        <v>136</v>
      </c>
      <c r="AI13" s="154">
        <v>140</v>
      </c>
      <c r="AJ13" s="134">
        <f>IF(AH13=0, "    ---- ", IF(ABS(ROUND(100/AH13*AI13-100,1))&lt;999,ROUND(100/AH13*AI13-100,1),IF(ROUND(100/AH13*AI13-100,1)&gt;999,999,-999)))</f>
        <v>2.9</v>
      </c>
      <c r="AK13" s="163">
        <f>100/$CM13*AI13</f>
        <v>1.9826256591386832E-2</v>
      </c>
      <c r="AL13" s="154"/>
      <c r="AM13" s="154"/>
      <c r="AN13" s="154"/>
      <c r="AO13" s="163"/>
      <c r="AP13" s="387"/>
      <c r="AQ13" s="387"/>
      <c r="AR13" s="154"/>
      <c r="AS13" s="163"/>
      <c r="AT13" s="387"/>
      <c r="AU13" s="387"/>
      <c r="AV13" s="134"/>
      <c r="AW13" s="163"/>
      <c r="AX13" s="387"/>
      <c r="AY13" s="387"/>
      <c r="AZ13" s="134"/>
      <c r="BA13" s="163"/>
      <c r="BB13" s="387"/>
      <c r="BC13" s="387"/>
      <c r="BD13" s="134"/>
      <c r="BE13" s="163"/>
      <c r="BF13" s="387"/>
      <c r="BG13" s="387"/>
      <c r="BH13" s="134"/>
      <c r="BI13" s="163"/>
      <c r="BJ13" s="154">
        <v>74540.287628271602</v>
      </c>
      <c r="BK13" s="154">
        <v>67435.460000000006</v>
      </c>
      <c r="BL13" s="134">
        <f t="shared" si="2"/>
        <v>-9.5</v>
      </c>
      <c r="BM13" s="163">
        <f t="shared" si="3"/>
        <v>9.5499480951300235</v>
      </c>
      <c r="BN13" s="154"/>
      <c r="BO13" s="154"/>
      <c r="BP13" s="154"/>
      <c r="BQ13" s="163"/>
      <c r="BR13" s="154"/>
      <c r="BS13" s="154"/>
      <c r="BT13" s="163"/>
      <c r="BU13" s="163"/>
      <c r="BV13" s="154">
        <v>179436.67275999999</v>
      </c>
      <c r="BW13" s="154">
        <v>198507.08709000004</v>
      </c>
      <c r="BX13" s="134">
        <f>IF(BV13=0, "    ---- ", IF(ABS(ROUND(100/BV13*BW13-100,1))&lt;999,ROUND(100/BV13*BW13-100,1),IF(ROUND(100/BV13*BW13-100,1)&gt;999,999,-999)))</f>
        <v>10.6</v>
      </c>
      <c r="BY13" s="163">
        <f>100/$CM13*BW13</f>
        <v>28.111803170393667</v>
      </c>
      <c r="BZ13" s="154">
        <v>9473.6859999999997</v>
      </c>
      <c r="CA13" s="154">
        <v>8549.9660000000003</v>
      </c>
      <c r="CB13" s="134">
        <f>IF(BZ13=0, "    ---- ", IF(ABS(ROUND(100/BZ13*CA13-100,1))&lt;999,ROUND(100/BZ13*CA13-100,1),IF(ROUND(100/BZ13*CA13-100,1)&gt;999,999,-999)))</f>
        <v>-9.8000000000000007</v>
      </c>
      <c r="CC13" s="163">
        <f>100/$CM13*CA13</f>
        <v>1.2108129983116664</v>
      </c>
      <c r="CD13" s="387"/>
      <c r="CE13" s="387"/>
      <c r="CF13" s="134"/>
      <c r="CG13" s="163"/>
      <c r="CH13" s="387"/>
      <c r="CI13" s="387"/>
      <c r="CJ13" s="134"/>
      <c r="CK13" s="163"/>
      <c r="CL13" s="70">
        <f t="shared" si="4"/>
        <v>688369.63338827156</v>
      </c>
      <c r="CM13" s="70">
        <f t="shared" si="4"/>
        <v>706134.30909000011</v>
      </c>
      <c r="CN13" s="154">
        <f>IF(CL13=0, "    ---- ", IF(ABS(ROUND(100/CL13*CM13-100,1))&lt;999,ROUND(100/CL13*CM13-100,1),IF(ROUND(100/CL13*CM13-100,1)&gt;999,999,-999)))</f>
        <v>2.6</v>
      </c>
      <c r="CO13" s="205"/>
      <c r="CP13" s="359"/>
      <c r="CQ13" s="359"/>
      <c r="CR13" s="359"/>
      <c r="CS13" s="359"/>
      <c r="CT13" s="359"/>
      <c r="CU13" s="359"/>
      <c r="CV13" s="359"/>
      <c r="CW13" s="359"/>
      <c r="CX13" s="359"/>
      <c r="CY13" s="359"/>
      <c r="DA13" s="264"/>
    </row>
    <row r="14" spans="1:105" s="110" customFormat="1" ht="20.100000000000001" customHeight="1">
      <c r="A14" s="609" t="s">
        <v>358</v>
      </c>
      <c r="B14" s="435"/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5"/>
      <c r="AZ14" s="435"/>
      <c r="BA14" s="435"/>
      <c r="BB14" s="435"/>
      <c r="BC14" s="435"/>
      <c r="BD14" s="435"/>
      <c r="BE14" s="435"/>
      <c r="BF14" s="435"/>
      <c r="BG14" s="435"/>
      <c r="BH14" s="435"/>
      <c r="BI14" s="435"/>
      <c r="BJ14" s="435"/>
      <c r="BK14" s="435"/>
      <c r="BL14" s="435"/>
      <c r="BM14" s="435"/>
      <c r="BN14" s="435"/>
      <c r="BO14" s="435"/>
      <c r="BP14" s="435"/>
      <c r="BQ14" s="435"/>
      <c r="BR14" s="435"/>
      <c r="BS14" s="435"/>
      <c r="BT14" s="435"/>
      <c r="BU14" s="435"/>
      <c r="BV14" s="435"/>
      <c r="BW14" s="435"/>
      <c r="BX14" s="435"/>
      <c r="BY14" s="435"/>
      <c r="BZ14" s="435"/>
      <c r="CA14" s="435"/>
      <c r="CB14" s="435"/>
      <c r="CC14" s="435"/>
      <c r="CD14" s="435"/>
      <c r="CE14" s="435"/>
      <c r="CF14" s="435"/>
      <c r="CG14" s="435"/>
      <c r="CH14" s="435"/>
      <c r="CI14" s="435"/>
      <c r="CJ14" s="435"/>
      <c r="CK14" s="435"/>
      <c r="CL14" s="435"/>
      <c r="CM14" s="435"/>
      <c r="CN14" s="435"/>
      <c r="CO14" s="85"/>
      <c r="CP14" s="382"/>
      <c r="CQ14" s="382"/>
      <c r="CR14" s="382"/>
      <c r="CS14" s="382"/>
      <c r="CT14" s="382"/>
      <c r="CU14" s="382"/>
      <c r="CV14" s="382"/>
      <c r="CW14" s="382"/>
      <c r="CX14" s="382"/>
      <c r="CY14" s="382"/>
      <c r="DA14" s="260"/>
    </row>
    <row r="15" spans="1:105" s="110" customFormat="1" ht="20.100000000000001" customHeight="1">
      <c r="A15" s="609" t="s">
        <v>359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435"/>
      <c r="BG15" s="435"/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35"/>
      <c r="CH15" s="435"/>
      <c r="CI15" s="435"/>
      <c r="CJ15" s="435"/>
      <c r="CK15" s="435"/>
      <c r="CL15" s="435"/>
      <c r="CM15" s="435"/>
      <c r="CN15" s="435"/>
      <c r="CO15" s="85"/>
      <c r="CP15" s="382"/>
      <c r="CQ15" s="382"/>
      <c r="CR15" s="382"/>
      <c r="CS15" s="382"/>
      <c r="CT15" s="382"/>
      <c r="CU15" s="382"/>
      <c r="CV15" s="382"/>
      <c r="CW15" s="382"/>
      <c r="CX15" s="382"/>
      <c r="CY15" s="382"/>
      <c r="DA15" s="260"/>
    </row>
    <row r="16" spans="1:105" s="110" customFormat="1" ht="20.100000000000001" customHeight="1">
      <c r="A16" s="609" t="s">
        <v>360</v>
      </c>
      <c r="B16" s="435"/>
      <c r="C16" s="435"/>
      <c r="D16" s="435"/>
      <c r="E16" s="435"/>
      <c r="F16" s="435"/>
      <c r="G16" s="435"/>
      <c r="H16" s="435"/>
      <c r="I16" s="435"/>
      <c r="J16" s="435"/>
      <c r="K16" s="435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5"/>
      <c r="AQ16" s="435"/>
      <c r="AR16" s="435"/>
      <c r="AS16" s="435"/>
      <c r="AT16" s="435"/>
      <c r="AU16" s="435"/>
      <c r="AV16" s="435"/>
      <c r="AW16" s="435"/>
      <c r="AX16" s="435"/>
      <c r="AY16" s="435"/>
      <c r="AZ16" s="435"/>
      <c r="BA16" s="435"/>
      <c r="BB16" s="435"/>
      <c r="BC16" s="435"/>
      <c r="BD16" s="435"/>
      <c r="BE16" s="435"/>
      <c r="BF16" s="435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35"/>
      <c r="CH16" s="435"/>
      <c r="CI16" s="435"/>
      <c r="CJ16" s="435"/>
      <c r="CK16" s="435"/>
      <c r="CL16" s="435"/>
      <c r="CM16" s="435"/>
      <c r="CN16" s="435"/>
      <c r="CO16" s="85"/>
      <c r="CP16" s="382"/>
      <c r="CQ16" s="382"/>
      <c r="CR16" s="382"/>
      <c r="CS16" s="382"/>
      <c r="CT16" s="382"/>
      <c r="CU16" s="382"/>
      <c r="CV16" s="382"/>
      <c r="CW16" s="382"/>
      <c r="CX16" s="382"/>
      <c r="CY16" s="382"/>
      <c r="DA16" s="260"/>
    </row>
    <row r="17" spans="1:105" s="110" customFormat="1" ht="20.100000000000001" customHeight="1">
      <c r="A17" s="609" t="s">
        <v>290</v>
      </c>
      <c r="B17" s="435"/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  <c r="AF17" s="435"/>
      <c r="AG17" s="435"/>
      <c r="AH17" s="435"/>
      <c r="AI17" s="435"/>
      <c r="AJ17" s="435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5"/>
      <c r="AV17" s="435"/>
      <c r="AW17" s="435"/>
      <c r="AX17" s="435"/>
      <c r="AY17" s="435"/>
      <c r="AZ17" s="435"/>
      <c r="BA17" s="435"/>
      <c r="BB17" s="435"/>
      <c r="BC17" s="435"/>
      <c r="BD17" s="435"/>
      <c r="BE17" s="435"/>
      <c r="BF17" s="435"/>
      <c r="BG17" s="435"/>
      <c r="BH17" s="435"/>
      <c r="BI17" s="435"/>
      <c r="BJ17" s="435"/>
      <c r="BK17" s="435"/>
      <c r="BL17" s="435"/>
      <c r="BM17" s="435"/>
      <c r="BN17" s="435"/>
      <c r="BO17" s="435"/>
      <c r="BP17" s="435"/>
      <c r="BQ17" s="435"/>
      <c r="BR17" s="435"/>
      <c r="BS17" s="435"/>
      <c r="BT17" s="435"/>
      <c r="BU17" s="435"/>
      <c r="BV17" s="435"/>
      <c r="BW17" s="435"/>
      <c r="BX17" s="435"/>
      <c r="BY17" s="435"/>
      <c r="BZ17" s="435"/>
      <c r="CA17" s="435"/>
      <c r="CB17" s="435"/>
      <c r="CC17" s="435"/>
      <c r="CD17" s="435"/>
      <c r="CE17" s="435"/>
      <c r="CF17" s="435"/>
      <c r="CG17" s="435"/>
      <c r="CH17" s="435"/>
      <c r="CI17" s="435"/>
      <c r="CJ17" s="435"/>
      <c r="CK17" s="435"/>
      <c r="CL17" s="435"/>
      <c r="CM17" s="435"/>
      <c r="CN17" s="435"/>
      <c r="CO17" s="85"/>
      <c r="CP17" s="382"/>
      <c r="CQ17" s="382"/>
      <c r="CR17" s="382"/>
      <c r="CS17" s="382"/>
      <c r="CT17" s="382"/>
      <c r="CU17" s="382"/>
      <c r="CV17" s="382"/>
      <c r="CW17" s="382"/>
      <c r="CX17" s="382"/>
      <c r="CY17" s="382"/>
      <c r="DA17" s="260"/>
    </row>
    <row r="18" spans="1:105" s="110" customFormat="1" ht="20.100000000000001" customHeight="1">
      <c r="A18" s="265" t="s">
        <v>373</v>
      </c>
      <c r="B18" s="159"/>
      <c r="C18" s="159"/>
      <c r="D18" s="158"/>
      <c r="E18" s="560"/>
      <c r="F18" s="443"/>
      <c r="G18" s="443"/>
      <c r="H18" s="158"/>
      <c r="I18" s="258"/>
      <c r="J18" s="159">
        <v>179269.65152000138</v>
      </c>
      <c r="K18" s="159">
        <v>179160.4159799997</v>
      </c>
      <c r="L18" s="159">
        <f t="shared" si="0"/>
        <v>-0.1</v>
      </c>
      <c r="M18" s="258">
        <f t="shared" si="1"/>
        <v>22.095008902792788</v>
      </c>
      <c r="N18" s="443"/>
      <c r="O18" s="443"/>
      <c r="P18" s="159"/>
      <c r="Q18" s="258"/>
      <c r="R18" s="159">
        <v>96131</v>
      </c>
      <c r="S18" s="443">
        <v>115853</v>
      </c>
      <c r="T18" s="158">
        <f>IF(R18=0, "    ---- ", IF(ABS(ROUND(100/R18*S18-100,1))&lt;999,ROUND(100/R18*S18-100,1),IF(ROUND(100/R18*S18-100,1)&gt;999,999,-999)))</f>
        <v>20.5</v>
      </c>
      <c r="U18" s="258">
        <f>100/$CM18*S18</f>
        <v>14.287603946515784</v>
      </c>
      <c r="V18" s="159"/>
      <c r="W18" s="159"/>
      <c r="X18" s="258"/>
      <c r="Y18" s="258"/>
      <c r="Z18" s="443"/>
      <c r="AA18" s="443"/>
      <c r="AB18" s="158"/>
      <c r="AC18" s="258"/>
      <c r="AD18" s="159">
        <v>113060.98699999999</v>
      </c>
      <c r="AE18" s="443">
        <v>125448.796</v>
      </c>
      <c r="AF18" s="158">
        <f>IF(AD18=0, "    ---- ", IF(ABS(ROUND(100/AD18*AE18-100,1))&lt;999,ROUND(100/AD18*AE18-100,1),IF(ROUND(100/AD18*AE18-100,1)&gt;999,999,-999)))</f>
        <v>11</v>
      </c>
      <c r="AG18" s="258">
        <f>100/$CM18*AE18</f>
        <v>15.471008198451948</v>
      </c>
      <c r="AH18" s="159">
        <v>136</v>
      </c>
      <c r="AI18" s="443">
        <v>140</v>
      </c>
      <c r="AJ18" s="158">
        <f>IF(AH18=0, "    ---- ", IF(ABS(ROUND(100/AH18*AI18-100,1))&lt;999,ROUND(100/AH18*AI18-100,1),IF(ROUND(100/AH18*AI18-100,1)&gt;999,999,-999)))</f>
        <v>2.9</v>
      </c>
      <c r="AK18" s="258">
        <f>100/$CM18*AI18</f>
        <v>1.7265539541593308E-2</v>
      </c>
      <c r="AL18" s="159">
        <v>18830</v>
      </c>
      <c r="AM18" s="443">
        <v>25343.057000000001</v>
      </c>
      <c r="AN18" s="158">
        <f>IF(AL18=0, "    ---- ", IF(ABS(ROUND(100/AL18*AM18-100,1))&lt;999,ROUND(100/AL18*AM18-100,1),IF(ROUND(100/AL18*AM18-100,1)&gt;999,999,-999)))</f>
        <v>34.6</v>
      </c>
      <c r="AO18" s="258">
        <f>100/$CM18*AM18</f>
        <v>3.1254396624168082</v>
      </c>
      <c r="AP18" s="443"/>
      <c r="AQ18" s="443"/>
      <c r="AR18" s="158"/>
      <c r="AS18" s="258"/>
      <c r="AT18" s="443"/>
      <c r="AU18" s="443"/>
      <c r="AV18" s="158"/>
      <c r="AW18" s="258"/>
      <c r="AX18" s="443"/>
      <c r="AY18" s="443"/>
      <c r="AZ18" s="158"/>
      <c r="BA18" s="258"/>
      <c r="BB18" s="443"/>
      <c r="BC18" s="443"/>
      <c r="BD18" s="158"/>
      <c r="BE18" s="258"/>
      <c r="BF18" s="443"/>
      <c r="BG18" s="443"/>
      <c r="BH18" s="158"/>
      <c r="BI18" s="258"/>
      <c r="BJ18" s="159">
        <v>61632.476333601087</v>
      </c>
      <c r="BK18" s="443">
        <v>66423.81</v>
      </c>
      <c r="BL18" s="158">
        <f t="shared" si="2"/>
        <v>7.8</v>
      </c>
      <c r="BM18" s="258">
        <f t="shared" si="3"/>
        <v>8.1917351289877214</v>
      </c>
      <c r="BN18" s="159"/>
      <c r="BO18" s="159"/>
      <c r="BP18" s="159"/>
      <c r="BQ18" s="258"/>
      <c r="BR18" s="159"/>
      <c r="BS18" s="159"/>
      <c r="BT18" s="258"/>
      <c r="BU18" s="258"/>
      <c r="BV18" s="159">
        <v>176043</v>
      </c>
      <c r="BW18" s="443">
        <v>195501</v>
      </c>
      <c r="BX18" s="158">
        <f>IF(BV18=0, "    ---- ", IF(ABS(ROUND(100/BV18*BW18-100,1))&lt;999,ROUND(100/BV18*BW18-100,1),IF(ROUND(100/BV18*BW18-100,1)&gt;999,999,-999)))</f>
        <v>11.1</v>
      </c>
      <c r="BY18" s="258">
        <f>100/$CM18*BW18</f>
        <v>24.110216042293096</v>
      </c>
      <c r="BZ18" s="159">
        <v>97219.797000000006</v>
      </c>
      <c r="CA18" s="443">
        <v>102993.663</v>
      </c>
      <c r="CB18" s="158">
        <f t="shared" ref="CB18:CB26" si="5">IF(BZ18=0, "    ---- ", IF(ABS(ROUND(100/BZ18*CA18-100,1))&lt;999,ROUND(100/BZ18*CA18-100,1),IF(ROUND(100/BZ18*CA18-100,1)&gt;999,999,-999)))</f>
        <v>5.9</v>
      </c>
      <c r="CC18" s="258">
        <f t="shared" ref="CC18:CC26" si="6">100/$CM18*CA18</f>
        <v>12.701722579000256</v>
      </c>
      <c r="CD18" s="443"/>
      <c r="CE18" s="443"/>
      <c r="CF18" s="158"/>
      <c r="CG18" s="258"/>
      <c r="CH18" s="443"/>
      <c r="CI18" s="443"/>
      <c r="CJ18" s="158"/>
      <c r="CK18" s="258"/>
      <c r="CL18" s="71">
        <f t="shared" ref="CL18:CM21" si="7">B18+F18+J18+N18+R18+V18+Z18+AD18+AH18+AL18+AP18+AT18+AX18+BB18+BF18+BJ18+BN18+BR18+BV18+BZ18+CD18+CH18</f>
        <v>742322.91185360239</v>
      </c>
      <c r="CM18" s="71">
        <f t="shared" si="7"/>
        <v>810863.7419799997</v>
      </c>
      <c r="CN18" s="159">
        <f t="shared" ref="CN18:CN27" si="8">IF(CL18=0, "    ---- ", IF(ABS(ROUND(100/CL18*CM18-100,1))&lt;999,ROUND(100/CL18*CM18-100,1),IF(ROUND(100/CL18*CM18-100,1)&gt;999,999,-999)))</f>
        <v>9.1999999999999993</v>
      </c>
      <c r="CO18" s="85"/>
      <c r="CP18" s="382"/>
      <c r="CQ18" s="382"/>
      <c r="CR18" s="382"/>
      <c r="CS18" s="382"/>
      <c r="CT18" s="382"/>
      <c r="CU18" s="382"/>
      <c r="CV18" s="382"/>
      <c r="CW18" s="382"/>
      <c r="CX18" s="382"/>
      <c r="CY18" s="382"/>
      <c r="DA18" s="260"/>
    </row>
    <row r="19" spans="1:105" s="263" customFormat="1" ht="20.100000000000001" customHeight="1">
      <c r="A19" s="391" t="s">
        <v>11</v>
      </c>
      <c r="B19" s="154">
        <v>13367</v>
      </c>
      <c r="C19" s="154">
        <v>78123.599799999996</v>
      </c>
      <c r="D19" s="154">
        <f>IF(B19=0, "    ---- ", IF(ABS(ROUND(100/B19*C19-100,1))&lt;999,ROUND(100/B19*C19-100,1),IF(ROUND(100/B19*C19-100,1)&gt;999,999,-999)))</f>
        <v>484.5</v>
      </c>
      <c r="E19" s="510">
        <f>100/$CM19*C19</f>
        <v>2.7476638867161065</v>
      </c>
      <c r="F19" s="387">
        <v>4730.9089999999997</v>
      </c>
      <c r="G19" s="387">
        <v>4828.2910000000002</v>
      </c>
      <c r="H19" s="134">
        <f>IF(F19=0, "    ---- ", IF(ABS(ROUND(100/F19*G19-100,1))&lt;999,ROUND(100/F19*G19-100,1),IF(ROUND(100/F19*G19-100,1)&gt;999,999,-999)))</f>
        <v>2.1</v>
      </c>
      <c r="I19" s="163">
        <f>100/$CM19*G19</f>
        <v>0.16981450994602526</v>
      </c>
      <c r="J19" s="154">
        <v>540952</v>
      </c>
      <c r="K19" s="154">
        <v>402037.46301000001</v>
      </c>
      <c r="L19" s="154">
        <f t="shared" si="0"/>
        <v>-25.7</v>
      </c>
      <c r="M19" s="163">
        <f t="shared" si="1"/>
        <v>14.139950297317707</v>
      </c>
      <c r="N19" s="387"/>
      <c r="O19" s="387"/>
      <c r="P19" s="154"/>
      <c r="Q19" s="163"/>
      <c r="R19" s="387">
        <v>25600</v>
      </c>
      <c r="S19" s="387">
        <v>26400</v>
      </c>
      <c r="T19" s="134">
        <f>IF(R19=0, "    ---- ", IF(ABS(ROUND(100/R19*S19-100,1))&lt;999,ROUND(100/R19*S19-100,1),IF(ROUND(100/R19*S19-100,1)&gt;999,999,-999)))</f>
        <v>3.1</v>
      </c>
      <c r="U19" s="163">
        <f>100/$CM19*S19</f>
        <v>0.92850722182550038</v>
      </c>
      <c r="V19" s="154">
        <v>3466</v>
      </c>
      <c r="W19" s="154">
        <v>3480</v>
      </c>
      <c r="X19" s="163">
        <f>IF(V19=0, "    ---- ", IF(ABS(ROUND(100/V19*W19-100,1))&lt;999,ROUND(100/V19*W19-100,1),IF(ROUND(100/V19*W19-100,1)&gt;999,999,-999)))</f>
        <v>0.4</v>
      </c>
      <c r="Y19" s="163">
        <f>100/$CM19*W19</f>
        <v>0.12239413378608868</v>
      </c>
      <c r="Z19" s="387">
        <v>610771</v>
      </c>
      <c r="AA19" s="387">
        <v>609879</v>
      </c>
      <c r="AB19" s="134">
        <f>IF(Z19=0, "    ---- ", IF(ABS(ROUND(100/Z19*AA19-100,1))&lt;999,ROUND(100/Z19*AA19-100,1),IF(ROUND(100/Z19*AA19-100,1)&gt;999,999,-999)))</f>
        <v>-0.1</v>
      </c>
      <c r="AC19" s="163">
        <f>100/$CM19*AA19</f>
        <v>21.449888482564937</v>
      </c>
      <c r="AD19" s="387"/>
      <c r="AE19" s="387"/>
      <c r="AF19" s="134"/>
      <c r="AG19" s="163"/>
      <c r="AH19" s="387">
        <v>-144</v>
      </c>
      <c r="AI19" s="387">
        <v>0</v>
      </c>
      <c r="AJ19" s="134">
        <f>IF(AH19=0, "    ---- ", IF(ABS(ROUND(100/AH19*AI19-100,1))&lt;999,ROUND(100/AH19*AI19-100,1),IF(ROUND(100/AH19*AI19-100,1)&gt;999,999,-999)))</f>
        <v>-100</v>
      </c>
      <c r="AK19" s="163">
        <f>100/$CM19*AI19</f>
        <v>0</v>
      </c>
      <c r="AL19" s="387">
        <v>86603</v>
      </c>
      <c r="AM19" s="387">
        <v>78619.096000000005</v>
      </c>
      <c r="AN19" s="134">
        <f>IF(AL19=0, "    ---- ", IF(ABS(ROUND(100/AL19*AM19-100,1))&lt;999,ROUND(100/AL19*AM19-100,1),IF(ROUND(100/AL19*AM19-100,1)&gt;999,999,-999)))</f>
        <v>-9.1999999999999993</v>
      </c>
      <c r="AO19" s="163">
        <f>100/$CM19*AM19</f>
        <v>2.7650908488406176</v>
      </c>
      <c r="AP19" s="387">
        <v>116043.05132</v>
      </c>
      <c r="AQ19" s="387">
        <v>3939.5107699999999</v>
      </c>
      <c r="AR19" s="134">
        <f>IF(AP19=0, "    ---- ", IF(ABS(ROUND(100/AP19*AQ19-100,1))&lt;999,ROUND(100/AP19*AQ19-100,1),IF(ROUND(100/AP19*AQ19-100,1)&gt;999,999,-999)))</f>
        <v>-96.6</v>
      </c>
      <c r="AS19" s="163">
        <f>100/$CM19*AQ19</f>
        <v>0.13855546213652795</v>
      </c>
      <c r="AT19" s="387"/>
      <c r="AU19" s="387"/>
      <c r="AV19" s="134"/>
      <c r="AW19" s="163"/>
      <c r="AX19" s="387"/>
      <c r="AY19" s="387">
        <v>105293.125</v>
      </c>
      <c r="AZ19" s="134" t="str">
        <f>IF(AX19=0, "    ---- ", IF(ABS(ROUND(100/AX19*AY19-100,1))&lt;999,ROUND(100/AX19*AY19-100,1),IF(ROUND(100/AX19*AY19-100,1)&gt;999,999,-999)))</f>
        <v xml:space="preserve">    ---- </v>
      </c>
      <c r="BA19" s="163">
        <f>100/$CM19*AY19</f>
        <v>3.7032358701164823</v>
      </c>
      <c r="BB19" s="387">
        <v>34993.360000000001</v>
      </c>
      <c r="BC19" s="387">
        <v>40550</v>
      </c>
      <c r="BD19" s="134">
        <f>IF(BB19=0, "    ---- ", IF(ABS(ROUND(100/BB19*BC19-100,1))&lt;999,ROUND(100/BB19*BC19-100,1),IF(ROUND(100/BB19*BC19-100,1)&gt;999,999,-999)))</f>
        <v>15.9</v>
      </c>
      <c r="BE19" s="163">
        <f>100/$CM19*BC19</f>
        <v>1.4261730244327286</v>
      </c>
      <c r="BF19" s="387">
        <v>2479</v>
      </c>
      <c r="BG19" s="387">
        <v>2609</v>
      </c>
      <c r="BH19" s="134">
        <f>IF(BF19=0, "    ---- ", IF(ABS(ROUND(100/BF19*BG19-100,1))&lt;999,ROUND(100/BF19*BG19-100,1),IF(ROUND(100/BF19*BG19-100,1)&gt;999,999,-999)))</f>
        <v>5.2</v>
      </c>
      <c r="BI19" s="163">
        <f>100/$CM19*BG19</f>
        <v>9.1760429611467062E-2</v>
      </c>
      <c r="BJ19" s="387"/>
      <c r="BK19" s="387"/>
      <c r="BL19" s="134"/>
      <c r="BM19" s="163"/>
      <c r="BN19" s="154"/>
      <c r="BO19" s="154"/>
      <c r="BP19" s="154"/>
      <c r="BQ19" s="163"/>
      <c r="BR19" s="154"/>
      <c r="BS19" s="154"/>
      <c r="BT19" s="163"/>
      <c r="BU19" s="163"/>
      <c r="BV19" s="387">
        <v>423495.78333999997</v>
      </c>
      <c r="BW19" s="387">
        <v>407574.25983</v>
      </c>
      <c r="BX19" s="134">
        <f>IF(BV19=0, "    ---- ", IF(ABS(ROUND(100/BV19*BW19-100,1))&lt;999,ROUND(100/BV19*BW19-100,1),IF(ROUND(100/BV19*BW19-100,1)&gt;999,999,-999)))</f>
        <v>-3.8</v>
      </c>
      <c r="BY19" s="163">
        <f>100/$CM19*BW19</f>
        <v>14.334683472815831</v>
      </c>
      <c r="BZ19" s="387">
        <v>375689.36700000003</v>
      </c>
      <c r="CA19" s="387">
        <v>544014.60499999998</v>
      </c>
      <c r="CB19" s="134">
        <f t="shared" si="5"/>
        <v>44.8</v>
      </c>
      <c r="CC19" s="163">
        <f t="shared" si="6"/>
        <v>19.13338975458511</v>
      </c>
      <c r="CD19" s="387">
        <v>22319</v>
      </c>
      <c r="CE19" s="387">
        <v>24715</v>
      </c>
      <c r="CF19" s="134">
        <f>IF(CD19=0, "    ---- ", IF(ABS(ROUND(100/CD19*CE19-100,1))&lt;999,ROUND(100/CD19*CE19-100,1),IF(ROUND(100/CD19*CE19-100,1)&gt;999,999,-999)))</f>
        <v>10.7</v>
      </c>
      <c r="CG19" s="163">
        <f>100/$CM19*CE19</f>
        <v>0.8692445449779258</v>
      </c>
      <c r="CH19" s="387">
        <v>498797.96914</v>
      </c>
      <c r="CI19" s="387">
        <v>511210.57288000005</v>
      </c>
      <c r="CJ19" s="134">
        <f>IF(CH19=0, "    ---- ", IF(ABS(ROUND(100/CH19*CI19-100,1))&lt;999,ROUND(100/CH19*CI19-100,1),IF(ROUND(100/CH19*CI19-100,1)&gt;999,999,-999)))</f>
        <v>2.5</v>
      </c>
      <c r="CK19" s="163">
        <f>100/$CM19*CI19</f>
        <v>17.979648060326944</v>
      </c>
      <c r="CL19" s="70">
        <f t="shared" si="7"/>
        <v>2759163.4398000003</v>
      </c>
      <c r="CM19" s="70">
        <f t="shared" si="7"/>
        <v>2843273.5232899999</v>
      </c>
      <c r="CN19" s="154">
        <f t="shared" si="8"/>
        <v>3</v>
      </c>
      <c r="CO19" s="205"/>
      <c r="CP19" s="359"/>
      <c r="CQ19" s="359"/>
      <c r="CR19" s="359"/>
      <c r="CS19" s="359"/>
      <c r="CT19" s="359"/>
      <c r="CU19" s="359"/>
      <c r="CV19" s="359"/>
      <c r="CW19" s="359"/>
      <c r="CX19" s="359"/>
      <c r="CY19" s="359"/>
      <c r="DA19" s="264"/>
    </row>
    <row r="20" spans="1:105" s="110" customFormat="1" ht="20.100000000000001" customHeight="1">
      <c r="A20" s="390" t="s">
        <v>42</v>
      </c>
      <c r="B20" s="159"/>
      <c r="C20" s="159"/>
      <c r="D20" s="159"/>
      <c r="E20" s="512"/>
      <c r="F20" s="159">
        <v>4730.9089999999997</v>
      </c>
      <c r="G20" s="442">
        <v>4828.2910000000002</v>
      </c>
      <c r="H20" s="158">
        <f>IF(F20=0, "    ---- ", IF(ABS(ROUND(100/F20*G20-100,1))&lt;999,ROUND(100/F20*G20-100,1),IF(ROUND(100/F20*G20-100,1)&gt;999,999,-999)))</f>
        <v>2.1</v>
      </c>
      <c r="I20" s="258">
        <f>100/$CM20*G20</f>
        <v>0.29273603739576193</v>
      </c>
      <c r="J20" s="159">
        <v>310671</v>
      </c>
      <c r="K20" s="159">
        <v>311422</v>
      </c>
      <c r="L20" s="159">
        <f t="shared" si="0"/>
        <v>0.2</v>
      </c>
      <c r="M20" s="258">
        <f t="shared" si="1"/>
        <v>18.881306499103506</v>
      </c>
      <c r="N20" s="442"/>
      <c r="O20" s="442"/>
      <c r="P20" s="159"/>
      <c r="Q20" s="258"/>
      <c r="R20" s="159">
        <v>25600</v>
      </c>
      <c r="S20" s="442">
        <v>26400</v>
      </c>
      <c r="T20" s="158">
        <f>IF(R20=0, "    ---- ", IF(ABS(ROUND(100/R20*S20-100,1))&lt;999,ROUND(100/R20*S20-100,1),IF(ROUND(100/R20*S20-100,1)&gt;999,999,-999)))</f>
        <v>3.1</v>
      </c>
      <c r="U20" s="258">
        <f>100/$CM20*S20</f>
        <v>1.6006142519678526</v>
      </c>
      <c r="V20" s="159">
        <v>3466</v>
      </c>
      <c r="W20" s="159">
        <v>3480</v>
      </c>
      <c r="X20" s="258">
        <f>IF(V20=0, "    ---- ", IF(ABS(ROUND(100/V20*W20-100,1))&lt;999,ROUND(100/V20*W20-100,1),IF(ROUND(100/V20*W20-100,1)&gt;999,999,-999)))</f>
        <v>0.4</v>
      </c>
      <c r="Y20" s="258">
        <f>100/$CM20*W20</f>
        <v>0.21099006048667146</v>
      </c>
      <c r="Z20" s="159">
        <v>412228</v>
      </c>
      <c r="AA20" s="442">
        <v>404002</v>
      </c>
      <c r="AB20" s="158">
        <f>IF(Z20=0, "    ---- ", IF(ABS(ROUND(100/Z20*AA20-100,1))&lt;999,ROUND(100/Z20*AA20-100,1),IF(ROUND(100/Z20*AA20-100,1)&gt;999,999,-999)))</f>
        <v>-2</v>
      </c>
      <c r="AC20" s="258">
        <f>100/$CM20*AA20</f>
        <v>24.494369659981679</v>
      </c>
      <c r="AD20" s="442"/>
      <c r="AE20" s="442"/>
      <c r="AF20" s="158"/>
      <c r="AG20" s="258"/>
      <c r="AH20" s="442"/>
      <c r="AI20" s="442"/>
      <c r="AJ20" s="158"/>
      <c r="AK20" s="258"/>
      <c r="AL20" s="159">
        <v>86603</v>
      </c>
      <c r="AM20" s="442">
        <v>78619.096000000005</v>
      </c>
      <c r="AN20" s="158">
        <f>IF(AL20=0, "    ---- ", IF(ABS(ROUND(100/AL20*AM20-100,1))&lt;999,ROUND(100/AL20*AM20-100,1),IF(ROUND(100/AL20*AM20-100,1)&gt;999,999,-999)))</f>
        <v>-9.1999999999999993</v>
      </c>
      <c r="AO20" s="258">
        <f>100/$CM20*AM20</f>
        <v>4.7666229369101814</v>
      </c>
      <c r="AP20" s="159">
        <v>109453.40866</v>
      </c>
      <c r="AQ20" s="442">
        <v>3935.8951699999998</v>
      </c>
      <c r="AR20" s="158">
        <f>IF(AP20=0, "    ---- ", IF(ABS(ROUND(100/AP20*AQ20-100,1))&lt;999,ROUND(100/AP20*AQ20-100,1),IF(ROUND(100/AP20*AQ20-100,1)&gt;999,999,-999)))</f>
        <v>-96.4</v>
      </c>
      <c r="AS20" s="258">
        <f>100/$CM20*AQ20</f>
        <v>0.23863067815732703</v>
      </c>
      <c r="AT20" s="442"/>
      <c r="AU20" s="442"/>
      <c r="AV20" s="158"/>
      <c r="AW20" s="258"/>
      <c r="AX20" s="442"/>
      <c r="AY20" s="442">
        <v>105293.125</v>
      </c>
      <c r="AZ20" s="158" t="str">
        <f>IF(AX20=0, "    ---- ", IF(ABS(ROUND(100/AX20*AY20-100,1))&lt;999,ROUND(100/AX20*AY20-100,1),IF(ROUND(100/AX20*AY20-100,1)&gt;999,999,-999)))</f>
        <v xml:space="preserve">    ---- </v>
      </c>
      <c r="BA20" s="258">
        <f>100/$CM20*AY20</f>
        <v>6.383851382925477</v>
      </c>
      <c r="BB20" s="159">
        <v>34993.360000000001</v>
      </c>
      <c r="BC20" s="442">
        <v>40550</v>
      </c>
      <c r="BD20" s="159">
        <f>IF(BB20=0, "    ---- ", IF(ABS(ROUND(100/BB20*BC20-100,1))&lt;999,ROUND(100/BB20*BC20-100,1),IF(ROUND(100/BB20*BC20-100,1)&gt;999,999,-999)))</f>
        <v>15.9</v>
      </c>
      <c r="BE20" s="258">
        <f>100/$CM20*BC20</f>
        <v>2.4585192392915309</v>
      </c>
      <c r="BF20" s="159">
        <v>2479</v>
      </c>
      <c r="BG20" s="442">
        <v>2609</v>
      </c>
      <c r="BH20" s="159">
        <f>IF(BF20=0, "    ---- ", IF(ABS(ROUND(100/BF20*BG20-100,1))&lt;999,ROUND(100/BF20*BG20-100,1),IF(ROUND(100/BF20*BG20-100,1)&gt;999,999,-999)))</f>
        <v>5.2</v>
      </c>
      <c r="BI20" s="258">
        <f>100/$CM20*BG20</f>
        <v>0.15818191603727755</v>
      </c>
      <c r="BJ20" s="442"/>
      <c r="BK20" s="442"/>
      <c r="BL20" s="158"/>
      <c r="BM20" s="258"/>
      <c r="BN20" s="159"/>
      <c r="BO20" s="159"/>
      <c r="BP20" s="159"/>
      <c r="BQ20" s="258"/>
      <c r="BR20" s="159"/>
      <c r="BS20" s="159"/>
      <c r="BT20" s="258"/>
      <c r="BU20" s="258"/>
      <c r="BV20" s="159">
        <v>75727.364080000014</v>
      </c>
      <c r="BW20" s="442">
        <v>80190.022700000001</v>
      </c>
      <c r="BX20" s="158">
        <f>IF(BV20=0, "    ---- ", IF(ABS(ROUND(100/BV20*BW20-100,1))&lt;999,ROUND(100/BV20*BW20-100,1),IF(ROUND(100/BV20*BW20-100,1)&gt;999,999,-999)))</f>
        <v>5.9</v>
      </c>
      <c r="BY20" s="258">
        <f>100/$CM20*BW20</f>
        <v>4.861867166638091</v>
      </c>
      <c r="BZ20" s="159">
        <v>316146.39600000001</v>
      </c>
      <c r="CA20" s="442">
        <v>340415.83799999999</v>
      </c>
      <c r="CB20" s="158">
        <f t="shared" si="5"/>
        <v>7.7</v>
      </c>
      <c r="CC20" s="258">
        <f t="shared" si="6"/>
        <v>20.639183405241653</v>
      </c>
      <c r="CD20" s="159">
        <v>22319</v>
      </c>
      <c r="CE20" s="442">
        <v>24715</v>
      </c>
      <c r="CF20" s="158">
        <f>IF(CD20=0, "    ---- ", IF(ABS(ROUND(100/CD20*CE20-100,1))&lt;999,ROUND(100/CD20*CE20-100,1),IF(ROUND(100/CD20*CE20-100,1)&gt;999,999,-999)))</f>
        <v>10.7</v>
      </c>
      <c r="CG20" s="258">
        <f>100/$CM20*CE20</f>
        <v>1.4984538347494498</v>
      </c>
      <c r="CH20" s="159">
        <v>234496.40013999998</v>
      </c>
      <c r="CI20" s="442">
        <v>222906.52788000001</v>
      </c>
      <c r="CJ20" s="158">
        <f>IF(CH20=0, "    ---- ", IF(ABS(ROUND(100/CH20*CI20-100,1))&lt;999,ROUND(100/CH20*CI20-100,1),IF(ROUND(100/CH20*CI20-100,1)&gt;999,999,-999)))</f>
        <v>-4.9000000000000004</v>
      </c>
      <c r="CK20" s="258">
        <f>100/$CM20*CI20</f>
        <v>13.514672931113541</v>
      </c>
      <c r="CL20" s="71">
        <f t="shared" si="7"/>
        <v>1638913.83788</v>
      </c>
      <c r="CM20" s="71">
        <f t="shared" si="7"/>
        <v>1649366.79575</v>
      </c>
      <c r="CN20" s="159">
        <f t="shared" si="8"/>
        <v>0.6</v>
      </c>
      <c r="CO20" s="85"/>
      <c r="CP20" s="382"/>
      <c r="CQ20" s="382"/>
      <c r="CR20" s="382"/>
      <c r="CS20" s="382"/>
      <c r="CT20" s="382"/>
      <c r="CU20" s="382"/>
      <c r="CV20" s="382"/>
      <c r="CW20" s="382"/>
      <c r="CX20" s="382"/>
      <c r="CY20" s="382"/>
      <c r="DA20" s="260"/>
    </row>
    <row r="21" spans="1:105" s="110" customFormat="1" ht="20.100000000000001" customHeight="1">
      <c r="A21" s="390" t="s">
        <v>43</v>
      </c>
      <c r="B21" s="159">
        <v>13367</v>
      </c>
      <c r="C21" s="159">
        <v>78123.599799999996</v>
      </c>
      <c r="D21" s="159">
        <f>IF(B21=0, "    ---- ", IF(ABS(ROUND(100/B21*C21-100,1))&lt;999,ROUND(100/B21*C21-100,1),IF(ROUND(100/B21*C21-100,1)&gt;999,999,-999)))</f>
        <v>484.5</v>
      </c>
      <c r="E21" s="512">
        <f>100/$CM21*C21</f>
        <v>6.5435262234404803</v>
      </c>
      <c r="F21" s="442"/>
      <c r="G21" s="442"/>
      <c r="H21" s="158"/>
      <c r="I21" s="258"/>
      <c r="J21" s="159">
        <v>230281</v>
      </c>
      <c r="K21" s="159">
        <v>90615.463010000007</v>
      </c>
      <c r="L21" s="159">
        <f t="shared" si="0"/>
        <v>-60.7</v>
      </c>
      <c r="M21" s="258">
        <f t="shared" si="1"/>
        <v>7.5898276573673185</v>
      </c>
      <c r="N21" s="442"/>
      <c r="O21" s="442"/>
      <c r="P21" s="159"/>
      <c r="Q21" s="258"/>
      <c r="R21" s="442"/>
      <c r="S21" s="442"/>
      <c r="T21" s="158"/>
      <c r="U21" s="258"/>
      <c r="V21" s="159"/>
      <c r="W21" s="159"/>
      <c r="X21" s="258"/>
      <c r="Y21" s="258"/>
      <c r="Z21" s="159">
        <v>198543</v>
      </c>
      <c r="AA21" s="442">
        <v>205877</v>
      </c>
      <c r="AB21" s="158">
        <f>IF(Z21=0, "    ---- ", IF(ABS(ROUND(100/Z21*AA21-100,1))&lt;999,ROUND(100/Z21*AA21-100,1),IF(ROUND(100/Z21*AA21-100,1)&gt;999,999,-999)))</f>
        <v>3.7</v>
      </c>
      <c r="AC21" s="258">
        <f>100/$CM21*AA21</f>
        <v>17.243976874491846</v>
      </c>
      <c r="AD21" s="442"/>
      <c r="AE21" s="442"/>
      <c r="AF21" s="158"/>
      <c r="AG21" s="258"/>
      <c r="AH21" s="159">
        <v>-144</v>
      </c>
      <c r="AI21" s="442">
        <v>0</v>
      </c>
      <c r="AJ21" s="158">
        <f>IF(AH21=0, "    ---- ", IF(ABS(ROUND(100/AH21*AI21-100,1))&lt;999,ROUND(100/AH21*AI21-100,1),IF(ROUND(100/AH21*AI21-100,1)&gt;999,999,-999)))</f>
        <v>-100</v>
      </c>
      <c r="AK21" s="258">
        <f>100/$CM21*AI21</f>
        <v>0</v>
      </c>
      <c r="AL21" s="442"/>
      <c r="AM21" s="442"/>
      <c r="AN21" s="158"/>
      <c r="AO21" s="258"/>
      <c r="AP21" s="159">
        <v>6589.6426600000004</v>
      </c>
      <c r="AQ21" s="442">
        <v>3.6156000000000001</v>
      </c>
      <c r="AR21" s="158">
        <f>IF(AP21=0, "    ---- ", IF(ABS(ROUND(100/AP21*AQ21-100,1))&lt;999,ROUND(100/AP21*AQ21-100,1),IF(ROUND(100/AP21*AQ21-100,1)&gt;999,999,-999)))</f>
        <v>-99.9</v>
      </c>
      <c r="AS21" s="258">
        <f>100/$CM21*AQ21</f>
        <v>3.0283772731977209E-4</v>
      </c>
      <c r="AT21" s="442"/>
      <c r="AU21" s="442"/>
      <c r="AV21" s="158"/>
      <c r="AW21" s="258"/>
      <c r="AX21" s="442"/>
      <c r="AY21" s="442"/>
      <c r="AZ21" s="158"/>
      <c r="BA21" s="258"/>
      <c r="BB21" s="442"/>
      <c r="BC21" s="442"/>
      <c r="BD21" s="158"/>
      <c r="BE21" s="258"/>
      <c r="BF21" s="442"/>
      <c r="BG21" s="442"/>
      <c r="BH21" s="158"/>
      <c r="BI21" s="258"/>
      <c r="BJ21" s="442"/>
      <c r="BK21" s="442"/>
      <c r="BL21" s="158"/>
      <c r="BM21" s="258"/>
      <c r="BN21" s="159"/>
      <c r="BO21" s="159"/>
      <c r="BP21" s="159"/>
      <c r="BQ21" s="258"/>
      <c r="BR21" s="159"/>
      <c r="BS21" s="159"/>
      <c r="BT21" s="258"/>
      <c r="BU21" s="258"/>
      <c r="BV21" s="159">
        <v>347768.41925999994</v>
      </c>
      <c r="BW21" s="442">
        <v>327384.23713000002</v>
      </c>
      <c r="BX21" s="158">
        <f>IF(BV21=0, "    ---- ", IF(ABS(ROUND(100/BV21*BW21-100,1))&lt;999,ROUND(100/BV21*BW21-100,1),IF(ROUND(100/BV21*BW21-100,1)&gt;999,999,-999)))</f>
        <v>-5.9</v>
      </c>
      <c r="BY21" s="258">
        <f>100/$CM21*BW21</f>
        <v>27.421257421386922</v>
      </c>
      <c r="BZ21" s="159">
        <v>59542.970999999998</v>
      </c>
      <c r="CA21" s="442">
        <v>203598.76699999999</v>
      </c>
      <c r="CB21" s="158">
        <f t="shared" si="5"/>
        <v>241.9</v>
      </c>
      <c r="CC21" s="258">
        <f t="shared" si="6"/>
        <v>17.053155184032473</v>
      </c>
      <c r="CD21" s="442"/>
      <c r="CE21" s="442"/>
      <c r="CF21" s="158"/>
      <c r="CG21" s="258"/>
      <c r="CH21" s="159">
        <v>264301.56900000002</v>
      </c>
      <c r="CI21" s="442">
        <v>288304.04500000004</v>
      </c>
      <c r="CJ21" s="158">
        <f>IF(CH21=0, "    ---- ", IF(ABS(ROUND(100/CH21*CI21-100,1))&lt;999,ROUND(100/CH21*CI21-100,1),IF(ROUND(100/CH21*CI21-100,1)&gt;999,999,-999)))</f>
        <v>9.1</v>
      </c>
      <c r="CK21" s="258">
        <f>100/$CM21*CI21</f>
        <v>24.147953801553633</v>
      </c>
      <c r="CL21" s="71">
        <f t="shared" si="7"/>
        <v>1120249.60192</v>
      </c>
      <c r="CM21" s="71">
        <f t="shared" si="7"/>
        <v>1193906.7275400001</v>
      </c>
      <c r="CN21" s="159">
        <f t="shared" si="8"/>
        <v>6.6</v>
      </c>
      <c r="CO21" s="85"/>
      <c r="CP21" s="382"/>
      <c r="CQ21" s="382"/>
      <c r="CR21" s="382"/>
      <c r="CS21" s="382"/>
      <c r="CT21" s="382"/>
      <c r="CU21" s="382"/>
      <c r="CV21" s="382"/>
      <c r="CW21" s="382"/>
      <c r="CX21" s="382"/>
      <c r="CY21" s="382"/>
      <c r="DA21" s="260"/>
    </row>
    <row r="22" spans="1:105" s="110" customFormat="1" ht="20.100000000000001" customHeight="1">
      <c r="A22" s="609" t="s">
        <v>12</v>
      </c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609"/>
      <c r="Z22" s="609"/>
      <c r="AA22" s="609"/>
      <c r="AB22" s="609"/>
      <c r="AC22" s="609"/>
      <c r="AD22" s="609"/>
      <c r="AE22" s="609"/>
      <c r="AF22" s="609"/>
      <c r="AG22" s="609"/>
      <c r="AH22" s="609"/>
      <c r="AI22" s="609"/>
      <c r="AJ22" s="609"/>
      <c r="AK22" s="609"/>
      <c r="AL22" s="609"/>
      <c r="AM22" s="609"/>
      <c r="AN22" s="609"/>
      <c r="AO22" s="609"/>
      <c r="AP22" s="609"/>
      <c r="AQ22" s="609"/>
      <c r="AR22" s="609"/>
      <c r="AS22" s="609"/>
      <c r="AT22" s="609"/>
      <c r="AU22" s="609"/>
      <c r="AV22" s="609"/>
      <c r="AW22" s="609"/>
      <c r="AX22" s="609"/>
      <c r="AY22" s="609"/>
      <c r="AZ22" s="609"/>
      <c r="BA22" s="609"/>
      <c r="BB22" s="609"/>
      <c r="BC22" s="609"/>
      <c r="BD22" s="609"/>
      <c r="BE22" s="609"/>
      <c r="BF22" s="609"/>
      <c r="BG22" s="609"/>
      <c r="BH22" s="609"/>
      <c r="BI22" s="609"/>
      <c r="BJ22" s="609"/>
      <c r="BK22" s="609"/>
      <c r="BL22" s="609"/>
      <c r="BM22" s="609"/>
      <c r="BN22" s="609"/>
      <c r="BO22" s="609"/>
      <c r="BP22" s="609"/>
      <c r="BQ22" s="609"/>
      <c r="BR22" s="609"/>
      <c r="BS22" s="609"/>
      <c r="BT22" s="609"/>
      <c r="BU22" s="609"/>
      <c r="BV22" s="609"/>
      <c r="BW22" s="609"/>
      <c r="BX22" s="609"/>
      <c r="BY22" s="609"/>
      <c r="BZ22" s="609"/>
      <c r="CA22" s="609"/>
      <c r="CB22" s="609"/>
      <c r="CC22" s="609"/>
      <c r="CD22" s="609"/>
      <c r="CE22" s="609"/>
      <c r="CF22" s="609"/>
      <c r="CG22" s="609"/>
      <c r="CH22" s="609"/>
      <c r="CI22" s="609"/>
      <c r="CJ22" s="609"/>
      <c r="CK22" s="609"/>
      <c r="CL22" s="609"/>
      <c r="CM22" s="609"/>
      <c r="CN22" s="609"/>
      <c r="CO22" s="85"/>
      <c r="CP22" s="382"/>
      <c r="CQ22" s="382"/>
      <c r="CR22" s="382"/>
      <c r="CS22" s="382"/>
      <c r="CT22" s="382"/>
      <c r="CU22" s="382"/>
      <c r="CV22" s="382"/>
      <c r="CW22" s="382"/>
      <c r="CX22" s="382"/>
      <c r="CY22" s="382"/>
      <c r="DA22" s="260"/>
    </row>
    <row r="23" spans="1:105" s="110" customFormat="1" ht="20.100000000000001" customHeight="1">
      <c r="A23" s="609" t="s">
        <v>13</v>
      </c>
      <c r="B23" s="609"/>
      <c r="C23" s="609"/>
      <c r="D23" s="609"/>
      <c r="E23" s="609"/>
      <c r="F23" s="609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  <c r="U23" s="609"/>
      <c r="V23" s="609"/>
      <c r="W23" s="609"/>
      <c r="X23" s="609"/>
      <c r="Y23" s="609"/>
      <c r="Z23" s="609"/>
      <c r="AA23" s="609"/>
      <c r="AB23" s="609"/>
      <c r="AC23" s="609"/>
      <c r="AD23" s="609"/>
      <c r="AE23" s="609"/>
      <c r="AF23" s="609"/>
      <c r="AG23" s="609"/>
      <c r="AH23" s="609"/>
      <c r="AI23" s="609"/>
      <c r="AJ23" s="609"/>
      <c r="AK23" s="609"/>
      <c r="AL23" s="609"/>
      <c r="AM23" s="609"/>
      <c r="AN23" s="609"/>
      <c r="AO23" s="609"/>
      <c r="AP23" s="609"/>
      <c r="AQ23" s="609"/>
      <c r="AR23" s="609"/>
      <c r="AS23" s="609"/>
      <c r="AT23" s="609"/>
      <c r="AU23" s="609"/>
      <c r="AV23" s="609"/>
      <c r="AW23" s="609"/>
      <c r="AX23" s="609"/>
      <c r="AY23" s="609"/>
      <c r="AZ23" s="609"/>
      <c r="BA23" s="609"/>
      <c r="BB23" s="609"/>
      <c r="BC23" s="609"/>
      <c r="BD23" s="609"/>
      <c r="BE23" s="609"/>
      <c r="BF23" s="609"/>
      <c r="BG23" s="609"/>
      <c r="BH23" s="609"/>
      <c r="BI23" s="609"/>
      <c r="BJ23" s="609"/>
      <c r="BK23" s="609"/>
      <c r="BL23" s="609"/>
      <c r="BM23" s="609"/>
      <c r="BN23" s="609"/>
      <c r="BO23" s="609"/>
      <c r="BP23" s="609"/>
      <c r="BQ23" s="609"/>
      <c r="BR23" s="609"/>
      <c r="BS23" s="609"/>
      <c r="BT23" s="609"/>
      <c r="BU23" s="609"/>
      <c r="BV23" s="609"/>
      <c r="BW23" s="609"/>
      <c r="BX23" s="609"/>
      <c r="BY23" s="609"/>
      <c r="BZ23" s="609"/>
      <c r="CA23" s="609"/>
      <c r="CB23" s="609"/>
      <c r="CC23" s="609"/>
      <c r="CD23" s="609"/>
      <c r="CE23" s="609"/>
      <c r="CF23" s="609"/>
      <c r="CG23" s="609"/>
      <c r="CH23" s="609"/>
      <c r="CI23" s="609"/>
      <c r="CJ23" s="609"/>
      <c r="CK23" s="609"/>
      <c r="CL23" s="609"/>
      <c r="CM23" s="609"/>
      <c r="CN23" s="609"/>
      <c r="CO23" s="85"/>
      <c r="CP23" s="382"/>
      <c r="CQ23" s="382"/>
      <c r="CR23" s="382"/>
      <c r="CS23" s="382"/>
      <c r="CT23" s="382"/>
      <c r="CU23" s="382"/>
      <c r="CV23" s="382"/>
      <c r="CW23" s="382"/>
      <c r="CX23" s="382"/>
      <c r="CY23" s="382"/>
      <c r="DA23" s="260"/>
    </row>
    <row r="24" spans="1:105" s="110" customFormat="1" ht="20.100000000000001" customHeight="1">
      <c r="A24" s="609" t="s">
        <v>14</v>
      </c>
      <c r="B24" s="609"/>
      <c r="C24" s="609"/>
      <c r="D24" s="609"/>
      <c r="E24" s="609"/>
      <c r="F24" s="609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  <c r="U24" s="609"/>
      <c r="V24" s="609"/>
      <c r="W24" s="609"/>
      <c r="X24" s="609"/>
      <c r="Y24" s="609"/>
      <c r="Z24" s="609"/>
      <c r="AA24" s="609"/>
      <c r="AB24" s="609"/>
      <c r="AC24" s="609"/>
      <c r="AD24" s="609"/>
      <c r="AE24" s="609"/>
      <c r="AF24" s="609"/>
      <c r="AG24" s="609"/>
      <c r="AH24" s="609"/>
      <c r="AI24" s="609"/>
      <c r="AJ24" s="609"/>
      <c r="AK24" s="609"/>
      <c r="AL24" s="609"/>
      <c r="AM24" s="609"/>
      <c r="AN24" s="609"/>
      <c r="AO24" s="609"/>
      <c r="AP24" s="609"/>
      <c r="AQ24" s="609"/>
      <c r="AR24" s="609"/>
      <c r="AS24" s="609"/>
      <c r="AT24" s="609"/>
      <c r="AU24" s="609"/>
      <c r="AV24" s="609"/>
      <c r="AW24" s="609"/>
      <c r="AX24" s="609"/>
      <c r="AY24" s="609"/>
      <c r="AZ24" s="609"/>
      <c r="BA24" s="609"/>
      <c r="BB24" s="609"/>
      <c r="BC24" s="609"/>
      <c r="BD24" s="609"/>
      <c r="BE24" s="609"/>
      <c r="BF24" s="609"/>
      <c r="BG24" s="609"/>
      <c r="BH24" s="609"/>
      <c r="BI24" s="609"/>
      <c r="BJ24" s="609"/>
      <c r="BK24" s="609"/>
      <c r="BL24" s="609"/>
      <c r="BM24" s="609"/>
      <c r="BN24" s="609"/>
      <c r="BO24" s="609"/>
      <c r="BP24" s="609"/>
      <c r="BQ24" s="609"/>
      <c r="BR24" s="609"/>
      <c r="BS24" s="609"/>
      <c r="BT24" s="609"/>
      <c r="BU24" s="609"/>
      <c r="BV24" s="609"/>
      <c r="BW24" s="609"/>
      <c r="BX24" s="609"/>
      <c r="BY24" s="609"/>
      <c r="BZ24" s="609"/>
      <c r="CA24" s="609"/>
      <c r="CB24" s="609"/>
      <c r="CC24" s="609"/>
      <c r="CD24" s="609"/>
      <c r="CE24" s="609"/>
      <c r="CF24" s="609"/>
      <c r="CG24" s="609"/>
      <c r="CH24" s="609"/>
      <c r="CI24" s="609"/>
      <c r="CJ24" s="609"/>
      <c r="CK24" s="609"/>
      <c r="CL24" s="609"/>
      <c r="CM24" s="609"/>
      <c r="CN24" s="609"/>
      <c r="CO24" s="85"/>
      <c r="CP24" s="382"/>
      <c r="CQ24" s="382"/>
      <c r="CR24" s="382"/>
      <c r="CS24" s="382"/>
      <c r="CT24" s="382"/>
      <c r="CU24" s="382"/>
      <c r="CV24" s="382"/>
      <c r="CW24" s="382"/>
      <c r="CX24" s="382"/>
      <c r="CY24" s="382"/>
      <c r="DA24" s="260"/>
    </row>
    <row r="25" spans="1:105" s="263" customFormat="1" ht="20.100000000000001" customHeight="1">
      <c r="A25" s="391" t="s">
        <v>52</v>
      </c>
      <c r="B25" s="154"/>
      <c r="C25" s="154"/>
      <c r="D25" s="154"/>
      <c r="E25" s="510"/>
      <c r="F25" s="387">
        <v>45420.008000000002</v>
      </c>
      <c r="G25" s="387">
        <v>51938.163</v>
      </c>
      <c r="H25" s="134">
        <f>IF(F25=0, "    ---- ", IF(ABS(ROUND(100/F25*G25-100,1))&lt;999,ROUND(100/F25*G25-100,1),IF(ROUND(100/F25*G25-100,1)&gt;999,999,-999)))</f>
        <v>14.4</v>
      </c>
      <c r="I25" s="163">
        <f>100/$CM25*G25</f>
        <v>0.49258686532405133</v>
      </c>
      <c r="J25" s="154">
        <v>4376119</v>
      </c>
      <c r="K25" s="154">
        <v>4328822</v>
      </c>
      <c r="L25" s="154">
        <f>IF(J25=0, "    ---- ", IF(ABS(ROUND(100/J25*K25-100,1))&lt;999,ROUND(100/J25*K25-100,1),IF(ROUND(100/J25*K25-100,1)&gt;999,999,-999)))</f>
        <v>-1.1000000000000001</v>
      </c>
      <c r="M25" s="163">
        <f>100/$CM25*K25</f>
        <v>41.054991866496906</v>
      </c>
      <c r="N25" s="387"/>
      <c r="O25" s="387"/>
      <c r="P25" s="154"/>
      <c r="Q25" s="163"/>
      <c r="R25" s="387">
        <v>55065</v>
      </c>
      <c r="S25" s="387">
        <v>60991</v>
      </c>
      <c r="T25" s="134">
        <f>IF(R25=0, "    ---- ", IF(ABS(ROUND(100/R25*S25-100,1))&lt;999,ROUND(100/R25*S25-100,1),IF(ROUND(100/R25*S25-100,1)&gt;999,999,-999)))</f>
        <v>10.8</v>
      </c>
      <c r="U25" s="163">
        <f>100/$CM25*S25</f>
        <v>0.57844490000501581</v>
      </c>
      <c r="V25" s="154"/>
      <c r="W25" s="154"/>
      <c r="X25" s="163"/>
      <c r="Y25" s="163"/>
      <c r="Z25" s="387"/>
      <c r="AA25" s="387"/>
      <c r="AB25" s="134"/>
      <c r="AC25" s="163"/>
      <c r="AD25" s="387">
        <v>92302.78</v>
      </c>
      <c r="AE25" s="387">
        <v>100737.465</v>
      </c>
      <c r="AF25" s="134">
        <f>IF(AD25=0, "    ---- ", IF(ABS(ROUND(100/AD25*AE25-100,1))&lt;999,ROUND(100/AD25*AE25-100,1),IF(ROUND(100/AD25*AE25-100,1)&gt;999,999,-999)))</f>
        <v>9.1</v>
      </c>
      <c r="AG25" s="163">
        <f>100/$CM25*AE25</f>
        <v>0.95540445096299098</v>
      </c>
      <c r="AH25" s="387"/>
      <c r="AI25" s="387"/>
      <c r="AJ25" s="134"/>
      <c r="AK25" s="163"/>
      <c r="AL25" s="387"/>
      <c r="AM25" s="387"/>
      <c r="AN25" s="134"/>
      <c r="AO25" s="163"/>
      <c r="AP25" s="387"/>
      <c r="AQ25" s="387"/>
      <c r="AR25" s="134"/>
      <c r="AS25" s="163"/>
      <c r="AT25" s="387">
        <v>45221</v>
      </c>
      <c r="AU25" s="387">
        <v>60739</v>
      </c>
      <c r="AV25" s="134">
        <f>IF(AT25=0, "    ---- ", IF(ABS(ROUND(100/AT25*AU25-100,1))&lt;999,ROUND(100/AT25*AU25-100,1),IF(ROUND(100/AT25*AU25-100,1)&gt;999,999,-999)))</f>
        <v>34.299999999999997</v>
      </c>
      <c r="AW25" s="163">
        <f>100/$CM25*AU25</f>
        <v>0.57605490615672239</v>
      </c>
      <c r="AX25" s="387"/>
      <c r="AY25" s="387"/>
      <c r="AZ25" s="134"/>
      <c r="BA25" s="163"/>
      <c r="BB25" s="387"/>
      <c r="BC25" s="387"/>
      <c r="BD25" s="134"/>
      <c r="BE25" s="163"/>
      <c r="BF25" s="387"/>
      <c r="BG25" s="387"/>
      <c r="BH25" s="134"/>
      <c r="BI25" s="163"/>
      <c r="BJ25" s="387">
        <v>1403626.4010000001</v>
      </c>
      <c r="BK25" s="387">
        <v>1331012</v>
      </c>
      <c r="BL25" s="134">
        <f>IF(BJ25=0, "    ---- ", IF(ABS(ROUND(100/BJ25*BK25-100,1))&lt;999,ROUND(100/BJ25*BK25-100,1),IF(ROUND(100/BJ25*BK25-100,1)&gt;999,999,-999)))</f>
        <v>-5.2</v>
      </c>
      <c r="BM25" s="163">
        <f>100/$CM25*BK25</f>
        <v>12.62345433335207</v>
      </c>
      <c r="BN25" s="154"/>
      <c r="BO25" s="154"/>
      <c r="BP25" s="154"/>
      <c r="BQ25" s="163"/>
      <c r="BR25" s="154"/>
      <c r="BS25" s="154"/>
      <c r="BT25" s="163"/>
      <c r="BU25" s="163"/>
      <c r="BV25" s="387">
        <v>323501.56839000003</v>
      </c>
      <c r="BW25" s="387">
        <v>380698.27087000001</v>
      </c>
      <c r="BX25" s="134">
        <f>IF(BV25=0, "    ---- ", IF(ABS(ROUND(100/BV25*BW25-100,1))&lt;999,ROUND(100/BV25*BW25-100,1),IF(ROUND(100/BV25*BW25-100,1)&gt;999,999,-999)))</f>
        <v>17.7</v>
      </c>
      <c r="BY25" s="163">
        <f>100/$CM25*BW25</f>
        <v>3.6105814501398501</v>
      </c>
      <c r="BZ25" s="387">
        <v>4460602.6430000002</v>
      </c>
      <c r="CA25" s="387">
        <v>4229022.2949999999</v>
      </c>
      <c r="CB25" s="134">
        <f t="shared" si="5"/>
        <v>-5.2</v>
      </c>
      <c r="CC25" s="163">
        <f t="shared" si="6"/>
        <v>40.108481227562386</v>
      </c>
      <c r="CD25" s="387"/>
      <c r="CE25" s="387"/>
      <c r="CF25" s="134"/>
      <c r="CG25" s="163"/>
      <c r="CH25" s="387"/>
      <c r="CI25" s="387"/>
      <c r="CJ25" s="134"/>
      <c r="CK25" s="163"/>
      <c r="CL25" s="70">
        <f t="shared" ref="CL25:CM27" si="9">B25+F25+J25+N25+R25+V25+Z25+AD25+AH25+AL25+AP25+AT25+AX25+BB25+BF25+BJ25+BN25+BR25+BV25+BZ25+CD25+CH25</f>
        <v>10801858.400390001</v>
      </c>
      <c r="CM25" s="70">
        <f t="shared" si="9"/>
        <v>10543960.193870001</v>
      </c>
      <c r="CN25" s="154">
        <f t="shared" si="8"/>
        <v>-2.4</v>
      </c>
      <c r="CO25" s="205"/>
      <c r="CP25" s="359"/>
      <c r="CQ25" s="359"/>
      <c r="CR25" s="359"/>
      <c r="CS25" s="359"/>
      <c r="CT25" s="359"/>
      <c r="CU25" s="359"/>
      <c r="CV25" s="359"/>
      <c r="CW25" s="359"/>
      <c r="CX25" s="359"/>
      <c r="CY25" s="359"/>
      <c r="DA25" s="264"/>
    </row>
    <row r="26" spans="1:105" s="110" customFormat="1" ht="20.100000000000001" customHeight="1">
      <c r="A26" s="390" t="s">
        <v>15</v>
      </c>
      <c r="B26" s="159"/>
      <c r="C26" s="159"/>
      <c r="D26" s="159"/>
      <c r="E26" s="512"/>
      <c r="F26" s="159">
        <v>45420.008000000002</v>
      </c>
      <c r="G26" s="442">
        <v>51938.163</v>
      </c>
      <c r="H26" s="158">
        <f>IF(F26=0, "    ---- ", IF(ABS(ROUND(100/F26*G26-100,1))&lt;999,ROUND(100/F26*G26-100,1),IF(ROUND(100/F26*G26-100,1)&gt;999,999,-999)))</f>
        <v>14.4</v>
      </c>
      <c r="I26" s="258">
        <f>100/$CM26*G26</f>
        <v>0.49924240328022734</v>
      </c>
      <c r="J26" s="159">
        <v>4376119</v>
      </c>
      <c r="K26" s="159">
        <v>4328822</v>
      </c>
      <c r="L26" s="159">
        <f>IF(J26=0, "    ---- ", IF(ABS(ROUND(100/J26*K26-100,1))&lt;999,ROUND(100/J26*K26-100,1),IF(ROUND(100/J26*K26-100,1)&gt;999,999,-999)))</f>
        <v>-1.1000000000000001</v>
      </c>
      <c r="M26" s="258">
        <f>100/$CM26*K26</f>
        <v>41.609702265602273</v>
      </c>
      <c r="N26" s="442"/>
      <c r="O26" s="442"/>
      <c r="P26" s="159"/>
      <c r="Q26" s="258"/>
      <c r="R26" s="442"/>
      <c r="S26" s="442"/>
      <c r="T26" s="158"/>
      <c r="U26" s="258"/>
      <c r="V26" s="159"/>
      <c r="W26" s="159"/>
      <c r="X26" s="258"/>
      <c r="Y26" s="258"/>
      <c r="Z26" s="442"/>
      <c r="AA26" s="442"/>
      <c r="AB26" s="158"/>
      <c r="AC26" s="258"/>
      <c r="AD26" s="159">
        <v>92302.78</v>
      </c>
      <c r="AE26" s="442">
        <v>100737.465</v>
      </c>
      <c r="AF26" s="158">
        <f>IF(AD26=0, "    ---- ", IF(ABS(ROUND(100/AD26*AE26-100,1))&lt;999,ROUND(100/AD26*AE26-100,1),IF(ROUND(100/AD26*AE26-100,1)&gt;999,999,-999)))</f>
        <v>9.1</v>
      </c>
      <c r="AG26" s="258">
        <f>100/$CM26*AE26</f>
        <v>0.96831330224285728</v>
      </c>
      <c r="AH26" s="442"/>
      <c r="AI26" s="442"/>
      <c r="AJ26" s="158"/>
      <c r="AK26" s="258"/>
      <c r="AL26" s="442"/>
      <c r="AM26" s="442"/>
      <c r="AN26" s="158"/>
      <c r="AO26" s="258"/>
      <c r="AP26" s="442"/>
      <c r="AQ26" s="442"/>
      <c r="AR26" s="158"/>
      <c r="AS26" s="258"/>
      <c r="AT26" s="159">
        <v>45221</v>
      </c>
      <c r="AU26" s="442">
        <v>60739</v>
      </c>
      <c r="AV26" s="158">
        <f>IF(AT26=0, "    ---- ", IF(ABS(ROUND(100/AT26*AU26-100,1))&lt;999,ROUND(100/AT26*AU26-100,1),IF(ROUND(100/AT26*AU26-100,1)&gt;999,999,-999)))</f>
        <v>34.299999999999997</v>
      </c>
      <c r="AW26" s="258">
        <f>100/$CM26*AU26</f>
        <v>0.58383821416321036</v>
      </c>
      <c r="AX26" s="442"/>
      <c r="AY26" s="442"/>
      <c r="AZ26" s="158"/>
      <c r="BA26" s="258"/>
      <c r="BB26" s="442"/>
      <c r="BC26" s="442"/>
      <c r="BD26" s="159"/>
      <c r="BE26" s="258"/>
      <c r="BF26" s="442"/>
      <c r="BG26" s="442"/>
      <c r="BH26" s="159"/>
      <c r="BI26" s="258"/>
      <c r="BJ26" s="159">
        <v>1368159.382</v>
      </c>
      <c r="BK26" s="442">
        <v>1303531</v>
      </c>
      <c r="BL26" s="158">
        <f>IF(BJ26=0, "    ---- ", IF(ABS(ROUND(100/BJ26*BK26-100,1))&lt;999,ROUND(100/BJ26*BK26-100,1),IF(ROUND(100/BJ26*BK26-100,1)&gt;999,999,-999)))</f>
        <v>-4.7</v>
      </c>
      <c r="BM26" s="258">
        <f>100/$CM26*BK26</f>
        <v>12.529860734394438</v>
      </c>
      <c r="BN26" s="159"/>
      <c r="BO26" s="159"/>
      <c r="BP26" s="159"/>
      <c r="BQ26" s="258"/>
      <c r="BR26" s="159"/>
      <c r="BS26" s="159"/>
      <c r="BT26" s="258"/>
      <c r="BU26" s="258"/>
      <c r="BV26" s="159">
        <v>287732.70497000002</v>
      </c>
      <c r="BW26" s="442">
        <v>338687.44800000003</v>
      </c>
      <c r="BX26" s="158">
        <f>IF(BV26=0, "    ---- ", IF(ABS(ROUND(100/BV26*BW26-100,1))&lt;999,ROUND(100/BV26*BW26-100,1),IF(ROUND(100/BV26*BW26-100,1)&gt;999,999,-999)))</f>
        <v>17.7</v>
      </c>
      <c r="BY26" s="258">
        <f>100/$CM26*BW26</f>
        <v>3.2555470916514131</v>
      </c>
      <c r="BZ26" s="159">
        <v>4460602.6430000002</v>
      </c>
      <c r="CA26" s="442">
        <v>4218940.6809999999</v>
      </c>
      <c r="CB26" s="158">
        <f t="shared" si="5"/>
        <v>-5.4</v>
      </c>
      <c r="CC26" s="258">
        <f t="shared" si="6"/>
        <v>40.553495988665574</v>
      </c>
      <c r="CD26" s="442"/>
      <c r="CE26" s="442"/>
      <c r="CF26" s="158"/>
      <c r="CG26" s="258"/>
      <c r="CH26" s="442"/>
      <c r="CI26" s="442"/>
      <c r="CJ26" s="158"/>
      <c r="CK26" s="258"/>
      <c r="CL26" s="71">
        <f t="shared" si="9"/>
        <v>10675557.517970001</v>
      </c>
      <c r="CM26" s="71">
        <f t="shared" si="9"/>
        <v>10403395.756999999</v>
      </c>
      <c r="CN26" s="159">
        <f t="shared" si="8"/>
        <v>-2.5</v>
      </c>
      <c r="CO26" s="85"/>
      <c r="CP26" s="382"/>
      <c r="CQ26" s="382"/>
      <c r="CR26" s="382"/>
      <c r="CS26" s="382"/>
      <c r="CT26" s="382"/>
      <c r="CU26" s="382"/>
      <c r="CV26" s="382"/>
      <c r="CW26" s="382"/>
      <c r="CX26" s="382"/>
      <c r="CY26" s="382"/>
      <c r="DA26" s="260"/>
    </row>
    <row r="27" spans="1:105" s="110" customFormat="1" ht="20.100000000000001" customHeight="1">
      <c r="A27" s="390" t="s">
        <v>158</v>
      </c>
      <c r="B27" s="442"/>
      <c r="C27" s="442"/>
      <c r="D27" s="159"/>
      <c r="E27" s="512"/>
      <c r="F27" s="442"/>
      <c r="G27" s="442"/>
      <c r="H27" s="158"/>
      <c r="I27" s="258"/>
      <c r="J27" s="442"/>
      <c r="K27" s="442"/>
      <c r="L27" s="159"/>
      <c r="M27" s="258"/>
      <c r="N27" s="442"/>
      <c r="O27" s="442"/>
      <c r="P27" s="159"/>
      <c r="Q27" s="258"/>
      <c r="R27" s="442">
        <v>55065</v>
      </c>
      <c r="S27" s="442">
        <v>60991</v>
      </c>
      <c r="T27" s="158">
        <f>IF(R27=0, "    ---- ", IF(ABS(ROUND(100/R27*S27-100,1))&lt;999,ROUND(100/R27*S27-100,1),IF(ROUND(100/R27*S27-100,1)&gt;999,999,-999)))</f>
        <v>10.8</v>
      </c>
      <c r="U27" s="258">
        <f>100/$CM27*S27</f>
        <v>51.722322614625796</v>
      </c>
      <c r="V27" s="159"/>
      <c r="W27" s="159"/>
      <c r="X27" s="258"/>
      <c r="Y27" s="258"/>
      <c r="Z27" s="442"/>
      <c r="AA27" s="442"/>
      <c r="AB27" s="158"/>
      <c r="AC27" s="258"/>
      <c r="AD27" s="442"/>
      <c r="AE27" s="442"/>
      <c r="AF27" s="158"/>
      <c r="AG27" s="258"/>
      <c r="AH27" s="442"/>
      <c r="AI27" s="442"/>
      <c r="AJ27" s="158"/>
      <c r="AK27" s="258"/>
      <c r="AL27" s="442"/>
      <c r="AM27" s="442"/>
      <c r="AN27" s="158"/>
      <c r="AO27" s="258"/>
      <c r="AP27" s="442"/>
      <c r="AQ27" s="442"/>
      <c r="AR27" s="158"/>
      <c r="AS27" s="258"/>
      <c r="AT27" s="442"/>
      <c r="AU27" s="442"/>
      <c r="AV27" s="158"/>
      <c r="AW27" s="258"/>
      <c r="AX27" s="442"/>
      <c r="AY27" s="442"/>
      <c r="AZ27" s="158"/>
      <c r="BA27" s="258"/>
      <c r="BB27" s="442"/>
      <c r="BC27" s="442"/>
      <c r="BD27" s="159"/>
      <c r="BE27" s="258"/>
      <c r="BF27" s="442"/>
      <c r="BG27" s="442"/>
      <c r="BH27" s="159"/>
      <c r="BI27" s="258"/>
      <c r="BJ27" s="442">
        <v>35467.019</v>
      </c>
      <c r="BK27" s="442">
        <v>27481</v>
      </c>
      <c r="BL27" s="158">
        <f>IF(BJ27=0, "    ---- ", IF(ABS(ROUND(100/BJ27*BK27-100,1))&lt;999,ROUND(100/BJ27*BK27-100,1),IF(ROUND(100/BJ27*BK27-100,1)&gt;999,999,-999)))</f>
        <v>-22.5</v>
      </c>
      <c r="BM27" s="258">
        <f>100/$CM27*BK27</f>
        <v>23.304768699849674</v>
      </c>
      <c r="BN27" s="442"/>
      <c r="BO27" s="442"/>
      <c r="BP27" s="159"/>
      <c r="BQ27" s="258"/>
      <c r="BR27" s="442"/>
      <c r="BS27" s="442"/>
      <c r="BT27" s="258"/>
      <c r="BU27" s="258"/>
      <c r="BV27" s="442">
        <v>35768.863420000001</v>
      </c>
      <c r="BW27" s="442">
        <v>29448.071869999996</v>
      </c>
      <c r="BX27" s="158">
        <f>IF(BV27=0, "    ---- ", IF(ABS(ROUND(100/BV27*BW27-100,1))&lt;999,ROUND(100/BV27*BW27-100,1),IF(ROUND(100/BV27*BW27-100,1)&gt;999,999,-999)))</f>
        <v>-17.7</v>
      </c>
      <c r="BY27" s="258">
        <f>100/$CM27*BW27</f>
        <v>24.97290868552453</v>
      </c>
      <c r="BZ27" s="442"/>
      <c r="CA27" s="442"/>
      <c r="CB27" s="158"/>
      <c r="CC27" s="258"/>
      <c r="CD27" s="442"/>
      <c r="CE27" s="442"/>
      <c r="CF27" s="158"/>
      <c r="CG27" s="258"/>
      <c r="CH27" s="442"/>
      <c r="CI27" s="442"/>
      <c r="CJ27" s="158"/>
      <c r="CK27" s="258"/>
      <c r="CL27" s="71">
        <f t="shared" si="9"/>
        <v>126300.88242000001</v>
      </c>
      <c r="CM27" s="71">
        <f t="shared" si="9"/>
        <v>117920.07187</v>
      </c>
      <c r="CN27" s="159">
        <f t="shared" si="8"/>
        <v>-6.6</v>
      </c>
      <c r="CO27" s="85"/>
      <c r="CP27" s="382"/>
      <c r="CQ27" s="382"/>
      <c r="CR27" s="382"/>
      <c r="CS27" s="382"/>
      <c r="CT27" s="382"/>
      <c r="CU27" s="382"/>
      <c r="CV27" s="382"/>
      <c r="CW27" s="382"/>
      <c r="CX27" s="382"/>
      <c r="CY27" s="382"/>
      <c r="DA27" s="260"/>
    </row>
    <row r="28" spans="1:105" s="110" customFormat="1" ht="20.100000000000001" customHeight="1">
      <c r="A28" s="430" t="s">
        <v>320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430"/>
      <c r="AV28" s="430"/>
      <c r="AW28" s="430"/>
      <c r="AX28" s="430"/>
      <c r="AY28" s="430"/>
      <c r="AZ28" s="430"/>
      <c r="BA28" s="430"/>
      <c r="BB28" s="430"/>
      <c r="BC28" s="430"/>
      <c r="BD28" s="430"/>
      <c r="BE28" s="430"/>
      <c r="BF28" s="430"/>
      <c r="BG28" s="430"/>
      <c r="BH28" s="430"/>
      <c r="BI28" s="430"/>
      <c r="BJ28" s="430"/>
      <c r="BK28" s="430"/>
      <c r="BL28" s="430"/>
      <c r="BM28" s="430"/>
      <c r="BN28" s="430"/>
      <c r="BO28" s="430"/>
      <c r="BP28" s="430"/>
      <c r="BQ28" s="430"/>
      <c r="BR28" s="430"/>
      <c r="BS28" s="430"/>
      <c r="BT28" s="430"/>
      <c r="BU28" s="430"/>
      <c r="BV28" s="430"/>
      <c r="BW28" s="430"/>
      <c r="BX28" s="430"/>
      <c r="BY28" s="430"/>
      <c r="BZ28" s="430"/>
      <c r="CA28" s="430"/>
      <c r="CB28" s="430"/>
      <c r="CC28" s="430"/>
      <c r="CD28" s="430"/>
      <c r="CE28" s="430"/>
      <c r="CF28" s="430"/>
      <c r="CG28" s="430"/>
      <c r="CH28" s="430"/>
      <c r="CI28" s="430"/>
      <c r="CJ28" s="430"/>
      <c r="CK28" s="430"/>
      <c r="CL28" s="430"/>
      <c r="CM28" s="430"/>
      <c r="CN28" s="430"/>
      <c r="CO28" s="85"/>
      <c r="CP28" s="382"/>
      <c r="CQ28" s="382"/>
      <c r="CR28" s="382"/>
      <c r="CS28" s="382"/>
      <c r="CT28" s="382"/>
      <c r="CU28" s="382"/>
      <c r="CV28" s="382"/>
      <c r="CW28" s="382"/>
      <c r="CX28" s="382"/>
      <c r="CY28" s="382"/>
      <c r="DA28" s="260"/>
    </row>
    <row r="29" spans="1:105" s="110" customFormat="1" ht="20.100000000000001" customHeight="1">
      <c r="A29" s="430" t="s">
        <v>321</v>
      </c>
      <c r="B29" s="435"/>
      <c r="C29" s="435"/>
      <c r="D29" s="435"/>
      <c r="E29" s="513"/>
      <c r="F29" s="444"/>
      <c r="G29" s="444"/>
      <c r="H29" s="432"/>
      <c r="I29" s="433"/>
      <c r="J29" s="435"/>
      <c r="K29" s="435"/>
      <c r="L29" s="435"/>
      <c r="M29" s="433"/>
      <c r="N29" s="444"/>
      <c r="O29" s="444"/>
      <c r="P29" s="435"/>
      <c r="Q29" s="433"/>
      <c r="R29" s="444"/>
      <c r="S29" s="444"/>
      <c r="T29" s="432"/>
      <c r="U29" s="433"/>
      <c r="V29" s="435"/>
      <c r="W29" s="435"/>
      <c r="X29" s="433"/>
      <c r="Y29" s="433"/>
      <c r="Z29" s="444"/>
      <c r="AA29" s="444"/>
      <c r="AB29" s="432"/>
      <c r="AC29" s="433"/>
      <c r="AD29" s="444"/>
      <c r="AE29" s="444"/>
      <c r="AF29" s="432"/>
      <c r="AG29" s="433"/>
      <c r="AH29" s="444"/>
      <c r="AI29" s="444"/>
      <c r="AJ29" s="432"/>
      <c r="AK29" s="433"/>
      <c r="AL29" s="444"/>
      <c r="AM29" s="444"/>
      <c r="AN29" s="432"/>
      <c r="AO29" s="433"/>
      <c r="AP29" s="444"/>
      <c r="AQ29" s="444"/>
      <c r="AR29" s="432"/>
      <c r="AS29" s="433"/>
      <c r="AT29" s="444"/>
      <c r="AU29" s="444"/>
      <c r="AV29" s="432"/>
      <c r="AW29" s="433"/>
      <c r="AX29" s="433"/>
      <c r="AY29" s="433"/>
      <c r="AZ29" s="433"/>
      <c r="BA29" s="433"/>
      <c r="BB29" s="444"/>
      <c r="BC29" s="444"/>
      <c r="BD29" s="432"/>
      <c r="BE29" s="433"/>
      <c r="BF29" s="444"/>
      <c r="BG29" s="444"/>
      <c r="BH29" s="432"/>
      <c r="BI29" s="433"/>
      <c r="BJ29" s="444"/>
      <c r="BK29" s="444"/>
      <c r="BL29" s="432"/>
      <c r="BM29" s="433"/>
      <c r="BN29" s="435"/>
      <c r="BO29" s="435"/>
      <c r="BP29" s="435"/>
      <c r="BQ29" s="433"/>
      <c r="BR29" s="435"/>
      <c r="BS29" s="435"/>
      <c r="BT29" s="433"/>
      <c r="BU29" s="433"/>
      <c r="BV29" s="444"/>
      <c r="BW29" s="444"/>
      <c r="BX29" s="432"/>
      <c r="BY29" s="433"/>
      <c r="BZ29" s="444"/>
      <c r="CA29" s="444"/>
      <c r="CB29" s="432"/>
      <c r="CC29" s="433"/>
      <c r="CD29" s="444"/>
      <c r="CE29" s="444"/>
      <c r="CF29" s="432"/>
      <c r="CG29" s="433"/>
      <c r="CH29" s="444"/>
      <c r="CI29" s="444"/>
      <c r="CJ29" s="432"/>
      <c r="CK29" s="433"/>
      <c r="CL29" s="435"/>
      <c r="CM29" s="435"/>
      <c r="CN29" s="435"/>
      <c r="CO29" s="85"/>
      <c r="CP29" s="382"/>
      <c r="CQ29" s="382"/>
      <c r="CR29" s="382"/>
      <c r="CS29" s="382"/>
      <c r="CT29" s="382"/>
      <c r="CU29" s="382"/>
      <c r="CV29" s="382"/>
      <c r="CW29" s="382"/>
      <c r="CX29" s="382"/>
      <c r="CY29" s="382"/>
      <c r="DA29" s="260"/>
    </row>
    <row r="30" spans="1:105" s="110" customFormat="1" ht="20.100000000000001" customHeight="1">
      <c r="A30" s="430" t="s">
        <v>322</v>
      </c>
      <c r="B30" s="435"/>
      <c r="C30" s="435"/>
      <c r="D30" s="435"/>
      <c r="E30" s="513"/>
      <c r="F30" s="444"/>
      <c r="G30" s="444"/>
      <c r="H30" s="432"/>
      <c r="I30" s="433"/>
      <c r="J30" s="435"/>
      <c r="K30" s="435"/>
      <c r="L30" s="435"/>
      <c r="M30" s="433"/>
      <c r="N30" s="444"/>
      <c r="O30" s="444"/>
      <c r="P30" s="435"/>
      <c r="Q30" s="433"/>
      <c r="R30" s="444"/>
      <c r="S30" s="444"/>
      <c r="T30" s="432"/>
      <c r="U30" s="433"/>
      <c r="V30" s="435"/>
      <c r="W30" s="435"/>
      <c r="X30" s="433"/>
      <c r="Y30" s="433"/>
      <c r="Z30" s="444"/>
      <c r="AA30" s="444"/>
      <c r="AB30" s="432"/>
      <c r="AC30" s="433"/>
      <c r="AD30" s="444"/>
      <c r="AE30" s="444"/>
      <c r="AF30" s="432"/>
      <c r="AG30" s="433"/>
      <c r="AH30" s="444"/>
      <c r="AI30" s="444"/>
      <c r="AJ30" s="432"/>
      <c r="AK30" s="433"/>
      <c r="AL30" s="444"/>
      <c r="AM30" s="444"/>
      <c r="AN30" s="432"/>
      <c r="AO30" s="433"/>
      <c r="AP30" s="444"/>
      <c r="AQ30" s="444"/>
      <c r="AR30" s="432"/>
      <c r="AS30" s="433"/>
      <c r="AT30" s="444"/>
      <c r="AU30" s="444"/>
      <c r="AV30" s="432"/>
      <c r="AW30" s="433"/>
      <c r="AX30" s="433"/>
      <c r="AY30" s="433"/>
      <c r="AZ30" s="433"/>
      <c r="BA30" s="433"/>
      <c r="BB30" s="444"/>
      <c r="BC30" s="444"/>
      <c r="BD30" s="432"/>
      <c r="BE30" s="433"/>
      <c r="BF30" s="444"/>
      <c r="BG30" s="444"/>
      <c r="BH30" s="432"/>
      <c r="BI30" s="433"/>
      <c r="BJ30" s="444"/>
      <c r="BK30" s="444"/>
      <c r="BL30" s="432"/>
      <c r="BM30" s="433"/>
      <c r="BN30" s="435"/>
      <c r="BO30" s="435"/>
      <c r="BP30" s="435"/>
      <c r="BQ30" s="433"/>
      <c r="BR30" s="435"/>
      <c r="BS30" s="435"/>
      <c r="BT30" s="433"/>
      <c r="BU30" s="433"/>
      <c r="BV30" s="444"/>
      <c r="BW30" s="444"/>
      <c r="BX30" s="432"/>
      <c r="BY30" s="433"/>
      <c r="BZ30" s="444"/>
      <c r="CA30" s="444"/>
      <c r="CB30" s="432"/>
      <c r="CC30" s="433"/>
      <c r="CD30" s="444"/>
      <c r="CE30" s="444"/>
      <c r="CF30" s="432"/>
      <c r="CG30" s="433"/>
      <c r="CH30" s="444"/>
      <c r="CI30" s="444"/>
      <c r="CJ30" s="432"/>
      <c r="CK30" s="433"/>
      <c r="CL30" s="435"/>
      <c r="CM30" s="435"/>
      <c r="CN30" s="435"/>
      <c r="CO30" s="85"/>
      <c r="CP30" s="382"/>
      <c r="CQ30" s="382"/>
      <c r="CR30" s="382"/>
      <c r="CS30" s="382"/>
      <c r="CT30" s="382"/>
      <c r="CU30" s="382"/>
      <c r="CV30" s="382"/>
      <c r="CW30" s="382"/>
      <c r="CX30" s="382"/>
      <c r="CY30" s="382"/>
      <c r="DA30" s="260"/>
    </row>
    <row r="31" spans="1:105" s="110" customFormat="1" ht="20.100000000000001" customHeight="1">
      <c r="A31" s="430" t="s">
        <v>323</v>
      </c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430"/>
      <c r="V31" s="430"/>
      <c r="W31" s="430"/>
      <c r="X31" s="430"/>
      <c r="Y31" s="430"/>
      <c r="Z31" s="430"/>
      <c r="AA31" s="430"/>
      <c r="AB31" s="430"/>
      <c r="AC31" s="430"/>
      <c r="AD31" s="430"/>
      <c r="AE31" s="430"/>
      <c r="AF31" s="430"/>
      <c r="AG31" s="430"/>
      <c r="AH31" s="430"/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  <c r="BP31" s="430"/>
      <c r="BQ31" s="430"/>
      <c r="BR31" s="430"/>
      <c r="BS31" s="430"/>
      <c r="BT31" s="430"/>
      <c r="BU31" s="430"/>
      <c r="BV31" s="430"/>
      <c r="BW31" s="430"/>
      <c r="BX31" s="430"/>
      <c r="BY31" s="430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0"/>
      <c r="CM31" s="430"/>
      <c r="CN31" s="430"/>
      <c r="CO31" s="85"/>
      <c r="CP31" s="382"/>
      <c r="CQ31" s="382"/>
      <c r="CR31" s="382"/>
      <c r="CS31" s="382"/>
      <c r="CT31" s="382"/>
      <c r="CU31" s="382"/>
      <c r="CV31" s="382"/>
      <c r="CW31" s="382"/>
      <c r="CX31" s="382"/>
      <c r="CY31" s="382"/>
      <c r="DA31" s="260"/>
    </row>
    <row r="32" spans="1:105" s="110" customFormat="1" ht="20.100000000000001" customHeight="1">
      <c r="A32" s="430" t="s">
        <v>321</v>
      </c>
      <c r="B32" s="435"/>
      <c r="C32" s="435"/>
      <c r="D32" s="435"/>
      <c r="E32" s="513"/>
      <c r="F32" s="444"/>
      <c r="G32" s="444"/>
      <c r="H32" s="432"/>
      <c r="I32" s="433"/>
      <c r="J32" s="435"/>
      <c r="K32" s="435"/>
      <c r="L32" s="435"/>
      <c r="M32" s="433"/>
      <c r="N32" s="444"/>
      <c r="O32" s="444"/>
      <c r="P32" s="435"/>
      <c r="Q32" s="433"/>
      <c r="R32" s="444"/>
      <c r="S32" s="444"/>
      <c r="T32" s="432"/>
      <c r="U32" s="433"/>
      <c r="V32" s="435"/>
      <c r="W32" s="435"/>
      <c r="X32" s="433"/>
      <c r="Y32" s="433"/>
      <c r="Z32" s="444"/>
      <c r="AA32" s="444"/>
      <c r="AB32" s="432"/>
      <c r="AC32" s="433"/>
      <c r="AD32" s="444"/>
      <c r="AE32" s="444"/>
      <c r="AF32" s="432"/>
      <c r="AG32" s="433"/>
      <c r="AH32" s="444"/>
      <c r="AI32" s="444"/>
      <c r="AJ32" s="432"/>
      <c r="AK32" s="433"/>
      <c r="AL32" s="444"/>
      <c r="AM32" s="444"/>
      <c r="AN32" s="432"/>
      <c r="AO32" s="433"/>
      <c r="AP32" s="444"/>
      <c r="AQ32" s="444"/>
      <c r="AR32" s="432"/>
      <c r="AS32" s="433"/>
      <c r="AT32" s="444"/>
      <c r="AU32" s="444"/>
      <c r="AV32" s="432"/>
      <c r="AW32" s="433"/>
      <c r="AX32" s="433"/>
      <c r="AY32" s="433"/>
      <c r="AZ32" s="433"/>
      <c r="BA32" s="433"/>
      <c r="BB32" s="444"/>
      <c r="BC32" s="444"/>
      <c r="BD32" s="432"/>
      <c r="BE32" s="433"/>
      <c r="BF32" s="444"/>
      <c r="BG32" s="444"/>
      <c r="BH32" s="432"/>
      <c r="BI32" s="433"/>
      <c r="BJ32" s="444"/>
      <c r="BK32" s="444"/>
      <c r="BL32" s="432"/>
      <c r="BM32" s="433"/>
      <c r="BN32" s="435"/>
      <c r="BO32" s="435"/>
      <c r="BP32" s="435"/>
      <c r="BQ32" s="433"/>
      <c r="BR32" s="435"/>
      <c r="BS32" s="435"/>
      <c r="BT32" s="433"/>
      <c r="BU32" s="433"/>
      <c r="BV32" s="444"/>
      <c r="BW32" s="444"/>
      <c r="BX32" s="432"/>
      <c r="BY32" s="433"/>
      <c r="BZ32" s="444"/>
      <c r="CA32" s="444"/>
      <c r="CB32" s="432"/>
      <c r="CC32" s="433"/>
      <c r="CD32" s="444"/>
      <c r="CE32" s="444"/>
      <c r="CF32" s="432"/>
      <c r="CG32" s="433"/>
      <c r="CH32" s="444"/>
      <c r="CI32" s="444"/>
      <c r="CJ32" s="432"/>
      <c r="CK32" s="433"/>
      <c r="CL32" s="435"/>
      <c r="CM32" s="435"/>
      <c r="CN32" s="435"/>
      <c r="CO32" s="85"/>
      <c r="CP32" s="382"/>
      <c r="CQ32" s="382"/>
      <c r="CR32" s="382"/>
      <c r="CS32" s="382"/>
      <c r="CT32" s="382"/>
      <c r="CU32" s="382"/>
      <c r="CV32" s="382"/>
      <c r="CW32" s="382"/>
      <c r="CX32" s="382"/>
      <c r="CY32" s="382"/>
      <c r="DA32" s="260"/>
    </row>
    <row r="33" spans="1:105" s="110" customFormat="1" ht="20.100000000000001" customHeight="1">
      <c r="A33" s="430" t="s">
        <v>322</v>
      </c>
      <c r="B33" s="435"/>
      <c r="C33" s="435"/>
      <c r="D33" s="435"/>
      <c r="E33" s="513"/>
      <c r="F33" s="444"/>
      <c r="G33" s="444"/>
      <c r="H33" s="432"/>
      <c r="I33" s="433"/>
      <c r="J33" s="435"/>
      <c r="K33" s="435"/>
      <c r="L33" s="435"/>
      <c r="M33" s="433"/>
      <c r="N33" s="444"/>
      <c r="O33" s="444"/>
      <c r="P33" s="435"/>
      <c r="Q33" s="433"/>
      <c r="R33" s="444"/>
      <c r="S33" s="444"/>
      <c r="T33" s="432"/>
      <c r="U33" s="433"/>
      <c r="V33" s="435"/>
      <c r="W33" s="435"/>
      <c r="X33" s="433"/>
      <c r="Y33" s="433"/>
      <c r="Z33" s="444"/>
      <c r="AA33" s="444"/>
      <c r="AB33" s="432"/>
      <c r="AC33" s="433"/>
      <c r="AD33" s="444"/>
      <c r="AE33" s="444"/>
      <c r="AF33" s="432"/>
      <c r="AG33" s="433"/>
      <c r="AH33" s="444"/>
      <c r="AI33" s="444"/>
      <c r="AJ33" s="432"/>
      <c r="AK33" s="433"/>
      <c r="AL33" s="444"/>
      <c r="AM33" s="444"/>
      <c r="AN33" s="432"/>
      <c r="AO33" s="433"/>
      <c r="AP33" s="444"/>
      <c r="AQ33" s="444"/>
      <c r="AR33" s="432"/>
      <c r="AS33" s="433"/>
      <c r="AT33" s="444"/>
      <c r="AU33" s="444"/>
      <c r="AV33" s="432"/>
      <c r="AW33" s="433"/>
      <c r="AX33" s="433"/>
      <c r="AY33" s="433"/>
      <c r="AZ33" s="433"/>
      <c r="BA33" s="433"/>
      <c r="BB33" s="444"/>
      <c r="BC33" s="444"/>
      <c r="BD33" s="432"/>
      <c r="BE33" s="433"/>
      <c r="BF33" s="444"/>
      <c r="BG33" s="444"/>
      <c r="BH33" s="432"/>
      <c r="BI33" s="433"/>
      <c r="BJ33" s="444"/>
      <c r="BK33" s="444"/>
      <c r="BL33" s="432"/>
      <c r="BM33" s="433"/>
      <c r="BN33" s="435"/>
      <c r="BO33" s="435"/>
      <c r="BP33" s="435"/>
      <c r="BQ33" s="433"/>
      <c r="BR33" s="435"/>
      <c r="BS33" s="435"/>
      <c r="BT33" s="433"/>
      <c r="BU33" s="433"/>
      <c r="BV33" s="444"/>
      <c r="BW33" s="444"/>
      <c r="BX33" s="432"/>
      <c r="BY33" s="433"/>
      <c r="BZ33" s="444"/>
      <c r="CA33" s="444"/>
      <c r="CB33" s="432"/>
      <c r="CC33" s="433"/>
      <c r="CD33" s="444"/>
      <c r="CE33" s="444"/>
      <c r="CF33" s="432"/>
      <c r="CG33" s="433"/>
      <c r="CH33" s="444"/>
      <c r="CI33" s="444"/>
      <c r="CJ33" s="432"/>
      <c r="CK33" s="433"/>
      <c r="CL33" s="435"/>
      <c r="CM33" s="435"/>
      <c r="CN33" s="435"/>
      <c r="CO33" s="85"/>
      <c r="CP33" s="382"/>
      <c r="CQ33" s="382"/>
      <c r="CR33" s="382"/>
      <c r="CS33" s="382"/>
      <c r="CT33" s="382"/>
      <c r="CU33" s="382"/>
      <c r="CV33" s="382"/>
      <c r="CW33" s="382"/>
      <c r="CX33" s="382"/>
      <c r="CY33" s="382"/>
      <c r="DA33" s="260"/>
    </row>
    <row r="34" spans="1:105" s="110" customFormat="1" ht="20.100000000000001" customHeight="1">
      <c r="A34" s="591" t="s">
        <v>459</v>
      </c>
      <c r="B34" s="159"/>
      <c r="C34" s="159"/>
      <c r="D34" s="159"/>
      <c r="E34" s="236"/>
      <c r="F34" s="442"/>
      <c r="G34" s="442"/>
      <c r="H34" s="158"/>
      <c r="I34" s="258"/>
      <c r="J34" s="159"/>
      <c r="K34" s="159"/>
      <c r="L34" s="159"/>
      <c r="M34" s="258"/>
      <c r="N34" s="442"/>
      <c r="O34" s="442"/>
      <c r="P34" s="159"/>
      <c r="Q34" s="258"/>
      <c r="R34" s="442"/>
      <c r="S34" s="442"/>
      <c r="T34" s="158"/>
      <c r="U34" s="258"/>
      <c r="V34" s="159"/>
      <c r="W34" s="159"/>
      <c r="X34" s="258"/>
      <c r="Y34" s="258"/>
      <c r="Z34" s="442"/>
      <c r="AA34" s="442"/>
      <c r="AB34" s="158"/>
      <c r="AC34" s="258"/>
      <c r="AD34" s="442"/>
      <c r="AE34" s="442"/>
      <c r="AF34" s="158"/>
      <c r="AG34" s="258"/>
      <c r="AH34" s="442"/>
      <c r="AI34" s="442"/>
      <c r="AJ34" s="158"/>
      <c r="AK34" s="258"/>
      <c r="AL34" s="442"/>
      <c r="AM34" s="442"/>
      <c r="AN34" s="158"/>
      <c r="AO34" s="258"/>
      <c r="AP34" s="442"/>
      <c r="AQ34" s="442"/>
      <c r="AR34" s="158"/>
      <c r="AS34" s="258"/>
      <c r="AT34" s="442"/>
      <c r="AU34" s="442"/>
      <c r="AV34" s="158"/>
      <c r="AW34" s="258"/>
      <c r="AX34" s="442"/>
      <c r="AY34" s="442"/>
      <c r="AZ34" s="158"/>
      <c r="BA34" s="258"/>
      <c r="BB34" s="442"/>
      <c r="BC34" s="442"/>
      <c r="BD34" s="158"/>
      <c r="BE34" s="258"/>
      <c r="BF34" s="442"/>
      <c r="BG34" s="442"/>
      <c r="BH34" s="158"/>
      <c r="BI34" s="258"/>
      <c r="BJ34" s="442"/>
      <c r="BK34" s="442"/>
      <c r="BL34" s="158"/>
      <c r="BM34" s="258"/>
      <c r="BN34" s="159"/>
      <c r="BO34" s="159"/>
      <c r="BP34" s="159"/>
      <c r="BQ34" s="258"/>
      <c r="BR34" s="159"/>
      <c r="BS34" s="159"/>
      <c r="BT34" s="258"/>
      <c r="BU34" s="258"/>
      <c r="BV34" s="442"/>
      <c r="BW34" s="442">
        <v>12562.751</v>
      </c>
      <c r="BX34" s="158" t="str">
        <f>IF(BV34=0, "    ---- ", IF(ABS(ROUND(100/BV34*BW34-100,1))&lt;999,ROUND(100/BV34*BW34-100,1),IF(ROUND(100/BV34*BW34-100,1)&gt;999,999,-999)))</f>
        <v xml:space="preserve">    ---- </v>
      </c>
      <c r="BY34" s="258">
        <f>100/$CM34*BW34</f>
        <v>55.478486590372484</v>
      </c>
      <c r="BZ34" s="442"/>
      <c r="CA34" s="442">
        <v>10081.614</v>
      </c>
      <c r="CB34" s="158" t="str">
        <f>IF(BZ34=0, "    ---- ", IF(ABS(ROUND(100/BZ34*CA34-100,1))&lt;999,ROUND(100/BZ34*CA34-100,1),IF(ROUND(100/BZ34*CA34-100,1)&gt;999,999,-999)))</f>
        <v xml:space="preserve">    ---- </v>
      </c>
      <c r="CC34" s="258">
        <f>100/$CM34*CA34</f>
        <v>44.521513409627516</v>
      </c>
      <c r="CD34" s="442"/>
      <c r="CE34" s="442"/>
      <c r="CF34" s="158"/>
      <c r="CG34" s="258"/>
      <c r="CH34" s="442"/>
      <c r="CI34" s="442"/>
      <c r="CJ34" s="158"/>
      <c r="CK34" s="258"/>
      <c r="CL34" s="71">
        <f t="shared" ref="CL34:CM37" si="10">B34+F34+J34+N34+R34+V34+Z34+AD34+AH34+AL34+AP34+AT34+AX34+BB34+BF34+BJ34+BN34+BR34+BV34+BZ34+CD34+CH34</f>
        <v>0</v>
      </c>
      <c r="CM34" s="71">
        <f t="shared" si="10"/>
        <v>22644.364999999998</v>
      </c>
      <c r="CN34" s="159" t="str">
        <f>IF(CL34=0, "    ---- ", IF(ABS(ROUND(100/CL34*CM34-100,1))&lt;999,ROUND(100/CL34*CM34-100,1),IF(ROUND(100/CL34*CM34-100,1)&gt;999,999,-999)))</f>
        <v xml:space="preserve">    ---- </v>
      </c>
      <c r="CO34" s="85"/>
      <c r="CP34" s="382"/>
      <c r="CQ34" s="382"/>
      <c r="CR34" s="382"/>
      <c r="CS34" s="382"/>
      <c r="CT34" s="382"/>
      <c r="CU34" s="382"/>
      <c r="CV34" s="382"/>
      <c r="CW34" s="382"/>
      <c r="CX34" s="382"/>
      <c r="CY34" s="382"/>
      <c r="DA34" s="260"/>
    </row>
    <row r="35" spans="1:105" s="110" customFormat="1" ht="20.100000000000001" customHeight="1">
      <c r="A35" s="390" t="s">
        <v>289</v>
      </c>
      <c r="B35" s="159"/>
      <c r="C35" s="159"/>
      <c r="D35" s="159"/>
      <c r="E35" s="512"/>
      <c r="F35" s="442">
        <v>45420.008000000002</v>
      </c>
      <c r="G35" s="442">
        <v>51938.163</v>
      </c>
      <c r="H35" s="158">
        <f>IF(F35=0, "    ---- ", IF(ABS(ROUND(100/F35*G35-100,1))&lt;999,ROUND(100/F35*G35-100,1),IF(ROUND(100/F35*G35-100,1)&gt;999,999,-999)))</f>
        <v>14.4</v>
      </c>
      <c r="I35" s="258">
        <f>100/$CM35*G35</f>
        <v>0.50461647617086736</v>
      </c>
      <c r="J35" s="159">
        <v>4356896.5590000004</v>
      </c>
      <c r="K35" s="159">
        <v>4299758.102</v>
      </c>
      <c r="L35" s="159">
        <f>IF(J35=0, "    ---- ", IF(ABS(ROUND(100/J35*K35-100,1))&lt;999,ROUND(100/J35*K35-100,1),IF(ROUND(100/J35*K35-100,1)&gt;999,999,-999)))</f>
        <v>-1.3</v>
      </c>
      <c r="M35" s="258">
        <f>100/$CM35*K35</f>
        <v>41.775231477062</v>
      </c>
      <c r="N35" s="442"/>
      <c r="O35" s="442"/>
      <c r="P35" s="159"/>
      <c r="Q35" s="258"/>
      <c r="R35" s="442">
        <v>55065</v>
      </c>
      <c r="S35" s="442">
        <v>60991</v>
      </c>
      <c r="T35" s="158">
        <f>IF(R35=0, "    ---- ", IF(ABS(ROUND(100/R35*S35-100,1))&lt;999,ROUND(100/R35*S35-100,1),IF(ROUND(100/R35*S35-100,1)&gt;999,999,-999)))</f>
        <v>10.8</v>
      </c>
      <c r="U35" s="258">
        <f>100/$CM35*S35</f>
        <v>0.59257127554044164</v>
      </c>
      <c r="V35" s="159"/>
      <c r="W35" s="159"/>
      <c r="X35" s="258"/>
      <c r="Y35" s="258"/>
      <c r="Z35" s="442"/>
      <c r="AA35" s="442"/>
      <c r="AB35" s="158"/>
      <c r="AC35" s="258"/>
      <c r="AD35" s="442">
        <v>92302.78</v>
      </c>
      <c r="AE35" s="442">
        <v>100737.465</v>
      </c>
      <c r="AF35" s="158">
        <f>IF(AD35=0, "    ---- ", IF(ABS(ROUND(100/AD35*AE35-100,1))&lt;999,ROUND(100/AD35*AE35-100,1),IF(ROUND(100/AD35*AE35-100,1)&gt;999,999,-999)))</f>
        <v>9.1</v>
      </c>
      <c r="AG35" s="258">
        <f>100/$CM35*AE35</f>
        <v>0.97873666819302185</v>
      </c>
      <c r="AH35" s="442"/>
      <c r="AI35" s="442"/>
      <c r="AJ35" s="158"/>
      <c r="AK35" s="258"/>
      <c r="AL35" s="442"/>
      <c r="AM35" s="442"/>
      <c r="AN35" s="158"/>
      <c r="AO35" s="258"/>
      <c r="AP35" s="442"/>
      <c r="AQ35" s="442"/>
      <c r="AR35" s="158"/>
      <c r="AS35" s="258"/>
      <c r="AT35" s="442">
        <v>45221</v>
      </c>
      <c r="AU35" s="442">
        <v>60739</v>
      </c>
      <c r="AV35" s="158">
        <f>IF(AT35=0, "    ---- ", IF(ABS(ROUND(100/AT35*AU35-100,1))&lt;999,ROUND(100/AT35*AU35-100,1),IF(ROUND(100/AT35*AU35-100,1)&gt;999,999,-999)))</f>
        <v>34.299999999999997</v>
      </c>
      <c r="AW35" s="258">
        <f>100/$CM35*AU35</f>
        <v>0.59012291493910385</v>
      </c>
      <c r="AX35" s="442"/>
      <c r="AY35" s="442"/>
      <c r="AZ35" s="158"/>
      <c r="BA35" s="258"/>
      <c r="BB35" s="442"/>
      <c r="BC35" s="442"/>
      <c r="BD35" s="158"/>
      <c r="BE35" s="258"/>
      <c r="BF35" s="442"/>
      <c r="BG35" s="442"/>
      <c r="BH35" s="158"/>
      <c r="BI35" s="258"/>
      <c r="BJ35" s="442">
        <v>1392548.6099999999</v>
      </c>
      <c r="BK35" s="442">
        <v>1319396.08</v>
      </c>
      <c r="BL35" s="158">
        <f>IF(BJ35=0, "    ---- ", IF(ABS(ROUND(100/BJ35*BK35-100,1))&lt;999,ROUND(100/BJ35*BK35-100,1),IF(ROUND(100/BJ35*BK35-100,1)&gt;999,999,-999)))</f>
        <v>-5.3</v>
      </c>
      <c r="BM35" s="258">
        <f>100/$CM35*BK35</f>
        <v>12.818878491394774</v>
      </c>
      <c r="BN35" s="159"/>
      <c r="BO35" s="159"/>
      <c r="BP35" s="159"/>
      <c r="BQ35" s="258"/>
      <c r="BR35" s="159"/>
      <c r="BS35" s="159"/>
      <c r="BT35" s="258"/>
      <c r="BU35" s="258"/>
      <c r="BV35" s="442">
        <v>323501.56839000003</v>
      </c>
      <c r="BW35" s="442">
        <v>368135.51987000002</v>
      </c>
      <c r="BX35" s="158">
        <f>IF(BV35=0, "    ---- ", IF(ABS(ROUND(100/BV35*BW35-100,1))&lt;999,ROUND(100/BV35*BW35-100,1),IF(ROUND(100/BV35*BW35-100,1)&gt;999,999,-999)))</f>
        <v>13.8</v>
      </c>
      <c r="BY35" s="258">
        <f>100/$CM35*BW35</f>
        <v>3.57670040794723</v>
      </c>
      <c r="BZ35" s="442">
        <v>4346099.2779999999</v>
      </c>
      <c r="CA35" s="442">
        <v>4030906.1710000001</v>
      </c>
      <c r="CB35" s="158">
        <f>IF(BZ35=0, "    ---- ", IF(ABS(ROUND(100/BZ35*CA35-100,1))&lt;999,ROUND(100/BZ35*CA35-100,1),IF(ROUND(100/BZ35*CA35-100,1)&gt;999,999,-999)))</f>
        <v>-7.3</v>
      </c>
      <c r="CC35" s="258">
        <f>100/$CM35*CA35</f>
        <v>39.163142288752567</v>
      </c>
      <c r="CD35" s="442"/>
      <c r="CE35" s="442"/>
      <c r="CF35" s="158"/>
      <c r="CG35" s="258"/>
      <c r="CH35" s="442"/>
      <c r="CI35" s="442"/>
      <c r="CJ35" s="158"/>
      <c r="CK35" s="258"/>
      <c r="CL35" s="71">
        <f t="shared" si="10"/>
        <v>10657054.80339</v>
      </c>
      <c r="CM35" s="71">
        <f t="shared" si="10"/>
        <v>10292601.500870001</v>
      </c>
      <c r="CN35" s="159">
        <f>IF(CL35=0, "    ---- ", IF(ABS(ROUND(100/CL35*CM35-100,1))&lt;999,ROUND(100/CL35*CM35-100,1),IF(ROUND(100/CL35*CM35-100,1)&gt;999,999,-999)))</f>
        <v>-3.4</v>
      </c>
      <c r="CO35" s="85"/>
      <c r="CP35" s="382"/>
      <c r="CQ35" s="382"/>
      <c r="CR35" s="382"/>
      <c r="CS35" s="382"/>
      <c r="CT35" s="382"/>
      <c r="CU35" s="382"/>
      <c r="CV35" s="382"/>
      <c r="CW35" s="382"/>
      <c r="CX35" s="382"/>
      <c r="CY35" s="382"/>
      <c r="DA35" s="260"/>
    </row>
    <row r="36" spans="1:105" s="110" customFormat="1" ht="20.100000000000001" customHeight="1">
      <c r="A36" s="390" t="s">
        <v>15</v>
      </c>
      <c r="B36" s="159"/>
      <c r="C36" s="159"/>
      <c r="D36" s="159"/>
      <c r="E36" s="512"/>
      <c r="F36" s="159">
        <v>45420.008000000002</v>
      </c>
      <c r="G36" s="442">
        <v>51938.163</v>
      </c>
      <c r="H36" s="158">
        <f>IF(F36=0, "    ---- ", IF(ABS(ROUND(100/F36*G36-100,1))&lt;999,ROUND(100/F36*G36-100,1),IF(ROUND(100/F36*G36-100,1)&gt;999,999,-999)))</f>
        <v>14.4</v>
      </c>
      <c r="I36" s="258">
        <f>100/$CM36*G36</f>
        <v>0.51034425294426189</v>
      </c>
      <c r="J36" s="159">
        <v>4356896.5590000004</v>
      </c>
      <c r="K36" s="159">
        <v>4299758.102</v>
      </c>
      <c r="L36" s="159">
        <f>IF(J36=0, "    ---- ", IF(ABS(ROUND(100/J36*K36-100,1))&lt;999,ROUND(100/J36*K36-100,1),IF(ROUND(100/J36*K36-100,1)&gt;999,999,-999)))</f>
        <v>-1.3</v>
      </c>
      <c r="M36" s="258">
        <f>100/$CM36*K36</f>
        <v>42.249411793910141</v>
      </c>
      <c r="N36" s="442"/>
      <c r="O36" s="442"/>
      <c r="P36" s="159"/>
      <c r="Q36" s="258"/>
      <c r="R36" s="442"/>
      <c r="S36" s="442"/>
      <c r="T36" s="158"/>
      <c r="U36" s="258"/>
      <c r="V36" s="159"/>
      <c r="W36" s="159"/>
      <c r="X36" s="258"/>
      <c r="Y36" s="258"/>
      <c r="Z36" s="442"/>
      <c r="AA36" s="442"/>
      <c r="AB36" s="158"/>
      <c r="AC36" s="258"/>
      <c r="AD36" s="159">
        <v>92302.78</v>
      </c>
      <c r="AE36" s="442">
        <v>100737.465</v>
      </c>
      <c r="AF36" s="158">
        <f>IF(AD36=0, "    ---- ", IF(ABS(ROUND(100/AD36*AE36-100,1))&lt;999,ROUND(100/AD36*AE36-100,1),IF(ROUND(100/AD36*AE36-100,1)&gt;999,999,-999)))</f>
        <v>9.1</v>
      </c>
      <c r="AG36" s="258">
        <f>100/$CM36*AE36</f>
        <v>0.98984606596355218</v>
      </c>
      <c r="AH36" s="442"/>
      <c r="AI36" s="442"/>
      <c r="AJ36" s="158"/>
      <c r="AK36" s="258"/>
      <c r="AL36" s="442"/>
      <c r="AM36" s="442"/>
      <c r="AN36" s="158"/>
      <c r="AO36" s="258"/>
      <c r="AP36" s="442"/>
      <c r="AQ36" s="442"/>
      <c r="AR36" s="158"/>
      <c r="AS36" s="258"/>
      <c r="AT36" s="159">
        <v>45221</v>
      </c>
      <c r="AU36" s="442">
        <v>60739</v>
      </c>
      <c r="AV36" s="158">
        <f>IF(AT36=0, "    ---- ", IF(ABS(ROUND(100/AT36*AU36-100,1))&lt;999,ROUND(100/AT36*AU36-100,1),IF(ROUND(100/AT36*AU36-100,1)&gt;999,999,-999)))</f>
        <v>34.299999999999997</v>
      </c>
      <c r="AW36" s="258">
        <f>100/$CM36*AU36</f>
        <v>0.59682125414373088</v>
      </c>
      <c r="AX36" s="442"/>
      <c r="AY36" s="442"/>
      <c r="AZ36" s="158"/>
      <c r="BA36" s="258"/>
      <c r="BB36" s="442"/>
      <c r="BC36" s="442"/>
      <c r="BD36" s="159"/>
      <c r="BE36" s="258"/>
      <c r="BF36" s="442"/>
      <c r="BG36" s="442"/>
      <c r="BH36" s="159"/>
      <c r="BI36" s="258"/>
      <c r="BJ36" s="159">
        <v>1359394.2479999999</v>
      </c>
      <c r="BK36" s="442">
        <v>1294317.5900000001</v>
      </c>
      <c r="BL36" s="158">
        <f>IF(BJ36=0, "    ---- ", IF(ABS(ROUND(100/BJ36*BK36-100,1))&lt;999,ROUND(100/BJ36*BK36-100,1),IF(ROUND(100/BJ36*BK36-100,1)&gt;999,999,-999)))</f>
        <v>-4.8</v>
      </c>
      <c r="BM36" s="258">
        <f>100/$CM36*BK36</f>
        <v>12.717961232883178</v>
      </c>
      <c r="BN36" s="159"/>
      <c r="BO36" s="159"/>
      <c r="BP36" s="159"/>
      <c r="BQ36" s="258"/>
      <c r="BR36" s="159"/>
      <c r="BS36" s="159"/>
      <c r="BT36" s="258"/>
      <c r="BU36" s="258"/>
      <c r="BV36" s="159">
        <v>287732.70497000002</v>
      </c>
      <c r="BW36" s="442">
        <v>338687.44800000003</v>
      </c>
      <c r="BX36" s="158">
        <f>IF(BV36=0, "    ---- ", IF(ABS(ROUND(100/BV36*BW36-100,1))&lt;999,ROUND(100/BV36*BW36-100,1),IF(ROUND(100/BV36*BW36-100,1)&gt;999,999,-999)))</f>
        <v>17.7</v>
      </c>
      <c r="BY36" s="258">
        <f>100/$CM36*BW36</f>
        <v>3.3279419726715891</v>
      </c>
      <c r="BZ36" s="159">
        <v>4346099.2779999999</v>
      </c>
      <c r="CA36" s="442">
        <v>4030906.1710000001</v>
      </c>
      <c r="CB36" s="158">
        <f>IF(BZ36=0, "    ---- ", IF(ABS(ROUND(100/BZ36*CA36-100,1))&lt;999,ROUND(100/BZ36*CA36-100,1),IF(ROUND(100/BZ36*CA36-100,1)&gt;999,999,-999)))</f>
        <v>-7.3</v>
      </c>
      <c r="CC36" s="258">
        <f>100/$CM36*CA36</f>
        <v>39.607673427483562</v>
      </c>
      <c r="CD36" s="442"/>
      <c r="CE36" s="442"/>
      <c r="CF36" s="158"/>
      <c r="CG36" s="258"/>
      <c r="CH36" s="442"/>
      <c r="CI36" s="442"/>
      <c r="CJ36" s="158"/>
      <c r="CK36" s="258"/>
      <c r="CL36" s="71">
        <f t="shared" si="10"/>
        <v>10533066.577970002</v>
      </c>
      <c r="CM36" s="71">
        <f t="shared" si="10"/>
        <v>10177083.938999999</v>
      </c>
      <c r="CN36" s="159">
        <f>IF(CL36=0, "    ---- ", IF(ABS(ROUND(100/CL36*CM36-100,1))&lt;999,ROUND(100/CL36*CM36-100,1),IF(ROUND(100/CL36*CM36-100,1)&gt;999,999,-999)))</f>
        <v>-3.4</v>
      </c>
      <c r="CO36" s="85"/>
      <c r="CP36" s="382"/>
      <c r="CQ36" s="382"/>
      <c r="CR36" s="382"/>
      <c r="CS36" s="382"/>
      <c r="CT36" s="382"/>
      <c r="CU36" s="382"/>
      <c r="CV36" s="382"/>
      <c r="CW36" s="382"/>
      <c r="CX36" s="382"/>
      <c r="CY36" s="382"/>
      <c r="DA36" s="260"/>
    </row>
    <row r="37" spans="1:105" s="110" customFormat="1" ht="20.100000000000001" customHeight="1">
      <c r="A37" s="390" t="s">
        <v>158</v>
      </c>
      <c r="B37" s="159"/>
      <c r="C37" s="159"/>
      <c r="D37" s="159"/>
      <c r="E37" s="512"/>
      <c r="F37" s="442"/>
      <c r="G37" s="442"/>
      <c r="H37" s="158"/>
      <c r="I37" s="258"/>
      <c r="J37" s="159"/>
      <c r="K37" s="159"/>
      <c r="L37" s="159"/>
      <c r="M37" s="258"/>
      <c r="N37" s="442"/>
      <c r="O37" s="442"/>
      <c r="P37" s="159"/>
      <c r="Q37" s="258"/>
      <c r="R37" s="159">
        <v>55065</v>
      </c>
      <c r="S37" s="442">
        <v>60991</v>
      </c>
      <c r="T37" s="158">
        <f>IF(R37=0, "    ---- ", IF(ABS(ROUND(100/R37*S37-100,1))&lt;999,ROUND(100/R37*S37-100,1),IF(ROUND(100/R37*S37-100,1)&gt;999,999,-999)))</f>
        <v>10.8</v>
      </c>
      <c r="U37" s="258">
        <f>100/$CM37*S37</f>
        <v>52.798032621773508</v>
      </c>
      <c r="V37" s="159"/>
      <c r="W37" s="159"/>
      <c r="X37" s="258"/>
      <c r="Y37" s="258"/>
      <c r="Z37" s="442"/>
      <c r="AA37" s="442"/>
      <c r="AB37" s="158"/>
      <c r="AC37" s="258"/>
      <c r="AD37" s="442"/>
      <c r="AE37" s="442"/>
      <c r="AF37" s="158"/>
      <c r="AG37" s="258"/>
      <c r="AH37" s="442"/>
      <c r="AI37" s="442"/>
      <c r="AJ37" s="158"/>
      <c r="AK37" s="258"/>
      <c r="AL37" s="442"/>
      <c r="AM37" s="442"/>
      <c r="AN37" s="158"/>
      <c r="AO37" s="258"/>
      <c r="AP37" s="442"/>
      <c r="AQ37" s="442"/>
      <c r="AR37" s="158"/>
      <c r="AS37" s="258"/>
      <c r="AT37" s="442"/>
      <c r="AU37" s="442"/>
      <c r="AV37" s="158"/>
      <c r="AW37" s="258"/>
      <c r="AX37" s="442"/>
      <c r="AY37" s="442"/>
      <c r="AZ37" s="158"/>
      <c r="BA37" s="258"/>
      <c r="BB37" s="442"/>
      <c r="BC37" s="442"/>
      <c r="BD37" s="159"/>
      <c r="BE37" s="258"/>
      <c r="BF37" s="442"/>
      <c r="BG37" s="442"/>
      <c r="BH37" s="159"/>
      <c r="BI37" s="258"/>
      <c r="BJ37" s="159">
        <v>33154.362000000001</v>
      </c>
      <c r="BK37" s="442">
        <v>25078.49</v>
      </c>
      <c r="BL37" s="158">
        <f>IF(BJ37=0, "    ---- ", IF(ABS(ROUND(100/BJ37*BK37-100,1))&lt;999,ROUND(100/BJ37*BK37-100,1),IF(ROUND(100/BJ37*BK37-100,1)&gt;999,999,-999)))</f>
        <v>-24.4</v>
      </c>
      <c r="BM37" s="258">
        <f>100/$CM37*BK37</f>
        <v>21.709677380676176</v>
      </c>
      <c r="BN37" s="159"/>
      <c r="BO37" s="159"/>
      <c r="BP37" s="159"/>
      <c r="BQ37" s="258"/>
      <c r="BR37" s="159"/>
      <c r="BS37" s="159"/>
      <c r="BT37" s="258"/>
      <c r="BU37" s="258"/>
      <c r="BV37" s="159">
        <v>35768.863420000001</v>
      </c>
      <c r="BW37" s="442">
        <v>29448.071869999996</v>
      </c>
      <c r="BX37" s="158">
        <f>IF(BV37=0, "    ---- ", IF(ABS(ROUND(100/BV37*BW37-100,1))&lt;999,ROUND(100/BV37*BW37-100,1),IF(ROUND(100/BV37*BW37-100,1)&gt;999,999,-999)))</f>
        <v>-17.7</v>
      </c>
      <c r="BY37" s="258">
        <f>100/$CM37*BW37</f>
        <v>25.492289997550305</v>
      </c>
      <c r="BZ37" s="442"/>
      <c r="CA37" s="442"/>
      <c r="CB37" s="158"/>
      <c r="CC37" s="258"/>
      <c r="CD37" s="442"/>
      <c r="CE37" s="442"/>
      <c r="CF37" s="158"/>
      <c r="CG37" s="258"/>
      <c r="CH37" s="442"/>
      <c r="CI37" s="442"/>
      <c r="CJ37" s="158"/>
      <c r="CK37" s="258"/>
      <c r="CL37" s="71">
        <f t="shared" si="10"/>
        <v>123988.22542</v>
      </c>
      <c r="CM37" s="71">
        <f t="shared" si="10"/>
        <v>115517.56187000001</v>
      </c>
      <c r="CN37" s="159">
        <f>IF(CL37=0, "    ---- ", IF(ABS(ROUND(100/CL37*CM37-100,1))&lt;999,ROUND(100/CL37*CM37-100,1),IF(ROUND(100/CL37*CM37-100,1)&gt;999,999,-999)))</f>
        <v>-6.8</v>
      </c>
      <c r="CO37" s="85"/>
      <c r="CP37" s="382"/>
      <c r="CQ37" s="382"/>
      <c r="CR37" s="382"/>
      <c r="CS37" s="382"/>
      <c r="CT37" s="382"/>
      <c r="CU37" s="382"/>
      <c r="CV37" s="382"/>
      <c r="CW37" s="382"/>
      <c r="CX37" s="382"/>
      <c r="CY37" s="382"/>
      <c r="DA37" s="260"/>
    </row>
    <row r="38" spans="1:105" s="110" customFormat="1" ht="20.100000000000001" customHeight="1">
      <c r="A38" s="430" t="s">
        <v>320</v>
      </c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  <c r="N38" s="430"/>
      <c r="O38" s="430"/>
      <c r="P38" s="430"/>
      <c r="Q38" s="430"/>
      <c r="R38" s="430"/>
      <c r="S38" s="430"/>
      <c r="T38" s="430"/>
      <c r="U38" s="430"/>
      <c r="V38" s="430"/>
      <c r="W38" s="430"/>
      <c r="X38" s="430"/>
      <c r="Y38" s="430"/>
      <c r="Z38" s="430"/>
      <c r="AA38" s="430"/>
      <c r="AB38" s="430"/>
      <c r="AC38" s="430"/>
      <c r="AD38" s="430"/>
      <c r="AE38" s="430"/>
      <c r="AF38" s="430"/>
      <c r="AG38" s="430"/>
      <c r="AH38" s="430"/>
      <c r="AI38" s="430"/>
      <c r="AJ38" s="430"/>
      <c r="AK38" s="430"/>
      <c r="AL38" s="430"/>
      <c r="AM38" s="430"/>
      <c r="AN38" s="430"/>
      <c r="AO38" s="430"/>
      <c r="AP38" s="430"/>
      <c r="AQ38" s="430"/>
      <c r="AR38" s="430"/>
      <c r="AS38" s="430"/>
      <c r="AT38" s="430"/>
      <c r="AU38" s="430"/>
      <c r="AV38" s="430"/>
      <c r="AW38" s="430"/>
      <c r="AX38" s="430"/>
      <c r="AY38" s="430"/>
      <c r="AZ38" s="430"/>
      <c r="BA38" s="430"/>
      <c r="BB38" s="430"/>
      <c r="BC38" s="430"/>
      <c r="BD38" s="430"/>
      <c r="BE38" s="430"/>
      <c r="BF38" s="430"/>
      <c r="BG38" s="430"/>
      <c r="BH38" s="430"/>
      <c r="BI38" s="430"/>
      <c r="BJ38" s="430"/>
      <c r="BK38" s="430"/>
      <c r="BL38" s="430"/>
      <c r="BM38" s="430"/>
      <c r="BN38" s="430"/>
      <c r="BO38" s="430"/>
      <c r="BP38" s="430"/>
      <c r="BQ38" s="430"/>
      <c r="BR38" s="430"/>
      <c r="BS38" s="430"/>
      <c r="BT38" s="430"/>
      <c r="BU38" s="430"/>
      <c r="BV38" s="430"/>
      <c r="BW38" s="430"/>
      <c r="BX38" s="430"/>
      <c r="BY38" s="430"/>
      <c r="BZ38" s="430"/>
      <c r="CA38" s="430"/>
      <c r="CB38" s="430"/>
      <c r="CC38" s="430"/>
      <c r="CD38" s="430"/>
      <c r="CE38" s="430"/>
      <c r="CF38" s="430"/>
      <c r="CG38" s="430"/>
      <c r="CH38" s="430"/>
      <c r="CI38" s="430"/>
      <c r="CJ38" s="430"/>
      <c r="CK38" s="430"/>
      <c r="CL38" s="430"/>
      <c r="CM38" s="430"/>
      <c r="CN38" s="430"/>
      <c r="CO38" s="85"/>
      <c r="CP38" s="382"/>
      <c r="CQ38" s="382"/>
      <c r="CR38" s="382"/>
      <c r="CS38" s="382"/>
      <c r="CT38" s="382"/>
      <c r="CU38" s="382"/>
      <c r="CV38" s="382"/>
      <c r="CW38" s="382"/>
      <c r="CX38" s="382"/>
      <c r="CY38" s="382"/>
      <c r="DA38" s="260"/>
    </row>
    <row r="39" spans="1:105" s="110" customFormat="1" ht="20.100000000000001" customHeight="1">
      <c r="A39" s="430" t="s">
        <v>321</v>
      </c>
      <c r="B39" s="435"/>
      <c r="C39" s="435"/>
      <c r="D39" s="435"/>
      <c r="E39" s="513"/>
      <c r="F39" s="444"/>
      <c r="G39" s="444"/>
      <c r="H39" s="432"/>
      <c r="I39" s="433"/>
      <c r="J39" s="435"/>
      <c r="K39" s="435"/>
      <c r="L39" s="435"/>
      <c r="M39" s="433"/>
      <c r="N39" s="444"/>
      <c r="O39" s="444"/>
      <c r="P39" s="435"/>
      <c r="Q39" s="433"/>
      <c r="R39" s="444"/>
      <c r="S39" s="444"/>
      <c r="T39" s="432"/>
      <c r="U39" s="433"/>
      <c r="V39" s="435"/>
      <c r="W39" s="435"/>
      <c r="X39" s="433"/>
      <c r="Y39" s="433"/>
      <c r="Z39" s="444"/>
      <c r="AA39" s="444"/>
      <c r="AB39" s="432"/>
      <c r="AC39" s="433"/>
      <c r="AD39" s="444"/>
      <c r="AE39" s="444"/>
      <c r="AF39" s="432"/>
      <c r="AG39" s="433"/>
      <c r="AH39" s="444"/>
      <c r="AI39" s="444"/>
      <c r="AJ39" s="432"/>
      <c r="AK39" s="433"/>
      <c r="AL39" s="444"/>
      <c r="AM39" s="444"/>
      <c r="AN39" s="432"/>
      <c r="AO39" s="433"/>
      <c r="AP39" s="444"/>
      <c r="AQ39" s="444"/>
      <c r="AR39" s="432"/>
      <c r="AS39" s="433"/>
      <c r="AT39" s="444"/>
      <c r="AU39" s="444"/>
      <c r="AV39" s="432"/>
      <c r="AW39" s="433"/>
      <c r="AX39" s="433"/>
      <c r="AY39" s="433"/>
      <c r="AZ39" s="433"/>
      <c r="BA39" s="433"/>
      <c r="BB39" s="444"/>
      <c r="BC39" s="444"/>
      <c r="BD39" s="432"/>
      <c r="BE39" s="433"/>
      <c r="BF39" s="444"/>
      <c r="BG39" s="444"/>
      <c r="BH39" s="432"/>
      <c r="BI39" s="433"/>
      <c r="BJ39" s="444"/>
      <c r="BK39" s="444"/>
      <c r="BL39" s="432"/>
      <c r="BM39" s="433"/>
      <c r="BN39" s="435"/>
      <c r="BO39" s="435"/>
      <c r="BP39" s="435"/>
      <c r="BQ39" s="433"/>
      <c r="BR39" s="435"/>
      <c r="BS39" s="435"/>
      <c r="BT39" s="433"/>
      <c r="BU39" s="433"/>
      <c r="BV39" s="444"/>
      <c r="BW39" s="444"/>
      <c r="BX39" s="432"/>
      <c r="BY39" s="433"/>
      <c r="BZ39" s="444"/>
      <c r="CA39" s="444"/>
      <c r="CB39" s="432"/>
      <c r="CC39" s="433"/>
      <c r="CD39" s="444"/>
      <c r="CE39" s="444"/>
      <c r="CF39" s="432"/>
      <c r="CG39" s="433"/>
      <c r="CH39" s="444"/>
      <c r="CI39" s="444"/>
      <c r="CJ39" s="432"/>
      <c r="CK39" s="433"/>
      <c r="CL39" s="435"/>
      <c r="CM39" s="435"/>
      <c r="CN39" s="435"/>
      <c r="CO39" s="85"/>
      <c r="CP39" s="382"/>
      <c r="CQ39" s="382"/>
      <c r="CR39" s="382"/>
      <c r="CS39" s="382"/>
      <c r="CT39" s="382"/>
      <c r="CU39" s="382"/>
      <c r="CV39" s="382"/>
      <c r="CW39" s="382"/>
      <c r="CX39" s="382"/>
      <c r="CY39" s="382"/>
      <c r="DA39" s="260"/>
    </row>
    <row r="40" spans="1:105" s="110" customFormat="1" ht="20.100000000000001" customHeight="1">
      <c r="A40" s="430" t="s">
        <v>322</v>
      </c>
      <c r="B40" s="435"/>
      <c r="C40" s="435"/>
      <c r="D40" s="435"/>
      <c r="E40" s="513"/>
      <c r="F40" s="444"/>
      <c r="G40" s="444"/>
      <c r="H40" s="432"/>
      <c r="I40" s="433"/>
      <c r="J40" s="435"/>
      <c r="K40" s="435"/>
      <c r="L40" s="435"/>
      <c r="M40" s="433"/>
      <c r="N40" s="444"/>
      <c r="O40" s="444"/>
      <c r="P40" s="435"/>
      <c r="Q40" s="433"/>
      <c r="R40" s="444"/>
      <c r="S40" s="444"/>
      <c r="T40" s="432"/>
      <c r="U40" s="433"/>
      <c r="V40" s="435"/>
      <c r="W40" s="435"/>
      <c r="X40" s="433"/>
      <c r="Y40" s="433"/>
      <c r="Z40" s="444"/>
      <c r="AA40" s="444"/>
      <c r="AB40" s="432"/>
      <c r="AC40" s="433"/>
      <c r="AD40" s="444"/>
      <c r="AE40" s="444"/>
      <c r="AF40" s="432"/>
      <c r="AG40" s="433"/>
      <c r="AH40" s="444"/>
      <c r="AI40" s="444"/>
      <c r="AJ40" s="432"/>
      <c r="AK40" s="433"/>
      <c r="AL40" s="444"/>
      <c r="AM40" s="444"/>
      <c r="AN40" s="432"/>
      <c r="AO40" s="433"/>
      <c r="AP40" s="444"/>
      <c r="AQ40" s="444"/>
      <c r="AR40" s="432"/>
      <c r="AS40" s="433"/>
      <c r="AT40" s="444"/>
      <c r="AU40" s="444"/>
      <c r="AV40" s="432"/>
      <c r="AW40" s="433"/>
      <c r="AX40" s="433"/>
      <c r="AY40" s="433"/>
      <c r="AZ40" s="433"/>
      <c r="BA40" s="433"/>
      <c r="BB40" s="444"/>
      <c r="BC40" s="444"/>
      <c r="BD40" s="432"/>
      <c r="BE40" s="433"/>
      <c r="BF40" s="444"/>
      <c r="BG40" s="444"/>
      <c r="BH40" s="432"/>
      <c r="BI40" s="433"/>
      <c r="BJ40" s="444"/>
      <c r="BK40" s="444"/>
      <c r="BL40" s="432"/>
      <c r="BM40" s="433"/>
      <c r="BN40" s="435"/>
      <c r="BO40" s="435"/>
      <c r="BP40" s="435"/>
      <c r="BQ40" s="433"/>
      <c r="BR40" s="435"/>
      <c r="BS40" s="435"/>
      <c r="BT40" s="433"/>
      <c r="BU40" s="433"/>
      <c r="BV40" s="444"/>
      <c r="BW40" s="444"/>
      <c r="BX40" s="432"/>
      <c r="BY40" s="433"/>
      <c r="BZ40" s="444"/>
      <c r="CA40" s="444"/>
      <c r="CB40" s="432"/>
      <c r="CC40" s="433"/>
      <c r="CD40" s="444"/>
      <c r="CE40" s="444"/>
      <c r="CF40" s="432"/>
      <c r="CG40" s="433"/>
      <c r="CH40" s="444"/>
      <c r="CI40" s="444"/>
      <c r="CJ40" s="432"/>
      <c r="CK40" s="433"/>
      <c r="CL40" s="435"/>
      <c r="CM40" s="435"/>
      <c r="CN40" s="435"/>
      <c r="CO40" s="85"/>
      <c r="CP40" s="382"/>
      <c r="CQ40" s="382"/>
      <c r="CR40" s="382"/>
      <c r="CS40" s="382"/>
      <c r="CT40" s="382"/>
      <c r="CU40" s="382"/>
      <c r="CV40" s="382"/>
      <c r="CW40" s="382"/>
      <c r="CX40" s="382"/>
      <c r="CY40" s="382"/>
      <c r="DA40" s="260"/>
    </row>
    <row r="41" spans="1:105" s="110" customFormat="1" ht="20.100000000000001" customHeight="1">
      <c r="A41" s="430" t="s">
        <v>323</v>
      </c>
      <c r="B41" s="430"/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430"/>
      <c r="V41" s="430"/>
      <c r="W41" s="430"/>
      <c r="X41" s="430"/>
      <c r="Y41" s="430"/>
      <c r="Z41" s="430"/>
      <c r="AA41" s="430"/>
      <c r="AB41" s="430"/>
      <c r="AC41" s="430"/>
      <c r="AD41" s="430"/>
      <c r="AE41" s="430"/>
      <c r="AF41" s="430"/>
      <c r="AG41" s="430"/>
      <c r="AH41" s="430"/>
      <c r="AI41" s="430"/>
      <c r="AJ41" s="430"/>
      <c r="AK41" s="430"/>
      <c r="AL41" s="430"/>
      <c r="AM41" s="430"/>
      <c r="AN41" s="430"/>
      <c r="AO41" s="430"/>
      <c r="AP41" s="430"/>
      <c r="AQ41" s="430"/>
      <c r="AR41" s="430"/>
      <c r="AS41" s="430"/>
      <c r="AT41" s="430"/>
      <c r="AU41" s="430"/>
      <c r="AV41" s="430"/>
      <c r="AW41" s="430"/>
      <c r="AX41" s="430"/>
      <c r="AY41" s="430"/>
      <c r="AZ41" s="430"/>
      <c r="BA41" s="430"/>
      <c r="BB41" s="430"/>
      <c r="BC41" s="430"/>
      <c r="BD41" s="430"/>
      <c r="BE41" s="430"/>
      <c r="BF41" s="430"/>
      <c r="BG41" s="430"/>
      <c r="BH41" s="430"/>
      <c r="BI41" s="430"/>
      <c r="BJ41" s="430"/>
      <c r="BK41" s="430"/>
      <c r="BL41" s="430"/>
      <c r="BM41" s="430"/>
      <c r="BN41" s="430"/>
      <c r="BO41" s="430"/>
      <c r="BP41" s="430"/>
      <c r="BQ41" s="430"/>
      <c r="BR41" s="430"/>
      <c r="BS41" s="430"/>
      <c r="BT41" s="430"/>
      <c r="BU41" s="430"/>
      <c r="BV41" s="430"/>
      <c r="BW41" s="430"/>
      <c r="BX41" s="430"/>
      <c r="BY41" s="430"/>
      <c r="BZ41" s="430"/>
      <c r="CA41" s="430"/>
      <c r="CB41" s="430"/>
      <c r="CC41" s="430"/>
      <c r="CD41" s="430"/>
      <c r="CE41" s="430"/>
      <c r="CF41" s="430"/>
      <c r="CG41" s="430"/>
      <c r="CH41" s="430"/>
      <c r="CI41" s="430"/>
      <c r="CJ41" s="430"/>
      <c r="CK41" s="430"/>
      <c r="CL41" s="430"/>
      <c r="CM41" s="430"/>
      <c r="CN41" s="430"/>
      <c r="CO41" s="85"/>
      <c r="CP41" s="382"/>
      <c r="CQ41" s="382"/>
      <c r="CR41" s="382"/>
      <c r="CS41" s="382"/>
      <c r="CT41" s="382"/>
      <c r="CU41" s="382"/>
      <c r="CV41" s="382"/>
      <c r="CW41" s="382"/>
      <c r="CX41" s="382"/>
      <c r="CY41" s="382"/>
      <c r="DA41" s="260"/>
    </row>
    <row r="42" spans="1:105" s="110" customFormat="1" ht="20.100000000000001" customHeight="1">
      <c r="A42" s="430" t="s">
        <v>321</v>
      </c>
      <c r="B42" s="435"/>
      <c r="C42" s="435"/>
      <c r="D42" s="435"/>
      <c r="E42" s="513"/>
      <c r="F42" s="444"/>
      <c r="G42" s="444"/>
      <c r="H42" s="432"/>
      <c r="I42" s="433"/>
      <c r="J42" s="435"/>
      <c r="K42" s="435"/>
      <c r="L42" s="435"/>
      <c r="M42" s="433"/>
      <c r="N42" s="444"/>
      <c r="O42" s="444"/>
      <c r="P42" s="435"/>
      <c r="Q42" s="433"/>
      <c r="R42" s="444"/>
      <c r="S42" s="444"/>
      <c r="T42" s="432"/>
      <c r="U42" s="433"/>
      <c r="V42" s="435"/>
      <c r="W42" s="435"/>
      <c r="X42" s="433"/>
      <c r="Y42" s="433"/>
      <c r="Z42" s="444"/>
      <c r="AA42" s="444"/>
      <c r="AB42" s="432"/>
      <c r="AC42" s="433"/>
      <c r="AD42" s="444"/>
      <c r="AE42" s="444"/>
      <c r="AF42" s="432"/>
      <c r="AG42" s="433"/>
      <c r="AH42" s="444"/>
      <c r="AI42" s="444"/>
      <c r="AJ42" s="432"/>
      <c r="AK42" s="433"/>
      <c r="AL42" s="444"/>
      <c r="AM42" s="444"/>
      <c r="AN42" s="432"/>
      <c r="AO42" s="433"/>
      <c r="AP42" s="444"/>
      <c r="AQ42" s="444"/>
      <c r="AR42" s="432"/>
      <c r="AS42" s="433"/>
      <c r="AT42" s="444"/>
      <c r="AU42" s="444"/>
      <c r="AV42" s="432"/>
      <c r="AW42" s="433"/>
      <c r="AX42" s="433"/>
      <c r="AY42" s="433"/>
      <c r="AZ42" s="433"/>
      <c r="BA42" s="433"/>
      <c r="BB42" s="444"/>
      <c r="BC42" s="444"/>
      <c r="BD42" s="432"/>
      <c r="BE42" s="433"/>
      <c r="BF42" s="444"/>
      <c r="BG42" s="444"/>
      <c r="BH42" s="432"/>
      <c r="BI42" s="433"/>
      <c r="BJ42" s="444"/>
      <c r="BK42" s="444"/>
      <c r="BL42" s="432"/>
      <c r="BM42" s="433"/>
      <c r="BN42" s="435"/>
      <c r="BO42" s="435"/>
      <c r="BP42" s="435"/>
      <c r="BQ42" s="433"/>
      <c r="BR42" s="435"/>
      <c r="BS42" s="435"/>
      <c r="BT42" s="433"/>
      <c r="BU42" s="433"/>
      <c r="BV42" s="444"/>
      <c r="BW42" s="444"/>
      <c r="BX42" s="432"/>
      <c r="BY42" s="433"/>
      <c r="BZ42" s="444"/>
      <c r="CA42" s="444"/>
      <c r="CB42" s="432"/>
      <c r="CC42" s="433"/>
      <c r="CD42" s="444"/>
      <c r="CE42" s="444"/>
      <c r="CF42" s="432"/>
      <c r="CG42" s="433"/>
      <c r="CH42" s="444"/>
      <c r="CI42" s="444"/>
      <c r="CJ42" s="432"/>
      <c r="CK42" s="433"/>
      <c r="CL42" s="435"/>
      <c r="CM42" s="435"/>
      <c r="CN42" s="435"/>
      <c r="CO42" s="85"/>
      <c r="CP42" s="382"/>
      <c r="CQ42" s="382"/>
      <c r="CR42" s="382"/>
      <c r="CS42" s="382"/>
      <c r="CT42" s="382"/>
      <c r="CU42" s="382"/>
      <c r="CV42" s="382"/>
      <c r="CW42" s="382"/>
      <c r="CX42" s="382"/>
      <c r="CY42" s="382"/>
      <c r="DA42" s="260"/>
    </row>
    <row r="43" spans="1:105" s="110" customFormat="1" ht="20.100000000000001" customHeight="1">
      <c r="A43" s="430" t="s">
        <v>322</v>
      </c>
      <c r="B43" s="435"/>
      <c r="C43" s="435"/>
      <c r="D43" s="435"/>
      <c r="E43" s="513"/>
      <c r="F43" s="444"/>
      <c r="G43" s="444"/>
      <c r="H43" s="432"/>
      <c r="I43" s="433"/>
      <c r="J43" s="435"/>
      <c r="K43" s="435"/>
      <c r="L43" s="435"/>
      <c r="M43" s="433"/>
      <c r="N43" s="444"/>
      <c r="O43" s="444"/>
      <c r="P43" s="435"/>
      <c r="Q43" s="433"/>
      <c r="R43" s="444"/>
      <c r="S43" s="444"/>
      <c r="T43" s="432"/>
      <c r="U43" s="433"/>
      <c r="V43" s="435"/>
      <c r="W43" s="435"/>
      <c r="X43" s="433"/>
      <c r="Y43" s="433"/>
      <c r="Z43" s="444"/>
      <c r="AA43" s="444"/>
      <c r="AB43" s="432"/>
      <c r="AC43" s="433"/>
      <c r="AD43" s="444"/>
      <c r="AE43" s="444"/>
      <c r="AF43" s="432"/>
      <c r="AG43" s="433"/>
      <c r="AH43" s="444"/>
      <c r="AI43" s="444"/>
      <c r="AJ43" s="432"/>
      <c r="AK43" s="433"/>
      <c r="AL43" s="444"/>
      <c r="AM43" s="444"/>
      <c r="AN43" s="432"/>
      <c r="AO43" s="433"/>
      <c r="AP43" s="444"/>
      <c r="AQ43" s="444"/>
      <c r="AR43" s="432"/>
      <c r="AS43" s="433"/>
      <c r="AT43" s="444"/>
      <c r="AU43" s="444"/>
      <c r="AV43" s="432"/>
      <c r="AW43" s="433"/>
      <c r="AX43" s="433"/>
      <c r="AY43" s="433"/>
      <c r="AZ43" s="433"/>
      <c r="BA43" s="433"/>
      <c r="BB43" s="444"/>
      <c r="BC43" s="444"/>
      <c r="BD43" s="432"/>
      <c r="BE43" s="433"/>
      <c r="BF43" s="444"/>
      <c r="BG43" s="444"/>
      <c r="BH43" s="432"/>
      <c r="BI43" s="433"/>
      <c r="BJ43" s="444"/>
      <c r="BK43" s="444"/>
      <c r="BL43" s="432"/>
      <c r="BM43" s="433"/>
      <c r="BN43" s="435"/>
      <c r="BO43" s="435"/>
      <c r="BP43" s="435"/>
      <c r="BQ43" s="433"/>
      <c r="BR43" s="435"/>
      <c r="BS43" s="435"/>
      <c r="BT43" s="433"/>
      <c r="BU43" s="433"/>
      <c r="BV43" s="444"/>
      <c r="BW43" s="444"/>
      <c r="BX43" s="432"/>
      <c r="BY43" s="433"/>
      <c r="BZ43" s="444"/>
      <c r="CA43" s="444"/>
      <c r="CB43" s="432"/>
      <c r="CC43" s="433"/>
      <c r="CD43" s="444"/>
      <c r="CE43" s="444"/>
      <c r="CF43" s="432"/>
      <c r="CG43" s="433"/>
      <c r="CH43" s="444"/>
      <c r="CI43" s="444"/>
      <c r="CJ43" s="432"/>
      <c r="CK43" s="433"/>
      <c r="CL43" s="435"/>
      <c r="CM43" s="435"/>
      <c r="CN43" s="435"/>
      <c r="CO43" s="85"/>
      <c r="CP43" s="382"/>
      <c r="CQ43" s="382"/>
      <c r="CR43" s="382"/>
      <c r="CS43" s="382"/>
      <c r="CT43" s="382"/>
      <c r="CU43" s="382"/>
      <c r="CV43" s="382"/>
      <c r="CW43" s="382"/>
      <c r="CX43" s="382"/>
      <c r="CY43" s="382"/>
      <c r="DA43" s="260"/>
    </row>
    <row r="44" spans="1:105" s="110" customFormat="1" ht="20.100000000000001" customHeight="1">
      <c r="A44" s="591" t="s">
        <v>465</v>
      </c>
      <c r="B44" s="159"/>
      <c r="C44" s="159"/>
      <c r="D44" s="159"/>
      <c r="E44" s="236"/>
      <c r="F44" s="443"/>
      <c r="G44" s="443"/>
      <c r="H44" s="158"/>
      <c r="I44" s="258"/>
      <c r="J44" s="159">
        <v>19222.440999999999</v>
      </c>
      <c r="K44" s="159">
        <v>29063.898000000001</v>
      </c>
      <c r="L44" s="159">
        <f>IF(J44=0, "    ---- ", IF(ABS(ROUND(100/J44*K44-100,1))&lt;999,ROUND(100/J44*K44-100,1),IF(ROUND(100/J44*K44-100,1)&gt;999,999,-999)))</f>
        <v>51.2</v>
      </c>
      <c r="M44" s="258">
        <f>100/$CM44*K44</f>
        <v>12.707510829841844</v>
      </c>
      <c r="N44" s="443"/>
      <c r="O44" s="443"/>
      <c r="P44" s="159"/>
      <c r="Q44" s="258"/>
      <c r="R44" s="443"/>
      <c r="S44" s="443"/>
      <c r="T44" s="158"/>
      <c r="U44" s="258"/>
      <c r="V44" s="159"/>
      <c r="W44" s="159"/>
      <c r="X44" s="258"/>
      <c r="Y44" s="258"/>
      <c r="Z44" s="443"/>
      <c r="AA44" s="443"/>
      <c r="AB44" s="158"/>
      <c r="AC44" s="258"/>
      <c r="AD44" s="443"/>
      <c r="AE44" s="443"/>
      <c r="AF44" s="158"/>
      <c r="AG44" s="258"/>
      <c r="AH44" s="443"/>
      <c r="AI44" s="443"/>
      <c r="AJ44" s="158"/>
      <c r="AK44" s="258"/>
      <c r="AL44" s="443"/>
      <c r="AM44" s="443"/>
      <c r="AN44" s="158"/>
      <c r="AO44" s="258"/>
      <c r="AP44" s="443"/>
      <c r="AQ44" s="443"/>
      <c r="AR44" s="158"/>
      <c r="AS44" s="258"/>
      <c r="AT44" s="443"/>
      <c r="AU44" s="443"/>
      <c r="AV44" s="158"/>
      <c r="AW44" s="258"/>
      <c r="AX44" s="443"/>
      <c r="AY44" s="443"/>
      <c r="AZ44" s="158"/>
      <c r="BA44" s="258"/>
      <c r="BB44" s="443"/>
      <c r="BC44" s="443"/>
      <c r="BD44" s="158"/>
      <c r="BE44" s="258"/>
      <c r="BF44" s="443"/>
      <c r="BG44" s="443"/>
      <c r="BH44" s="158"/>
      <c r="BI44" s="258"/>
      <c r="BJ44" s="159">
        <v>11077.790999999999</v>
      </c>
      <c r="BK44" s="443">
        <v>11615.92</v>
      </c>
      <c r="BL44" s="158">
        <f>IF(BJ44=0, "    ---- ", IF(ABS(ROUND(100/BJ44*BK44-100,1))&lt;999,ROUND(100/BJ44*BK44-100,1),IF(ROUND(100/BJ44*BK44-100,1)&gt;999,999,-999)))</f>
        <v>4.9000000000000004</v>
      </c>
      <c r="BM44" s="258">
        <f>100/$CM44*BK44</f>
        <v>5.0787898167883911</v>
      </c>
      <c r="BN44" s="159"/>
      <c r="BO44" s="159"/>
      <c r="BP44" s="159"/>
      <c r="BQ44" s="258"/>
      <c r="BR44" s="159"/>
      <c r="BS44" s="159"/>
      <c r="BT44" s="258"/>
      <c r="BU44" s="258"/>
      <c r="BV44" s="443"/>
      <c r="BW44" s="443"/>
      <c r="BX44" s="158"/>
      <c r="BY44" s="258"/>
      <c r="BZ44" s="159">
        <v>114503.36500000001</v>
      </c>
      <c r="CA44" s="443">
        <v>188034.51</v>
      </c>
      <c r="CB44" s="158">
        <f>IF(BZ44=0, "    ---- ", IF(ABS(ROUND(100/BZ44*CA44-100,1))&lt;999,ROUND(100/BZ44*CA44-100,1),IF(ROUND(100/BZ44*CA44-100,1)&gt;999,999,-999)))</f>
        <v>64.2</v>
      </c>
      <c r="CC44" s="258">
        <f>100/$CM44*CA44</f>
        <v>82.213699353369762</v>
      </c>
      <c r="CD44" s="443"/>
      <c r="CE44" s="443"/>
      <c r="CF44" s="158"/>
      <c r="CG44" s="258"/>
      <c r="CH44" s="443"/>
      <c r="CI44" s="443"/>
      <c r="CJ44" s="158"/>
      <c r="CK44" s="258"/>
      <c r="CL44" s="71">
        <f t="shared" ref="CL44:CM46" si="11">B44+F44+J44+N44+R44+V44+Z44+AD44+AH44+AL44+AP44+AT44+AX44+BB44+BF44+BJ44+BN44+BR44+BV44+BZ44+CD44+CH44</f>
        <v>144803.59700000001</v>
      </c>
      <c r="CM44" s="71">
        <f t="shared" si="11"/>
        <v>228714.32800000001</v>
      </c>
      <c r="CN44" s="159">
        <f>IF(CL44=0, "    ---- ", IF(ABS(ROUND(100/CL44*CM44-100,1))&lt;999,ROUND(100/CL44*CM44-100,1),IF(ROUND(100/CL44*CM44-100,1)&gt;999,999,-999)))</f>
        <v>57.9</v>
      </c>
      <c r="CO44" s="85"/>
      <c r="CP44" s="382"/>
      <c r="CQ44" s="382"/>
      <c r="CR44" s="382"/>
      <c r="CS44" s="382"/>
      <c r="CT44" s="382"/>
      <c r="CU44" s="382"/>
      <c r="CV44" s="382"/>
      <c r="CW44" s="382"/>
      <c r="CX44" s="382"/>
      <c r="CY44" s="382"/>
      <c r="DA44" s="260"/>
    </row>
    <row r="45" spans="1:105" s="263" customFormat="1" ht="20.100000000000001" customHeight="1">
      <c r="A45" s="391" t="s">
        <v>115</v>
      </c>
      <c r="B45" s="154"/>
      <c r="C45" s="154"/>
      <c r="D45" s="154"/>
      <c r="E45" s="510"/>
      <c r="F45" s="387"/>
      <c r="G45" s="387"/>
      <c r="H45" s="134"/>
      <c r="I45" s="163"/>
      <c r="J45" s="154">
        <v>1752914</v>
      </c>
      <c r="K45" s="154">
        <v>-545724</v>
      </c>
      <c r="L45" s="154">
        <f>IF(J45=0, "    ---- ", IF(ABS(ROUND(100/J45*K45-100,1))&lt;999,ROUND(100/J45*K45-100,1),IF(ROUND(100/J45*K45-100,1)&gt;999,999,-999)))</f>
        <v>-131.1</v>
      </c>
      <c r="M45" s="163">
        <f>100/$CM45*K45</f>
        <v>-3.1833331147256549</v>
      </c>
      <c r="N45" s="387"/>
      <c r="O45" s="387"/>
      <c r="P45" s="154"/>
      <c r="Q45" s="163"/>
      <c r="R45" s="387"/>
      <c r="S45" s="387"/>
      <c r="T45" s="134"/>
      <c r="U45" s="163"/>
      <c r="V45" s="154"/>
      <c r="W45" s="154"/>
      <c r="X45" s="163"/>
      <c r="Y45" s="163"/>
      <c r="Z45" s="387"/>
      <c r="AA45" s="387"/>
      <c r="AB45" s="134"/>
      <c r="AC45" s="163"/>
      <c r="AD45" s="387"/>
      <c r="AE45" s="387"/>
      <c r="AF45" s="134"/>
      <c r="AG45" s="163"/>
      <c r="AH45" s="387"/>
      <c r="AI45" s="387"/>
      <c r="AJ45" s="134"/>
      <c r="AK45" s="163"/>
      <c r="AL45" s="387"/>
      <c r="AM45" s="387"/>
      <c r="AN45" s="134"/>
      <c r="AO45" s="163"/>
      <c r="AP45" s="154">
        <v>16141897.401180001</v>
      </c>
      <c r="AQ45" s="387">
        <v>15882455.59293</v>
      </c>
      <c r="AR45" s="134">
        <f>IF(AP45=0, "    ---- ", IF(ABS(ROUND(100/AP45*AQ45-100,1))&lt;999,ROUND(100/AP45*AQ45-100,1),IF(ROUND(100/AP45*AQ45-100,1)&gt;999,999,-999)))</f>
        <v>-1.6</v>
      </c>
      <c r="AS45" s="163">
        <f>100/$CM45*AQ45</f>
        <v>92.646002067224018</v>
      </c>
      <c r="AT45" s="387"/>
      <c r="AU45" s="387"/>
      <c r="AV45" s="134"/>
      <c r="AW45" s="163"/>
      <c r="AX45" s="387"/>
      <c r="AY45" s="387"/>
      <c r="AZ45" s="134"/>
      <c r="BA45" s="163"/>
      <c r="BB45" s="387"/>
      <c r="BC45" s="387"/>
      <c r="BD45" s="134"/>
      <c r="BE45" s="163"/>
      <c r="BF45" s="387"/>
      <c r="BG45" s="387"/>
      <c r="BH45" s="134"/>
      <c r="BI45" s="163"/>
      <c r="BJ45" s="387"/>
      <c r="BK45" s="387"/>
      <c r="BL45" s="134"/>
      <c r="BM45" s="163"/>
      <c r="BN45" s="154">
        <v>1547364</v>
      </c>
      <c r="BO45" s="154">
        <v>1559758</v>
      </c>
      <c r="BP45" s="154">
        <f>IF(BN45=0, "    ---- ", IF(ABS(ROUND(100/BN45*BO45-100,1))&lt;999,ROUND(100/BN45*BO45-100,1),IF(ROUND(100/BN45*BO45-100,1)&gt;999,999,-999)))</f>
        <v>0.8</v>
      </c>
      <c r="BQ45" s="163">
        <f>100/$CM45*BO45</f>
        <v>9.0984257470044536</v>
      </c>
      <c r="BR45" s="154"/>
      <c r="BS45" s="154"/>
      <c r="BT45" s="163"/>
      <c r="BU45" s="163"/>
      <c r="BV45" s="387"/>
      <c r="BW45" s="387"/>
      <c r="BX45" s="134"/>
      <c r="BY45" s="163"/>
      <c r="BZ45" s="154">
        <v>1092181.159</v>
      </c>
      <c r="CA45" s="387">
        <v>246673.88800000001</v>
      </c>
      <c r="CB45" s="134">
        <f>IF(BZ45=0, "    ---- ", IF(ABS(ROUND(100/BZ45*CA45-100,1))&lt;999,ROUND(100/BZ45*CA45-100,1),IF(ROUND(100/BZ45*CA45-100,1)&gt;999,999,-999)))</f>
        <v>-77.400000000000006</v>
      </c>
      <c r="CC45" s="163">
        <f>100/$CM45*CA45</f>
        <v>1.4389053004971879</v>
      </c>
      <c r="CD45" s="387"/>
      <c r="CE45" s="387"/>
      <c r="CF45" s="134"/>
      <c r="CG45" s="163"/>
      <c r="CH45" s="387"/>
      <c r="CI45" s="387"/>
      <c r="CJ45" s="134"/>
      <c r="CK45" s="163"/>
      <c r="CL45" s="70">
        <f t="shared" si="11"/>
        <v>20534356.560180001</v>
      </c>
      <c r="CM45" s="70">
        <f t="shared" si="11"/>
        <v>17143163.480930001</v>
      </c>
      <c r="CN45" s="154">
        <f>IF(CL45=0, "    ---- ", IF(ABS(ROUND(100/CL45*CM45-100,1))&lt;999,ROUND(100/CL45*CM45-100,1),IF(ROUND(100/CL45*CM45-100,1)&gt;999,999,-999)))</f>
        <v>-16.5</v>
      </c>
      <c r="CO45" s="205"/>
      <c r="CP45" s="359"/>
      <c r="CQ45" s="359"/>
      <c r="CR45" s="359"/>
      <c r="CS45" s="359"/>
      <c r="CT45" s="359"/>
      <c r="CU45" s="359"/>
      <c r="CV45" s="359"/>
      <c r="CW45" s="359"/>
      <c r="CX45" s="359"/>
      <c r="CY45" s="359"/>
      <c r="DA45" s="264"/>
    </row>
    <row r="46" spans="1:105" s="263" customFormat="1" ht="20.100000000000001" customHeight="1">
      <c r="A46" s="391" t="s">
        <v>16</v>
      </c>
      <c r="B46" s="154"/>
      <c r="C46" s="154"/>
      <c r="D46" s="154"/>
      <c r="E46" s="510"/>
      <c r="F46" s="387"/>
      <c r="G46" s="387"/>
      <c r="H46" s="134"/>
      <c r="I46" s="163"/>
      <c r="J46" s="154">
        <v>3192</v>
      </c>
      <c r="K46" s="154">
        <v>2932</v>
      </c>
      <c r="L46" s="154">
        <f>IF(J46=0, "    ---- ", IF(ABS(ROUND(100/J46*K46-100,1))&lt;999,ROUND(100/J46*K46-100,1),IF(ROUND(100/J46*K46-100,1)&gt;999,999,-999)))</f>
        <v>-8.1</v>
      </c>
      <c r="M46" s="163">
        <f>100/$CM46*K46</f>
        <v>96.620872810747983</v>
      </c>
      <c r="N46" s="387"/>
      <c r="O46" s="387"/>
      <c r="P46" s="154"/>
      <c r="Q46" s="163"/>
      <c r="R46" s="387"/>
      <c r="S46" s="387"/>
      <c r="T46" s="134"/>
      <c r="U46" s="163"/>
      <c r="V46" s="154"/>
      <c r="W46" s="154"/>
      <c r="X46" s="163"/>
      <c r="Y46" s="163"/>
      <c r="Z46" s="387"/>
      <c r="AA46" s="387"/>
      <c r="AB46" s="134"/>
      <c r="AC46" s="163"/>
      <c r="AD46" s="387"/>
      <c r="AE46" s="387"/>
      <c r="AF46" s="134"/>
      <c r="AG46" s="163"/>
      <c r="AH46" s="387"/>
      <c r="AI46" s="387"/>
      <c r="AJ46" s="134"/>
      <c r="AK46" s="163"/>
      <c r="AL46" s="387"/>
      <c r="AM46" s="387"/>
      <c r="AN46" s="134"/>
      <c r="AO46" s="163"/>
      <c r="AP46" s="387"/>
      <c r="AQ46" s="387"/>
      <c r="AR46" s="134"/>
      <c r="AS46" s="163"/>
      <c r="AT46" s="387"/>
      <c r="AU46" s="387"/>
      <c r="AV46" s="134"/>
      <c r="AW46" s="163"/>
      <c r="AX46" s="387"/>
      <c r="AY46" s="387"/>
      <c r="AZ46" s="134"/>
      <c r="BA46" s="163"/>
      <c r="BB46" s="387"/>
      <c r="BC46" s="387"/>
      <c r="BD46" s="134"/>
      <c r="BE46" s="163"/>
      <c r="BF46" s="387"/>
      <c r="BG46" s="387"/>
      <c r="BH46" s="134"/>
      <c r="BI46" s="163"/>
      <c r="BJ46" s="387"/>
      <c r="BK46" s="387"/>
      <c r="BL46" s="134"/>
      <c r="BM46" s="163"/>
      <c r="BN46" s="154"/>
      <c r="BO46" s="154"/>
      <c r="BP46" s="154"/>
      <c r="BQ46" s="163"/>
      <c r="BR46" s="154"/>
      <c r="BS46" s="154"/>
      <c r="BT46" s="163"/>
      <c r="BU46" s="163"/>
      <c r="BV46" s="387"/>
      <c r="BW46" s="387"/>
      <c r="BX46" s="134"/>
      <c r="BY46" s="163"/>
      <c r="BZ46" s="154">
        <v>86.822000000000003</v>
      </c>
      <c r="CA46" s="387">
        <v>102.541</v>
      </c>
      <c r="CB46" s="134">
        <f>IF(BZ46=0, "    ---- ", IF(ABS(ROUND(100/BZ46*CA46-100,1))&lt;999,ROUND(100/BZ46*CA46-100,1),IF(ROUND(100/BZ46*CA46-100,1)&gt;999,999,-999)))</f>
        <v>18.100000000000001</v>
      </c>
      <c r="CC46" s="163">
        <f>100/$CM46*CA46</f>
        <v>3.3791271892520154</v>
      </c>
      <c r="CD46" s="387"/>
      <c r="CE46" s="387"/>
      <c r="CF46" s="134"/>
      <c r="CG46" s="163"/>
      <c r="CH46" s="387"/>
      <c r="CI46" s="387"/>
      <c r="CJ46" s="134"/>
      <c r="CK46" s="163"/>
      <c r="CL46" s="70">
        <f t="shared" si="11"/>
        <v>3278.8220000000001</v>
      </c>
      <c r="CM46" s="70">
        <f t="shared" si="11"/>
        <v>3034.5410000000002</v>
      </c>
      <c r="CN46" s="154">
        <f>IF(CL46=0, "    ---- ", IF(ABS(ROUND(100/CL46*CM46-100,1))&lt;999,ROUND(100/CL46*CM46-100,1),IF(ROUND(100/CL46*CM46-100,1)&gt;999,999,-999)))</f>
        <v>-7.5</v>
      </c>
      <c r="CO46" s="205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DA46" s="264"/>
    </row>
    <row r="47" spans="1:105" s="263" customFormat="1" ht="20.100000000000001" customHeight="1">
      <c r="A47" s="391"/>
      <c r="B47" s="154"/>
      <c r="C47" s="154"/>
      <c r="D47" s="154"/>
      <c r="E47" s="510"/>
      <c r="F47" s="387"/>
      <c r="G47" s="387"/>
      <c r="H47" s="134"/>
      <c r="I47" s="163"/>
      <c r="J47" s="154"/>
      <c r="K47" s="154"/>
      <c r="L47" s="154"/>
      <c r="M47" s="163"/>
      <c r="N47" s="387"/>
      <c r="O47" s="387"/>
      <c r="P47" s="154"/>
      <c r="Q47" s="163"/>
      <c r="R47" s="387"/>
      <c r="S47" s="387"/>
      <c r="T47" s="134"/>
      <c r="U47" s="163"/>
      <c r="V47" s="154"/>
      <c r="W47" s="154"/>
      <c r="X47" s="163"/>
      <c r="Y47" s="163"/>
      <c r="Z47" s="387"/>
      <c r="AA47" s="387"/>
      <c r="AB47" s="134"/>
      <c r="AC47" s="163"/>
      <c r="AD47" s="387"/>
      <c r="AE47" s="387"/>
      <c r="AF47" s="134"/>
      <c r="AG47" s="163"/>
      <c r="AH47" s="387"/>
      <c r="AI47" s="387"/>
      <c r="AJ47" s="134"/>
      <c r="AK47" s="163"/>
      <c r="AL47" s="387"/>
      <c r="AM47" s="387"/>
      <c r="AN47" s="154"/>
      <c r="AO47" s="163"/>
      <c r="AP47" s="387"/>
      <c r="AQ47" s="387"/>
      <c r="AR47" s="154"/>
      <c r="AS47" s="163"/>
      <c r="AT47" s="387"/>
      <c r="AU47" s="387"/>
      <c r="AV47" s="134"/>
      <c r="AW47" s="163"/>
      <c r="AX47" s="387"/>
      <c r="AY47" s="387"/>
      <c r="AZ47" s="134"/>
      <c r="BA47" s="163"/>
      <c r="BB47" s="387"/>
      <c r="BC47" s="387"/>
      <c r="BD47" s="134"/>
      <c r="BE47" s="163"/>
      <c r="BF47" s="387"/>
      <c r="BG47" s="387"/>
      <c r="BH47" s="134"/>
      <c r="BI47" s="163"/>
      <c r="BJ47" s="387"/>
      <c r="BK47" s="387"/>
      <c r="BL47" s="134"/>
      <c r="BM47" s="163"/>
      <c r="BN47" s="154"/>
      <c r="BO47" s="154"/>
      <c r="BP47" s="154"/>
      <c r="BQ47" s="163"/>
      <c r="BR47" s="154"/>
      <c r="BS47" s="154"/>
      <c r="BT47" s="163"/>
      <c r="BU47" s="163"/>
      <c r="BV47" s="387"/>
      <c r="BW47" s="387"/>
      <c r="BX47" s="134"/>
      <c r="BY47" s="163"/>
      <c r="BZ47" s="387"/>
      <c r="CA47" s="387"/>
      <c r="CB47" s="134"/>
      <c r="CC47" s="163"/>
      <c r="CD47" s="387"/>
      <c r="CE47" s="387"/>
      <c r="CF47" s="134"/>
      <c r="CG47" s="163"/>
      <c r="CH47" s="387"/>
      <c r="CI47" s="387"/>
      <c r="CJ47" s="134"/>
      <c r="CK47" s="163"/>
      <c r="CL47" s="70"/>
      <c r="CM47" s="70"/>
      <c r="CN47" s="154"/>
      <c r="CO47" s="205"/>
      <c r="CP47" s="359"/>
      <c r="CQ47" s="359"/>
      <c r="CR47" s="359"/>
      <c r="CS47" s="359"/>
      <c r="CT47" s="359"/>
      <c r="CU47" s="359"/>
      <c r="CV47" s="359"/>
      <c r="CW47" s="359"/>
      <c r="CX47" s="359"/>
      <c r="CY47" s="359"/>
      <c r="DA47" s="264"/>
    </row>
    <row r="48" spans="1:105" s="263" customFormat="1" ht="20.100000000000001" customHeight="1">
      <c r="A48" s="392" t="s">
        <v>17</v>
      </c>
      <c r="B48" s="165">
        <v>13367</v>
      </c>
      <c r="C48" s="517">
        <v>78123.599799999996</v>
      </c>
      <c r="D48" s="165">
        <f>IF(B48=0, "    ---- ", IF(ABS(ROUND(100/B48*C48-100,1))&lt;999,ROUND(100/B48*C48-100,1),IF(ROUND(100/B48*C48-100,1)&gt;999,999,-999)))</f>
        <v>484.5</v>
      </c>
      <c r="E48" s="514">
        <f>100/$CM48*C48</f>
        <v>0.21704681741664894</v>
      </c>
      <c r="F48" s="445">
        <v>178885.16400000002</v>
      </c>
      <c r="G48" s="445">
        <v>191202.68100000001</v>
      </c>
      <c r="H48" s="165">
        <f>IF(F48=0, "    ---- ", IF(ABS(ROUND(100/F48*G48-100,1))&lt;999,ROUND(100/F48*G48-100,1),IF(ROUND(100/F48*G48-100,1)&gt;999,999,-999)))</f>
        <v>6.9</v>
      </c>
      <c r="I48" s="266">
        <f>100/$CM48*G48</f>
        <v>0.53120866804425948</v>
      </c>
      <c r="J48" s="165">
        <v>8947232</v>
      </c>
      <c r="K48" s="165">
        <v>7065772.4630100001</v>
      </c>
      <c r="L48" s="165">
        <f>IF(J48=0, "    ---- ", IF(ABS(ROUND(100/J48*K48-100,1))&lt;999,ROUND(100/J48*K48-100,1),IF(ROUND(100/J48*K48-100,1)&gt;999,999,-999)))</f>
        <v>-21</v>
      </c>
      <c r="M48" s="266">
        <f>100/$CM48*K48</f>
        <v>19.630475677165574</v>
      </c>
      <c r="N48" s="445">
        <v>90075</v>
      </c>
      <c r="O48" s="445">
        <v>101000</v>
      </c>
      <c r="P48" s="165">
        <f>IF(N48=0, "    ---- ", IF(ABS(ROUND(100/N48*O48-100,1))&lt;999,ROUND(100/N48*O48-100,1),IF(ROUND(100/N48*O48-100,1)&gt;999,999,-999)))</f>
        <v>12.1</v>
      </c>
      <c r="Q48" s="266">
        <f>100/$CM48*O48</f>
        <v>0.28060315468311975</v>
      </c>
      <c r="R48" s="445">
        <v>364696</v>
      </c>
      <c r="S48" s="445">
        <v>418681</v>
      </c>
      <c r="T48" s="164">
        <f>IF(R48=0, "    ---- ", IF(ABS(ROUND(100/R48*S48-100,1))&lt;999,ROUND(100/R48*S48-100,1),IF(ROUND(100/R48*S48-100,1)&gt;999,999,-999)))</f>
        <v>14.8</v>
      </c>
      <c r="U48" s="266">
        <f>100/$CM48*S48</f>
        <v>1.163200093127557</v>
      </c>
      <c r="V48" s="165">
        <f>SUM(V10+V13+V19+V25+V45+V46)</f>
        <v>3466</v>
      </c>
      <c r="W48" s="165">
        <v>3480</v>
      </c>
      <c r="X48" s="266">
        <f>IF(V48=0, "    ---- ", IF(ABS(ROUND(100/V48*W48-100,1))&lt;999,ROUND(100/V48*W48-100,1),IF(ROUND(100/V48*W48-100,1)&gt;999,999,-999)))</f>
        <v>0.4</v>
      </c>
      <c r="Y48" s="266">
        <f>100/$CM48*W48</f>
        <v>9.6683067158144231E-3</v>
      </c>
      <c r="Z48" s="445">
        <v>1139128</v>
      </c>
      <c r="AA48" s="445">
        <v>1147821</v>
      </c>
      <c r="AB48" s="165">
        <f>IF(Z48=0, "    ---- ", IF(ABS(ROUND(100/Z48*AA48-100,1))&lt;999,ROUND(100/Z48*AA48-100,1),IF(ROUND(100/Z48*AA48-100,1)&gt;999,999,-999)))</f>
        <v>0.8</v>
      </c>
      <c r="AC48" s="266">
        <f>100/$CM48*AA48</f>
        <v>3.18893261001518</v>
      </c>
      <c r="AD48" s="445">
        <v>205363.76699999999</v>
      </c>
      <c r="AE48" s="445">
        <v>226186.261</v>
      </c>
      <c r="AF48" s="165">
        <f>IF(AD48=0, "    ---- ", IF(ABS(ROUND(100/AD48*AE48-100,1))&lt;999,ROUND(100/AD48*AE48-100,1),IF(ROUND(100/AD48*AE48-100,1)&gt;999,999,-999)))</f>
        <v>10.1</v>
      </c>
      <c r="AG48" s="266">
        <f>100/$CM48*AE48</f>
        <v>0.62840176616415344</v>
      </c>
      <c r="AH48" s="445">
        <v>17705</v>
      </c>
      <c r="AI48" s="445">
        <v>21113</v>
      </c>
      <c r="AJ48" s="165">
        <f>IF(AH48=0, "    ---- ", IF(ABS(ROUND(100/AH48*AI48-100,1))&lt;999,ROUND(100/AH48*AI48-100,1),IF(ROUND(100/AH48*AI48-100,1)&gt;999,999,-999)))</f>
        <v>19.2</v>
      </c>
      <c r="AK48" s="266">
        <f>100/$CM48*AI48</f>
        <v>5.8657172324997099E-2</v>
      </c>
      <c r="AL48" s="445">
        <v>227784</v>
      </c>
      <c r="AM48" s="445">
        <v>237735.09000000003</v>
      </c>
      <c r="AN48" s="165">
        <f>IF(AL48=0, "    ---- ", IF(ABS(ROUND(100/AL48*AM48-100,1))&lt;999,ROUND(100/AL48*AM48-100,1),IF(ROUND(100/AL48*AM48-100,1)&gt;999,999,-999)))</f>
        <v>4.4000000000000004</v>
      </c>
      <c r="AO48" s="266">
        <f>100/$CM48*AM48</f>
        <v>0.66048728943440993</v>
      </c>
      <c r="AP48" s="445">
        <v>16257940.452500001</v>
      </c>
      <c r="AQ48" s="445">
        <v>15886395.103700001</v>
      </c>
      <c r="AR48" s="164">
        <f>IF(AP48=0, "    ---- ", IF(ABS(ROUND(100/AP48*AQ48-100,1))&lt;999,ROUND(100/AP48*AQ48-100,1),IF(ROUND(100/AP48*AQ48-100,1)&gt;999,999,-999)))</f>
        <v>-2.2999999999999998</v>
      </c>
      <c r="AS48" s="266">
        <f>100/$CM48*AQ48</f>
        <v>44.136362204363245</v>
      </c>
      <c r="AT48" s="445">
        <v>45221</v>
      </c>
      <c r="AU48" s="445">
        <v>60739</v>
      </c>
      <c r="AV48" s="165">
        <f>IF(AT48=0, "    ---- ", IF(ABS(ROUND(100/AT48*AU48-100,1))&lt;999,ROUND(100/AT48*AU48-100,1),IF(ROUND(100/AT48*AU48-100,1)&gt;999,999,-999)))</f>
        <v>34.299999999999997</v>
      </c>
      <c r="AW48" s="266">
        <f>100/$CM48*AU48</f>
        <v>0.16874806942869316</v>
      </c>
      <c r="AX48" s="445">
        <v>0</v>
      </c>
      <c r="AY48" s="445">
        <v>105293.125</v>
      </c>
      <c r="AZ48" s="165" t="str">
        <f>IF(AX48=0, "    ---- ", IF(ABS(ROUND(100/AX48*AY48-100,1))&lt;999,ROUND(100/AX48*AY48-100,1),IF(ROUND(100/AX48*AY48-100,1)&gt;999,999,-999)))</f>
        <v xml:space="preserve">    ---- </v>
      </c>
      <c r="BA48" s="266">
        <f>100/$CM48*AY48</f>
        <v>0.29253052516281253</v>
      </c>
      <c r="BB48" s="445">
        <v>34993.360000000001</v>
      </c>
      <c r="BC48" s="445">
        <v>40550</v>
      </c>
      <c r="BD48" s="164">
        <f>IF(BB48=0, "    ---- ", IF(ABS(ROUND(100/BB48*BC48-100,1))&lt;999,ROUND(100/BB48*BC48-100,1),IF(ROUND(100/BB48*BC48-100,1)&gt;999,999,-999)))</f>
        <v>15.9</v>
      </c>
      <c r="BE48" s="266">
        <f>100/$CM48*BC48</f>
        <v>0.11265799923168818</v>
      </c>
      <c r="BF48" s="445">
        <v>2479</v>
      </c>
      <c r="BG48" s="445">
        <v>2609</v>
      </c>
      <c r="BH48" s="164">
        <f>IF(BF48=0, "    ---- ", IF(ABS(ROUND(100/BF48*BG48-100,1))&lt;999,ROUND(100/BF48*BG48-100,1),IF(ROUND(100/BF48*BG48-100,1)&gt;999,999,-999)))</f>
        <v>5.2</v>
      </c>
      <c r="BI48" s="266">
        <f>100/$CM48*BG48</f>
        <v>7.2484517878045485E-3</v>
      </c>
      <c r="BJ48" s="445">
        <v>1679769.603723448</v>
      </c>
      <c r="BK48" s="445">
        <v>1607888.38</v>
      </c>
      <c r="BL48" s="165">
        <f>IF(BJ48=0, "    ---- ", IF(ABS(ROUND(100/BJ48*BK48-100,1))&lt;999,ROUND(100/BJ48*BK48-100,1),IF(ROUND(100/BJ48*BK48-100,1)&gt;999,999,-999)))</f>
        <v>-4.3</v>
      </c>
      <c r="BM48" s="266">
        <f>100/$CM48*BK48</f>
        <v>4.4671143743201069</v>
      </c>
      <c r="BN48" s="165">
        <v>1547364</v>
      </c>
      <c r="BO48" s="165">
        <v>1559758</v>
      </c>
      <c r="BP48" s="165">
        <f>IF(BN48=0, "    ---- ", IF(ABS(ROUND(100/BN48*BO48-100,1))&lt;999,ROUND(100/BN48*BO48-100,1),IF(ROUND(100/BN48*BO48-100,1)&gt;999,999,-999)))</f>
        <v>0.8</v>
      </c>
      <c r="BQ48" s="266">
        <f>100/$CM48*BO48</f>
        <v>4.3333961915072621</v>
      </c>
      <c r="BR48" s="165"/>
      <c r="BS48" s="165"/>
      <c r="BT48" s="266"/>
      <c r="BU48" s="266"/>
      <c r="BV48" s="445">
        <v>1264159.0366799999</v>
      </c>
      <c r="BW48" s="445">
        <v>1343495.9074400002</v>
      </c>
      <c r="BX48" s="165">
        <f>IF(BV48=0, "    ---- ", IF(ABS(ROUND(100/BV48*BW48-100,1))&lt;999,ROUND(100/BV48*BW48-100,1),IF(ROUND(100/BV48*BW48-100,1)&gt;999,999,-999)))</f>
        <v>6.3</v>
      </c>
      <c r="BY48" s="266">
        <f>100/$CM48*BW48</f>
        <v>3.7325662369457895</v>
      </c>
      <c r="BZ48" s="445">
        <v>6268178.0925500002</v>
      </c>
      <c r="CA48" s="445">
        <v>5360124.0830000006</v>
      </c>
      <c r="CB48" s="165">
        <f>IF(BZ48=0, "    ---- ", IF(ABS(ROUND(100/BZ48*CA48-100,1))&lt;999,ROUND(100/BZ48*CA48-100,1),IF(ROUND(100/BZ48*CA48-100,1)&gt;999,999,-999)))</f>
        <v>-14.5</v>
      </c>
      <c r="CC48" s="266">
        <f>100/$CM48*CA48</f>
        <v>14.891759675076877</v>
      </c>
      <c r="CD48" s="445">
        <v>22319</v>
      </c>
      <c r="CE48" s="445">
        <v>24715</v>
      </c>
      <c r="CF48" s="165">
        <f>IF(CD48=0, "    ---- ", IF(ABS(ROUND(100/CD48*CE48-100,1))&lt;999,ROUND(100/CD48*CE48-100,1),IF(ROUND(100/CD48*CE48-100,1)&gt;999,999,-999)))</f>
        <v>10.7</v>
      </c>
      <c r="CG48" s="266">
        <f>100/$CM48*CE48</f>
        <v>6.8664425425676287E-2</v>
      </c>
      <c r="CH48" s="445">
        <v>498797.96914</v>
      </c>
      <c r="CI48" s="445">
        <v>511210.57288000005</v>
      </c>
      <c r="CJ48" s="165">
        <f>IF(CH48=0, "    ---- ", IF(ABS(ROUND(100/CH48*CI48-100,1))&lt;999,ROUND(100/CH48*CI48-100,1),IF(ROUND(100/CH48*CI48-100,1)&gt;999,999,-999)))</f>
        <v>2.5</v>
      </c>
      <c r="CK48" s="266">
        <f>100/$CM48*CI48</f>
        <v>1.4202702916583456</v>
      </c>
      <c r="CL48" s="70">
        <f>B48+F48+J48+N48+R48+V48+Z48+AD48+AH48+AL48+AP48+AT48+AX48+BB48+BF48+BJ48+BN48+BR48+BV48+BZ48+CD48+CH48</f>
        <v>38808923.445593454</v>
      </c>
      <c r="CM48" s="70">
        <f>C48+G48+K48+O48+S48+W48+AA48+AE48+AI48+AM48+AQ48+AU48+AY48+BC48+BG48+BK48+BO48+BS48+BW48+CA48+CE48+CI48</f>
        <v>35993893.266829997</v>
      </c>
      <c r="CN48" s="165">
        <f>IF(CL48=0, "    ---- ", IF(ABS(ROUND(100/CL48*CM48-100,1))&lt;999,ROUND(100/CL48*CM48-100,1),IF(ROUND(100/CL48*CM48-100,1)&gt;999,999,-999)))</f>
        <v>-7.3</v>
      </c>
      <c r="CO48" s="205"/>
      <c r="CP48" s="359"/>
      <c r="CQ48" s="359"/>
      <c r="CR48" s="359"/>
      <c r="CS48" s="359"/>
      <c r="CT48" s="359"/>
      <c r="CU48" s="359"/>
      <c r="CV48" s="359"/>
      <c r="CW48" s="359"/>
      <c r="CX48" s="359"/>
      <c r="CY48" s="359"/>
      <c r="DA48" s="264"/>
    </row>
    <row r="49" spans="1:105" s="263" customFormat="1" ht="20.100000000000001" customHeight="1">
      <c r="A49" s="484" t="s">
        <v>334</v>
      </c>
      <c r="B49" s="154"/>
      <c r="C49" s="154"/>
      <c r="D49" s="520"/>
      <c r="E49" s="515"/>
      <c r="F49" s="407"/>
      <c r="G49" s="407"/>
      <c r="H49" s="191"/>
      <c r="I49" s="268"/>
      <c r="J49" s="154"/>
      <c r="K49" s="154"/>
      <c r="L49" s="154"/>
      <c r="M49" s="163"/>
      <c r="N49" s="407"/>
      <c r="O49" s="407"/>
      <c r="P49" s="154"/>
      <c r="Q49" s="163"/>
      <c r="R49" s="407"/>
      <c r="S49" s="407"/>
      <c r="T49" s="134"/>
      <c r="U49" s="163"/>
      <c r="V49" s="154"/>
      <c r="W49" s="154"/>
      <c r="X49" s="163"/>
      <c r="Y49" s="163"/>
      <c r="Z49" s="407"/>
      <c r="AA49" s="407"/>
      <c r="AB49" s="191"/>
      <c r="AC49" s="268"/>
      <c r="AD49" s="407"/>
      <c r="AE49" s="407"/>
      <c r="AF49" s="134"/>
      <c r="AG49" s="163"/>
      <c r="AH49" s="407"/>
      <c r="AI49" s="407"/>
      <c r="AJ49" s="191"/>
      <c r="AK49" s="268"/>
      <c r="AL49" s="154"/>
      <c r="AM49" s="407"/>
      <c r="AN49" s="154"/>
      <c r="AO49" s="163"/>
      <c r="AP49" s="407"/>
      <c r="AQ49" s="407"/>
      <c r="AR49" s="154"/>
      <c r="AS49" s="163"/>
      <c r="AT49" s="407"/>
      <c r="AU49" s="407"/>
      <c r="AV49" s="191"/>
      <c r="AW49" s="268"/>
      <c r="AX49" s="407"/>
      <c r="AY49" s="407"/>
      <c r="AZ49" s="191"/>
      <c r="BA49" s="268"/>
      <c r="BB49" s="407"/>
      <c r="BC49" s="407"/>
      <c r="BD49" s="191"/>
      <c r="BE49" s="268"/>
      <c r="BF49" s="407"/>
      <c r="BG49" s="407"/>
      <c r="BH49" s="191"/>
      <c r="BI49" s="268"/>
      <c r="BJ49" s="154"/>
      <c r="BK49" s="407"/>
      <c r="BL49" s="191"/>
      <c r="BM49" s="268"/>
      <c r="BN49" s="154"/>
      <c r="BO49" s="154"/>
      <c r="BP49" s="154"/>
      <c r="BQ49" s="163"/>
      <c r="BR49" s="154"/>
      <c r="BS49" s="154"/>
      <c r="BT49" s="163"/>
      <c r="BU49" s="163"/>
      <c r="BV49" s="154"/>
      <c r="BW49" s="407"/>
      <c r="BX49" s="191"/>
      <c r="BY49" s="268"/>
      <c r="BZ49" s="154"/>
      <c r="CA49" s="407"/>
      <c r="CB49" s="191"/>
      <c r="CC49" s="268"/>
      <c r="CD49" s="407"/>
      <c r="CE49" s="407"/>
      <c r="CF49" s="191"/>
      <c r="CG49" s="268"/>
      <c r="CH49" s="407"/>
      <c r="CI49" s="407"/>
      <c r="CJ49" s="191"/>
      <c r="CK49" s="268"/>
      <c r="CL49" s="143"/>
      <c r="CM49" s="184"/>
      <c r="CN49" s="269"/>
      <c r="CO49" s="205"/>
      <c r="CP49" s="359"/>
      <c r="CQ49" s="359"/>
      <c r="CR49" s="359"/>
      <c r="CS49" s="359"/>
      <c r="CT49" s="359"/>
      <c r="CU49" s="359"/>
      <c r="CV49" s="359"/>
      <c r="CW49" s="359"/>
      <c r="CX49" s="359"/>
      <c r="CY49" s="359"/>
      <c r="DA49" s="264"/>
    </row>
    <row r="50" spans="1:105" s="263" customFormat="1" ht="20.100000000000001" customHeight="1">
      <c r="A50" s="391" t="s">
        <v>9</v>
      </c>
      <c r="B50" s="154"/>
      <c r="C50" s="154"/>
      <c r="D50" s="154"/>
      <c r="E50" s="510"/>
      <c r="F50" s="154">
        <v>13286.403632880001</v>
      </c>
      <c r="G50" s="387">
        <v>10532.563</v>
      </c>
      <c r="H50" s="134">
        <f>IF(F50=0, "    ---- ", IF(ABS(ROUND(100/F50*G50-100,1))&lt;999,ROUND(100/F50*G50-100,1),IF(ROUND(100/F50*G50-100,1)&gt;999,999,-999)))</f>
        <v>-20.7</v>
      </c>
      <c r="I50" s="163">
        <f>100/$CM50*G50</f>
        <v>0.53444733228263286</v>
      </c>
      <c r="J50" s="154">
        <v>1427061.605</v>
      </c>
      <c r="K50" s="154">
        <v>1823856.1809100001</v>
      </c>
      <c r="L50" s="154">
        <f t="shared" ref="L50:L60" si="12">IF(J50=0, "    ---- ", IF(ABS(ROUND(100/J50*K50-100,1))&lt;999,ROUND(100/J50*K50-100,1),IF(ROUND(100/J50*K50-100,1)&gt;999,999,-999)))</f>
        <v>27.8</v>
      </c>
      <c r="M50" s="163">
        <f t="shared" ref="M50:M60" si="13">100/$CM50*K50</f>
        <v>92.54680654220067</v>
      </c>
      <c r="N50" s="154">
        <v>22225</v>
      </c>
      <c r="O50" s="387">
        <v>21394</v>
      </c>
      <c r="P50" s="154">
        <f>IF(N50=0, "    ---- ", IF(ABS(ROUND(100/N50*O50-100,1))&lt;999,ROUND(100/N50*O50-100,1),IF(ROUND(100/N50*O50-100,1)&gt;999,999,-999)))</f>
        <v>-3.7</v>
      </c>
      <c r="Q50" s="163">
        <f>100/$CM50*O50</f>
        <v>1.0855825146125069</v>
      </c>
      <c r="R50" s="154">
        <v>10300</v>
      </c>
      <c r="S50" s="387">
        <v>-275</v>
      </c>
      <c r="T50" s="134">
        <f>IF(R50=0, "    ---- ", IF(ABS(ROUND(100/R50*S50-100,1))&lt;999,ROUND(100/R50*S50-100,1),IF(ROUND(100/R50*S50-100,1)&gt;999,999,-999)))</f>
        <v>-102.7</v>
      </c>
      <c r="U50" s="163">
        <f>100/$CM50*S50</f>
        <v>-1.395415497421891E-2</v>
      </c>
      <c r="V50" s="154"/>
      <c r="W50" s="154"/>
      <c r="X50" s="163"/>
      <c r="Y50" s="163"/>
      <c r="Z50" s="154">
        <v>19507</v>
      </c>
      <c r="AA50" s="387">
        <v>19668</v>
      </c>
      <c r="AB50" s="134">
        <f>IF(Z50=0, "    ---- ", IF(ABS(ROUND(100/Z50*AA50-100,1))&lt;999,ROUND(100/Z50*AA50-100,1),IF(ROUND(100/Z50*AA50-100,1)&gt;999,999,-999)))</f>
        <v>0.8</v>
      </c>
      <c r="AC50" s="163">
        <f>100/$CM50*AA50</f>
        <v>0.99800116375613646</v>
      </c>
      <c r="AD50" s="387"/>
      <c r="AE50" s="387"/>
      <c r="AF50" s="134"/>
      <c r="AG50" s="163"/>
      <c r="AH50" s="154">
        <v>1500</v>
      </c>
      <c r="AI50" s="387">
        <v>1471</v>
      </c>
      <c r="AJ50" s="134">
        <f>IF(AH50=0, "    ---- ", IF(ABS(ROUND(100/AH50*AI50-100,1))&lt;999,ROUND(100/AH50*AI50-100,1),IF(ROUND(100/AH50*AI50-100,1)&gt;999,999,-999)))</f>
        <v>-1.9</v>
      </c>
      <c r="AK50" s="163">
        <f>100/$CM50*AI50</f>
        <v>7.4642043516640055E-2</v>
      </c>
      <c r="AL50" s="154">
        <v>7986</v>
      </c>
      <c r="AM50" s="387">
        <v>6473.7639999999992</v>
      </c>
      <c r="AN50" s="154">
        <f>IF(AL50=0, "    ---- ", IF(ABS(ROUND(100/AL50*AM50-100,1))&lt;999,ROUND(100/AL50*AM50-100,1),IF(ROUND(100/AL50*AM50-100,1)&gt;999,999,-999)))</f>
        <v>-18.899999999999999</v>
      </c>
      <c r="AO50" s="163">
        <f>100/$CM50*AM50</f>
        <v>0.32849420408188834</v>
      </c>
      <c r="AP50" s="387"/>
      <c r="AQ50" s="387"/>
      <c r="AR50" s="154"/>
      <c r="AS50" s="163"/>
      <c r="AT50" s="387"/>
      <c r="AU50" s="387"/>
      <c r="AV50" s="134"/>
      <c r="AW50" s="163"/>
      <c r="AX50" s="387"/>
      <c r="AY50" s="387"/>
      <c r="AZ50" s="134"/>
      <c r="BA50" s="163"/>
      <c r="BB50" s="387"/>
      <c r="BC50" s="387"/>
      <c r="BD50" s="134"/>
      <c r="BE50" s="163"/>
      <c r="BF50" s="387"/>
      <c r="BG50" s="387"/>
      <c r="BH50" s="134"/>
      <c r="BI50" s="163"/>
      <c r="BJ50" s="154">
        <v>39510.643397887172</v>
      </c>
      <c r="BK50" s="387">
        <v>43645.31</v>
      </c>
      <c r="BL50" s="134">
        <f>IF(BJ50=0, "    ---- ", IF(ABS(ROUND(100/BJ50*BK50-100,1))&lt;999,ROUND(100/BJ50*BK50-100,1),IF(ROUND(100/BJ50*BK50-100,1)&gt;999,999,-999)))</f>
        <v>10.5</v>
      </c>
      <c r="BM50" s="163">
        <f>100/$CM50*BK50</f>
        <v>2.2146669805011867</v>
      </c>
      <c r="BN50" s="154"/>
      <c r="BO50" s="154"/>
      <c r="BP50" s="154"/>
      <c r="BQ50" s="163"/>
      <c r="BR50" s="154"/>
      <c r="BS50" s="154"/>
      <c r="BT50" s="163"/>
      <c r="BU50" s="163"/>
      <c r="BV50" s="154">
        <v>31147</v>
      </c>
      <c r="BW50" s="387">
        <v>31889</v>
      </c>
      <c r="BX50" s="134">
        <f>IF(BV50=0, "    ---- ", IF(ABS(ROUND(100/BV50*BW50-100,1))&lt;999,ROUND(100/BV50*BW50-100,1),IF(ROUND(100/BV50*BW50-100,1)&gt;999,999,-999)))</f>
        <v>2.4</v>
      </c>
      <c r="BY50" s="163">
        <f>100/$CM50*BW50</f>
        <v>1.6181238108104248</v>
      </c>
      <c r="BZ50" s="154">
        <v>6237.4631259999996</v>
      </c>
      <c r="CA50" s="387">
        <v>12084.367</v>
      </c>
      <c r="CB50" s="134">
        <f>IF(BZ50=0, "    ---- ", IF(ABS(ROUND(100/BZ50*CA50-100,1))&lt;999,ROUND(100/BZ50*CA50-100,1),IF(ROUND(100/BZ50*CA50-100,1)&gt;999,999,-999)))</f>
        <v>93.7</v>
      </c>
      <c r="CC50" s="163">
        <f>100/$CM50*CA50</f>
        <v>0.61318956321213403</v>
      </c>
      <c r="CD50" s="387"/>
      <c r="CE50" s="387"/>
      <c r="CF50" s="134"/>
      <c r="CG50" s="163"/>
      <c r="CH50" s="387"/>
      <c r="CI50" s="387"/>
      <c r="CJ50" s="134"/>
      <c r="CK50" s="163"/>
      <c r="CL50" s="70">
        <f t="shared" ref="CL50:CM53" si="14">B50+F50+J50+N50+R50+V50+Z50+AD50+AH50+AL50+AP50+AT50+AX50+BB50+BF50+BJ50+BN50+BR50+BV50+BZ50+CD50+CH50</f>
        <v>1578761.1151567672</v>
      </c>
      <c r="CM50" s="70">
        <f t="shared" si="14"/>
        <v>1970739.1849100003</v>
      </c>
      <c r="CN50" s="154">
        <f>IF(CL50=0, "    ---- ", IF(ABS(ROUND(100/CL50*CM50-100,1))&lt;999,ROUND(100/CL50*CM50-100,1),IF(ROUND(100/CL50*CM50-100,1)&gt;999,999,-999)))</f>
        <v>24.8</v>
      </c>
      <c r="CO50" s="205"/>
      <c r="CP50" s="359"/>
      <c r="CQ50" s="359"/>
      <c r="CR50" s="359"/>
      <c r="CS50" s="359"/>
      <c r="CT50" s="359"/>
      <c r="CU50" s="359"/>
      <c r="CV50" s="359"/>
      <c r="CW50" s="359"/>
      <c r="CX50" s="359"/>
      <c r="CY50" s="359"/>
      <c r="DA50" s="264"/>
    </row>
    <row r="51" spans="1:105" s="110" customFormat="1" ht="20.100000000000001" customHeight="1">
      <c r="A51" s="390" t="s">
        <v>304</v>
      </c>
      <c r="B51" s="159"/>
      <c r="C51" s="159"/>
      <c r="D51" s="159"/>
      <c r="E51" s="512"/>
      <c r="F51" s="159">
        <v>4635.0200486324866</v>
      </c>
      <c r="G51" s="442">
        <v>3232.8409999999999</v>
      </c>
      <c r="H51" s="158">
        <f>IF(F51=0, "    ---- ", IF(ABS(ROUND(100/F51*G51-100,1))&lt;999,ROUND(100/F51*G51-100,1),IF(ROUND(100/F51*G51-100,1)&gt;999,999,-999)))</f>
        <v>-30.3</v>
      </c>
      <c r="I51" s="258">
        <f>100/$CM51*G51</f>
        <v>3.2062929975182217</v>
      </c>
      <c r="J51" s="159">
        <v>6167.4087700000009</v>
      </c>
      <c r="K51" s="159">
        <v>6256.2191499999899</v>
      </c>
      <c r="L51" s="159">
        <f t="shared" si="12"/>
        <v>1.4</v>
      </c>
      <c r="M51" s="258">
        <f t="shared" si="13"/>
        <v>6.2048432482712172</v>
      </c>
      <c r="N51" s="159">
        <v>10479</v>
      </c>
      <c r="O51" s="442">
        <v>10215</v>
      </c>
      <c r="P51" s="159">
        <f>IF(N51=0, "    ---- ", IF(ABS(ROUND(100/N51*O51-100,1))&lt;999,ROUND(100/N51*O51-100,1),IF(ROUND(100/N51*O51-100,1)&gt;999,999,-999)))</f>
        <v>-2.5</v>
      </c>
      <c r="Q51" s="258">
        <f>100/$CM51*O51</f>
        <v>10.131114697459182</v>
      </c>
      <c r="R51" s="159">
        <v>5444</v>
      </c>
      <c r="S51" s="442">
        <v>1216</v>
      </c>
      <c r="T51" s="158">
        <f>IF(R51=0, "    ---- ", IF(ABS(ROUND(100/R51*S51-100,1))&lt;999,ROUND(100/R51*S51-100,1),IF(ROUND(100/R51*S51-100,1)&gt;999,999,-999)))</f>
        <v>-77.7</v>
      </c>
      <c r="U51" s="258">
        <f>100/$CM51*S51</f>
        <v>1.2060142410289147</v>
      </c>
      <c r="V51" s="159"/>
      <c r="W51" s="159"/>
      <c r="X51" s="258"/>
      <c r="Y51" s="258"/>
      <c r="Z51" s="159">
        <v>14053</v>
      </c>
      <c r="AA51" s="442">
        <v>13282</v>
      </c>
      <c r="AB51" s="158">
        <f>IF(Z51=0, "    ---- ", IF(ABS(ROUND(100/Z51*AA51-100,1))&lt;999,ROUND(100/Z51*AA51-100,1),IF(ROUND(100/Z51*AA51-100,1)&gt;999,999,-999)))</f>
        <v>-5.5</v>
      </c>
      <c r="AC51" s="258">
        <f>100/$CM51*AA51</f>
        <v>13.172928576764841</v>
      </c>
      <c r="AD51" s="442"/>
      <c r="AE51" s="442"/>
      <c r="AF51" s="158"/>
      <c r="AG51" s="258"/>
      <c r="AH51" s="159">
        <v>890.5323773499689</v>
      </c>
      <c r="AI51" s="442">
        <v>789.26062079816904</v>
      </c>
      <c r="AJ51" s="158">
        <f>IF(AH51=0, "    ---- ", IF(ABS(ROUND(100/AH51*AI51-100,1))&lt;999,ROUND(100/AH51*AI51-100,1),IF(ROUND(100/AH51*AI51-100,1)&gt;999,999,-999)))</f>
        <v>-11.4</v>
      </c>
      <c r="AK51" s="258">
        <f>100/$CM51*AI51</f>
        <v>0.7827792340180213</v>
      </c>
      <c r="AL51" s="159"/>
      <c r="AM51" s="442">
        <v>3506.3809999999999</v>
      </c>
      <c r="AN51" s="158"/>
      <c r="AO51" s="258"/>
      <c r="AP51" s="442"/>
      <c r="AQ51" s="442"/>
      <c r="AR51" s="159"/>
      <c r="AS51" s="258"/>
      <c r="AT51" s="442"/>
      <c r="AU51" s="442"/>
      <c r="AV51" s="158"/>
      <c r="AW51" s="258"/>
      <c r="AX51" s="442"/>
      <c r="AY51" s="442"/>
      <c r="AZ51" s="158"/>
      <c r="BA51" s="258"/>
      <c r="BB51" s="442"/>
      <c r="BC51" s="442"/>
      <c r="BD51" s="158"/>
      <c r="BE51" s="258"/>
      <c r="BF51" s="442"/>
      <c r="BG51" s="442"/>
      <c r="BH51" s="158"/>
      <c r="BI51" s="258"/>
      <c r="BJ51" s="159">
        <v>21065.837022170595</v>
      </c>
      <c r="BK51" s="442">
        <v>27312.3</v>
      </c>
      <c r="BL51" s="158">
        <f>IF(BJ51=0, "    ---- ", IF(ABS(ROUND(100/BJ51*BK51-100,1))&lt;999,ROUND(100/BJ51*BK51-100,1),IF(ROUND(100/BJ51*BK51-100,1)&gt;999,999,-999)))</f>
        <v>29.7</v>
      </c>
      <c r="BM51" s="258">
        <f>100/$CM51*BK51</f>
        <v>27.088012134254956</v>
      </c>
      <c r="BN51" s="159"/>
      <c r="BO51" s="159"/>
      <c r="BP51" s="159"/>
      <c r="BQ51" s="258"/>
      <c r="BR51" s="159"/>
      <c r="BS51" s="159"/>
      <c r="BT51" s="258"/>
      <c r="BU51" s="258"/>
      <c r="BV51" s="159">
        <v>28430</v>
      </c>
      <c r="BW51" s="442">
        <v>29265</v>
      </c>
      <c r="BX51" s="158">
        <f>IF(BV51=0, "    ---- ", IF(ABS(ROUND(100/BV51*BW51-100,1))&lt;999,ROUND(100/BV51*BW51-100,1),IF(ROUND(100/BV51*BW51-100,1)&gt;999,999,-999)))</f>
        <v>2.9</v>
      </c>
      <c r="BY51" s="258">
        <f>100/$CM51*BW51</f>
        <v>29.024676614894073</v>
      </c>
      <c r="BZ51" s="159">
        <v>1968</v>
      </c>
      <c r="CA51" s="442">
        <v>5752.9949999999999</v>
      </c>
      <c r="CB51" s="158">
        <f>IF(BZ51=0, "    ---- ", IF(ABS(ROUND(100/BZ51*CA51-100,1))&lt;999,ROUND(100/BZ51*CA51-100,1),IF(ROUND(100/BZ51*CA51-100,1)&gt;999,999,-999)))</f>
        <v>192.3</v>
      </c>
      <c r="CC51" s="258">
        <f>100/$CM51*CA51</f>
        <v>5.7057515613224847</v>
      </c>
      <c r="CD51" s="442"/>
      <c r="CE51" s="442"/>
      <c r="CF51" s="158"/>
      <c r="CG51" s="258"/>
      <c r="CH51" s="442"/>
      <c r="CI51" s="442"/>
      <c r="CJ51" s="158"/>
      <c r="CK51" s="258"/>
      <c r="CL51" s="71">
        <f t="shared" si="14"/>
        <v>93132.798218153053</v>
      </c>
      <c r="CM51" s="71">
        <f t="shared" si="14"/>
        <v>100827.99677079816</v>
      </c>
      <c r="CN51" s="159">
        <f>IF(CL51=0, "    ---- ", IF(ABS(ROUND(100/CL51*CM51-100,1))&lt;999,ROUND(100/CL51*CM51-100,1),IF(ROUND(100/CL51*CM51-100,1)&gt;999,999,-999)))</f>
        <v>8.3000000000000007</v>
      </c>
      <c r="CO51" s="85"/>
      <c r="CP51" s="382"/>
      <c r="CQ51" s="382"/>
      <c r="CR51" s="382"/>
      <c r="CS51" s="382"/>
      <c r="CT51" s="382"/>
      <c r="CU51" s="382"/>
      <c r="CV51" s="382"/>
      <c r="CW51" s="382"/>
      <c r="CX51" s="382"/>
      <c r="CY51" s="382"/>
      <c r="DA51" s="260"/>
    </row>
    <row r="52" spans="1:105" s="110" customFormat="1" ht="20.100000000000001" customHeight="1">
      <c r="A52" s="390" t="s">
        <v>305</v>
      </c>
      <c r="B52" s="159"/>
      <c r="C52" s="159"/>
      <c r="D52" s="159"/>
      <c r="E52" s="512"/>
      <c r="F52" s="159">
        <v>6557.4029171939055</v>
      </c>
      <c r="G52" s="442">
        <v>5794.9660000000003</v>
      </c>
      <c r="H52" s="158">
        <f>IF(F52=0, "    ---- ", IF(ABS(ROUND(100/F52*G52-100,1))&lt;999,ROUND(100/F52*G52-100,1),IF(ROUND(100/F52*G52-100,1)&gt;999,999,-999)))</f>
        <v>-11.6</v>
      </c>
      <c r="I52" s="258">
        <f>100/$CM52*G52</f>
        <v>18.545823198797105</v>
      </c>
      <c r="J52" s="159">
        <v>264.26501000000002</v>
      </c>
      <c r="K52" s="159">
        <v>142.28997000000001</v>
      </c>
      <c r="L52" s="159">
        <f t="shared" si="12"/>
        <v>-46.2</v>
      </c>
      <c r="M52" s="258">
        <f t="shared" si="13"/>
        <v>0.45537534242343169</v>
      </c>
      <c r="N52" s="159">
        <v>11746</v>
      </c>
      <c r="O52" s="442">
        <v>11179</v>
      </c>
      <c r="P52" s="159">
        <f>IF(N52=0, "    ---- ", IF(ABS(ROUND(100/N52*O52-100,1))&lt;999,ROUND(100/N52*O52-100,1),IF(ROUND(100/N52*O52-100,1)&gt;999,999,-999)))</f>
        <v>-4.8</v>
      </c>
      <c r="Q52" s="258">
        <f>100/$CM52*O52</f>
        <v>35.776526995905208</v>
      </c>
      <c r="R52" s="159">
        <v>4856</v>
      </c>
      <c r="S52" s="442">
        <v>-1491</v>
      </c>
      <c r="T52" s="158">
        <f>IF(R52=0, "    ---- ", IF(ABS(ROUND(100/R52*S52-100,1))&lt;999,ROUND(100/R52*S52-100,1),IF(ROUND(100/R52*S52-100,1)&gt;999,999,-999)))</f>
        <v>-130.69999999999999</v>
      </c>
      <c r="U52" s="258">
        <f>100/$CM52*S52</f>
        <v>-4.7716970883705763</v>
      </c>
      <c r="V52" s="159"/>
      <c r="W52" s="159"/>
      <c r="X52" s="258"/>
      <c r="Y52" s="258"/>
      <c r="Z52" s="159">
        <v>5454</v>
      </c>
      <c r="AA52" s="442">
        <v>6386</v>
      </c>
      <c r="AB52" s="158">
        <f>IF(Z52=0, "    ---- ", IF(ABS(ROUND(100/Z52*AA52-100,1))&lt;999,ROUND(100/Z52*AA52-100,1),IF(ROUND(100/Z52*AA52-100,1)&gt;999,999,-999)))</f>
        <v>17.100000000000001</v>
      </c>
      <c r="AC52" s="258">
        <f>100/$CM52*AA52</f>
        <v>20.437329045160627</v>
      </c>
      <c r="AD52" s="442"/>
      <c r="AE52" s="442"/>
      <c r="AF52" s="158"/>
      <c r="AG52" s="258"/>
      <c r="AH52" s="159">
        <v>512.75899057189633</v>
      </c>
      <c r="AI52" s="442">
        <v>540.34158203404377</v>
      </c>
      <c r="AJ52" s="158">
        <f>IF(AH52=0, "    ---- ", IF(ABS(ROUND(100/AH52*AI52-100,1))&lt;999,ROUND(100/AH52*AI52-100,1),IF(ROUND(100/AH52*AI52-100,1)&gt;999,999,-999)))</f>
        <v>5.4</v>
      </c>
      <c r="AK52" s="258">
        <f>100/$CM52*AI52</f>
        <v>1.7292732083953033</v>
      </c>
      <c r="AL52" s="159">
        <v>7986</v>
      </c>
      <c r="AM52" s="442">
        <v>2967.3829999999998</v>
      </c>
      <c r="AN52" s="159">
        <f>IF(AL52=0, "    ---- ", IF(ABS(ROUND(100/AL52*AM52-100,1))&lt;999,ROUND(100/AL52*AM52-100,1),IF(ROUND(100/AL52*AM52-100,1)&gt;999,999,-999)))</f>
        <v>-62.8</v>
      </c>
      <c r="AO52" s="258">
        <f>100/$CM52*AM52</f>
        <v>9.4966149035414773</v>
      </c>
      <c r="AP52" s="442"/>
      <c r="AQ52" s="442"/>
      <c r="AR52" s="159"/>
      <c r="AS52" s="258"/>
      <c r="AT52" s="442"/>
      <c r="AU52" s="442"/>
      <c r="AV52" s="158"/>
      <c r="AW52" s="258"/>
      <c r="AX52" s="442"/>
      <c r="AY52" s="442"/>
      <c r="AZ52" s="158"/>
      <c r="BA52" s="258"/>
      <c r="BB52" s="442"/>
      <c r="BC52" s="442"/>
      <c r="BD52" s="159"/>
      <c r="BE52" s="258"/>
      <c r="BF52" s="442"/>
      <c r="BG52" s="442"/>
      <c r="BH52" s="159"/>
      <c r="BI52" s="258"/>
      <c r="BJ52" s="159">
        <v>2204.388602667746</v>
      </c>
      <c r="BK52" s="442">
        <v>2213.67</v>
      </c>
      <c r="BL52" s="158">
        <f>IF(BJ52=0, "    ---- ", IF(ABS(ROUND(100/BJ52*BK52-100,1))&lt;999,ROUND(100/BJ52*BK52-100,1),IF(ROUND(100/BJ52*BK52-100,1)&gt;999,999,-999)))</f>
        <v>0.4</v>
      </c>
      <c r="BM52" s="258">
        <f>100/$CM52*BK52</f>
        <v>7.0844820212027448</v>
      </c>
      <c r="BN52" s="159"/>
      <c r="BO52" s="159"/>
      <c r="BP52" s="159"/>
      <c r="BQ52" s="258"/>
      <c r="BR52" s="159"/>
      <c r="BS52" s="159"/>
      <c r="BT52" s="258"/>
      <c r="BU52" s="258"/>
      <c r="BV52" s="159">
        <v>2717</v>
      </c>
      <c r="BW52" s="442">
        <v>2624</v>
      </c>
      <c r="BX52" s="158">
        <f>IF(BV52=0, "    ---- ", IF(ABS(ROUND(100/BV52*BW52-100,1))&lt;999,ROUND(100/BV52*BW52-100,1),IF(ROUND(100/BV52*BW52-100,1)&gt;999,999,-999)))</f>
        <v>-3.4</v>
      </c>
      <c r="BY52" s="258">
        <f>100/$CM52*BW52</f>
        <v>8.3976748221893978</v>
      </c>
      <c r="BZ52" s="159">
        <v>117</v>
      </c>
      <c r="CA52" s="442">
        <v>890.09400000000005</v>
      </c>
      <c r="CB52" s="158">
        <f>IF(BZ52=0, "    ---- ", IF(ABS(ROUND(100/BZ52*CA52-100,1))&lt;999,ROUND(100/BZ52*CA52-100,1),IF(ROUND(100/BZ52*CA52-100,1)&gt;999,999,-999)))</f>
        <v>660.8</v>
      </c>
      <c r="CC52" s="258">
        <f>100/$CM52*CA52</f>
        <v>2.8485975507552781</v>
      </c>
      <c r="CD52" s="442"/>
      <c r="CE52" s="442"/>
      <c r="CF52" s="158"/>
      <c r="CG52" s="258"/>
      <c r="CH52" s="442"/>
      <c r="CI52" s="442"/>
      <c r="CJ52" s="158"/>
      <c r="CK52" s="258"/>
      <c r="CL52" s="71">
        <f t="shared" si="14"/>
        <v>42414.815520433542</v>
      </c>
      <c r="CM52" s="71">
        <f t="shared" si="14"/>
        <v>31246.744552034044</v>
      </c>
      <c r="CN52" s="159">
        <f>IF(CL52=0, "    ---- ", IF(ABS(ROUND(100/CL52*CM52-100,1))&lt;999,ROUND(100/CL52*CM52-100,1),IF(ROUND(100/CL52*CM52-100,1)&gt;999,999,-999)))</f>
        <v>-26.3</v>
      </c>
      <c r="CO52" s="85"/>
      <c r="CP52" s="382"/>
      <c r="CQ52" s="382"/>
      <c r="CR52" s="382"/>
      <c r="CS52" s="382"/>
      <c r="CT52" s="382"/>
      <c r="CU52" s="382"/>
      <c r="CV52" s="382"/>
      <c r="CW52" s="382"/>
      <c r="CX52" s="382"/>
      <c r="CY52" s="382"/>
      <c r="DA52" s="260"/>
    </row>
    <row r="53" spans="1:105" s="263" customFormat="1" ht="20.100000000000001" customHeight="1">
      <c r="A53" s="391" t="s">
        <v>10</v>
      </c>
      <c r="B53" s="154"/>
      <c r="C53" s="154"/>
      <c r="D53" s="154"/>
      <c r="E53" s="510"/>
      <c r="F53" s="387"/>
      <c r="G53" s="387"/>
      <c r="H53" s="134"/>
      <c r="I53" s="163"/>
      <c r="J53" s="154">
        <v>75593.021999999997</v>
      </c>
      <c r="K53" s="154">
        <v>57435.976000000002</v>
      </c>
      <c r="L53" s="154">
        <f t="shared" si="12"/>
        <v>-24</v>
      </c>
      <c r="M53" s="163">
        <f t="shared" si="13"/>
        <v>44.409148313117385</v>
      </c>
      <c r="N53" s="387"/>
      <c r="O53" s="387"/>
      <c r="P53" s="154"/>
      <c r="Q53" s="163"/>
      <c r="R53" s="154">
        <v>9243</v>
      </c>
      <c r="S53" s="387">
        <v>429</v>
      </c>
      <c r="T53" s="134">
        <f>IF(R53=0, "    ---- ", IF(ABS(ROUND(100/R53*S53-100,1))&lt;999,ROUND(100/R53*S53-100,1),IF(ROUND(100/R53*S53-100,1)&gt;999,999,-999)))</f>
        <v>-95.4</v>
      </c>
      <c r="U53" s="163">
        <f>100/$CM53*S53</f>
        <v>0.33170019825774977</v>
      </c>
      <c r="V53" s="154"/>
      <c r="W53" s="154"/>
      <c r="X53" s="163"/>
      <c r="Y53" s="163"/>
      <c r="Z53" s="387"/>
      <c r="AA53" s="387"/>
      <c r="AB53" s="134"/>
      <c r="AC53" s="163"/>
      <c r="AD53" s="154">
        <v>36808.258999999998</v>
      </c>
      <c r="AE53" s="387">
        <v>32882.682000000001</v>
      </c>
      <c r="AF53" s="134">
        <f>IF(AD53=0, "    ---- ", IF(ABS(ROUND(100/AD53*AE53-100,1))&lt;999,ROUND(100/AD53*AE53-100,1),IF(ROUND(100/AD53*AE53-100,1)&gt;999,999,-999)))</f>
        <v>-10.7</v>
      </c>
      <c r="AG53" s="163">
        <f>100/$CM53*AE53</f>
        <v>25.424690299875383</v>
      </c>
      <c r="AH53" s="387"/>
      <c r="AI53" s="387"/>
      <c r="AJ53" s="134"/>
      <c r="AK53" s="163"/>
      <c r="AL53" s="387"/>
      <c r="AM53" s="387"/>
      <c r="AN53" s="154"/>
      <c r="AO53" s="163"/>
      <c r="AP53" s="387"/>
      <c r="AQ53" s="387"/>
      <c r="AR53" s="154"/>
      <c r="AS53" s="163"/>
      <c r="AT53" s="387"/>
      <c r="AU53" s="387"/>
      <c r="AV53" s="134"/>
      <c r="AW53" s="163"/>
      <c r="AX53" s="387"/>
      <c r="AY53" s="387"/>
      <c r="AZ53" s="134"/>
      <c r="BA53" s="163"/>
      <c r="BB53" s="387"/>
      <c r="BC53" s="387"/>
      <c r="BD53" s="134"/>
      <c r="BE53" s="163"/>
      <c r="BF53" s="387"/>
      <c r="BG53" s="387"/>
      <c r="BH53" s="134"/>
      <c r="BI53" s="163"/>
      <c r="BJ53" s="154"/>
      <c r="BK53" s="387"/>
      <c r="BL53" s="134"/>
      <c r="BM53" s="163">
        <f>100/$CM53*BK53</f>
        <v>0</v>
      </c>
      <c r="BN53" s="154"/>
      <c r="BO53" s="154"/>
      <c r="BP53" s="154"/>
      <c r="BQ53" s="163"/>
      <c r="BR53" s="154"/>
      <c r="BS53" s="154"/>
      <c r="BT53" s="163"/>
      <c r="BU53" s="163"/>
      <c r="BV53" s="154">
        <v>37891</v>
      </c>
      <c r="BW53" s="387">
        <v>38586</v>
      </c>
      <c r="BX53" s="134">
        <f>IF(BV53=0, "    ---- ", IF(ABS(ROUND(100/BV53*BW53-100,1))&lt;999,ROUND(100/BV53*BW53-100,1),IF(ROUND(100/BV53*BW53-100,1)&gt;999,999,-999)))</f>
        <v>1.8</v>
      </c>
      <c r="BY53" s="163">
        <f>100/$CM53*BW53</f>
        <v>29.83446118874949</v>
      </c>
      <c r="BZ53" s="154"/>
      <c r="CA53" s="387"/>
      <c r="CB53" s="134"/>
      <c r="CC53" s="163"/>
      <c r="CD53" s="387"/>
      <c r="CE53" s="387"/>
      <c r="CF53" s="134"/>
      <c r="CG53" s="163"/>
      <c r="CH53" s="387"/>
      <c r="CI53" s="387"/>
      <c r="CJ53" s="134"/>
      <c r="CK53" s="163"/>
      <c r="CL53" s="70">
        <f t="shared" si="14"/>
        <v>159535.28099999999</v>
      </c>
      <c r="CM53" s="70">
        <f t="shared" si="14"/>
        <v>129333.658</v>
      </c>
      <c r="CN53" s="154">
        <f>IF(CL53=0, "    ---- ", IF(ABS(ROUND(100/CL53*CM53-100,1))&lt;999,ROUND(100/CL53*CM53-100,1),IF(ROUND(100/CL53*CM53-100,1)&gt;999,999,-999)))</f>
        <v>-18.899999999999999</v>
      </c>
      <c r="CO53" s="205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DA53" s="264"/>
    </row>
    <row r="54" spans="1:105" s="110" customFormat="1" ht="20.100000000000001" customHeight="1">
      <c r="A54" s="430" t="s">
        <v>358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430"/>
      <c r="Q54" s="430"/>
      <c r="R54" s="435"/>
      <c r="S54" s="430"/>
      <c r="T54" s="430"/>
      <c r="U54" s="430"/>
      <c r="V54" s="430"/>
      <c r="W54" s="430"/>
      <c r="X54" s="430"/>
      <c r="Y54" s="430"/>
      <c r="Z54" s="430"/>
      <c r="AA54" s="430"/>
      <c r="AB54" s="430"/>
      <c r="AC54" s="430"/>
      <c r="AD54" s="435"/>
      <c r="AE54" s="430"/>
      <c r="AF54" s="430"/>
      <c r="AG54" s="430"/>
      <c r="AH54" s="430"/>
      <c r="AI54" s="430"/>
      <c r="AJ54" s="430"/>
      <c r="AK54" s="430"/>
      <c r="AL54" s="430"/>
      <c r="AM54" s="430"/>
      <c r="AN54" s="430"/>
      <c r="AO54" s="430"/>
      <c r="AP54" s="430"/>
      <c r="AQ54" s="430"/>
      <c r="AR54" s="430"/>
      <c r="AS54" s="430"/>
      <c r="AT54" s="430"/>
      <c r="AU54" s="430"/>
      <c r="AV54" s="430"/>
      <c r="AW54" s="430"/>
      <c r="AX54" s="430"/>
      <c r="AY54" s="430"/>
      <c r="AZ54" s="430"/>
      <c r="BA54" s="430"/>
      <c r="BB54" s="430"/>
      <c r="BC54" s="430"/>
      <c r="BD54" s="430"/>
      <c r="BE54" s="430"/>
      <c r="BF54" s="430"/>
      <c r="BG54" s="430"/>
      <c r="BH54" s="430"/>
      <c r="BI54" s="430"/>
      <c r="BJ54" s="435"/>
      <c r="BK54" s="430"/>
      <c r="BL54" s="430"/>
      <c r="BM54" s="430"/>
      <c r="BN54" s="430"/>
      <c r="BO54" s="430"/>
      <c r="BP54" s="430"/>
      <c r="BQ54" s="430"/>
      <c r="BR54" s="430"/>
      <c r="BS54" s="430"/>
      <c r="BT54" s="430"/>
      <c r="BU54" s="430"/>
      <c r="BV54" s="435"/>
      <c r="BW54" s="430"/>
      <c r="BX54" s="430"/>
      <c r="BY54" s="430"/>
      <c r="BZ54" s="435"/>
      <c r="CA54" s="430"/>
      <c r="CB54" s="430"/>
      <c r="CC54" s="430"/>
      <c r="CD54" s="430"/>
      <c r="CE54" s="430"/>
      <c r="CF54" s="430"/>
      <c r="CG54" s="430"/>
      <c r="CH54" s="430"/>
      <c r="CI54" s="430"/>
      <c r="CJ54" s="430"/>
      <c r="CK54" s="430"/>
      <c r="CL54" s="430"/>
      <c r="CM54" s="430"/>
      <c r="CN54" s="430"/>
      <c r="CO54" s="85"/>
      <c r="CP54" s="382"/>
      <c r="CQ54" s="382"/>
      <c r="CR54" s="382"/>
      <c r="CS54" s="382"/>
      <c r="CT54" s="382"/>
      <c r="CU54" s="382"/>
      <c r="CV54" s="382"/>
      <c r="CW54" s="382"/>
      <c r="CX54" s="382"/>
      <c r="CY54" s="382"/>
      <c r="DA54" s="260"/>
    </row>
    <row r="55" spans="1:105" s="110" customFormat="1" ht="20.100000000000001" customHeight="1">
      <c r="A55" s="430" t="s">
        <v>360</v>
      </c>
      <c r="B55" s="430"/>
      <c r="C55" s="430"/>
      <c r="D55" s="430"/>
      <c r="E55" s="430"/>
      <c r="F55" s="430"/>
      <c r="G55" s="430"/>
      <c r="H55" s="430"/>
      <c r="I55" s="430"/>
      <c r="J55" s="430"/>
      <c r="K55" s="430"/>
      <c r="L55" s="430"/>
      <c r="M55" s="430"/>
      <c r="N55" s="430"/>
      <c r="O55" s="430"/>
      <c r="P55" s="430"/>
      <c r="Q55" s="430"/>
      <c r="R55" s="435"/>
      <c r="S55" s="430"/>
      <c r="T55" s="430"/>
      <c r="U55" s="430"/>
      <c r="V55" s="430"/>
      <c r="W55" s="430"/>
      <c r="X55" s="430"/>
      <c r="Y55" s="430"/>
      <c r="Z55" s="430"/>
      <c r="AA55" s="430"/>
      <c r="AB55" s="430"/>
      <c r="AC55" s="430"/>
      <c r="AD55" s="435"/>
      <c r="AE55" s="430"/>
      <c r="AF55" s="430"/>
      <c r="AG55" s="430"/>
      <c r="AH55" s="430"/>
      <c r="AI55" s="430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430"/>
      <c r="BE55" s="430"/>
      <c r="BF55" s="430"/>
      <c r="BG55" s="430"/>
      <c r="BH55" s="430"/>
      <c r="BI55" s="430"/>
      <c r="BJ55" s="435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5"/>
      <c r="BW55" s="430"/>
      <c r="BX55" s="430"/>
      <c r="BY55" s="430"/>
      <c r="BZ55" s="435"/>
      <c r="CA55" s="430"/>
      <c r="CB55" s="430"/>
      <c r="CC55" s="430"/>
      <c r="CD55" s="430"/>
      <c r="CE55" s="430"/>
      <c r="CF55" s="430"/>
      <c r="CG55" s="430"/>
      <c r="CH55" s="430"/>
      <c r="CI55" s="430"/>
      <c r="CJ55" s="430"/>
      <c r="CK55" s="430"/>
      <c r="CL55" s="430"/>
      <c r="CM55" s="430"/>
      <c r="CN55" s="430"/>
      <c r="CO55" s="85"/>
      <c r="CP55" s="382"/>
      <c r="CQ55" s="382"/>
      <c r="CR55" s="382"/>
      <c r="CS55" s="382"/>
      <c r="CT55" s="382"/>
      <c r="CU55" s="382"/>
      <c r="CV55" s="382"/>
      <c r="CW55" s="382"/>
      <c r="CX55" s="382"/>
      <c r="CY55" s="382"/>
      <c r="DA55" s="260"/>
    </row>
    <row r="56" spans="1:105" s="110" customFormat="1" ht="20.100000000000001" customHeight="1">
      <c r="A56" s="430" t="s">
        <v>319</v>
      </c>
      <c r="B56" s="430"/>
      <c r="C56" s="430"/>
      <c r="D56" s="430"/>
      <c r="E56" s="430"/>
      <c r="F56" s="430"/>
      <c r="G56" s="430"/>
      <c r="H56" s="430"/>
      <c r="I56" s="430"/>
      <c r="J56" s="430"/>
      <c r="K56" s="430"/>
      <c r="L56" s="430"/>
      <c r="M56" s="430"/>
      <c r="N56" s="430"/>
      <c r="O56" s="430"/>
      <c r="P56" s="430"/>
      <c r="Q56" s="430"/>
      <c r="R56" s="435"/>
      <c r="S56" s="430"/>
      <c r="T56" s="430"/>
      <c r="U56" s="430"/>
      <c r="V56" s="430"/>
      <c r="W56" s="430"/>
      <c r="X56" s="430"/>
      <c r="Y56" s="430"/>
      <c r="Z56" s="430"/>
      <c r="AA56" s="430"/>
      <c r="AB56" s="430"/>
      <c r="AC56" s="430"/>
      <c r="AD56" s="435"/>
      <c r="AE56" s="430"/>
      <c r="AF56" s="430"/>
      <c r="AG56" s="430"/>
      <c r="AH56" s="430"/>
      <c r="AI56" s="430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430"/>
      <c r="BE56" s="430"/>
      <c r="BF56" s="430"/>
      <c r="BG56" s="430"/>
      <c r="BH56" s="430"/>
      <c r="BI56" s="430"/>
      <c r="BJ56" s="435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5"/>
      <c r="BW56" s="430"/>
      <c r="BX56" s="430"/>
      <c r="BY56" s="430"/>
      <c r="BZ56" s="435"/>
      <c r="CA56" s="430"/>
      <c r="CB56" s="430"/>
      <c r="CC56" s="430"/>
      <c r="CD56" s="430"/>
      <c r="CE56" s="430"/>
      <c r="CF56" s="430"/>
      <c r="CG56" s="430"/>
      <c r="CH56" s="430"/>
      <c r="CI56" s="430"/>
      <c r="CJ56" s="430"/>
      <c r="CK56" s="430"/>
      <c r="CL56" s="430"/>
      <c r="CM56" s="430"/>
      <c r="CN56" s="430"/>
      <c r="CO56" s="85"/>
      <c r="CP56" s="382"/>
      <c r="CQ56" s="382"/>
      <c r="CR56" s="382"/>
      <c r="CS56" s="382"/>
      <c r="CT56" s="382"/>
      <c r="CU56" s="382"/>
      <c r="CV56" s="382"/>
      <c r="CW56" s="382"/>
      <c r="CX56" s="382"/>
      <c r="CY56" s="382"/>
      <c r="DA56" s="260"/>
    </row>
    <row r="57" spans="1:105" s="110" customFormat="1" ht="20.100000000000001" customHeight="1">
      <c r="A57" s="265" t="s">
        <v>373</v>
      </c>
      <c r="B57" s="159"/>
      <c r="C57" s="159"/>
      <c r="D57" s="158"/>
      <c r="E57" s="560"/>
      <c r="F57" s="443"/>
      <c r="G57" s="443"/>
      <c r="H57" s="158"/>
      <c r="I57" s="258"/>
      <c r="J57" s="159">
        <v>6959.7444999999925</v>
      </c>
      <c r="K57" s="159">
        <v>4746</v>
      </c>
      <c r="L57" s="159">
        <f t="shared" si="12"/>
        <v>-31.8</v>
      </c>
      <c r="M57" s="258">
        <f t="shared" si="13"/>
        <v>4.9332514243126342</v>
      </c>
      <c r="N57" s="443"/>
      <c r="O57" s="443"/>
      <c r="P57" s="159"/>
      <c r="Q57" s="258"/>
      <c r="R57" s="159">
        <v>9243</v>
      </c>
      <c r="S57" s="443">
        <v>429</v>
      </c>
      <c r="T57" s="158">
        <f>IF(R57=0, "    ---- ", IF(ABS(ROUND(100/R57*S57-100,1))&lt;999,ROUND(100/R57*S57-100,1),IF(ROUND(100/R57*S57-100,1)&gt;999,999,-999)))</f>
        <v>-95.4</v>
      </c>
      <c r="U57" s="258">
        <f>100/$CM57*S57</f>
        <v>0.44592601370209017</v>
      </c>
      <c r="V57" s="159"/>
      <c r="W57" s="159"/>
      <c r="X57" s="258"/>
      <c r="Y57" s="258"/>
      <c r="Z57" s="443"/>
      <c r="AA57" s="443"/>
      <c r="AB57" s="158"/>
      <c r="AC57" s="258"/>
      <c r="AD57" s="159">
        <v>36808.258999999998</v>
      </c>
      <c r="AE57" s="443">
        <v>32882.682000000001</v>
      </c>
      <c r="AF57" s="158">
        <f>IF(AD57=0, "    ---- ", IF(ABS(ROUND(100/AD57*AE57-100,1))&lt;999,ROUND(100/AD57*AE57-100,1),IF(ROUND(100/AD57*AE57-100,1)&gt;999,999,-999)))</f>
        <v>-10.7</v>
      </c>
      <c r="AG57" s="258">
        <f>100/$CM57*AE57</f>
        <v>34.180054321896215</v>
      </c>
      <c r="AH57" s="443"/>
      <c r="AI57" s="443"/>
      <c r="AJ57" s="158"/>
      <c r="AK57" s="258"/>
      <c r="AL57" s="443"/>
      <c r="AM57" s="443"/>
      <c r="AN57" s="158"/>
      <c r="AO57" s="258"/>
      <c r="AP57" s="443"/>
      <c r="AQ57" s="443"/>
      <c r="AR57" s="158"/>
      <c r="AS57" s="258"/>
      <c r="AT57" s="443"/>
      <c r="AU57" s="443"/>
      <c r="AV57" s="158"/>
      <c r="AW57" s="258"/>
      <c r="AX57" s="443"/>
      <c r="AY57" s="443"/>
      <c r="AZ57" s="158"/>
      <c r="BA57" s="258"/>
      <c r="BB57" s="443"/>
      <c r="BC57" s="443"/>
      <c r="BD57" s="158"/>
      <c r="BE57" s="258"/>
      <c r="BF57" s="443"/>
      <c r="BG57" s="443"/>
      <c r="BH57" s="158"/>
      <c r="BI57" s="258"/>
      <c r="BJ57" s="159">
        <v>16240.41777304883</v>
      </c>
      <c r="BK57" s="443">
        <v>14119.34</v>
      </c>
      <c r="BL57" s="158">
        <f>IF(BJ57=0, "    ---- ", IF(ABS(ROUND(100/BJ57*BK57-100,1))&lt;999,ROUND(100/BJ57*BK57-100,1),IF(ROUND(100/BJ57*BK57-100,1)&gt;999,999,-999)))</f>
        <v>-13.1</v>
      </c>
      <c r="BM57" s="258">
        <f>100/$CM57*BK57</f>
        <v>14.676412592784313</v>
      </c>
      <c r="BN57" s="159"/>
      <c r="BO57" s="159"/>
      <c r="BP57" s="159"/>
      <c r="BQ57" s="258"/>
      <c r="BR57" s="159"/>
      <c r="BS57" s="159"/>
      <c r="BT57" s="258"/>
      <c r="BU57" s="258"/>
      <c r="BV57" s="159">
        <v>37891</v>
      </c>
      <c r="BW57" s="443">
        <v>38586</v>
      </c>
      <c r="BX57" s="158">
        <f>IF(BV57=0, "    ---- ", IF(ABS(ROUND(100/BV57*BW57-100,1))&lt;999,ROUND(100/BV57*BW57-100,1),IF(ROUND(100/BV57*BW57-100,1)&gt;999,999,-999)))</f>
        <v>1.8</v>
      </c>
      <c r="BY57" s="258">
        <f>100/$CM57*BW57</f>
        <v>40.108394323330657</v>
      </c>
      <c r="BZ57" s="159">
        <v>3644</v>
      </c>
      <c r="CA57" s="443">
        <v>5441.2780000000002</v>
      </c>
      <c r="CB57" s="158">
        <f>IF(BZ57=0, "    ---- ", IF(ABS(ROUND(100/BZ57*CA57-100,1))&lt;999,ROUND(100/BZ57*CA57-100,1),IF(ROUND(100/BZ57*CA57-100,1)&gt;999,999,-999)))</f>
        <v>49.3</v>
      </c>
      <c r="CC57" s="258">
        <f>100/$CM57*CA57</f>
        <v>5.6559613239740836</v>
      </c>
      <c r="CD57" s="443"/>
      <c r="CE57" s="443"/>
      <c r="CF57" s="158"/>
      <c r="CG57" s="258"/>
      <c r="CH57" s="443"/>
      <c r="CI57" s="443"/>
      <c r="CJ57" s="158"/>
      <c r="CK57" s="258"/>
      <c r="CL57" s="71">
        <f t="shared" ref="CL57:CM60" si="15">B57+F57+J57+N57+R57+V57+Z57+AD57+AH57+AL57+AP57+AT57+AX57+BB57+BF57+BJ57+BN57+BR57+BV57+BZ57+CD57+CH57</f>
        <v>110786.42127304882</v>
      </c>
      <c r="CM57" s="71">
        <f t="shared" si="15"/>
        <v>96204.3</v>
      </c>
      <c r="CN57" s="159">
        <f t="shared" ref="CN57:CN66" si="16">IF(CL57=0, "    ---- ", IF(ABS(ROUND(100/CL57*CM57-100,1))&lt;999,ROUND(100/CL57*CM57-100,1),IF(ROUND(100/CL57*CM57-100,1)&gt;999,999,-999)))</f>
        <v>-13.2</v>
      </c>
      <c r="CO57" s="85"/>
      <c r="CP57" s="382"/>
      <c r="CQ57" s="382"/>
      <c r="CR57" s="382"/>
      <c r="CS57" s="382"/>
      <c r="CT57" s="382"/>
      <c r="CU57" s="382"/>
      <c r="CV57" s="382"/>
      <c r="CW57" s="382"/>
      <c r="CX57" s="382"/>
      <c r="CY57" s="382"/>
      <c r="DA57" s="260"/>
    </row>
    <row r="58" spans="1:105" s="263" customFormat="1" ht="20.100000000000001" customHeight="1">
      <c r="A58" s="391" t="s">
        <v>11</v>
      </c>
      <c r="B58" s="154">
        <v>0</v>
      </c>
      <c r="C58" s="154">
        <v>4350.5896400000001</v>
      </c>
      <c r="D58" s="154" t="str">
        <f>IF(B58=0, "    ---- ", IF(ABS(ROUND(100/B58*C58-100,1))&lt;999,ROUND(100/B58*C58-100,1),IF(ROUND(100/B58*C58-100,1)&gt;999,999,-999)))</f>
        <v xml:space="preserve">    ---- </v>
      </c>
      <c r="E58" s="510">
        <f>100/$CM58*C58</f>
        <v>8.9532776333471293</v>
      </c>
      <c r="F58" s="387">
        <v>374.33123999999987</v>
      </c>
      <c r="G58" s="387">
        <v>41.040999999999997</v>
      </c>
      <c r="H58" s="134">
        <f>IF(F58=0, "    ---- ", IF(ABS(ROUND(100/F58*G58-100,1))&lt;999,ROUND(100/F58*G58-100,1),IF(ROUND(100/F58*G58-100,1)&gt;999,999,-999)))</f>
        <v>-89</v>
      </c>
      <c r="I58" s="163">
        <f>100/$CM58*G58</f>
        <v>8.4460153164479912E-2</v>
      </c>
      <c r="J58" s="154">
        <v>11073.956</v>
      </c>
      <c r="K58" s="154">
        <v>10129.875249999999</v>
      </c>
      <c r="L58" s="154">
        <f t="shared" si="12"/>
        <v>-8.5</v>
      </c>
      <c r="M58" s="163">
        <f t="shared" si="13"/>
        <v>20.846734123244421</v>
      </c>
      <c r="N58" s="387"/>
      <c r="O58" s="387"/>
      <c r="P58" s="154"/>
      <c r="Q58" s="163"/>
      <c r="R58" s="387">
        <v>1854</v>
      </c>
      <c r="S58" s="387">
        <v>1122</v>
      </c>
      <c r="T58" s="134">
        <f>IF(R58=0, "    ---- ", IF(ABS(ROUND(100/R58*S58-100,1))&lt;999,ROUND(100/R58*S58-100,1),IF(ROUND(100/R58*S58-100,1)&gt;999,999,-999)))</f>
        <v>-39.5</v>
      </c>
      <c r="U58" s="163">
        <f>100/$CM58*S58</f>
        <v>2.3090151763004427</v>
      </c>
      <c r="V58" s="154"/>
      <c r="W58" s="154"/>
      <c r="X58" s="163"/>
      <c r="Y58" s="163"/>
      <c r="Z58" s="387">
        <v>20891</v>
      </c>
      <c r="AA58" s="387">
        <v>12499</v>
      </c>
      <c r="AB58" s="134">
        <f>IF(Z58=0, "    ---- ", IF(ABS(ROUND(100/Z58*AA58-100,1))&lt;999,ROUND(100/Z58*AA58-100,1),IF(ROUND(100/Z58*AA58-100,1)&gt;999,999,-999)))</f>
        <v>-40.200000000000003</v>
      </c>
      <c r="AC58" s="163">
        <f>100/$CM58*AA58</f>
        <v>25.722264428323736</v>
      </c>
      <c r="AD58" s="387"/>
      <c r="AE58" s="387"/>
      <c r="AF58" s="134"/>
      <c r="AG58" s="163"/>
      <c r="AH58" s="387"/>
      <c r="AI58" s="387"/>
      <c r="AJ58" s="134"/>
      <c r="AK58" s="163"/>
      <c r="AL58" s="387">
        <v>6213</v>
      </c>
      <c r="AM58" s="387">
        <v>3471.9740000000002</v>
      </c>
      <c r="AN58" s="134">
        <f>IF(AL58=0, "    ---- ", IF(ABS(ROUND(100/AL58*AM58-100,1))&lt;999,ROUND(100/AL58*AM58-100,1),IF(ROUND(100/AL58*AM58-100,1)&gt;999,999,-999)))</f>
        <v>-44.1</v>
      </c>
      <c r="AO58" s="163">
        <f>100/$CM58*AM58</f>
        <v>7.1451342760432741</v>
      </c>
      <c r="AP58" s="387"/>
      <c r="AQ58" s="387"/>
      <c r="AR58" s="134"/>
      <c r="AS58" s="163"/>
      <c r="AT58" s="387"/>
      <c r="AU58" s="387"/>
      <c r="AV58" s="134"/>
      <c r="AW58" s="163"/>
      <c r="AX58" s="387"/>
      <c r="AY58" s="387">
        <v>4728.8249999999998</v>
      </c>
      <c r="AZ58" s="134" t="str">
        <f>IF(AX58=0, "    ---- ", IF(ABS(ROUND(100/AX58*AY58-100,1))&lt;999,ROUND(100/AX58*AY58-100,1),IF(ROUND(100/AX58*AY58-100,1)&gt;999,999,-999)))</f>
        <v xml:space="preserve">    ---- </v>
      </c>
      <c r="BA58" s="163">
        <f>100/$CM58*AY58</f>
        <v>9.7316655000614443</v>
      </c>
      <c r="BB58" s="387">
        <v>1944</v>
      </c>
      <c r="BC58" s="387">
        <v>1676</v>
      </c>
      <c r="BD58" s="134">
        <f>IF(BB58=0, "    ---- ", IF(ABS(ROUND(100/BB58*BC58-100,1))&lt;999,ROUND(100/BB58*BC58-100,1),IF(ROUND(100/BB58*BC58-100,1)&gt;999,999,-999)))</f>
        <v>-13.8</v>
      </c>
      <c r="BE58" s="163">
        <f>100/$CM58*BC58</f>
        <v>3.4491171439211605</v>
      </c>
      <c r="BF58" s="387"/>
      <c r="BG58" s="387"/>
      <c r="BH58" s="134"/>
      <c r="BI58" s="163"/>
      <c r="BJ58" s="387"/>
      <c r="BK58" s="387"/>
      <c r="BL58" s="134"/>
      <c r="BM58" s="163"/>
      <c r="BN58" s="154"/>
      <c r="BO58" s="154"/>
      <c r="BP58" s="154"/>
      <c r="BQ58" s="163"/>
      <c r="BR58" s="154"/>
      <c r="BS58" s="154"/>
      <c r="BT58" s="163"/>
      <c r="BU58" s="163"/>
      <c r="BV58" s="387">
        <v>2256</v>
      </c>
      <c r="BW58" s="387">
        <v>767.27599999999995</v>
      </c>
      <c r="BX58" s="134">
        <f>IF(BV58=0, "    ---- ", IF(ABS(ROUND(100/BV58*BW58-100,1))&lt;999,ROUND(100/BV58*BW58-100,1),IF(ROUND(100/BV58*BW58-100,1)&gt;999,999,-999)))</f>
        <v>-66</v>
      </c>
      <c r="BY58" s="163">
        <f>100/$CM58*BW58</f>
        <v>1.579012413913635</v>
      </c>
      <c r="BZ58" s="387">
        <v>7554.5689999999995</v>
      </c>
      <c r="CA58" s="387">
        <v>400.56400000000002</v>
      </c>
      <c r="CB58" s="134">
        <f>IF(BZ58=0, "    ---- ", IF(ABS(ROUND(100/BZ58*CA58-100,1))&lt;999,ROUND(100/BZ58*CA58-100,1),IF(ROUND(100/BZ58*CA58-100,1)&gt;999,999,-999)))</f>
        <v>-94.7</v>
      </c>
      <c r="CC58" s="163">
        <f>100/$CM58*CA58</f>
        <v>0.82433899739715732</v>
      </c>
      <c r="CD58" s="387"/>
      <c r="CE58" s="387"/>
      <c r="CF58" s="134"/>
      <c r="CG58" s="163"/>
      <c r="CH58" s="387">
        <v>5723.3</v>
      </c>
      <c r="CI58" s="387">
        <v>9405</v>
      </c>
      <c r="CJ58" s="134">
        <f>IF(CH58=0, "    ---- ", IF(ABS(ROUND(100/CH58*CI58-100,1))&lt;999,ROUND(100/CH58*CI58-100,1),IF(ROUND(100/CH58*CI58-100,1)&gt;999,999,-999)))</f>
        <v>64.3</v>
      </c>
      <c r="CK58" s="163">
        <f>100/$CM58*CI58</f>
        <v>19.354980154283123</v>
      </c>
      <c r="CL58" s="70">
        <f t="shared" si="15"/>
        <v>57884.156239999997</v>
      </c>
      <c r="CM58" s="70">
        <f t="shared" si="15"/>
        <v>48592.144889999996</v>
      </c>
      <c r="CN58" s="154">
        <f t="shared" si="16"/>
        <v>-16.100000000000001</v>
      </c>
      <c r="CO58" s="205"/>
      <c r="CP58" s="359"/>
      <c r="CQ58" s="359"/>
      <c r="CR58" s="359"/>
      <c r="CS58" s="359"/>
      <c r="CT58" s="359"/>
      <c r="CU58" s="359"/>
      <c r="CV58" s="359"/>
      <c r="CW58" s="359"/>
      <c r="CX58" s="359"/>
      <c r="CY58" s="359"/>
      <c r="DA58" s="264"/>
    </row>
    <row r="59" spans="1:105" s="110" customFormat="1" ht="20.100000000000001" customHeight="1">
      <c r="A59" s="390" t="s">
        <v>42</v>
      </c>
      <c r="B59" s="159"/>
      <c r="C59" s="159"/>
      <c r="D59" s="159"/>
      <c r="E59" s="512"/>
      <c r="F59" s="159">
        <v>374.33123999999987</v>
      </c>
      <c r="G59" s="442">
        <v>41.040999999999997</v>
      </c>
      <c r="H59" s="158">
        <f>IF(F59=0, "    ---- ", IF(ABS(ROUND(100/F59*G59-100,1))&lt;999,ROUND(100/F59*G59-100,1),IF(ROUND(100/F59*G59-100,1)&gt;999,999,-999)))</f>
        <v>-89</v>
      </c>
      <c r="I59" s="258">
        <f>100/$CM59*G59</f>
        <v>0.18389456251725086</v>
      </c>
      <c r="J59" s="159">
        <v>985</v>
      </c>
      <c r="K59" s="159">
        <v>814</v>
      </c>
      <c r="L59" s="159">
        <f t="shared" si="12"/>
        <v>-17.399999999999999</v>
      </c>
      <c r="M59" s="258">
        <f t="shared" si="13"/>
        <v>3.6473325184338155</v>
      </c>
      <c r="N59" s="442"/>
      <c r="O59" s="442"/>
      <c r="P59" s="159"/>
      <c r="Q59" s="258"/>
      <c r="R59" s="159">
        <v>1854</v>
      </c>
      <c r="S59" s="442">
        <v>1122</v>
      </c>
      <c r="T59" s="158">
        <f>IF(R59=0, "    ---- ", IF(ABS(ROUND(100/R59*S59-100,1))&lt;999,ROUND(100/R59*S59-100,1),IF(ROUND(100/R59*S59-100,1)&gt;999,999,-999)))</f>
        <v>-39.5</v>
      </c>
      <c r="U59" s="258">
        <f>100/$CM59*S59</f>
        <v>5.0274042821655289</v>
      </c>
      <c r="V59" s="159"/>
      <c r="W59" s="159"/>
      <c r="X59" s="258"/>
      <c r="Y59" s="258"/>
      <c r="Z59" s="159">
        <v>3218</v>
      </c>
      <c r="AA59" s="442">
        <v>575</v>
      </c>
      <c r="AB59" s="158">
        <f>IF(Z59=0, "    ---- ", IF(ABS(ROUND(100/Z59*AA59-100,1))&lt;999,ROUND(100/Z59*AA59-100,1),IF(ROUND(100/Z59*AA59-100,1)&gt;999,999,-999)))</f>
        <v>-82.1</v>
      </c>
      <c r="AC59" s="258">
        <f>100/$CM59*AA59</f>
        <v>2.5764326757978426</v>
      </c>
      <c r="AD59" s="442"/>
      <c r="AE59" s="442"/>
      <c r="AF59" s="158"/>
      <c r="AG59" s="258"/>
      <c r="AH59" s="442"/>
      <c r="AI59" s="442"/>
      <c r="AJ59" s="158"/>
      <c r="AK59" s="258"/>
      <c r="AL59" s="159">
        <v>6213</v>
      </c>
      <c r="AM59" s="442">
        <v>3471.9740000000002</v>
      </c>
      <c r="AN59" s="158">
        <f>IF(AL59=0, "    ---- ", IF(ABS(ROUND(100/AL59*AM59-100,1))&lt;999,ROUND(100/AL59*AM59-100,1),IF(ROUND(100/AL59*AM59-100,1)&gt;999,999,-999)))</f>
        <v>-44.1</v>
      </c>
      <c r="AO59" s="258">
        <f>100/$CM59*AM59</f>
        <v>15.55705610977485</v>
      </c>
      <c r="AP59" s="442"/>
      <c r="AQ59" s="442"/>
      <c r="AR59" s="158"/>
      <c r="AS59" s="258"/>
      <c r="AT59" s="442"/>
      <c r="AU59" s="442"/>
      <c r="AV59" s="158"/>
      <c r="AW59" s="258"/>
      <c r="AX59" s="442"/>
      <c r="AY59" s="442">
        <v>4728.8249999999998</v>
      </c>
      <c r="AZ59" s="158" t="str">
        <f>IF(AX59=0, "    ---- ", IF(ABS(ROUND(100/AX59*AY59-100,1))&lt;999,ROUND(100/AX59*AY59-100,1),IF(ROUND(100/AX59*AY59-100,1)&gt;999,999,-999)))</f>
        <v xml:space="preserve">    ---- </v>
      </c>
      <c r="BA59" s="258">
        <f>100/$CM59*AY59</f>
        <v>21.188694344573449</v>
      </c>
      <c r="BB59" s="159">
        <v>1944</v>
      </c>
      <c r="BC59" s="442">
        <v>1676</v>
      </c>
      <c r="BD59" s="159">
        <f>IF(BB59=0, "    ---- ", IF(ABS(ROUND(100/BB59*BC59-100,1))&lt;999,ROUND(100/BB59*BC59-100,1),IF(ROUND(100/BB59*BC59-100,1)&gt;999,999,-999)))</f>
        <v>-13.8</v>
      </c>
      <c r="BE59" s="258">
        <f>100/$CM59*BC59</f>
        <v>7.5097411558907554</v>
      </c>
      <c r="BF59" s="442"/>
      <c r="BG59" s="442"/>
      <c r="BH59" s="159"/>
      <c r="BI59" s="258"/>
      <c r="BJ59" s="442"/>
      <c r="BK59" s="442"/>
      <c r="BL59" s="158"/>
      <c r="BM59" s="258"/>
      <c r="BN59" s="159"/>
      <c r="BO59" s="159"/>
      <c r="BP59" s="159"/>
      <c r="BQ59" s="258"/>
      <c r="BR59" s="159"/>
      <c r="BS59" s="159"/>
      <c r="BT59" s="258"/>
      <c r="BU59" s="258"/>
      <c r="BV59" s="159">
        <v>1630</v>
      </c>
      <c r="BW59" s="442">
        <v>767.27599999999995</v>
      </c>
      <c r="BX59" s="158">
        <f>IF(BV59=0, "    ---- ", IF(ABS(ROUND(100/BV59*BW59-100,1))&lt;999,ROUND(100/BV59*BW59-100,1),IF(ROUND(100/BV59*BW59-100,1)&gt;999,999,-999)))</f>
        <v>-52.9</v>
      </c>
      <c r="BY59" s="258">
        <f>100/$CM59*BW59</f>
        <v>3.4379738395747221</v>
      </c>
      <c r="BZ59" s="159">
        <v>7554.5689999999995</v>
      </c>
      <c r="CA59" s="442">
        <v>400.56400000000002</v>
      </c>
      <c r="CB59" s="158">
        <f>IF(BZ59=0, "    ---- ", IF(ABS(ROUND(100/BZ59*CA59-100,1))&lt;999,ROUND(100/BZ59*CA59-100,1),IF(ROUND(100/BZ59*CA59-100,1)&gt;999,999,-999)))</f>
        <v>-94.7</v>
      </c>
      <c r="CC59" s="258">
        <f>100/$CM59*CA59</f>
        <v>1.7948281362578906</v>
      </c>
      <c r="CD59" s="442"/>
      <c r="CE59" s="442"/>
      <c r="CF59" s="158"/>
      <c r="CG59" s="258"/>
      <c r="CH59" s="159">
        <v>5115.4000000000005</v>
      </c>
      <c r="CI59" s="442">
        <v>8721</v>
      </c>
      <c r="CJ59" s="158">
        <f>IF(CH59=0, "    ---- ", IF(ABS(ROUND(100/CH59*CI59-100,1))&lt;999,ROUND(100/CH59*CI59-100,1),IF(ROUND(100/CH59*CI59-100,1)&gt;999,999,-999)))</f>
        <v>70.5</v>
      </c>
      <c r="CK59" s="258">
        <f>100/$CM59*CI59</f>
        <v>39.07664237501389</v>
      </c>
      <c r="CL59" s="71">
        <f t="shared" si="15"/>
        <v>28888.30024</v>
      </c>
      <c r="CM59" s="71">
        <f t="shared" si="15"/>
        <v>22317.68</v>
      </c>
      <c r="CN59" s="159">
        <f t="shared" si="16"/>
        <v>-22.7</v>
      </c>
      <c r="CO59" s="85"/>
      <c r="CP59" s="382"/>
      <c r="CQ59" s="382"/>
      <c r="CR59" s="382"/>
      <c r="CS59" s="382"/>
      <c r="CT59" s="382"/>
      <c r="CU59" s="382"/>
      <c r="CV59" s="382"/>
      <c r="CW59" s="382"/>
      <c r="CX59" s="382"/>
      <c r="CY59" s="382"/>
      <c r="DA59" s="260"/>
    </row>
    <row r="60" spans="1:105" s="110" customFormat="1" ht="20.100000000000001" customHeight="1">
      <c r="A60" s="390" t="s">
        <v>43</v>
      </c>
      <c r="B60" s="159">
        <v>0</v>
      </c>
      <c r="C60" s="159">
        <v>4350.5896400000001</v>
      </c>
      <c r="D60" s="159" t="str">
        <f>IF(B60=0, "    ---- ", IF(ABS(ROUND(100/B60*C60-100,1))&lt;999,ROUND(100/B60*C60-100,1),IF(ROUND(100/B60*C60-100,1)&gt;999,999,-999)))</f>
        <v xml:space="preserve">    ---- </v>
      </c>
      <c r="E60" s="512">
        <f>100/$CM60*C60</f>
        <v>16.558242606325447</v>
      </c>
      <c r="F60" s="442"/>
      <c r="G60" s="442"/>
      <c r="H60" s="158"/>
      <c r="I60" s="258"/>
      <c r="J60" s="159">
        <v>10088.956</v>
      </c>
      <c r="K60" s="159">
        <v>9315.8752499999991</v>
      </c>
      <c r="L60" s="159">
        <f t="shared" si="12"/>
        <v>-7.7</v>
      </c>
      <c r="M60" s="258">
        <f t="shared" si="13"/>
        <v>35.456003724534845</v>
      </c>
      <c r="N60" s="442"/>
      <c r="O60" s="442"/>
      <c r="P60" s="159"/>
      <c r="Q60" s="258"/>
      <c r="R60" s="442"/>
      <c r="S60" s="442"/>
      <c r="T60" s="158"/>
      <c r="U60" s="258"/>
      <c r="V60" s="159"/>
      <c r="W60" s="159"/>
      <c r="X60" s="258"/>
      <c r="Y60" s="258"/>
      <c r="Z60" s="159">
        <v>17673</v>
      </c>
      <c r="AA60" s="442">
        <v>11924</v>
      </c>
      <c r="AB60" s="158">
        <f>IF(Z60=0, "    ---- ", IF(ABS(ROUND(100/Z60*AA60-100,1))&lt;999,ROUND(100/Z60*AA60-100,1),IF(ROUND(100/Z60*AA60-100,1)&gt;999,999,-999)))</f>
        <v>-32.5</v>
      </c>
      <c r="AC60" s="258">
        <f>100/$CM60*AA60</f>
        <v>45.382465636962401</v>
      </c>
      <c r="AD60" s="442"/>
      <c r="AE60" s="442"/>
      <c r="AF60" s="158"/>
      <c r="AG60" s="258"/>
      <c r="AH60" s="442"/>
      <c r="AI60" s="442"/>
      <c r="AJ60" s="158"/>
      <c r="AK60" s="258"/>
      <c r="AL60" s="442"/>
      <c r="AM60" s="442"/>
      <c r="AN60" s="158"/>
      <c r="AO60" s="258"/>
      <c r="AP60" s="442"/>
      <c r="AQ60" s="442"/>
      <c r="AR60" s="158"/>
      <c r="AS60" s="258"/>
      <c r="AT60" s="442"/>
      <c r="AU60" s="442"/>
      <c r="AV60" s="158"/>
      <c r="AW60" s="258"/>
      <c r="AX60" s="442"/>
      <c r="AY60" s="442"/>
      <c r="AZ60" s="158"/>
      <c r="BA60" s="258"/>
      <c r="BB60" s="442"/>
      <c r="BC60" s="442"/>
      <c r="BD60" s="158"/>
      <c r="BE60" s="258"/>
      <c r="BF60" s="442"/>
      <c r="BG60" s="442"/>
      <c r="BH60" s="158"/>
      <c r="BI60" s="258"/>
      <c r="BJ60" s="442"/>
      <c r="BK60" s="442"/>
      <c r="BL60" s="158"/>
      <c r="BM60" s="258"/>
      <c r="BN60" s="159"/>
      <c r="BO60" s="159"/>
      <c r="BP60" s="159"/>
      <c r="BQ60" s="258"/>
      <c r="BR60" s="159"/>
      <c r="BS60" s="159"/>
      <c r="BT60" s="258"/>
      <c r="BU60" s="258"/>
      <c r="BV60" s="159">
        <v>626</v>
      </c>
      <c r="BW60" s="442">
        <v>0</v>
      </c>
      <c r="BX60" s="158">
        <f>IF(BV60=0, "    ---- ", IF(ABS(ROUND(100/BV60*BW60-100,1))&lt;999,ROUND(100/BV60*BW60-100,1),IF(ROUND(100/BV60*BW60-100,1)&gt;999,999,-999)))</f>
        <v>-100</v>
      </c>
      <c r="BY60" s="258">
        <f>100/$CM60*BW60</f>
        <v>0</v>
      </c>
      <c r="BZ60" s="442"/>
      <c r="CA60" s="442"/>
      <c r="CB60" s="158"/>
      <c r="CC60" s="258"/>
      <c r="CD60" s="442"/>
      <c r="CE60" s="442"/>
      <c r="CF60" s="158"/>
      <c r="CG60" s="258"/>
      <c r="CH60" s="159">
        <v>607.9</v>
      </c>
      <c r="CI60" s="442">
        <v>684</v>
      </c>
      <c r="CJ60" s="158">
        <f>IF(CH60=0, "    ---- ", IF(ABS(ROUND(100/CH60*CI60-100,1))&lt;999,ROUND(100/CH60*CI60-100,1),IF(ROUND(100/CH60*CI60-100,1)&gt;999,999,-999)))</f>
        <v>12.5</v>
      </c>
      <c r="CK60" s="258">
        <f>100/$CM60*CI60</f>
        <v>2.6032880321773133</v>
      </c>
      <c r="CL60" s="71">
        <f t="shared" si="15"/>
        <v>28995.856</v>
      </c>
      <c r="CM60" s="71">
        <f t="shared" si="15"/>
        <v>26274.464889999999</v>
      </c>
      <c r="CN60" s="159">
        <f t="shared" si="16"/>
        <v>-9.4</v>
      </c>
      <c r="CO60" s="85"/>
      <c r="CP60" s="382"/>
      <c r="CQ60" s="382"/>
      <c r="CR60" s="382"/>
      <c r="CS60" s="382"/>
      <c r="CT60" s="382"/>
      <c r="CU60" s="382"/>
      <c r="CV60" s="382"/>
      <c r="CW60" s="382"/>
      <c r="CX60" s="382"/>
      <c r="CY60" s="382"/>
      <c r="DA60" s="260"/>
    </row>
    <row r="61" spans="1:105" s="110" customFormat="1" ht="20.100000000000001" customHeight="1">
      <c r="A61" s="430" t="s">
        <v>12</v>
      </c>
      <c r="B61" s="430"/>
      <c r="C61" s="430"/>
      <c r="D61" s="430"/>
      <c r="E61" s="430"/>
      <c r="F61" s="430"/>
      <c r="G61" s="430"/>
      <c r="H61" s="430"/>
      <c r="I61" s="430"/>
      <c r="J61" s="430"/>
      <c r="K61" s="430"/>
      <c r="L61" s="430"/>
      <c r="M61" s="430"/>
      <c r="N61" s="430"/>
      <c r="O61" s="430"/>
      <c r="P61" s="430"/>
      <c r="Q61" s="430"/>
      <c r="R61" s="430"/>
      <c r="S61" s="430"/>
      <c r="T61" s="430"/>
      <c r="U61" s="430"/>
      <c r="V61" s="430"/>
      <c r="W61" s="430"/>
      <c r="X61" s="430"/>
      <c r="Y61" s="430"/>
      <c r="Z61" s="430"/>
      <c r="AA61" s="430"/>
      <c r="AB61" s="430"/>
      <c r="AC61" s="430"/>
      <c r="AD61" s="430"/>
      <c r="AE61" s="430"/>
      <c r="AF61" s="430"/>
      <c r="AG61" s="430"/>
      <c r="AH61" s="430"/>
      <c r="AI61" s="430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430"/>
      <c r="BE61" s="430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30"/>
      <c r="CB61" s="430"/>
      <c r="CC61" s="430"/>
      <c r="CD61" s="430"/>
      <c r="CE61" s="430"/>
      <c r="CF61" s="430"/>
      <c r="CG61" s="430"/>
      <c r="CH61" s="430"/>
      <c r="CI61" s="430"/>
      <c r="CJ61" s="430"/>
      <c r="CK61" s="430"/>
      <c r="CL61" s="430"/>
      <c r="CM61" s="430"/>
      <c r="CN61" s="430"/>
      <c r="CO61" s="85"/>
      <c r="CP61" s="382"/>
      <c r="CQ61" s="382"/>
      <c r="CR61" s="382"/>
      <c r="CS61" s="382"/>
      <c r="CT61" s="382"/>
      <c r="CU61" s="382"/>
      <c r="CV61" s="382"/>
      <c r="CW61" s="382"/>
      <c r="CX61" s="382"/>
      <c r="CY61" s="382"/>
      <c r="DA61" s="260"/>
    </row>
    <row r="62" spans="1:105" s="110" customFormat="1" ht="20.100000000000001" customHeight="1">
      <c r="A62" s="430" t="s">
        <v>13</v>
      </c>
      <c r="B62" s="430"/>
      <c r="C62" s="430"/>
      <c r="D62" s="430"/>
      <c r="E62" s="430"/>
      <c r="F62" s="430"/>
      <c r="G62" s="430"/>
      <c r="H62" s="430"/>
      <c r="I62" s="430"/>
      <c r="J62" s="430"/>
      <c r="K62" s="430"/>
      <c r="L62" s="430"/>
      <c r="M62" s="430"/>
      <c r="N62" s="430"/>
      <c r="O62" s="430"/>
      <c r="P62" s="430"/>
      <c r="Q62" s="430"/>
      <c r="R62" s="430"/>
      <c r="S62" s="430"/>
      <c r="T62" s="430"/>
      <c r="U62" s="430"/>
      <c r="V62" s="430"/>
      <c r="W62" s="430"/>
      <c r="X62" s="430"/>
      <c r="Y62" s="430"/>
      <c r="Z62" s="430"/>
      <c r="AA62" s="430"/>
      <c r="AB62" s="430"/>
      <c r="AC62" s="430"/>
      <c r="AD62" s="430"/>
      <c r="AE62" s="430"/>
      <c r="AF62" s="430"/>
      <c r="AG62" s="430"/>
      <c r="AH62" s="430"/>
      <c r="AI62" s="430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430"/>
      <c r="BE62" s="430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30"/>
      <c r="CB62" s="430"/>
      <c r="CC62" s="430"/>
      <c r="CD62" s="430"/>
      <c r="CE62" s="430"/>
      <c r="CF62" s="430"/>
      <c r="CG62" s="430"/>
      <c r="CH62" s="430"/>
      <c r="CI62" s="430"/>
      <c r="CJ62" s="430"/>
      <c r="CK62" s="430"/>
      <c r="CL62" s="430"/>
      <c r="CM62" s="430"/>
      <c r="CN62" s="430"/>
      <c r="CO62" s="85"/>
      <c r="CP62" s="382"/>
      <c r="CQ62" s="382"/>
      <c r="CR62" s="382"/>
      <c r="CS62" s="382"/>
      <c r="CT62" s="382"/>
      <c r="CU62" s="382"/>
      <c r="CV62" s="382"/>
      <c r="CW62" s="382"/>
      <c r="CX62" s="382"/>
      <c r="CY62" s="382"/>
      <c r="DA62" s="260"/>
    </row>
    <row r="63" spans="1:105" s="110" customFormat="1" ht="20.100000000000001" customHeight="1">
      <c r="A63" s="430" t="s">
        <v>14</v>
      </c>
      <c r="B63" s="430"/>
      <c r="C63" s="430"/>
      <c r="D63" s="430"/>
      <c r="E63" s="430"/>
      <c r="F63" s="430"/>
      <c r="G63" s="430"/>
      <c r="H63" s="430"/>
      <c r="I63" s="430"/>
      <c r="J63" s="430"/>
      <c r="K63" s="430"/>
      <c r="L63" s="430"/>
      <c r="M63" s="430"/>
      <c r="N63" s="430"/>
      <c r="O63" s="430"/>
      <c r="P63" s="430"/>
      <c r="Q63" s="430"/>
      <c r="R63" s="430"/>
      <c r="S63" s="430"/>
      <c r="T63" s="430"/>
      <c r="U63" s="430"/>
      <c r="V63" s="430"/>
      <c r="W63" s="430"/>
      <c r="X63" s="430"/>
      <c r="Y63" s="430"/>
      <c r="Z63" s="430"/>
      <c r="AA63" s="430"/>
      <c r="AB63" s="430"/>
      <c r="AC63" s="430"/>
      <c r="AD63" s="430"/>
      <c r="AE63" s="430"/>
      <c r="AF63" s="430"/>
      <c r="AG63" s="430"/>
      <c r="AH63" s="430"/>
      <c r="AI63" s="430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430"/>
      <c r="BE63" s="430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30"/>
      <c r="CB63" s="430"/>
      <c r="CC63" s="430"/>
      <c r="CD63" s="430"/>
      <c r="CE63" s="430"/>
      <c r="CF63" s="430"/>
      <c r="CG63" s="430"/>
      <c r="CH63" s="430"/>
      <c r="CI63" s="430"/>
      <c r="CJ63" s="430"/>
      <c r="CK63" s="430"/>
      <c r="CL63" s="430"/>
      <c r="CM63" s="430"/>
      <c r="CN63" s="430"/>
      <c r="CO63" s="85"/>
      <c r="CP63" s="382"/>
      <c r="CQ63" s="382"/>
      <c r="CR63" s="382"/>
      <c r="CS63" s="382"/>
      <c r="CT63" s="382"/>
      <c r="CU63" s="382"/>
      <c r="CV63" s="382"/>
      <c r="CW63" s="382"/>
      <c r="CX63" s="382"/>
      <c r="CY63" s="382"/>
      <c r="DA63" s="260"/>
    </row>
    <row r="64" spans="1:105" s="263" customFormat="1" ht="20.100000000000001" customHeight="1">
      <c r="A64" s="391" t="s">
        <v>52</v>
      </c>
      <c r="B64" s="154"/>
      <c r="C64" s="154"/>
      <c r="D64" s="154"/>
      <c r="E64" s="510"/>
      <c r="F64" s="387">
        <v>1629.85283</v>
      </c>
      <c r="G64" s="387">
        <v>883.71100000000001</v>
      </c>
      <c r="H64" s="134">
        <f>IF(F64=0, "    ---- ", IF(ABS(ROUND(100/F64*G64-100,1))&lt;999,ROUND(100/F64*G64-100,1),IF(ROUND(100/F64*G64-100,1)&gt;999,999,-999)))</f>
        <v>-45.8</v>
      </c>
      <c r="I64" s="163">
        <f>100/$CM64*G64</f>
        <v>1.0184294081536269</v>
      </c>
      <c r="J64" s="154">
        <v>6566.3969300000008</v>
      </c>
      <c r="K64" s="154">
        <v>11744.843420000001</v>
      </c>
      <c r="L64" s="154">
        <f>IF(J64=0, "    ---- ", IF(ABS(ROUND(100/J64*K64-100,1))&lt;999,ROUND(100/J64*K64-100,1),IF(ROUND(100/J64*K64-100,1)&gt;999,999,-999)))</f>
        <v>78.900000000000006</v>
      </c>
      <c r="M64" s="163">
        <f>100/$CM64*K64</f>
        <v>13.535300492002046</v>
      </c>
      <c r="N64" s="387"/>
      <c r="O64" s="387"/>
      <c r="P64" s="154"/>
      <c r="Q64" s="163"/>
      <c r="R64" s="387">
        <v>2294</v>
      </c>
      <c r="S64" s="387">
        <v>3520</v>
      </c>
      <c r="T64" s="134">
        <f>IF(R64=0, "    ---- ", IF(ABS(ROUND(100/R64*S64-100,1))&lt;999,ROUND(100/R64*S64-100,1),IF(ROUND(100/R64*S64-100,1)&gt;999,999,-999)))</f>
        <v>53.4</v>
      </c>
      <c r="U64" s="163">
        <f>100/$CM64*S64</f>
        <v>4.056610720813441</v>
      </c>
      <c r="V64" s="154"/>
      <c r="W64" s="154"/>
      <c r="X64" s="163"/>
      <c r="Y64" s="163"/>
      <c r="Z64" s="387"/>
      <c r="AA64" s="387"/>
      <c r="AB64" s="134"/>
      <c r="AC64" s="163"/>
      <c r="AD64" s="387">
        <v>5726.7129999999997</v>
      </c>
      <c r="AE64" s="387">
        <v>5342.2259999999997</v>
      </c>
      <c r="AF64" s="134">
        <f>IF(AD64=0, "    ---- ", IF(ABS(ROUND(100/AD64*AE64-100,1))&lt;999,ROUND(100/AD64*AE64-100,1),IF(ROUND(100/AD64*AE64-100,1)&gt;999,999,-999)))</f>
        <v>-6.7</v>
      </c>
      <c r="AG64" s="163">
        <f>100/$CM64*AE64</f>
        <v>6.1566282001728139</v>
      </c>
      <c r="AH64" s="387"/>
      <c r="AI64" s="387"/>
      <c r="AJ64" s="134"/>
      <c r="AK64" s="163"/>
      <c r="AL64" s="387"/>
      <c r="AM64" s="387"/>
      <c r="AN64" s="134"/>
      <c r="AO64" s="163"/>
      <c r="AP64" s="387"/>
      <c r="AQ64" s="387"/>
      <c r="AR64" s="134"/>
      <c r="AS64" s="163"/>
      <c r="AT64" s="387">
        <v>1672</v>
      </c>
      <c r="AU64" s="387">
        <v>0</v>
      </c>
      <c r="AV64" s="134">
        <f>IF(AT64=0, "    ---- ", IF(ABS(ROUND(100/AT64*AU64-100,1))&lt;999,ROUND(100/AT64*AU64-100,1),IF(ROUND(100/AT64*AU64-100,1)&gt;999,999,-999)))</f>
        <v>-100</v>
      </c>
      <c r="AW64" s="163">
        <f>100/$CM64*AU64</f>
        <v>0</v>
      </c>
      <c r="AX64" s="387"/>
      <c r="AY64" s="387"/>
      <c r="AZ64" s="134"/>
      <c r="BA64" s="163"/>
      <c r="BB64" s="387"/>
      <c r="BC64" s="387"/>
      <c r="BD64" s="134"/>
      <c r="BE64" s="163"/>
      <c r="BF64" s="387"/>
      <c r="BG64" s="387"/>
      <c r="BH64" s="134"/>
      <c r="BI64" s="163"/>
      <c r="BJ64" s="387"/>
      <c r="BK64" s="387"/>
      <c r="BL64" s="134"/>
      <c r="BM64" s="163"/>
      <c r="BN64" s="154"/>
      <c r="BO64" s="154"/>
      <c r="BP64" s="154"/>
      <c r="BQ64" s="163"/>
      <c r="BR64" s="154"/>
      <c r="BS64" s="154"/>
      <c r="BT64" s="163"/>
      <c r="BU64" s="163"/>
      <c r="BV64" s="387">
        <v>4368</v>
      </c>
      <c r="BW64" s="387">
        <v>29723.502</v>
      </c>
      <c r="BX64" s="134">
        <f>IF(BV64=0, "    ---- ", IF(ABS(ROUND(100/BV64*BW64-100,1))&lt;999,ROUND(100/BV64*BW64-100,1),IF(ROUND(100/BV64*BW64-100,1)&gt;999,999,-999)))</f>
        <v>580.5</v>
      </c>
      <c r="BY64" s="163">
        <f>100/$CM64*BW64</f>
        <v>34.254737748102201</v>
      </c>
      <c r="BZ64" s="387">
        <v>52285.071000000004</v>
      </c>
      <c r="CA64" s="387">
        <v>35557.661999999997</v>
      </c>
      <c r="CB64" s="134">
        <f>IF(BZ64=0, "    ---- ", IF(ABS(ROUND(100/BZ64*CA64-100,1))&lt;999,ROUND(100/BZ64*CA64-100,1),IF(ROUND(100/BZ64*CA64-100,1)&gt;999,999,-999)))</f>
        <v>-32</v>
      </c>
      <c r="CC64" s="163">
        <f>100/$CM64*CA64</f>
        <v>40.978293430755876</v>
      </c>
      <c r="CD64" s="387"/>
      <c r="CE64" s="387"/>
      <c r="CF64" s="134"/>
      <c r="CG64" s="163"/>
      <c r="CH64" s="387"/>
      <c r="CI64" s="387"/>
      <c r="CJ64" s="134"/>
      <c r="CK64" s="163"/>
      <c r="CL64" s="70">
        <f t="shared" ref="CL64:CM66" si="17">B64+F64+J64+N64+R64+V64+Z64+AD64+AH64+AL64+AP64+AT64+AX64+BB64+BF64+BJ64+BN64+BR64+BV64+BZ64+CD64+CH64</f>
        <v>74542.033760000006</v>
      </c>
      <c r="CM64" s="70">
        <f t="shared" si="17"/>
        <v>86771.94442</v>
      </c>
      <c r="CN64" s="154">
        <f t="shared" si="16"/>
        <v>16.399999999999999</v>
      </c>
      <c r="CO64" s="205"/>
      <c r="CP64" s="359"/>
      <c r="CQ64" s="359"/>
      <c r="CR64" s="359"/>
      <c r="CS64" s="359"/>
      <c r="CT64" s="359"/>
      <c r="CU64" s="359"/>
      <c r="CV64" s="359"/>
      <c r="CW64" s="359"/>
      <c r="CX64" s="359"/>
      <c r="CY64" s="359"/>
      <c r="DA64" s="264"/>
    </row>
    <row r="65" spans="1:105" s="110" customFormat="1" ht="20.100000000000001" customHeight="1">
      <c r="A65" s="390" t="s">
        <v>15</v>
      </c>
      <c r="B65" s="159"/>
      <c r="C65" s="159"/>
      <c r="D65" s="159"/>
      <c r="E65" s="512"/>
      <c r="F65" s="159">
        <v>1629.85283</v>
      </c>
      <c r="G65" s="442">
        <v>883.71100000000001</v>
      </c>
      <c r="H65" s="158">
        <f>IF(F65=0, "    ---- ", IF(ABS(ROUND(100/F65*G65-100,1))&lt;999,ROUND(100/F65*G65-100,1),IF(ROUND(100/F65*G65-100,1)&gt;999,999,-999)))</f>
        <v>-45.8</v>
      </c>
      <c r="I65" s="258">
        <f>100/$CM65*G65</f>
        <v>1.5219224433147791</v>
      </c>
      <c r="J65" s="159">
        <v>6566.3969300000008</v>
      </c>
      <c r="K65" s="159">
        <v>11744.843420000001</v>
      </c>
      <c r="L65" s="159">
        <f>IF(J65=0, "    ---- ", IF(ABS(ROUND(100/J65*K65-100,1))&lt;999,ROUND(100/J65*K65-100,1),IF(ROUND(100/J65*K65-100,1)&gt;999,999,-999)))</f>
        <v>78.900000000000006</v>
      </c>
      <c r="M65" s="258">
        <f>100/$CM65*K65</f>
        <v>20.226907658856693</v>
      </c>
      <c r="N65" s="442"/>
      <c r="O65" s="442"/>
      <c r="P65" s="159"/>
      <c r="Q65" s="258"/>
      <c r="R65" s="442"/>
      <c r="S65" s="442"/>
      <c r="T65" s="158"/>
      <c r="U65" s="258"/>
      <c r="V65" s="159"/>
      <c r="W65" s="159"/>
      <c r="X65" s="258"/>
      <c r="Y65" s="258"/>
      <c r="Z65" s="442"/>
      <c r="AA65" s="442"/>
      <c r="AB65" s="158"/>
      <c r="AC65" s="258"/>
      <c r="AD65" s="159">
        <v>5726.7129999999997</v>
      </c>
      <c r="AE65" s="442">
        <v>5342.2259999999997</v>
      </c>
      <c r="AF65" s="158">
        <f>IF(AD65=0, "    ---- ", IF(ABS(ROUND(100/AD65*AE65-100,1))&lt;999,ROUND(100/AD65*AE65-100,1),IF(ROUND(100/AD65*AE65-100,1)&gt;999,999,-999)))</f>
        <v>-6.7</v>
      </c>
      <c r="AG65" s="258">
        <f>100/$CM65*AE65</f>
        <v>9.2003535620352555</v>
      </c>
      <c r="AH65" s="442"/>
      <c r="AI65" s="442"/>
      <c r="AJ65" s="158"/>
      <c r="AK65" s="258"/>
      <c r="AL65" s="442"/>
      <c r="AM65" s="442"/>
      <c r="AN65" s="158"/>
      <c r="AO65" s="258"/>
      <c r="AP65" s="442"/>
      <c r="AQ65" s="442"/>
      <c r="AR65" s="158"/>
      <c r="AS65" s="258"/>
      <c r="AT65" s="159">
        <v>1672</v>
      </c>
      <c r="AU65" s="442">
        <v>0</v>
      </c>
      <c r="AV65" s="158">
        <f>IF(AT65=0, "    ---- ", IF(ABS(ROUND(100/AT65*AU65-100,1))&lt;999,ROUND(100/AT65*AU65-100,1),IF(ROUND(100/AT65*AU65-100,1)&gt;999,999,-999)))</f>
        <v>-100</v>
      </c>
      <c r="AW65" s="258">
        <f>100/$CM65*AU65</f>
        <v>0</v>
      </c>
      <c r="AX65" s="442"/>
      <c r="AY65" s="442"/>
      <c r="AZ65" s="158"/>
      <c r="BA65" s="258"/>
      <c r="BB65" s="442"/>
      <c r="BC65" s="442"/>
      <c r="BD65" s="159"/>
      <c r="BE65" s="258"/>
      <c r="BF65" s="442"/>
      <c r="BG65" s="442"/>
      <c r="BH65" s="159"/>
      <c r="BI65" s="258"/>
      <c r="BJ65" s="442"/>
      <c r="BK65" s="442"/>
      <c r="BL65" s="158"/>
      <c r="BM65" s="258"/>
      <c r="BN65" s="159"/>
      <c r="BO65" s="159"/>
      <c r="BP65" s="159"/>
      <c r="BQ65" s="258"/>
      <c r="BR65" s="159"/>
      <c r="BS65" s="159"/>
      <c r="BT65" s="258"/>
      <c r="BU65" s="258"/>
      <c r="BV65" s="159">
        <v>4338</v>
      </c>
      <c r="BW65" s="442">
        <v>4537</v>
      </c>
      <c r="BX65" s="158">
        <f>IF(BV65=0, "    ---- ", IF(ABS(ROUND(100/BV65*BW65-100,1))&lt;999,ROUND(100/BV65*BW65-100,1),IF(ROUND(100/BV65*BW65-100,1)&gt;999,999,-999)))</f>
        <v>4.5999999999999996</v>
      </c>
      <c r="BY65" s="258">
        <f>100/$CM65*BW65</f>
        <v>7.8135975735496697</v>
      </c>
      <c r="BZ65" s="159">
        <v>52285.071000000004</v>
      </c>
      <c r="CA65" s="442">
        <v>35557.661999999997</v>
      </c>
      <c r="CB65" s="158">
        <f>IF(BZ65=0, "    ---- ", IF(ABS(ROUND(100/BZ65*CA65-100,1))&lt;999,ROUND(100/BZ65*CA65-100,1),IF(ROUND(100/BZ65*CA65-100,1)&gt;999,999,-999)))</f>
        <v>-32</v>
      </c>
      <c r="CC65" s="258">
        <f>100/$CM65*CA65</f>
        <v>61.237218762243614</v>
      </c>
      <c r="CD65" s="442"/>
      <c r="CE65" s="442"/>
      <c r="CF65" s="158"/>
      <c r="CG65" s="258"/>
      <c r="CH65" s="442"/>
      <c r="CI65" s="442"/>
      <c r="CJ65" s="158"/>
      <c r="CK65" s="258"/>
      <c r="CL65" s="71">
        <f t="shared" si="17"/>
        <v>72218.033760000006</v>
      </c>
      <c r="CM65" s="71">
        <f t="shared" si="17"/>
        <v>58065.442419999992</v>
      </c>
      <c r="CN65" s="159">
        <f t="shared" si="16"/>
        <v>-19.600000000000001</v>
      </c>
      <c r="CO65" s="85"/>
      <c r="CP65" s="382"/>
      <c r="CQ65" s="382"/>
      <c r="CR65" s="382"/>
      <c r="CS65" s="382"/>
      <c r="CT65" s="382"/>
      <c r="CU65" s="382"/>
      <c r="CV65" s="382"/>
      <c r="CW65" s="382"/>
      <c r="CX65" s="382"/>
      <c r="CY65" s="382"/>
      <c r="DA65" s="260"/>
    </row>
    <row r="66" spans="1:105" s="110" customFormat="1" ht="20.100000000000001" customHeight="1">
      <c r="A66" s="390" t="s">
        <v>158</v>
      </c>
      <c r="B66" s="159"/>
      <c r="C66" s="159"/>
      <c r="D66" s="159"/>
      <c r="E66" s="512"/>
      <c r="F66" s="159"/>
      <c r="G66" s="159"/>
      <c r="H66" s="158"/>
      <c r="I66" s="258"/>
      <c r="J66" s="159"/>
      <c r="K66" s="159"/>
      <c r="L66" s="159"/>
      <c r="M66" s="258"/>
      <c r="N66" s="159"/>
      <c r="O66" s="159"/>
      <c r="P66" s="159"/>
      <c r="Q66" s="258"/>
      <c r="R66" s="159">
        <v>2294</v>
      </c>
      <c r="S66" s="159">
        <v>3520</v>
      </c>
      <c r="T66" s="158">
        <f>IF(R66=0, "    ---- ", IF(ABS(ROUND(100/R66*S66-100,1))&lt;999,ROUND(100/R66*S66-100,1),IF(ROUND(100/R66*S66-100,1)&gt;999,999,-999)))</f>
        <v>53.4</v>
      </c>
      <c r="U66" s="258">
        <f>100/$CM66*S66</f>
        <v>98.296565205249934</v>
      </c>
      <c r="V66" s="159"/>
      <c r="W66" s="159"/>
      <c r="X66" s="258"/>
      <c r="Y66" s="258"/>
      <c r="Z66" s="159"/>
      <c r="AA66" s="159"/>
      <c r="AB66" s="158"/>
      <c r="AC66" s="258"/>
      <c r="AD66" s="159"/>
      <c r="AE66" s="159"/>
      <c r="AF66" s="158"/>
      <c r="AG66" s="258"/>
      <c r="AH66" s="159"/>
      <c r="AI66" s="159"/>
      <c r="AJ66" s="158"/>
      <c r="AK66" s="258"/>
      <c r="AL66" s="159"/>
      <c r="AM66" s="159"/>
      <c r="AN66" s="158"/>
      <c r="AO66" s="258"/>
      <c r="AP66" s="159"/>
      <c r="AQ66" s="159"/>
      <c r="AR66" s="158"/>
      <c r="AS66" s="258"/>
      <c r="AT66" s="159"/>
      <c r="AU66" s="159"/>
      <c r="AV66" s="158"/>
      <c r="AW66" s="258"/>
      <c r="AX66" s="159"/>
      <c r="AY66" s="159"/>
      <c r="AZ66" s="158"/>
      <c r="BA66" s="258"/>
      <c r="BB66" s="159"/>
      <c r="BC66" s="159"/>
      <c r="BD66" s="159"/>
      <c r="BE66" s="258"/>
      <c r="BF66" s="159"/>
      <c r="BG66" s="159"/>
      <c r="BH66" s="159"/>
      <c r="BI66" s="258"/>
      <c r="BJ66" s="159"/>
      <c r="BK66" s="159"/>
      <c r="BL66" s="158"/>
      <c r="BM66" s="258"/>
      <c r="BN66" s="159"/>
      <c r="BO66" s="159"/>
      <c r="BP66" s="159"/>
      <c r="BQ66" s="258"/>
      <c r="BR66" s="159"/>
      <c r="BS66" s="159"/>
      <c r="BT66" s="258"/>
      <c r="BU66" s="258"/>
      <c r="BV66" s="159">
        <v>30</v>
      </c>
      <c r="BW66" s="159">
        <v>61</v>
      </c>
      <c r="BX66" s="158">
        <f>IF(BV66=0, "    ---- ", IF(ABS(ROUND(100/BV66*BW66-100,1))&lt;999,ROUND(100/BV66*BW66-100,1),IF(ROUND(100/BV66*BW66-100,1)&gt;999,999,-999)))</f>
        <v>103.3</v>
      </c>
      <c r="BY66" s="258">
        <f>100/$CM66*BW66</f>
        <v>1.7034347947500699</v>
      </c>
      <c r="BZ66" s="159"/>
      <c r="CA66" s="159"/>
      <c r="CB66" s="158"/>
      <c r="CC66" s="258"/>
      <c r="CD66" s="159"/>
      <c r="CE66" s="159"/>
      <c r="CF66" s="158"/>
      <c r="CG66" s="258"/>
      <c r="CH66" s="159"/>
      <c r="CI66" s="159"/>
      <c r="CJ66" s="158"/>
      <c r="CK66" s="258"/>
      <c r="CL66" s="71">
        <f t="shared" si="17"/>
        <v>2324</v>
      </c>
      <c r="CM66" s="71">
        <f t="shared" si="17"/>
        <v>3581</v>
      </c>
      <c r="CN66" s="159">
        <f t="shared" si="16"/>
        <v>54.1</v>
      </c>
      <c r="CO66" s="85"/>
      <c r="CP66" s="382"/>
      <c r="CQ66" s="382"/>
      <c r="CR66" s="382"/>
      <c r="CS66" s="382"/>
      <c r="CT66" s="382"/>
      <c r="CU66" s="382"/>
      <c r="CV66" s="382"/>
      <c r="CW66" s="382"/>
      <c r="CX66" s="382"/>
      <c r="CY66" s="382"/>
      <c r="DA66" s="260"/>
    </row>
    <row r="67" spans="1:105" s="110" customFormat="1" ht="20.100000000000001" customHeight="1">
      <c r="A67" s="430" t="s">
        <v>320</v>
      </c>
      <c r="B67" s="430"/>
      <c r="C67" s="430"/>
      <c r="D67" s="430"/>
      <c r="E67" s="430"/>
      <c r="F67" s="430"/>
      <c r="G67" s="430"/>
      <c r="H67" s="430"/>
      <c r="I67" s="430"/>
      <c r="J67" s="430"/>
      <c r="K67" s="430"/>
      <c r="L67" s="430"/>
      <c r="M67" s="430"/>
      <c r="N67" s="430"/>
      <c r="O67" s="430"/>
      <c r="P67" s="430"/>
      <c r="Q67" s="430"/>
      <c r="R67" s="430"/>
      <c r="S67" s="430"/>
      <c r="T67" s="430"/>
      <c r="U67" s="430"/>
      <c r="V67" s="430"/>
      <c r="W67" s="430"/>
      <c r="X67" s="430"/>
      <c r="Y67" s="430"/>
      <c r="Z67" s="430"/>
      <c r="AA67" s="430"/>
      <c r="AB67" s="430"/>
      <c r="AC67" s="430"/>
      <c r="AD67" s="430"/>
      <c r="AE67" s="430"/>
      <c r="AF67" s="430"/>
      <c r="AG67" s="430"/>
      <c r="AH67" s="430"/>
      <c r="AI67" s="430"/>
      <c r="AJ67" s="430"/>
      <c r="AK67" s="430"/>
      <c r="AL67" s="430"/>
      <c r="AM67" s="430"/>
      <c r="AN67" s="430"/>
      <c r="AO67" s="430"/>
      <c r="AP67" s="430"/>
      <c r="AQ67" s="430"/>
      <c r="AR67" s="430"/>
      <c r="AS67" s="430"/>
      <c r="AT67" s="430"/>
      <c r="AU67" s="430"/>
      <c r="AV67" s="430"/>
      <c r="AW67" s="430"/>
      <c r="AX67" s="430"/>
      <c r="AY67" s="430"/>
      <c r="AZ67" s="430"/>
      <c r="BA67" s="430"/>
      <c r="BB67" s="430"/>
      <c r="BC67" s="430"/>
      <c r="BD67" s="430"/>
      <c r="BE67" s="430"/>
      <c r="BF67" s="430"/>
      <c r="BG67" s="430"/>
      <c r="BH67" s="430"/>
      <c r="BI67" s="430"/>
      <c r="BJ67" s="430"/>
      <c r="BK67" s="430"/>
      <c r="BL67" s="430"/>
      <c r="BM67" s="430"/>
      <c r="BN67" s="430"/>
      <c r="BO67" s="430"/>
      <c r="BP67" s="430"/>
      <c r="BQ67" s="430"/>
      <c r="BR67" s="430"/>
      <c r="BS67" s="430"/>
      <c r="BT67" s="430"/>
      <c r="BU67" s="430"/>
      <c r="BV67" s="430"/>
      <c r="BW67" s="430"/>
      <c r="BX67" s="430"/>
      <c r="BY67" s="430"/>
      <c r="BZ67" s="430"/>
      <c r="CA67" s="430"/>
      <c r="CB67" s="430"/>
      <c r="CC67" s="430"/>
      <c r="CD67" s="430"/>
      <c r="CE67" s="430"/>
      <c r="CF67" s="430"/>
      <c r="CG67" s="430"/>
      <c r="CH67" s="430"/>
      <c r="CI67" s="430"/>
      <c r="CJ67" s="430"/>
      <c r="CK67" s="430"/>
      <c r="CL67" s="430"/>
      <c r="CM67" s="430"/>
      <c r="CN67" s="430"/>
      <c r="CO67" s="85"/>
      <c r="CP67" s="382"/>
      <c r="CQ67" s="382"/>
      <c r="CR67" s="382"/>
      <c r="CS67" s="382"/>
      <c r="CT67" s="382"/>
      <c r="CU67" s="382"/>
      <c r="CV67" s="382"/>
      <c r="CW67" s="382"/>
      <c r="CX67" s="382"/>
      <c r="CY67" s="382"/>
      <c r="DA67" s="260"/>
    </row>
    <row r="68" spans="1:105" s="110" customFormat="1" ht="20.100000000000001" customHeight="1">
      <c r="A68" s="430" t="s">
        <v>321</v>
      </c>
      <c r="B68" s="435"/>
      <c r="C68" s="435"/>
      <c r="D68" s="435"/>
      <c r="E68" s="513"/>
      <c r="F68" s="444"/>
      <c r="G68" s="444"/>
      <c r="H68" s="432"/>
      <c r="I68" s="433"/>
      <c r="J68" s="435"/>
      <c r="K68" s="435"/>
      <c r="L68" s="435"/>
      <c r="M68" s="433"/>
      <c r="N68" s="444"/>
      <c r="O68" s="444"/>
      <c r="P68" s="435"/>
      <c r="Q68" s="433"/>
      <c r="R68" s="444"/>
      <c r="S68" s="444"/>
      <c r="T68" s="432"/>
      <c r="U68" s="433"/>
      <c r="V68" s="435"/>
      <c r="W68" s="435"/>
      <c r="X68" s="433"/>
      <c r="Y68" s="433"/>
      <c r="Z68" s="444"/>
      <c r="AA68" s="444"/>
      <c r="AB68" s="432"/>
      <c r="AC68" s="433"/>
      <c r="AD68" s="444"/>
      <c r="AE68" s="444"/>
      <c r="AF68" s="432"/>
      <c r="AG68" s="433"/>
      <c r="AH68" s="444"/>
      <c r="AI68" s="444"/>
      <c r="AJ68" s="432"/>
      <c r="AK68" s="433"/>
      <c r="AL68" s="444"/>
      <c r="AM68" s="444"/>
      <c r="AN68" s="432"/>
      <c r="AO68" s="433"/>
      <c r="AP68" s="444"/>
      <c r="AQ68" s="444"/>
      <c r="AR68" s="432"/>
      <c r="AS68" s="433"/>
      <c r="AT68" s="444"/>
      <c r="AU68" s="444"/>
      <c r="AV68" s="432"/>
      <c r="AW68" s="433"/>
      <c r="AX68" s="433"/>
      <c r="AY68" s="433"/>
      <c r="AZ68" s="433"/>
      <c r="BA68" s="433"/>
      <c r="BB68" s="444"/>
      <c r="BC68" s="444"/>
      <c r="BD68" s="432"/>
      <c r="BE68" s="433"/>
      <c r="BF68" s="444"/>
      <c r="BG68" s="444"/>
      <c r="BH68" s="432"/>
      <c r="BI68" s="433"/>
      <c r="BJ68" s="444"/>
      <c r="BK68" s="444"/>
      <c r="BL68" s="432"/>
      <c r="BM68" s="433"/>
      <c r="BN68" s="435"/>
      <c r="BO68" s="435"/>
      <c r="BP68" s="435"/>
      <c r="BQ68" s="433"/>
      <c r="BR68" s="435"/>
      <c r="BS68" s="435"/>
      <c r="BT68" s="433"/>
      <c r="BU68" s="433"/>
      <c r="BV68" s="444"/>
      <c r="BW68" s="444"/>
      <c r="BX68" s="432"/>
      <c r="BY68" s="433"/>
      <c r="BZ68" s="444"/>
      <c r="CA68" s="444"/>
      <c r="CB68" s="432"/>
      <c r="CC68" s="433"/>
      <c r="CD68" s="444"/>
      <c r="CE68" s="444"/>
      <c r="CF68" s="432"/>
      <c r="CG68" s="433"/>
      <c r="CH68" s="444"/>
      <c r="CI68" s="444"/>
      <c r="CJ68" s="432"/>
      <c r="CK68" s="433"/>
      <c r="CL68" s="435"/>
      <c r="CM68" s="435"/>
      <c r="CN68" s="435"/>
      <c r="CO68" s="85"/>
      <c r="CP68" s="382"/>
      <c r="CQ68" s="382"/>
      <c r="CR68" s="382"/>
      <c r="CS68" s="382"/>
      <c r="CT68" s="382"/>
      <c r="CU68" s="382"/>
      <c r="CV68" s="382"/>
      <c r="CW68" s="382"/>
      <c r="CX68" s="382"/>
      <c r="CY68" s="382"/>
      <c r="DA68" s="260"/>
    </row>
    <row r="69" spans="1:105" s="110" customFormat="1" ht="20.100000000000001" customHeight="1">
      <c r="A69" s="430" t="s">
        <v>322</v>
      </c>
      <c r="B69" s="435"/>
      <c r="C69" s="435"/>
      <c r="D69" s="435"/>
      <c r="E69" s="513"/>
      <c r="F69" s="444"/>
      <c r="G69" s="444"/>
      <c r="H69" s="432"/>
      <c r="I69" s="433"/>
      <c r="J69" s="435"/>
      <c r="K69" s="435"/>
      <c r="L69" s="435"/>
      <c r="M69" s="433"/>
      <c r="N69" s="444"/>
      <c r="O69" s="444"/>
      <c r="P69" s="435"/>
      <c r="Q69" s="433"/>
      <c r="R69" s="444"/>
      <c r="S69" s="444"/>
      <c r="T69" s="432"/>
      <c r="U69" s="433"/>
      <c r="V69" s="435"/>
      <c r="W69" s="435"/>
      <c r="X69" s="433"/>
      <c r="Y69" s="433"/>
      <c r="Z69" s="444"/>
      <c r="AA69" s="444"/>
      <c r="AB69" s="432"/>
      <c r="AC69" s="433"/>
      <c r="AD69" s="444"/>
      <c r="AE69" s="444"/>
      <c r="AF69" s="432"/>
      <c r="AG69" s="433"/>
      <c r="AH69" s="444"/>
      <c r="AI69" s="444"/>
      <c r="AJ69" s="432"/>
      <c r="AK69" s="433"/>
      <c r="AL69" s="444"/>
      <c r="AM69" s="444"/>
      <c r="AN69" s="432"/>
      <c r="AO69" s="433"/>
      <c r="AP69" s="444"/>
      <c r="AQ69" s="444"/>
      <c r="AR69" s="432"/>
      <c r="AS69" s="433"/>
      <c r="AT69" s="444"/>
      <c r="AU69" s="444"/>
      <c r="AV69" s="432"/>
      <c r="AW69" s="433"/>
      <c r="AX69" s="433"/>
      <c r="AY69" s="433"/>
      <c r="AZ69" s="433"/>
      <c r="BA69" s="433"/>
      <c r="BB69" s="444"/>
      <c r="BC69" s="444"/>
      <c r="BD69" s="432"/>
      <c r="BE69" s="433"/>
      <c r="BF69" s="444"/>
      <c r="BG69" s="444"/>
      <c r="BH69" s="432"/>
      <c r="BI69" s="433"/>
      <c r="BJ69" s="444"/>
      <c r="BK69" s="444"/>
      <c r="BL69" s="432"/>
      <c r="BM69" s="433"/>
      <c r="BN69" s="435"/>
      <c r="BO69" s="435"/>
      <c r="BP69" s="435"/>
      <c r="BQ69" s="433"/>
      <c r="BR69" s="435"/>
      <c r="BS69" s="435"/>
      <c r="BT69" s="433"/>
      <c r="BU69" s="433"/>
      <c r="BV69" s="444"/>
      <c r="BW69" s="444"/>
      <c r="BX69" s="432"/>
      <c r="BY69" s="433"/>
      <c r="BZ69" s="444"/>
      <c r="CA69" s="444"/>
      <c r="CB69" s="432"/>
      <c r="CC69" s="433"/>
      <c r="CD69" s="444"/>
      <c r="CE69" s="444"/>
      <c r="CF69" s="432"/>
      <c r="CG69" s="433"/>
      <c r="CH69" s="444"/>
      <c r="CI69" s="444"/>
      <c r="CJ69" s="432"/>
      <c r="CK69" s="433"/>
      <c r="CL69" s="435"/>
      <c r="CM69" s="435"/>
      <c r="CN69" s="435"/>
      <c r="CO69" s="85"/>
      <c r="CP69" s="382"/>
      <c r="CQ69" s="382"/>
      <c r="CR69" s="382"/>
      <c r="CS69" s="382"/>
      <c r="CT69" s="382"/>
      <c r="CU69" s="382"/>
      <c r="CV69" s="382"/>
      <c r="CW69" s="382"/>
      <c r="CX69" s="382"/>
      <c r="CY69" s="382"/>
      <c r="DA69" s="260"/>
    </row>
    <row r="70" spans="1:105" s="110" customFormat="1" ht="20.100000000000001" customHeight="1">
      <c r="A70" s="430" t="s">
        <v>323</v>
      </c>
      <c r="B70" s="430"/>
      <c r="C70" s="430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0"/>
      <c r="AL70" s="430"/>
      <c r="AM70" s="430"/>
      <c r="AN70" s="430"/>
      <c r="AO70" s="430"/>
      <c r="AP70" s="430"/>
      <c r="AQ70" s="430"/>
      <c r="AR70" s="430"/>
      <c r="AS70" s="430"/>
      <c r="AT70" s="430"/>
      <c r="AU70" s="430"/>
      <c r="AV70" s="430"/>
      <c r="AW70" s="430"/>
      <c r="AX70" s="430"/>
      <c r="AY70" s="430"/>
      <c r="AZ70" s="430"/>
      <c r="BA70" s="430"/>
      <c r="BB70" s="430"/>
      <c r="BC70" s="430"/>
      <c r="BD70" s="430"/>
      <c r="BE70" s="430"/>
      <c r="BF70" s="430"/>
      <c r="BG70" s="430"/>
      <c r="BH70" s="430"/>
      <c r="BI70" s="430"/>
      <c r="BJ70" s="430"/>
      <c r="BK70" s="430"/>
      <c r="BL70" s="430"/>
      <c r="BM70" s="430"/>
      <c r="BN70" s="430"/>
      <c r="BO70" s="430"/>
      <c r="BP70" s="430"/>
      <c r="BQ70" s="430"/>
      <c r="BR70" s="430"/>
      <c r="BS70" s="430"/>
      <c r="BT70" s="430"/>
      <c r="BU70" s="430"/>
      <c r="BV70" s="430"/>
      <c r="BW70" s="430"/>
      <c r="BX70" s="430"/>
      <c r="BY70" s="430"/>
      <c r="BZ70" s="430"/>
      <c r="CA70" s="430"/>
      <c r="CB70" s="430"/>
      <c r="CC70" s="430"/>
      <c r="CD70" s="430"/>
      <c r="CE70" s="430"/>
      <c r="CF70" s="430"/>
      <c r="CG70" s="430"/>
      <c r="CH70" s="430"/>
      <c r="CI70" s="430"/>
      <c r="CJ70" s="430"/>
      <c r="CK70" s="430"/>
      <c r="CL70" s="430"/>
      <c r="CM70" s="430"/>
      <c r="CN70" s="430"/>
      <c r="CO70" s="85"/>
      <c r="CP70" s="382"/>
      <c r="CQ70" s="382"/>
      <c r="CR70" s="382"/>
      <c r="CS70" s="382"/>
      <c r="CT70" s="382"/>
      <c r="CU70" s="382"/>
      <c r="CV70" s="382"/>
      <c r="CW70" s="382"/>
      <c r="CX70" s="382"/>
      <c r="CY70" s="382"/>
      <c r="DA70" s="260"/>
    </row>
    <row r="71" spans="1:105" s="110" customFormat="1" ht="20.100000000000001" customHeight="1">
      <c r="A71" s="430" t="s">
        <v>321</v>
      </c>
      <c r="B71" s="435"/>
      <c r="C71" s="435"/>
      <c r="D71" s="435"/>
      <c r="E71" s="513"/>
      <c r="F71" s="444"/>
      <c r="G71" s="444"/>
      <c r="H71" s="432"/>
      <c r="I71" s="433"/>
      <c r="J71" s="435"/>
      <c r="K71" s="435"/>
      <c r="L71" s="435"/>
      <c r="M71" s="433"/>
      <c r="N71" s="444"/>
      <c r="O71" s="444"/>
      <c r="P71" s="435"/>
      <c r="Q71" s="433"/>
      <c r="R71" s="444"/>
      <c r="S71" s="444"/>
      <c r="T71" s="432"/>
      <c r="U71" s="433"/>
      <c r="V71" s="435"/>
      <c r="W71" s="435"/>
      <c r="X71" s="433"/>
      <c r="Y71" s="433"/>
      <c r="Z71" s="444"/>
      <c r="AA71" s="444"/>
      <c r="AB71" s="432"/>
      <c r="AC71" s="433"/>
      <c r="AD71" s="444"/>
      <c r="AE71" s="444"/>
      <c r="AF71" s="432"/>
      <c r="AG71" s="433"/>
      <c r="AH71" s="444"/>
      <c r="AI71" s="444"/>
      <c r="AJ71" s="432"/>
      <c r="AK71" s="433"/>
      <c r="AL71" s="444"/>
      <c r="AM71" s="444"/>
      <c r="AN71" s="432"/>
      <c r="AO71" s="433"/>
      <c r="AP71" s="444"/>
      <c r="AQ71" s="444"/>
      <c r="AR71" s="432"/>
      <c r="AS71" s="433"/>
      <c r="AT71" s="444"/>
      <c r="AU71" s="444"/>
      <c r="AV71" s="432"/>
      <c r="AW71" s="433"/>
      <c r="AX71" s="433"/>
      <c r="AY71" s="433"/>
      <c r="AZ71" s="433"/>
      <c r="BA71" s="433"/>
      <c r="BB71" s="444"/>
      <c r="BC71" s="444"/>
      <c r="BD71" s="432"/>
      <c r="BE71" s="433"/>
      <c r="BF71" s="444"/>
      <c r="BG71" s="444"/>
      <c r="BH71" s="432"/>
      <c r="BI71" s="433"/>
      <c r="BJ71" s="444"/>
      <c r="BK71" s="444"/>
      <c r="BL71" s="432"/>
      <c r="BM71" s="433"/>
      <c r="BN71" s="435"/>
      <c r="BO71" s="435"/>
      <c r="BP71" s="435"/>
      <c r="BQ71" s="433"/>
      <c r="BR71" s="435"/>
      <c r="BS71" s="435"/>
      <c r="BT71" s="433"/>
      <c r="BU71" s="433"/>
      <c r="BV71" s="444"/>
      <c r="BW71" s="444"/>
      <c r="BX71" s="432"/>
      <c r="BY71" s="433"/>
      <c r="BZ71" s="444"/>
      <c r="CA71" s="444"/>
      <c r="CB71" s="432"/>
      <c r="CC71" s="433"/>
      <c r="CD71" s="444"/>
      <c r="CE71" s="444"/>
      <c r="CF71" s="432"/>
      <c r="CG71" s="433"/>
      <c r="CH71" s="444"/>
      <c r="CI71" s="444"/>
      <c r="CJ71" s="432"/>
      <c r="CK71" s="433"/>
      <c r="CL71" s="435"/>
      <c r="CM71" s="435"/>
      <c r="CN71" s="435"/>
      <c r="CO71" s="85"/>
      <c r="CP71" s="382"/>
      <c r="CQ71" s="382"/>
      <c r="CR71" s="382"/>
      <c r="CS71" s="382"/>
      <c r="CT71" s="382"/>
      <c r="CU71" s="382"/>
      <c r="CV71" s="382"/>
      <c r="CW71" s="382"/>
      <c r="CX71" s="382"/>
      <c r="CY71" s="382"/>
      <c r="DA71" s="260"/>
    </row>
    <row r="72" spans="1:105" s="110" customFormat="1" ht="20.100000000000001" customHeight="1">
      <c r="A72" s="430" t="s">
        <v>322</v>
      </c>
      <c r="B72" s="435"/>
      <c r="C72" s="435"/>
      <c r="D72" s="435"/>
      <c r="E72" s="513"/>
      <c r="F72" s="444"/>
      <c r="G72" s="444"/>
      <c r="H72" s="432"/>
      <c r="I72" s="433"/>
      <c r="J72" s="435"/>
      <c r="K72" s="435"/>
      <c r="L72" s="435"/>
      <c r="M72" s="433"/>
      <c r="N72" s="444"/>
      <c r="O72" s="444"/>
      <c r="P72" s="435"/>
      <c r="Q72" s="433"/>
      <c r="R72" s="444"/>
      <c r="S72" s="444"/>
      <c r="T72" s="432"/>
      <c r="U72" s="433"/>
      <c r="V72" s="435"/>
      <c r="W72" s="435"/>
      <c r="X72" s="433"/>
      <c r="Y72" s="433"/>
      <c r="Z72" s="444"/>
      <c r="AA72" s="444"/>
      <c r="AB72" s="432"/>
      <c r="AC72" s="433"/>
      <c r="AD72" s="444"/>
      <c r="AE72" s="444"/>
      <c r="AF72" s="432"/>
      <c r="AG72" s="433"/>
      <c r="AH72" s="444"/>
      <c r="AI72" s="444"/>
      <c r="AJ72" s="432"/>
      <c r="AK72" s="433"/>
      <c r="AL72" s="444"/>
      <c r="AM72" s="444"/>
      <c r="AN72" s="432"/>
      <c r="AO72" s="433"/>
      <c r="AP72" s="444"/>
      <c r="AQ72" s="444"/>
      <c r="AR72" s="432"/>
      <c r="AS72" s="433"/>
      <c r="AT72" s="444"/>
      <c r="AU72" s="444"/>
      <c r="AV72" s="432"/>
      <c r="AW72" s="433"/>
      <c r="AX72" s="433"/>
      <c r="AY72" s="433"/>
      <c r="AZ72" s="433"/>
      <c r="BA72" s="433"/>
      <c r="BB72" s="444"/>
      <c r="BC72" s="444"/>
      <c r="BD72" s="432"/>
      <c r="BE72" s="433"/>
      <c r="BF72" s="444"/>
      <c r="BG72" s="444"/>
      <c r="BH72" s="432"/>
      <c r="BI72" s="433"/>
      <c r="BJ72" s="444"/>
      <c r="BK72" s="444"/>
      <c r="BL72" s="432"/>
      <c r="BM72" s="433"/>
      <c r="BN72" s="435"/>
      <c r="BO72" s="435"/>
      <c r="BP72" s="435"/>
      <c r="BQ72" s="433"/>
      <c r="BR72" s="435"/>
      <c r="BS72" s="435"/>
      <c r="BT72" s="433"/>
      <c r="BU72" s="433"/>
      <c r="BV72" s="444"/>
      <c r="BW72" s="444"/>
      <c r="BX72" s="432"/>
      <c r="BY72" s="433"/>
      <c r="BZ72" s="444"/>
      <c r="CA72" s="444"/>
      <c r="CB72" s="432"/>
      <c r="CC72" s="433"/>
      <c r="CD72" s="444"/>
      <c r="CE72" s="444"/>
      <c r="CF72" s="432"/>
      <c r="CG72" s="433"/>
      <c r="CH72" s="444"/>
      <c r="CI72" s="444"/>
      <c r="CJ72" s="432"/>
      <c r="CK72" s="433"/>
      <c r="CL72" s="435"/>
      <c r="CM72" s="435"/>
      <c r="CN72" s="435"/>
      <c r="CO72" s="85"/>
      <c r="CP72" s="382"/>
      <c r="CQ72" s="382"/>
      <c r="CR72" s="382"/>
      <c r="CS72" s="382"/>
      <c r="CT72" s="382"/>
      <c r="CU72" s="382"/>
      <c r="CV72" s="382"/>
      <c r="CW72" s="382"/>
      <c r="CX72" s="382"/>
      <c r="CY72" s="382"/>
      <c r="DA72" s="260"/>
    </row>
    <row r="73" spans="1:105" s="110" customFormat="1" ht="20.100000000000001" customHeight="1">
      <c r="A73" s="591" t="s">
        <v>459</v>
      </c>
      <c r="B73" s="159"/>
      <c r="C73" s="159"/>
      <c r="D73" s="159"/>
      <c r="E73" s="236"/>
      <c r="F73" s="442"/>
      <c r="G73" s="442"/>
      <c r="H73" s="158"/>
      <c r="I73" s="258"/>
      <c r="J73" s="159"/>
      <c r="K73" s="159"/>
      <c r="L73" s="159"/>
      <c r="M73" s="258"/>
      <c r="N73" s="442"/>
      <c r="O73" s="442"/>
      <c r="P73" s="159"/>
      <c r="Q73" s="258"/>
      <c r="R73" s="442"/>
      <c r="S73" s="442"/>
      <c r="T73" s="158"/>
      <c r="U73" s="258"/>
      <c r="V73" s="159"/>
      <c r="W73" s="159"/>
      <c r="X73" s="258"/>
      <c r="Y73" s="258"/>
      <c r="Z73" s="442"/>
      <c r="AA73" s="442"/>
      <c r="AB73" s="158"/>
      <c r="AC73" s="258"/>
      <c r="AD73" s="442"/>
      <c r="AE73" s="442"/>
      <c r="AF73" s="158"/>
      <c r="AG73" s="258"/>
      <c r="AH73" s="442"/>
      <c r="AI73" s="442"/>
      <c r="AJ73" s="158"/>
      <c r="AK73" s="258"/>
      <c r="AL73" s="442"/>
      <c r="AM73" s="442"/>
      <c r="AN73" s="158"/>
      <c r="AO73" s="258"/>
      <c r="AP73" s="442"/>
      <c r="AQ73" s="442"/>
      <c r="AR73" s="158"/>
      <c r="AS73" s="258"/>
      <c r="AT73" s="442"/>
      <c r="AU73" s="442"/>
      <c r="AV73" s="158"/>
      <c r="AW73" s="258"/>
      <c r="AX73" s="442"/>
      <c r="AY73" s="442"/>
      <c r="AZ73" s="158"/>
      <c r="BA73" s="258"/>
      <c r="BB73" s="442"/>
      <c r="BC73" s="442"/>
      <c r="BD73" s="158"/>
      <c r="BE73" s="258"/>
      <c r="BF73" s="442"/>
      <c r="BG73" s="442"/>
      <c r="BH73" s="158"/>
      <c r="BI73" s="258"/>
      <c r="BJ73" s="442"/>
      <c r="BK73" s="442"/>
      <c r="BL73" s="158"/>
      <c r="BM73" s="258"/>
      <c r="BN73" s="159"/>
      <c r="BO73" s="159"/>
      <c r="BP73" s="159"/>
      <c r="BQ73" s="258"/>
      <c r="BR73" s="159"/>
      <c r="BS73" s="159"/>
      <c r="BT73" s="258"/>
      <c r="BU73" s="258"/>
      <c r="BV73" s="442"/>
      <c r="BW73" s="442">
        <v>25125.502</v>
      </c>
      <c r="BX73" s="158" t="str">
        <f>IF(BV73=0, "    ---- ", IF(ABS(ROUND(100/BV73*BW73-100,1))&lt;999,ROUND(100/BV73*BW73-100,1),IF(ROUND(100/BV73*BW73-100,1)&gt;999,999,-999)))</f>
        <v xml:space="preserve">    ---- </v>
      </c>
      <c r="BY73" s="258">
        <f>100/$CM73*BW73</f>
        <v>100.00000000000001</v>
      </c>
      <c r="BZ73" s="442"/>
      <c r="CA73" s="442"/>
      <c r="CB73" s="158"/>
      <c r="CC73" s="258"/>
      <c r="CD73" s="442"/>
      <c r="CE73" s="442"/>
      <c r="CF73" s="158"/>
      <c r="CG73" s="258"/>
      <c r="CH73" s="442"/>
      <c r="CI73" s="442"/>
      <c r="CJ73" s="158"/>
      <c r="CK73" s="258"/>
      <c r="CL73" s="158">
        <f>B73+F73+J73+N73+R73+V73+Z73+AD73+AH73+AL73+AP73+AT73+AX73+BB73+BF73+BJ73+BN73+BR73+BV73+BZ73+CD73+CH73</f>
        <v>0</v>
      </c>
      <c r="CM73" s="158">
        <f>C73+G73+K73+O73+S73+W73+AA73+AE73+AI73+AM73+AQ73+AU73+AY73+BC73+BG73+BK73+BO73+BS73+BW73+CA73+CE73+CI73</f>
        <v>25125.502</v>
      </c>
      <c r="CN73" s="159" t="str">
        <f>IF(CL73=0, "    ---- ", IF(ABS(ROUND(100/CL73*CM73-100,1))&lt;999,ROUND(100/CL73*CM73-100,1),IF(ROUND(100/CL73*CM73-100,1)&gt;999,999,-999)))</f>
        <v xml:space="preserve">    ---- </v>
      </c>
      <c r="CO73" s="85"/>
      <c r="CP73" s="382"/>
      <c r="CQ73" s="382"/>
      <c r="CR73" s="382"/>
      <c r="CS73" s="382"/>
      <c r="CT73" s="382"/>
      <c r="CU73" s="382"/>
      <c r="CV73" s="382"/>
      <c r="CW73" s="382"/>
      <c r="CX73" s="382"/>
      <c r="CY73" s="382"/>
      <c r="DA73" s="260"/>
    </row>
    <row r="74" spans="1:105" s="110" customFormat="1" ht="20.100000000000001" customHeight="1">
      <c r="A74" s="390" t="s">
        <v>289</v>
      </c>
      <c r="B74" s="159"/>
      <c r="C74" s="159"/>
      <c r="D74" s="159"/>
      <c r="E74" s="512"/>
      <c r="F74" s="442">
        <v>1629.85283</v>
      </c>
      <c r="G74" s="442">
        <v>883.71100000000001</v>
      </c>
      <c r="H74" s="158">
        <f>IF(F74=0, "    ---- ", IF(ABS(ROUND(100/F74*G74-100,1))&lt;999,ROUND(100/F74*G74-100,1),IF(ROUND(100/F74*G74-100,1)&gt;999,999,-999)))</f>
        <v>-45.8</v>
      </c>
      <c r="I74" s="258">
        <f>100/$CM74*G74</f>
        <v>1.5338406363359418</v>
      </c>
      <c r="J74" s="159">
        <v>4825.9609300000002</v>
      </c>
      <c r="K74" s="159">
        <v>7712.6654200000003</v>
      </c>
      <c r="L74" s="159">
        <f>IF(J74=0, "    ---- ", IF(ABS(ROUND(100/J74*K74-100,1))&lt;999,ROUND(100/J74*K74-100,1),IF(ROUND(100/J74*K74-100,1)&gt;999,999,-999)))</f>
        <v>59.8</v>
      </c>
      <c r="M74" s="258">
        <f>100/$CM74*K74</f>
        <v>13.386728959647456</v>
      </c>
      <c r="N74" s="442"/>
      <c r="O74" s="442"/>
      <c r="P74" s="159"/>
      <c r="Q74" s="258"/>
      <c r="R74" s="442">
        <v>2294</v>
      </c>
      <c r="S74" s="442">
        <v>3520</v>
      </c>
      <c r="T74" s="158">
        <f>IF(R74=0, "    ---- ", IF(ABS(ROUND(100/R74*S74-100,1))&lt;999,ROUND(100/R74*S74-100,1),IF(ROUND(100/R74*S74-100,1)&gt;999,999,-999)))</f>
        <v>53.4</v>
      </c>
      <c r="U74" s="258">
        <f>100/$CM74*S74</f>
        <v>6.1095980924787794</v>
      </c>
      <c r="V74" s="159"/>
      <c r="W74" s="159"/>
      <c r="X74" s="258"/>
      <c r="Y74" s="258"/>
      <c r="Z74" s="442"/>
      <c r="AA74" s="442"/>
      <c r="AB74" s="158"/>
      <c r="AC74" s="258"/>
      <c r="AD74" s="442">
        <v>5726.7129999999997</v>
      </c>
      <c r="AE74" s="442">
        <v>5342.2259999999997</v>
      </c>
      <c r="AF74" s="158">
        <f>IF(AD74=0, "    ---- ", IF(ABS(ROUND(100/AD74*AE74-100,1))&lt;999,ROUND(100/AD74*AE74-100,1),IF(ROUND(100/AD74*AE74-100,1)&gt;999,999,-999)))</f>
        <v>-6.7</v>
      </c>
      <c r="AG74" s="258">
        <f>100/$CM74*AE74</f>
        <v>9.2724016418154935</v>
      </c>
      <c r="AH74" s="442"/>
      <c r="AI74" s="442"/>
      <c r="AJ74" s="158"/>
      <c r="AK74" s="258"/>
      <c r="AL74" s="442"/>
      <c r="AM74" s="442"/>
      <c r="AN74" s="158"/>
      <c r="AO74" s="258"/>
      <c r="AP74" s="442"/>
      <c r="AQ74" s="442"/>
      <c r="AR74" s="158"/>
      <c r="AS74" s="258"/>
      <c r="AT74" s="442">
        <v>1672</v>
      </c>
      <c r="AU74" s="442">
        <v>0</v>
      </c>
      <c r="AV74" s="158">
        <f>IF(AT74=0, "    ---- ", IF(ABS(ROUND(100/AT74*AU74-100,1))&lt;999,ROUND(100/AT74*AU74-100,1),IF(ROUND(100/AT74*AU74-100,1)&gt;999,999,-999)))</f>
        <v>-100</v>
      </c>
      <c r="AW74" s="258">
        <f>100/$CM74*AU74</f>
        <v>0</v>
      </c>
      <c r="AX74" s="442"/>
      <c r="AY74" s="442"/>
      <c r="AZ74" s="158"/>
      <c r="BA74" s="258"/>
      <c r="BB74" s="442"/>
      <c r="BC74" s="442"/>
      <c r="BD74" s="158"/>
      <c r="BE74" s="258"/>
      <c r="BF74" s="442"/>
      <c r="BG74" s="442"/>
      <c r="BH74" s="158"/>
      <c r="BI74" s="258"/>
      <c r="BJ74" s="442"/>
      <c r="BK74" s="442"/>
      <c r="BL74" s="158"/>
      <c r="BM74" s="258"/>
      <c r="BN74" s="159"/>
      <c r="BO74" s="159"/>
      <c r="BP74" s="159"/>
      <c r="BQ74" s="258"/>
      <c r="BR74" s="159"/>
      <c r="BS74" s="159"/>
      <c r="BT74" s="258"/>
      <c r="BU74" s="258"/>
      <c r="BV74" s="442">
        <v>4368</v>
      </c>
      <c r="BW74" s="442">
        <v>4598</v>
      </c>
      <c r="BX74" s="158">
        <f>IF(BV74=0, "    ---- ", IF(ABS(ROUND(100/BV74*BW74-100,1))&lt;999,ROUND(100/BV74*BW74-100,1),IF(ROUND(100/BV74*BW74-100,1)&gt;999,999,-999)))</f>
        <v>5.3</v>
      </c>
      <c r="BY74" s="258">
        <f>100/$CM74*BW74</f>
        <v>7.9806625083004059</v>
      </c>
      <c r="BZ74" s="442">
        <v>51540.966</v>
      </c>
      <c r="CA74" s="442">
        <v>35557.661999999997</v>
      </c>
      <c r="CB74" s="158">
        <f>IF(BZ74=0, "    ---- ", IF(ABS(ROUND(100/BZ74*CA74-100,1))&lt;999,ROUND(100/BZ74*CA74-100,1),IF(ROUND(100/BZ74*CA74-100,1)&gt;999,999,-999)))</f>
        <v>-31</v>
      </c>
      <c r="CC74" s="258">
        <f>100/$CM74*CA74</f>
        <v>61.716768161421925</v>
      </c>
      <c r="CD74" s="442"/>
      <c r="CE74" s="442"/>
      <c r="CF74" s="158"/>
      <c r="CG74" s="258"/>
      <c r="CH74" s="442"/>
      <c r="CI74" s="442"/>
      <c r="CJ74" s="158"/>
      <c r="CK74" s="258"/>
      <c r="CL74" s="71">
        <f>B74+F74+J74+N74+R74+V74+Z74+AD74+AH74+AL74+AP74+AT74+AX74+BB74+BF74+BJ74+BN74+BR74+BV74+BZ74+CD74+CH74</f>
        <v>72057.492759999994</v>
      </c>
      <c r="CM74" s="71">
        <f>C74+G74+K74+O74+S74+W74+AA74+AE74+AI74+AM74+AQ74+AU74+AY74+BC74+BG74+BK74+BO74+BS74+BW74+CA74+CE74+CI74</f>
        <v>57614.264419999992</v>
      </c>
      <c r="CN74" s="159">
        <f>IF(CL74=0, "    ---- ", IF(ABS(ROUND(100/CL74*CM74-100,1))&lt;999,ROUND(100/CL74*CM74-100,1),IF(ROUND(100/CL74*CM74-100,1)&gt;999,999,-999)))</f>
        <v>-20</v>
      </c>
      <c r="CO74" s="85"/>
      <c r="CP74" s="382"/>
      <c r="CQ74" s="382"/>
      <c r="CR74" s="382"/>
      <c r="CS74" s="382"/>
      <c r="CT74" s="382"/>
      <c r="CU74" s="382"/>
      <c r="CV74" s="382"/>
      <c r="CW74" s="382"/>
      <c r="CX74" s="382"/>
      <c r="CY74" s="382"/>
      <c r="DA74" s="260"/>
    </row>
    <row r="75" spans="1:105" s="110" customFormat="1" ht="20.100000000000001" customHeight="1">
      <c r="A75" s="390" t="s">
        <v>15</v>
      </c>
      <c r="B75" s="159"/>
      <c r="C75" s="159"/>
      <c r="D75" s="159"/>
      <c r="E75" s="512"/>
      <c r="F75" s="159">
        <v>1629.85283</v>
      </c>
      <c r="G75" s="442">
        <v>883.71100000000001</v>
      </c>
      <c r="H75" s="158">
        <f>IF(F75=0, "    ---- ", IF(ABS(ROUND(100/F75*G75-100,1))&lt;999,ROUND(100/F75*G75-100,1),IF(ROUND(100/F75*G75-100,1)&gt;999,999,-999)))</f>
        <v>-45.8</v>
      </c>
      <c r="I75" s="258">
        <f>100/$CM75*G75</f>
        <v>1.6354943745965889</v>
      </c>
      <c r="J75" s="159">
        <v>4825.9609300000002</v>
      </c>
      <c r="K75" s="159">
        <v>7712.6654200000003</v>
      </c>
      <c r="L75" s="159">
        <f>IF(J75=0, "    ---- ", IF(ABS(ROUND(100/J75*K75-100,1))&lt;999,ROUND(100/J75*K75-100,1),IF(ROUND(100/J75*K75-100,1)&gt;999,999,-999)))</f>
        <v>59.8</v>
      </c>
      <c r="M75" s="258">
        <f>100/$CM75*K75</f>
        <v>14.273920894450377</v>
      </c>
      <c r="N75" s="442"/>
      <c r="O75" s="442"/>
      <c r="P75" s="159"/>
      <c r="Q75" s="258"/>
      <c r="R75" s="442"/>
      <c r="S75" s="442"/>
      <c r="T75" s="158"/>
      <c r="U75" s="258"/>
      <c r="V75" s="159"/>
      <c r="W75" s="159"/>
      <c r="X75" s="258"/>
      <c r="Y75" s="258"/>
      <c r="Z75" s="442"/>
      <c r="AA75" s="442"/>
      <c r="AB75" s="158"/>
      <c r="AC75" s="258"/>
      <c r="AD75" s="159">
        <v>5726.7129999999997</v>
      </c>
      <c r="AE75" s="442">
        <v>5342.2259999999997</v>
      </c>
      <c r="AF75" s="158">
        <f>IF(AD75=0, "    ---- ", IF(ABS(ROUND(100/AD75*AE75-100,1))&lt;999,ROUND(100/AD75*AE75-100,1),IF(ROUND(100/AD75*AE75-100,1)&gt;999,999,-999)))</f>
        <v>-6.7</v>
      </c>
      <c r="AG75" s="258">
        <f>100/$CM75*AE75</f>
        <v>9.886920691067143</v>
      </c>
      <c r="AH75" s="442"/>
      <c r="AI75" s="442"/>
      <c r="AJ75" s="158"/>
      <c r="AK75" s="258"/>
      <c r="AL75" s="442"/>
      <c r="AM75" s="442"/>
      <c r="AN75" s="158"/>
      <c r="AO75" s="258"/>
      <c r="AP75" s="442"/>
      <c r="AQ75" s="442"/>
      <c r="AR75" s="158"/>
      <c r="AS75" s="258"/>
      <c r="AT75" s="159">
        <v>1672</v>
      </c>
      <c r="AU75" s="442">
        <v>0</v>
      </c>
      <c r="AV75" s="158">
        <f>IF(AT75=0, "    ---- ", IF(ABS(ROUND(100/AT75*AU75-100,1))&lt;999,ROUND(100/AT75*AU75-100,1),IF(ROUND(100/AT75*AU75-100,1)&gt;999,999,-999)))</f>
        <v>-100</v>
      </c>
      <c r="AW75" s="258">
        <f>100/$CM75*AU75</f>
        <v>0</v>
      </c>
      <c r="AX75" s="442"/>
      <c r="AY75" s="442"/>
      <c r="AZ75" s="158"/>
      <c r="BA75" s="258"/>
      <c r="BB75" s="442"/>
      <c r="BC75" s="442"/>
      <c r="BD75" s="159"/>
      <c r="BE75" s="258"/>
      <c r="BF75" s="442"/>
      <c r="BG75" s="442"/>
      <c r="BH75" s="159"/>
      <c r="BI75" s="258"/>
      <c r="BJ75" s="442"/>
      <c r="BK75" s="442"/>
      <c r="BL75" s="158"/>
      <c r="BM75" s="258"/>
      <c r="BN75" s="159"/>
      <c r="BO75" s="159"/>
      <c r="BP75" s="159"/>
      <c r="BQ75" s="258"/>
      <c r="BR75" s="159"/>
      <c r="BS75" s="159"/>
      <c r="BT75" s="258"/>
      <c r="BU75" s="258"/>
      <c r="BV75" s="159">
        <v>4338</v>
      </c>
      <c r="BW75" s="442">
        <v>4537</v>
      </c>
      <c r="BX75" s="158">
        <f>IF(BV75=0, "    ---- ", IF(ABS(ROUND(100/BV75*BW75-100,1))&lt;999,ROUND(100/BV75*BW75-100,1),IF(ROUND(100/BV75*BW75-100,1)&gt;999,999,-999)))</f>
        <v>4.5999999999999996</v>
      </c>
      <c r="BY75" s="258">
        <f>100/$CM75*BW75</f>
        <v>8.396679432014226</v>
      </c>
      <c r="BZ75" s="159">
        <v>51540.966</v>
      </c>
      <c r="CA75" s="442">
        <v>35557.661999999997</v>
      </c>
      <c r="CB75" s="158">
        <f>IF(BZ75=0, "    ---- ", IF(ABS(ROUND(100/BZ75*CA75-100,1))&lt;999,ROUND(100/BZ75*CA75-100,1),IF(ROUND(100/BZ75*CA75-100,1)&gt;999,999,-999)))</f>
        <v>-31</v>
      </c>
      <c r="CC75" s="258">
        <f>100/$CM75*CA75</f>
        <v>65.806984607871669</v>
      </c>
      <c r="CD75" s="442"/>
      <c r="CE75" s="442"/>
      <c r="CF75" s="158"/>
      <c r="CG75" s="258"/>
      <c r="CH75" s="442"/>
      <c r="CI75" s="442"/>
      <c r="CJ75" s="158"/>
      <c r="CK75" s="258"/>
      <c r="CL75" s="71">
        <f t="shared" ref="CL75:CL87" si="18">B75+F75+J75+N75+R75+V75+Z75+AD75+AH75+AL75+AP75+AT75+AX75+BB75+BF75+BJ75+BN75+BR75+BV75+BZ75+CD75+CH75</f>
        <v>69733.492759999994</v>
      </c>
      <c r="CM75" s="71">
        <f t="shared" ref="CM75:CM87" si="19">C75+G75+K75+O75+S75+W75+AA75+AE75+AI75+AM75+AQ75+AU75+AY75+BC75+BG75+BK75+BO75+BS75+BW75+CA75+CE75+CI75</f>
        <v>54033.264419999992</v>
      </c>
      <c r="CN75" s="159">
        <f>IF(CL75=0, "    ---- ", IF(ABS(ROUND(100/CL75*CM75-100,1))&lt;999,ROUND(100/CL75*CM75-100,1),IF(ROUND(100/CL75*CM75-100,1)&gt;999,999,-999)))</f>
        <v>-22.5</v>
      </c>
      <c r="CO75" s="85"/>
      <c r="CP75" s="382"/>
      <c r="CQ75" s="382"/>
      <c r="CR75" s="382"/>
      <c r="CS75" s="382"/>
      <c r="CT75" s="382"/>
      <c r="CU75" s="382"/>
      <c r="CV75" s="382"/>
      <c r="CW75" s="382"/>
      <c r="CX75" s="382"/>
      <c r="CY75" s="382"/>
      <c r="DA75" s="260"/>
    </row>
    <row r="76" spans="1:105" s="110" customFormat="1" ht="20.100000000000001" customHeight="1">
      <c r="A76" s="390" t="s">
        <v>158</v>
      </c>
      <c r="B76" s="159"/>
      <c r="C76" s="159"/>
      <c r="D76" s="159"/>
      <c r="E76" s="512"/>
      <c r="F76" s="442"/>
      <c r="G76" s="442"/>
      <c r="H76" s="158"/>
      <c r="I76" s="258"/>
      <c r="J76" s="159"/>
      <c r="K76" s="159"/>
      <c r="L76" s="159"/>
      <c r="M76" s="258"/>
      <c r="N76" s="442"/>
      <c r="O76" s="442"/>
      <c r="P76" s="159"/>
      <c r="Q76" s="258"/>
      <c r="R76" s="159">
        <v>2294</v>
      </c>
      <c r="S76" s="442">
        <v>3520</v>
      </c>
      <c r="T76" s="158">
        <f>IF(R76=0, "    ---- ", IF(ABS(ROUND(100/R76*S76-100,1))&lt;999,ROUND(100/R76*S76-100,1),IF(ROUND(100/R76*S76-100,1)&gt;999,999,-999)))</f>
        <v>53.4</v>
      </c>
      <c r="U76" s="258">
        <f>100/$CM76*S76</f>
        <v>98.296565205249934</v>
      </c>
      <c r="V76" s="159"/>
      <c r="W76" s="159"/>
      <c r="X76" s="258"/>
      <c r="Y76" s="258"/>
      <c r="Z76" s="442"/>
      <c r="AA76" s="442"/>
      <c r="AB76" s="158"/>
      <c r="AC76" s="258"/>
      <c r="AD76" s="442"/>
      <c r="AE76" s="442"/>
      <c r="AF76" s="158"/>
      <c r="AG76" s="258"/>
      <c r="AH76" s="442"/>
      <c r="AI76" s="442"/>
      <c r="AJ76" s="158"/>
      <c r="AK76" s="258"/>
      <c r="AL76" s="442"/>
      <c r="AM76" s="442"/>
      <c r="AN76" s="158"/>
      <c r="AO76" s="258"/>
      <c r="AP76" s="442"/>
      <c r="AQ76" s="442"/>
      <c r="AR76" s="158"/>
      <c r="AS76" s="258"/>
      <c r="AT76" s="442"/>
      <c r="AU76" s="442"/>
      <c r="AV76" s="158"/>
      <c r="AW76" s="258"/>
      <c r="AX76" s="442"/>
      <c r="AY76" s="442"/>
      <c r="AZ76" s="158"/>
      <c r="BA76" s="258"/>
      <c r="BB76" s="442"/>
      <c r="BC76" s="442"/>
      <c r="BD76" s="159"/>
      <c r="BE76" s="258"/>
      <c r="BF76" s="442"/>
      <c r="BG76" s="442"/>
      <c r="BH76" s="159"/>
      <c r="BI76" s="258"/>
      <c r="BJ76" s="442"/>
      <c r="BK76" s="442"/>
      <c r="BL76" s="158"/>
      <c r="BM76" s="258"/>
      <c r="BN76" s="159"/>
      <c r="BO76" s="159"/>
      <c r="BP76" s="159"/>
      <c r="BQ76" s="258"/>
      <c r="BR76" s="159"/>
      <c r="BS76" s="159"/>
      <c r="BT76" s="258"/>
      <c r="BU76" s="258"/>
      <c r="BV76" s="159">
        <v>30</v>
      </c>
      <c r="BW76" s="442">
        <v>61</v>
      </c>
      <c r="BX76" s="158">
        <f>IF(BV76=0, "    ---- ", IF(ABS(ROUND(100/BV76*BW76-100,1))&lt;999,ROUND(100/BV76*BW76-100,1),IF(ROUND(100/BV76*BW76-100,1)&gt;999,999,-999)))</f>
        <v>103.3</v>
      </c>
      <c r="BY76" s="258">
        <f>100/$CM76*BW76</f>
        <v>1.7034347947500699</v>
      </c>
      <c r="BZ76" s="442"/>
      <c r="CA76" s="442"/>
      <c r="CB76" s="158"/>
      <c r="CC76" s="258"/>
      <c r="CD76" s="442"/>
      <c r="CE76" s="442"/>
      <c r="CF76" s="158"/>
      <c r="CG76" s="258"/>
      <c r="CH76" s="442"/>
      <c r="CI76" s="442"/>
      <c r="CJ76" s="158"/>
      <c r="CK76" s="258"/>
      <c r="CL76" s="71">
        <f t="shared" si="18"/>
        <v>2324</v>
      </c>
      <c r="CM76" s="71">
        <f t="shared" si="19"/>
        <v>3581</v>
      </c>
      <c r="CN76" s="159">
        <f>IF(CL76=0, "    ---- ", IF(ABS(ROUND(100/CL76*CM76-100,1))&lt;999,ROUND(100/CL76*CM76-100,1),IF(ROUND(100/CL76*CM76-100,1)&gt;999,999,-999)))</f>
        <v>54.1</v>
      </c>
      <c r="CO76" s="85"/>
      <c r="CP76" s="382"/>
      <c r="CQ76" s="382"/>
      <c r="CR76" s="382"/>
      <c r="CS76" s="382"/>
      <c r="CT76" s="382"/>
      <c r="CU76" s="382"/>
      <c r="CV76" s="382"/>
      <c r="CW76" s="382"/>
      <c r="CX76" s="382"/>
      <c r="CY76" s="382"/>
      <c r="DA76" s="260"/>
    </row>
    <row r="77" spans="1:105" s="110" customFormat="1" ht="20.100000000000001" customHeight="1">
      <c r="A77" s="430" t="s">
        <v>320</v>
      </c>
      <c r="B77" s="430"/>
      <c r="C77" s="430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  <c r="AJ77" s="430"/>
      <c r="AK77" s="430"/>
      <c r="AL77" s="430"/>
      <c r="AM77" s="430"/>
      <c r="AN77" s="430"/>
      <c r="AO77" s="430"/>
      <c r="AP77" s="430"/>
      <c r="AQ77" s="430"/>
      <c r="AR77" s="430"/>
      <c r="AS77" s="430"/>
      <c r="AT77" s="430"/>
      <c r="AU77" s="430"/>
      <c r="AV77" s="430"/>
      <c r="AW77" s="430"/>
      <c r="AX77" s="430"/>
      <c r="AY77" s="430"/>
      <c r="AZ77" s="430"/>
      <c r="BA77" s="430"/>
      <c r="BB77" s="430"/>
      <c r="BC77" s="430"/>
      <c r="BD77" s="430"/>
      <c r="BE77" s="430"/>
      <c r="BF77" s="430"/>
      <c r="BG77" s="430"/>
      <c r="BH77" s="430"/>
      <c r="BI77" s="430"/>
      <c r="BJ77" s="430"/>
      <c r="BK77" s="430"/>
      <c r="BL77" s="430"/>
      <c r="BM77" s="430"/>
      <c r="BN77" s="430"/>
      <c r="BO77" s="430"/>
      <c r="BP77" s="430"/>
      <c r="BQ77" s="430"/>
      <c r="BR77" s="430"/>
      <c r="BS77" s="430"/>
      <c r="BT77" s="430"/>
      <c r="BU77" s="430"/>
      <c r="BV77" s="430"/>
      <c r="BW77" s="430"/>
      <c r="BX77" s="430"/>
      <c r="BY77" s="430"/>
      <c r="BZ77" s="430"/>
      <c r="CA77" s="430"/>
      <c r="CB77" s="430"/>
      <c r="CC77" s="430"/>
      <c r="CD77" s="430"/>
      <c r="CE77" s="430"/>
      <c r="CF77" s="430"/>
      <c r="CG77" s="430"/>
      <c r="CH77" s="430"/>
      <c r="CI77" s="430"/>
      <c r="CJ77" s="430"/>
      <c r="CK77" s="430"/>
      <c r="CL77" s="430"/>
      <c r="CM77" s="430"/>
      <c r="CN77" s="430"/>
      <c r="CO77" s="85"/>
      <c r="CP77" s="382"/>
      <c r="CQ77" s="382"/>
      <c r="CR77" s="382"/>
      <c r="CS77" s="382"/>
      <c r="CT77" s="382"/>
      <c r="CU77" s="382"/>
      <c r="CV77" s="382"/>
      <c r="CW77" s="382"/>
      <c r="CX77" s="382"/>
      <c r="CY77" s="382"/>
      <c r="DA77" s="260"/>
    </row>
    <row r="78" spans="1:105" s="110" customFormat="1" ht="20.100000000000001" customHeight="1">
      <c r="A78" s="430" t="s">
        <v>321</v>
      </c>
      <c r="B78" s="435"/>
      <c r="C78" s="435"/>
      <c r="D78" s="435"/>
      <c r="E78" s="513"/>
      <c r="F78" s="444"/>
      <c r="G78" s="444"/>
      <c r="H78" s="432"/>
      <c r="I78" s="433"/>
      <c r="J78" s="435"/>
      <c r="K78" s="435"/>
      <c r="L78" s="435"/>
      <c r="M78" s="433"/>
      <c r="N78" s="444"/>
      <c r="O78" s="444"/>
      <c r="P78" s="435"/>
      <c r="Q78" s="433"/>
      <c r="R78" s="444"/>
      <c r="S78" s="444"/>
      <c r="T78" s="432"/>
      <c r="U78" s="433"/>
      <c r="V78" s="435"/>
      <c r="W78" s="435"/>
      <c r="X78" s="433"/>
      <c r="Y78" s="433"/>
      <c r="Z78" s="444"/>
      <c r="AA78" s="444"/>
      <c r="AB78" s="432"/>
      <c r="AC78" s="433"/>
      <c r="AD78" s="444"/>
      <c r="AE78" s="444"/>
      <c r="AF78" s="432"/>
      <c r="AG78" s="433"/>
      <c r="AH78" s="444"/>
      <c r="AI78" s="444"/>
      <c r="AJ78" s="432"/>
      <c r="AK78" s="433"/>
      <c r="AL78" s="444"/>
      <c r="AM78" s="444"/>
      <c r="AN78" s="432"/>
      <c r="AO78" s="433"/>
      <c r="AP78" s="444"/>
      <c r="AQ78" s="444"/>
      <c r="AR78" s="432"/>
      <c r="AS78" s="433"/>
      <c r="AT78" s="444"/>
      <c r="AU78" s="444"/>
      <c r="AV78" s="432"/>
      <c r="AW78" s="433"/>
      <c r="AX78" s="433"/>
      <c r="AY78" s="433"/>
      <c r="AZ78" s="433"/>
      <c r="BA78" s="433"/>
      <c r="BB78" s="444"/>
      <c r="BC78" s="444"/>
      <c r="BD78" s="432"/>
      <c r="BE78" s="433"/>
      <c r="BF78" s="444"/>
      <c r="BG78" s="444"/>
      <c r="BH78" s="432"/>
      <c r="BI78" s="433"/>
      <c r="BJ78" s="444"/>
      <c r="BK78" s="444"/>
      <c r="BL78" s="432"/>
      <c r="BM78" s="433"/>
      <c r="BN78" s="435"/>
      <c r="BO78" s="435"/>
      <c r="BP78" s="435"/>
      <c r="BQ78" s="433"/>
      <c r="BR78" s="435"/>
      <c r="BS78" s="435"/>
      <c r="BT78" s="433"/>
      <c r="BU78" s="433"/>
      <c r="BV78" s="444"/>
      <c r="BW78" s="444"/>
      <c r="BX78" s="432"/>
      <c r="BY78" s="433"/>
      <c r="BZ78" s="444"/>
      <c r="CA78" s="444"/>
      <c r="CB78" s="432"/>
      <c r="CC78" s="433"/>
      <c r="CD78" s="444"/>
      <c r="CE78" s="444"/>
      <c r="CF78" s="432"/>
      <c r="CG78" s="433"/>
      <c r="CH78" s="444"/>
      <c r="CI78" s="444"/>
      <c r="CJ78" s="432"/>
      <c r="CK78" s="433"/>
      <c r="CL78" s="435"/>
      <c r="CM78" s="435"/>
      <c r="CN78" s="435"/>
      <c r="CO78" s="85"/>
      <c r="CP78" s="382"/>
      <c r="CQ78" s="382"/>
      <c r="CR78" s="382"/>
      <c r="CS78" s="382"/>
      <c r="CT78" s="382"/>
      <c r="CU78" s="382"/>
      <c r="CV78" s="382"/>
      <c r="CW78" s="382"/>
      <c r="CX78" s="382"/>
      <c r="CY78" s="382"/>
      <c r="DA78" s="260"/>
    </row>
    <row r="79" spans="1:105" s="110" customFormat="1" ht="20.100000000000001" customHeight="1">
      <c r="A79" s="430" t="s">
        <v>322</v>
      </c>
      <c r="B79" s="435"/>
      <c r="C79" s="435"/>
      <c r="D79" s="435"/>
      <c r="E79" s="513"/>
      <c r="F79" s="444"/>
      <c r="G79" s="444"/>
      <c r="H79" s="432"/>
      <c r="I79" s="433"/>
      <c r="J79" s="435"/>
      <c r="K79" s="435"/>
      <c r="L79" s="435"/>
      <c r="M79" s="433"/>
      <c r="N79" s="444"/>
      <c r="O79" s="444"/>
      <c r="P79" s="435"/>
      <c r="Q79" s="433"/>
      <c r="R79" s="444"/>
      <c r="S79" s="444"/>
      <c r="T79" s="432"/>
      <c r="U79" s="433"/>
      <c r="V79" s="435"/>
      <c r="W79" s="435"/>
      <c r="X79" s="433"/>
      <c r="Y79" s="433"/>
      <c r="Z79" s="444"/>
      <c r="AA79" s="444"/>
      <c r="AB79" s="432"/>
      <c r="AC79" s="433"/>
      <c r="AD79" s="444"/>
      <c r="AE79" s="444"/>
      <c r="AF79" s="432"/>
      <c r="AG79" s="433"/>
      <c r="AH79" s="444"/>
      <c r="AI79" s="444"/>
      <c r="AJ79" s="432"/>
      <c r="AK79" s="433"/>
      <c r="AL79" s="444"/>
      <c r="AM79" s="444"/>
      <c r="AN79" s="432"/>
      <c r="AO79" s="433"/>
      <c r="AP79" s="444"/>
      <c r="AQ79" s="444"/>
      <c r="AR79" s="432"/>
      <c r="AS79" s="433"/>
      <c r="AT79" s="444"/>
      <c r="AU79" s="444"/>
      <c r="AV79" s="432"/>
      <c r="AW79" s="433"/>
      <c r="AX79" s="433"/>
      <c r="AY79" s="433"/>
      <c r="AZ79" s="433"/>
      <c r="BA79" s="433"/>
      <c r="BB79" s="444"/>
      <c r="BC79" s="444"/>
      <c r="BD79" s="432"/>
      <c r="BE79" s="433"/>
      <c r="BF79" s="444"/>
      <c r="BG79" s="444"/>
      <c r="BH79" s="432"/>
      <c r="BI79" s="433"/>
      <c r="BJ79" s="444"/>
      <c r="BK79" s="444"/>
      <c r="BL79" s="432"/>
      <c r="BM79" s="433"/>
      <c r="BN79" s="435"/>
      <c r="BO79" s="435"/>
      <c r="BP79" s="435"/>
      <c r="BQ79" s="433"/>
      <c r="BR79" s="435"/>
      <c r="BS79" s="435"/>
      <c r="BT79" s="433"/>
      <c r="BU79" s="433"/>
      <c r="BV79" s="444"/>
      <c r="BW79" s="444"/>
      <c r="BX79" s="432"/>
      <c r="BY79" s="433"/>
      <c r="BZ79" s="444"/>
      <c r="CA79" s="444"/>
      <c r="CB79" s="432"/>
      <c r="CC79" s="433"/>
      <c r="CD79" s="444"/>
      <c r="CE79" s="444"/>
      <c r="CF79" s="432"/>
      <c r="CG79" s="433"/>
      <c r="CH79" s="444"/>
      <c r="CI79" s="444"/>
      <c r="CJ79" s="432"/>
      <c r="CK79" s="433"/>
      <c r="CL79" s="435"/>
      <c r="CM79" s="435"/>
      <c r="CN79" s="435"/>
      <c r="CO79" s="85"/>
      <c r="CP79" s="382"/>
      <c r="CQ79" s="382"/>
      <c r="CR79" s="382"/>
      <c r="CS79" s="382"/>
      <c r="CT79" s="382"/>
      <c r="CU79" s="382"/>
      <c r="CV79" s="382"/>
      <c r="CW79" s="382"/>
      <c r="CX79" s="382"/>
      <c r="CY79" s="382"/>
      <c r="DA79" s="260"/>
    </row>
    <row r="80" spans="1:105" s="110" customFormat="1" ht="20.100000000000001" customHeight="1">
      <c r="A80" s="430" t="s">
        <v>323</v>
      </c>
      <c r="B80" s="430"/>
      <c r="C80" s="430"/>
      <c r="D80" s="430"/>
      <c r="E80" s="430"/>
      <c r="F80" s="430"/>
      <c r="G80" s="430"/>
      <c r="H80" s="430"/>
      <c r="I80" s="430"/>
      <c r="J80" s="430"/>
      <c r="K80" s="430"/>
      <c r="L80" s="430"/>
      <c r="M80" s="430"/>
      <c r="N80" s="430"/>
      <c r="O80" s="430"/>
      <c r="P80" s="430"/>
      <c r="Q80" s="430"/>
      <c r="R80" s="430"/>
      <c r="S80" s="430"/>
      <c r="T80" s="430"/>
      <c r="U80" s="430"/>
      <c r="V80" s="430"/>
      <c r="W80" s="430"/>
      <c r="X80" s="430"/>
      <c r="Y80" s="430"/>
      <c r="Z80" s="430"/>
      <c r="AA80" s="430"/>
      <c r="AB80" s="430"/>
      <c r="AC80" s="430"/>
      <c r="AD80" s="430"/>
      <c r="AE80" s="430"/>
      <c r="AF80" s="430"/>
      <c r="AG80" s="430"/>
      <c r="AH80" s="430"/>
      <c r="AI80" s="430"/>
      <c r="AJ80" s="430"/>
      <c r="AK80" s="430"/>
      <c r="AL80" s="430"/>
      <c r="AM80" s="430"/>
      <c r="AN80" s="430"/>
      <c r="AO80" s="430"/>
      <c r="AP80" s="430"/>
      <c r="AQ80" s="430"/>
      <c r="AR80" s="430"/>
      <c r="AS80" s="430"/>
      <c r="AT80" s="430"/>
      <c r="AU80" s="430"/>
      <c r="AV80" s="430"/>
      <c r="AW80" s="430"/>
      <c r="AX80" s="430"/>
      <c r="AY80" s="430"/>
      <c r="AZ80" s="430"/>
      <c r="BA80" s="430"/>
      <c r="BB80" s="430"/>
      <c r="BC80" s="430"/>
      <c r="BD80" s="430"/>
      <c r="BE80" s="430"/>
      <c r="BF80" s="430"/>
      <c r="BG80" s="430"/>
      <c r="BH80" s="430"/>
      <c r="BI80" s="430"/>
      <c r="BJ80" s="430"/>
      <c r="BK80" s="430"/>
      <c r="BL80" s="430"/>
      <c r="BM80" s="430"/>
      <c r="BN80" s="430"/>
      <c r="BO80" s="430"/>
      <c r="BP80" s="430"/>
      <c r="BQ80" s="430"/>
      <c r="BR80" s="430"/>
      <c r="BS80" s="430"/>
      <c r="BT80" s="430"/>
      <c r="BU80" s="430"/>
      <c r="BV80" s="430"/>
      <c r="BW80" s="430"/>
      <c r="BX80" s="430"/>
      <c r="BY80" s="430"/>
      <c r="BZ80" s="430"/>
      <c r="CA80" s="430"/>
      <c r="CB80" s="430"/>
      <c r="CC80" s="430"/>
      <c r="CD80" s="430"/>
      <c r="CE80" s="430"/>
      <c r="CF80" s="430"/>
      <c r="CG80" s="430"/>
      <c r="CH80" s="430"/>
      <c r="CI80" s="430"/>
      <c r="CJ80" s="430"/>
      <c r="CK80" s="430"/>
      <c r="CL80" s="430"/>
      <c r="CM80" s="430"/>
      <c r="CN80" s="430"/>
      <c r="CO80" s="85"/>
      <c r="CP80" s="382"/>
      <c r="CQ80" s="382"/>
      <c r="CR80" s="382"/>
      <c r="CS80" s="382"/>
      <c r="CT80" s="382"/>
      <c r="CU80" s="382"/>
      <c r="CV80" s="382"/>
      <c r="CW80" s="382"/>
      <c r="CX80" s="382"/>
      <c r="CY80" s="382"/>
      <c r="DA80" s="260"/>
    </row>
    <row r="81" spans="1:105" s="110" customFormat="1" ht="20.100000000000001" customHeight="1">
      <c r="A81" s="430" t="s">
        <v>321</v>
      </c>
      <c r="B81" s="435"/>
      <c r="C81" s="435"/>
      <c r="D81" s="435"/>
      <c r="E81" s="513"/>
      <c r="F81" s="444"/>
      <c r="G81" s="444"/>
      <c r="H81" s="432"/>
      <c r="I81" s="433"/>
      <c r="J81" s="435"/>
      <c r="K81" s="435"/>
      <c r="L81" s="435"/>
      <c r="M81" s="433"/>
      <c r="N81" s="444"/>
      <c r="O81" s="444"/>
      <c r="P81" s="435"/>
      <c r="Q81" s="433"/>
      <c r="R81" s="444"/>
      <c r="S81" s="444"/>
      <c r="T81" s="432"/>
      <c r="U81" s="433"/>
      <c r="V81" s="435"/>
      <c r="W81" s="435"/>
      <c r="X81" s="433"/>
      <c r="Y81" s="433"/>
      <c r="Z81" s="444"/>
      <c r="AA81" s="444"/>
      <c r="AB81" s="432"/>
      <c r="AC81" s="433"/>
      <c r="AD81" s="444"/>
      <c r="AE81" s="444"/>
      <c r="AF81" s="432"/>
      <c r="AG81" s="433"/>
      <c r="AH81" s="444"/>
      <c r="AI81" s="444"/>
      <c r="AJ81" s="432"/>
      <c r="AK81" s="433"/>
      <c r="AL81" s="444"/>
      <c r="AM81" s="444"/>
      <c r="AN81" s="432"/>
      <c r="AO81" s="433"/>
      <c r="AP81" s="444"/>
      <c r="AQ81" s="444"/>
      <c r="AR81" s="432"/>
      <c r="AS81" s="433"/>
      <c r="AT81" s="444"/>
      <c r="AU81" s="444"/>
      <c r="AV81" s="432"/>
      <c r="AW81" s="433"/>
      <c r="AX81" s="433"/>
      <c r="AY81" s="433"/>
      <c r="AZ81" s="433"/>
      <c r="BA81" s="433"/>
      <c r="BB81" s="444"/>
      <c r="BC81" s="444"/>
      <c r="BD81" s="432"/>
      <c r="BE81" s="433"/>
      <c r="BF81" s="444"/>
      <c r="BG81" s="444"/>
      <c r="BH81" s="432"/>
      <c r="BI81" s="433"/>
      <c r="BJ81" s="444"/>
      <c r="BK81" s="444"/>
      <c r="BL81" s="432"/>
      <c r="BM81" s="433"/>
      <c r="BN81" s="435"/>
      <c r="BO81" s="435"/>
      <c r="BP81" s="435"/>
      <c r="BQ81" s="433"/>
      <c r="BR81" s="435"/>
      <c r="BS81" s="435"/>
      <c r="BT81" s="433"/>
      <c r="BU81" s="433"/>
      <c r="BV81" s="444"/>
      <c r="BW81" s="444"/>
      <c r="BX81" s="432"/>
      <c r="BY81" s="433"/>
      <c r="BZ81" s="444"/>
      <c r="CA81" s="444"/>
      <c r="CB81" s="432"/>
      <c r="CC81" s="433"/>
      <c r="CD81" s="444"/>
      <c r="CE81" s="444"/>
      <c r="CF81" s="432"/>
      <c r="CG81" s="433"/>
      <c r="CH81" s="444"/>
      <c r="CI81" s="444"/>
      <c r="CJ81" s="432"/>
      <c r="CK81" s="433"/>
      <c r="CL81" s="435"/>
      <c r="CM81" s="435"/>
      <c r="CN81" s="435"/>
      <c r="CO81" s="85"/>
      <c r="CP81" s="382"/>
      <c r="CQ81" s="382"/>
      <c r="CR81" s="382"/>
      <c r="CS81" s="382"/>
      <c r="CT81" s="382"/>
      <c r="CU81" s="382"/>
      <c r="CV81" s="382"/>
      <c r="CW81" s="382"/>
      <c r="CX81" s="382"/>
      <c r="CY81" s="382"/>
      <c r="DA81" s="260"/>
    </row>
    <row r="82" spans="1:105" s="110" customFormat="1" ht="20.100000000000001" customHeight="1">
      <c r="A82" s="430" t="s">
        <v>322</v>
      </c>
      <c r="B82" s="435"/>
      <c r="C82" s="435"/>
      <c r="D82" s="435"/>
      <c r="E82" s="513"/>
      <c r="F82" s="444"/>
      <c r="G82" s="444"/>
      <c r="H82" s="432"/>
      <c r="I82" s="433"/>
      <c r="J82" s="435"/>
      <c r="K82" s="435"/>
      <c r="L82" s="435"/>
      <c r="M82" s="433"/>
      <c r="N82" s="444"/>
      <c r="O82" s="444"/>
      <c r="P82" s="435"/>
      <c r="Q82" s="433"/>
      <c r="R82" s="444"/>
      <c r="S82" s="444"/>
      <c r="T82" s="432"/>
      <c r="U82" s="433"/>
      <c r="V82" s="435"/>
      <c r="W82" s="435"/>
      <c r="X82" s="433"/>
      <c r="Y82" s="433"/>
      <c r="Z82" s="444"/>
      <c r="AA82" s="444"/>
      <c r="AB82" s="432"/>
      <c r="AC82" s="433"/>
      <c r="AD82" s="444"/>
      <c r="AE82" s="444"/>
      <c r="AF82" s="432"/>
      <c r="AG82" s="433"/>
      <c r="AH82" s="444"/>
      <c r="AI82" s="444"/>
      <c r="AJ82" s="432"/>
      <c r="AK82" s="433"/>
      <c r="AL82" s="444"/>
      <c r="AM82" s="444"/>
      <c r="AN82" s="432"/>
      <c r="AO82" s="433"/>
      <c r="AP82" s="444"/>
      <c r="AQ82" s="444"/>
      <c r="AR82" s="432"/>
      <c r="AS82" s="433"/>
      <c r="AT82" s="444"/>
      <c r="AU82" s="444"/>
      <c r="AV82" s="432"/>
      <c r="AW82" s="433"/>
      <c r="AX82" s="433"/>
      <c r="AY82" s="433"/>
      <c r="AZ82" s="433"/>
      <c r="BA82" s="433"/>
      <c r="BB82" s="444"/>
      <c r="BC82" s="444"/>
      <c r="BD82" s="432"/>
      <c r="BE82" s="433"/>
      <c r="BF82" s="444"/>
      <c r="BG82" s="444"/>
      <c r="BH82" s="432"/>
      <c r="BI82" s="433"/>
      <c r="BJ82" s="444"/>
      <c r="BK82" s="444"/>
      <c r="BL82" s="432"/>
      <c r="BM82" s="433"/>
      <c r="BN82" s="435"/>
      <c r="BO82" s="435"/>
      <c r="BP82" s="435"/>
      <c r="BQ82" s="433"/>
      <c r="BR82" s="435"/>
      <c r="BS82" s="435"/>
      <c r="BT82" s="433"/>
      <c r="BU82" s="433"/>
      <c r="BV82" s="444"/>
      <c r="BW82" s="444"/>
      <c r="BX82" s="432"/>
      <c r="BY82" s="433"/>
      <c r="BZ82" s="444"/>
      <c r="CA82" s="444"/>
      <c r="CB82" s="432"/>
      <c r="CC82" s="433"/>
      <c r="CD82" s="444"/>
      <c r="CE82" s="444"/>
      <c r="CF82" s="432"/>
      <c r="CG82" s="433"/>
      <c r="CH82" s="444"/>
      <c r="CI82" s="444"/>
      <c r="CJ82" s="432"/>
      <c r="CK82" s="433"/>
      <c r="CL82" s="435"/>
      <c r="CM82" s="435"/>
      <c r="CN82" s="435"/>
      <c r="CO82" s="85"/>
      <c r="CP82" s="382"/>
      <c r="CQ82" s="382"/>
      <c r="CR82" s="382"/>
      <c r="CS82" s="382"/>
      <c r="CT82" s="382"/>
      <c r="CU82" s="382"/>
      <c r="CV82" s="382"/>
      <c r="CW82" s="382"/>
      <c r="CX82" s="382"/>
      <c r="CY82" s="382"/>
      <c r="DA82" s="260"/>
    </row>
    <row r="83" spans="1:105" s="110" customFormat="1" ht="20.100000000000001" customHeight="1">
      <c r="A83" s="591" t="s">
        <v>465</v>
      </c>
      <c r="B83" s="159"/>
      <c r="C83" s="159"/>
      <c r="D83" s="159"/>
      <c r="E83" s="236"/>
      <c r="F83" s="443"/>
      <c r="G83" s="443"/>
      <c r="H83" s="158"/>
      <c r="I83" s="258"/>
      <c r="J83" s="159">
        <v>1740.4360000000001</v>
      </c>
      <c r="K83" s="159">
        <v>4032.1780000000003</v>
      </c>
      <c r="L83" s="159">
        <f>IF(J83=0, "    ---- ", IF(ABS(ROUND(100/J83*K83-100,1))&lt;999,ROUND(100/J83*K83-100,1),IF(ROUND(100/J83*K83-100,1)&gt;999,999,-999)))</f>
        <v>131.69999999999999</v>
      </c>
      <c r="M83" s="258">
        <f>100/$CM83*K83</f>
        <v>100</v>
      </c>
      <c r="N83" s="443"/>
      <c r="O83" s="443"/>
      <c r="P83" s="159"/>
      <c r="Q83" s="258"/>
      <c r="R83" s="443"/>
      <c r="S83" s="443"/>
      <c r="T83" s="158"/>
      <c r="U83" s="258"/>
      <c r="V83" s="159"/>
      <c r="W83" s="159"/>
      <c r="X83" s="258"/>
      <c r="Y83" s="258"/>
      <c r="Z83" s="443"/>
      <c r="AA83" s="443"/>
      <c r="AB83" s="158"/>
      <c r="AC83" s="258"/>
      <c r="AD83" s="443"/>
      <c r="AE83" s="443"/>
      <c r="AF83" s="158"/>
      <c r="AG83" s="258"/>
      <c r="AH83" s="443"/>
      <c r="AI83" s="443"/>
      <c r="AJ83" s="158"/>
      <c r="AK83" s="258"/>
      <c r="AL83" s="443"/>
      <c r="AM83" s="443"/>
      <c r="AN83" s="158"/>
      <c r="AO83" s="258"/>
      <c r="AP83" s="443"/>
      <c r="AQ83" s="443"/>
      <c r="AR83" s="158"/>
      <c r="AS83" s="258"/>
      <c r="AT83" s="443"/>
      <c r="AU83" s="443"/>
      <c r="AV83" s="158"/>
      <c r="AW83" s="258"/>
      <c r="AX83" s="443"/>
      <c r="AY83" s="443"/>
      <c r="AZ83" s="158"/>
      <c r="BA83" s="258"/>
      <c r="BB83" s="443"/>
      <c r="BC83" s="443"/>
      <c r="BD83" s="158"/>
      <c r="BE83" s="258"/>
      <c r="BF83" s="443"/>
      <c r="BG83" s="443"/>
      <c r="BH83" s="158"/>
      <c r="BI83" s="258"/>
      <c r="BJ83" s="443"/>
      <c r="BK83" s="443"/>
      <c r="BL83" s="158"/>
      <c r="BM83" s="258"/>
      <c r="BN83" s="159"/>
      <c r="BO83" s="159"/>
      <c r="BP83" s="159"/>
      <c r="BQ83" s="258"/>
      <c r="BR83" s="159"/>
      <c r="BS83" s="159"/>
      <c r="BT83" s="258"/>
      <c r="BU83" s="258"/>
      <c r="BV83" s="443"/>
      <c r="BW83" s="443"/>
      <c r="BX83" s="158"/>
      <c r="BY83" s="258"/>
      <c r="BZ83" s="159">
        <v>744.10500000000002</v>
      </c>
      <c r="CA83" s="443">
        <v>0</v>
      </c>
      <c r="CB83" s="158">
        <f>IF(BZ83=0, "    ---- ", IF(ABS(ROUND(100/BZ83*CA83-100,1))&lt;999,ROUND(100/BZ83*CA83-100,1),IF(ROUND(100/BZ83*CA83-100,1)&gt;999,999,-999)))</f>
        <v>-100</v>
      </c>
      <c r="CC83" s="258">
        <f>100/$CM83*CA83</f>
        <v>0</v>
      </c>
      <c r="CD83" s="443"/>
      <c r="CE83" s="443"/>
      <c r="CF83" s="158"/>
      <c r="CG83" s="258"/>
      <c r="CH83" s="443"/>
      <c r="CI83" s="443"/>
      <c r="CJ83" s="158"/>
      <c r="CK83" s="258"/>
      <c r="CL83" s="71">
        <f t="shared" si="18"/>
        <v>2484.5410000000002</v>
      </c>
      <c r="CM83" s="71">
        <f t="shared" si="19"/>
        <v>4032.1780000000003</v>
      </c>
      <c r="CN83" s="159">
        <f>IF(CL83=0, "    ---- ", IF(ABS(ROUND(100/CL83*CM83-100,1))&lt;999,ROUND(100/CL83*CM83-100,1),IF(ROUND(100/CL83*CM83-100,1)&gt;999,999,-999)))</f>
        <v>62.3</v>
      </c>
      <c r="CO83" s="85"/>
      <c r="CP83" s="382"/>
      <c r="CQ83" s="382"/>
      <c r="CR83" s="382"/>
      <c r="CS83" s="382"/>
      <c r="CT83" s="382"/>
      <c r="CU83" s="382"/>
      <c r="CV83" s="382"/>
      <c r="CW83" s="382"/>
      <c r="CX83" s="382"/>
      <c r="CY83" s="382"/>
      <c r="DA83" s="260"/>
    </row>
    <row r="84" spans="1:105" s="263" customFormat="1" ht="20.100000000000001" customHeight="1">
      <c r="A84" s="391" t="s">
        <v>115</v>
      </c>
      <c r="B84" s="154"/>
      <c r="C84" s="154"/>
      <c r="D84" s="154"/>
      <c r="E84" s="510"/>
      <c r="F84" s="387"/>
      <c r="G84" s="387"/>
      <c r="H84" s="134"/>
      <c r="I84" s="163"/>
      <c r="J84" s="154"/>
      <c r="K84" s="154"/>
      <c r="L84" s="154"/>
      <c r="M84" s="163"/>
      <c r="N84" s="387"/>
      <c r="O84" s="387"/>
      <c r="P84" s="154"/>
      <c r="Q84" s="163"/>
      <c r="R84" s="387"/>
      <c r="S84" s="387"/>
      <c r="T84" s="134"/>
      <c r="U84" s="163"/>
      <c r="V84" s="154"/>
      <c r="W84" s="154"/>
      <c r="X84" s="163"/>
      <c r="Y84" s="163"/>
      <c r="Z84" s="387"/>
      <c r="AA84" s="387"/>
      <c r="AB84" s="134"/>
      <c r="AC84" s="163"/>
      <c r="AD84" s="387"/>
      <c r="AE84" s="387"/>
      <c r="AF84" s="134"/>
      <c r="AG84" s="163"/>
      <c r="AH84" s="387"/>
      <c r="AI84" s="387"/>
      <c r="AJ84" s="134"/>
      <c r="AK84" s="163"/>
      <c r="AL84" s="387"/>
      <c r="AM84" s="387"/>
      <c r="AN84" s="134"/>
      <c r="AO84" s="163"/>
      <c r="AP84" s="387"/>
      <c r="AQ84" s="387">
        <v>5460</v>
      </c>
      <c r="AR84" s="134" t="str">
        <f>IF(AP84=0, "    ---- ", IF(ABS(ROUND(100/AP84*AQ84-100,1))&lt;999,ROUND(100/AP84*AQ84-100,1),IF(ROUND(100/AP84*AQ84-100,1)&gt;999,999,-999)))</f>
        <v xml:space="preserve">    ---- </v>
      </c>
      <c r="AS84" s="163">
        <f>100/$CM84*AQ84</f>
        <v>99.54259630062522</v>
      </c>
      <c r="AT84" s="387"/>
      <c r="AU84" s="387"/>
      <c r="AV84" s="134"/>
      <c r="AW84" s="163"/>
      <c r="AX84" s="387"/>
      <c r="AY84" s="387"/>
      <c r="AZ84" s="134"/>
      <c r="BA84" s="163"/>
      <c r="BB84" s="387"/>
      <c r="BC84" s="387"/>
      <c r="BD84" s="134"/>
      <c r="BE84" s="163"/>
      <c r="BF84" s="387"/>
      <c r="BG84" s="387"/>
      <c r="BH84" s="134"/>
      <c r="BI84" s="163"/>
      <c r="BJ84" s="387"/>
      <c r="BK84" s="387"/>
      <c r="BL84" s="134"/>
      <c r="BM84" s="163"/>
      <c r="BN84" s="154"/>
      <c r="BO84" s="154"/>
      <c r="BP84" s="154"/>
      <c r="BQ84" s="163"/>
      <c r="BR84" s="154"/>
      <c r="BS84" s="154"/>
      <c r="BT84" s="163"/>
      <c r="BU84" s="163"/>
      <c r="BV84" s="387"/>
      <c r="BW84" s="387"/>
      <c r="BX84" s="134"/>
      <c r="BY84" s="163"/>
      <c r="BZ84" s="387"/>
      <c r="CA84" s="387">
        <v>25.088999999999999</v>
      </c>
      <c r="CB84" s="134" t="str">
        <f>IF(BZ84=0, "    ---- ", IF(ABS(ROUND(100/BZ84*CA84-100,1))&lt;999,ROUND(100/BZ84*CA84-100,1),IF(ROUND(100/BZ84*CA84-100,1)&gt;999,999,-999)))</f>
        <v xml:space="preserve">    ---- </v>
      </c>
      <c r="CC84" s="163">
        <f>100/$CM84*CA84</f>
        <v>0.45740369937479597</v>
      </c>
      <c r="CD84" s="387"/>
      <c r="CE84" s="387"/>
      <c r="CF84" s="134"/>
      <c r="CG84" s="163"/>
      <c r="CH84" s="387"/>
      <c r="CI84" s="387"/>
      <c r="CJ84" s="134"/>
      <c r="CK84" s="163"/>
      <c r="CL84" s="70">
        <f t="shared" si="18"/>
        <v>0</v>
      </c>
      <c r="CM84" s="70">
        <f t="shared" si="19"/>
        <v>5485.0889999999999</v>
      </c>
      <c r="CN84" s="154" t="str">
        <f>IF(CL84=0, "    ---- ", IF(ABS(ROUND(100/CL84*CM84-100,1))&lt;999,ROUND(100/CL84*CM84-100,1),IF(ROUND(100/CL84*CM84-100,1)&gt;999,999,-999)))</f>
        <v xml:space="preserve">    ---- </v>
      </c>
      <c r="CO84" s="205"/>
      <c r="CP84" s="359"/>
      <c r="CQ84" s="359"/>
      <c r="CR84" s="359"/>
      <c r="CS84" s="359"/>
      <c r="CT84" s="359"/>
      <c r="CU84" s="359"/>
      <c r="CV84" s="359"/>
      <c r="CW84" s="359"/>
      <c r="CX84" s="359"/>
      <c r="CY84" s="359"/>
      <c r="DA84" s="264"/>
    </row>
    <row r="85" spans="1:105" s="263" customFormat="1" ht="20.100000000000001" customHeight="1">
      <c r="A85" s="391" t="s">
        <v>16</v>
      </c>
      <c r="B85" s="154"/>
      <c r="C85" s="154"/>
      <c r="D85" s="154"/>
      <c r="E85" s="510"/>
      <c r="F85" s="387"/>
      <c r="G85" s="387"/>
      <c r="H85" s="134"/>
      <c r="I85" s="163"/>
      <c r="J85" s="154"/>
      <c r="K85" s="154"/>
      <c r="L85" s="154"/>
      <c r="M85" s="163"/>
      <c r="N85" s="387"/>
      <c r="O85" s="387"/>
      <c r="P85" s="154"/>
      <c r="Q85" s="163"/>
      <c r="R85" s="387"/>
      <c r="S85" s="387"/>
      <c r="T85" s="134"/>
      <c r="U85" s="163"/>
      <c r="V85" s="154"/>
      <c r="W85" s="154"/>
      <c r="X85" s="163"/>
      <c r="Y85" s="163"/>
      <c r="Z85" s="387"/>
      <c r="AA85" s="387"/>
      <c r="AB85" s="134"/>
      <c r="AC85" s="163"/>
      <c r="AD85" s="387"/>
      <c r="AE85" s="387"/>
      <c r="AF85" s="134"/>
      <c r="AG85" s="163"/>
      <c r="AH85" s="387"/>
      <c r="AI85" s="387"/>
      <c r="AJ85" s="134"/>
      <c r="AK85" s="163"/>
      <c r="AL85" s="387"/>
      <c r="AM85" s="387"/>
      <c r="AN85" s="154"/>
      <c r="AO85" s="163"/>
      <c r="AP85" s="387"/>
      <c r="AQ85" s="387"/>
      <c r="AR85" s="154"/>
      <c r="AS85" s="163"/>
      <c r="AT85" s="387"/>
      <c r="AU85" s="387"/>
      <c r="AV85" s="134"/>
      <c r="AW85" s="163"/>
      <c r="AX85" s="387"/>
      <c r="AY85" s="387"/>
      <c r="AZ85" s="134"/>
      <c r="BA85" s="163"/>
      <c r="BB85" s="387"/>
      <c r="BC85" s="387"/>
      <c r="BD85" s="134"/>
      <c r="BE85" s="163"/>
      <c r="BF85" s="387"/>
      <c r="BG85" s="387"/>
      <c r="BH85" s="134"/>
      <c r="BI85" s="163"/>
      <c r="BJ85" s="387"/>
      <c r="BK85" s="387"/>
      <c r="BL85" s="134"/>
      <c r="BM85" s="163"/>
      <c r="BN85" s="154"/>
      <c r="BO85" s="154"/>
      <c r="BP85" s="154"/>
      <c r="BQ85" s="163"/>
      <c r="BR85" s="154"/>
      <c r="BS85" s="154"/>
      <c r="BT85" s="163"/>
      <c r="BU85" s="163"/>
      <c r="BV85" s="387"/>
      <c r="BW85" s="387"/>
      <c r="BX85" s="134"/>
      <c r="BY85" s="163"/>
      <c r="BZ85" s="387"/>
      <c r="CA85" s="387"/>
      <c r="CB85" s="134"/>
      <c r="CC85" s="163"/>
      <c r="CD85" s="387"/>
      <c r="CE85" s="387"/>
      <c r="CF85" s="134"/>
      <c r="CG85" s="163"/>
      <c r="CH85" s="387"/>
      <c r="CI85" s="387"/>
      <c r="CJ85" s="134"/>
      <c r="CK85" s="163"/>
      <c r="CL85" s="70">
        <f t="shared" si="18"/>
        <v>0</v>
      </c>
      <c r="CM85" s="70">
        <f t="shared" si="19"/>
        <v>0</v>
      </c>
      <c r="CN85" s="154" t="str">
        <f>IF(CL85=0, "    ---- ", IF(ABS(ROUND(100/CL85*CM85-100,1))&lt;999,ROUND(100/CL85*CM85-100,1),IF(ROUND(100/CL85*CM85-100,1)&gt;999,999,-999)))</f>
        <v xml:space="preserve">    ---- </v>
      </c>
      <c r="CO85" s="205"/>
      <c r="CP85" s="359"/>
      <c r="CQ85" s="359"/>
      <c r="CR85" s="359"/>
      <c r="CS85" s="359"/>
      <c r="CT85" s="359"/>
      <c r="CU85" s="359"/>
      <c r="CV85" s="359"/>
      <c r="CW85" s="359"/>
      <c r="CX85" s="359"/>
      <c r="CY85" s="359"/>
      <c r="DA85" s="264"/>
    </row>
    <row r="86" spans="1:105" s="28" customFormat="1" ht="20.100000000000001" customHeight="1">
      <c r="A86" s="385"/>
      <c r="B86" s="155"/>
      <c r="C86" s="155"/>
      <c r="D86" s="174"/>
      <c r="E86" s="511"/>
      <c r="F86" s="441"/>
      <c r="G86" s="441"/>
      <c r="H86" s="70"/>
      <c r="I86" s="153"/>
      <c r="J86" s="155"/>
      <c r="K86" s="155"/>
      <c r="L86" s="155"/>
      <c r="M86" s="153"/>
      <c r="N86" s="441"/>
      <c r="O86" s="441"/>
      <c r="P86" s="155"/>
      <c r="Q86" s="153"/>
      <c r="R86" s="441"/>
      <c r="S86" s="441"/>
      <c r="T86" s="70"/>
      <c r="U86" s="153"/>
      <c r="V86" s="155"/>
      <c r="W86" s="155"/>
      <c r="X86" s="153"/>
      <c r="Y86" s="153"/>
      <c r="Z86" s="441"/>
      <c r="AA86" s="441"/>
      <c r="AB86" s="70"/>
      <c r="AC86" s="153"/>
      <c r="AD86" s="441"/>
      <c r="AE86" s="441"/>
      <c r="AF86" s="70"/>
      <c r="AG86" s="153"/>
      <c r="AH86" s="441"/>
      <c r="AI86" s="441"/>
      <c r="AJ86" s="70"/>
      <c r="AK86" s="153"/>
      <c r="AL86" s="441"/>
      <c r="AM86" s="441"/>
      <c r="AN86" s="155"/>
      <c r="AO86" s="153"/>
      <c r="AP86" s="441"/>
      <c r="AQ86" s="441"/>
      <c r="AR86" s="155"/>
      <c r="AS86" s="153"/>
      <c r="AT86" s="441"/>
      <c r="AU86" s="441"/>
      <c r="AV86" s="70"/>
      <c r="AW86" s="153"/>
      <c r="AX86" s="387"/>
      <c r="AY86" s="387"/>
      <c r="AZ86" s="134"/>
      <c r="BA86" s="163"/>
      <c r="BB86" s="441"/>
      <c r="BC86" s="441"/>
      <c r="BD86" s="155"/>
      <c r="BE86" s="153"/>
      <c r="BF86" s="441"/>
      <c r="BG86" s="441"/>
      <c r="BH86" s="155"/>
      <c r="BI86" s="153"/>
      <c r="BJ86" s="441"/>
      <c r="BK86" s="441"/>
      <c r="BL86" s="70"/>
      <c r="BM86" s="153"/>
      <c r="BN86" s="155"/>
      <c r="BO86" s="155"/>
      <c r="BP86" s="155"/>
      <c r="BQ86" s="153"/>
      <c r="BR86" s="155"/>
      <c r="BS86" s="155"/>
      <c r="BT86" s="153"/>
      <c r="BU86" s="153"/>
      <c r="BV86" s="441"/>
      <c r="BW86" s="441"/>
      <c r="BX86" s="70"/>
      <c r="BY86" s="153"/>
      <c r="BZ86" s="441"/>
      <c r="CA86" s="441"/>
      <c r="CB86" s="70"/>
      <c r="CC86" s="153"/>
      <c r="CD86" s="441"/>
      <c r="CE86" s="441"/>
      <c r="CF86" s="70"/>
      <c r="CG86" s="153"/>
      <c r="CH86" s="441"/>
      <c r="CI86" s="441"/>
      <c r="CJ86" s="70"/>
      <c r="CK86" s="153"/>
      <c r="CL86" s="70"/>
      <c r="CM86" s="70"/>
      <c r="CN86" s="155"/>
      <c r="CO86" s="84"/>
      <c r="CP86" s="381"/>
      <c r="CQ86" s="381"/>
      <c r="CR86" s="381"/>
      <c r="CS86" s="381"/>
      <c r="CT86" s="381"/>
      <c r="CU86" s="381"/>
      <c r="CV86" s="381"/>
      <c r="CW86" s="381"/>
      <c r="CX86" s="381"/>
      <c r="CY86" s="381"/>
      <c r="DA86" s="68"/>
    </row>
    <row r="87" spans="1:105" s="28" customFormat="1" ht="20.100000000000001" customHeight="1">
      <c r="A87" s="393" t="s">
        <v>17</v>
      </c>
      <c r="B87" s="142">
        <v>0</v>
      </c>
      <c r="C87" s="142">
        <v>4350.5896400000001</v>
      </c>
      <c r="D87" s="240" t="str">
        <f>IF(B87=0, "    ---- ", IF(ABS(ROUND(100/B87*C87-100,1))&lt;999,ROUND(100/B87*C87-100,1),IF(ROUND(100/B87*C87-100,1)&gt;999,999,-999)))</f>
        <v xml:space="preserve">    ---- </v>
      </c>
      <c r="E87" s="516">
        <f>100/$CM87*C87</f>
        <v>0.19414283936713947</v>
      </c>
      <c r="F87" s="446">
        <v>15290.587702880001</v>
      </c>
      <c r="G87" s="446">
        <v>11457.314999999999</v>
      </c>
      <c r="H87" s="142">
        <f>IF(F87=0, "    ---- ", IF(ABS(ROUND(100/F87*G87-100,1))&lt;999,ROUND(100/F87*G87-100,1),IF(ROUND(100/F87*G87-100,1)&gt;999,999,-999)))</f>
        <v>-25.1</v>
      </c>
      <c r="I87" s="160">
        <f>100/$CM87*G87</f>
        <v>0.51127682674841224</v>
      </c>
      <c r="J87" s="142">
        <v>1520294.9799299999</v>
      </c>
      <c r="K87" s="142">
        <v>1903166.8755800002</v>
      </c>
      <c r="L87" s="142">
        <f>IF(J87=0, "    ---- ", IF(ABS(ROUND(100/J87*K87-100,1))&lt;999,ROUND(100/J87*K87-100,1),IF(ROUND(100/J87*K87-100,1)&gt;999,999,-999)))</f>
        <v>25.2</v>
      </c>
      <c r="M87" s="160">
        <f>100/$CM87*K87</f>
        <v>84.927849231624762</v>
      </c>
      <c r="N87" s="446">
        <v>22225</v>
      </c>
      <c r="O87" s="446">
        <v>21394</v>
      </c>
      <c r="P87" s="142">
        <f>IF(N87=0, "    ---- ", IF(ABS(ROUND(100/N87*O87-100,1))&lt;999,ROUND(100/N87*O87-100,1),IF(ROUND(100/N87*O87-100,1)&gt;999,999,-999)))</f>
        <v>-3.7</v>
      </c>
      <c r="Q87" s="160">
        <f>100/$CM87*O87</f>
        <v>0.95469631684696921</v>
      </c>
      <c r="R87" s="446">
        <v>23691</v>
      </c>
      <c r="S87" s="446">
        <v>4796</v>
      </c>
      <c r="T87" s="162">
        <f>IF(R87=0, "    ---- ", IF(ABS(ROUND(100/R87*S87-100,1))&lt;999,ROUND(100/R87*S87-100,1),IF(ROUND(100/R87*S87-100,1)&gt;999,999,-999)))</f>
        <v>-79.8</v>
      </c>
      <c r="U87" s="160">
        <f>100/$CM87*S87</f>
        <v>0.21401904906039376</v>
      </c>
      <c r="V87" s="142"/>
      <c r="W87" s="142"/>
      <c r="X87" s="160"/>
      <c r="Y87" s="160"/>
      <c r="Z87" s="446">
        <v>40398</v>
      </c>
      <c r="AA87" s="446">
        <v>32167</v>
      </c>
      <c r="AB87" s="142">
        <f>IF(Z87=0, "    ---- ", IF(ABS(ROUND(100/Z87*AA87-100,1))&lt;999,ROUND(100/Z87*AA87-100,1),IF(ROUND(100/Z87*AA87-100,1)&gt;999,999,-999)))</f>
        <v>-20.399999999999999</v>
      </c>
      <c r="AC87" s="160">
        <f>100/$CM87*AA87</f>
        <v>1.4354359364315441</v>
      </c>
      <c r="AD87" s="446">
        <v>42534.971999999994</v>
      </c>
      <c r="AE87" s="446">
        <v>38224.908000000003</v>
      </c>
      <c r="AF87" s="142">
        <f>IF(AD87=0, "    ---- ", IF(ABS(ROUND(100/AD87*AE87-100,1))&lt;999,ROUND(100/AD87*AE87-100,1),IF(ROUND(100/AD87*AE87-100,1)&gt;999,999,-999)))</f>
        <v>-10.1</v>
      </c>
      <c r="AG87" s="160">
        <f>100/$CM87*AE87</f>
        <v>1.7057669851086401</v>
      </c>
      <c r="AH87" s="446">
        <v>1500</v>
      </c>
      <c r="AI87" s="446">
        <v>1471</v>
      </c>
      <c r="AJ87" s="142">
        <f>IF(AH87=0, "    ---- ", IF(ABS(ROUND(100/AH87*AI87-100,1))&lt;999,ROUND(100/AH87*AI87-100,1),IF(ROUND(100/AH87*AI87-100,1)&gt;999,999,-999)))</f>
        <v>-1.9</v>
      </c>
      <c r="AK87" s="160">
        <f>100/$CM87*AI87</f>
        <v>6.5642623262685412E-2</v>
      </c>
      <c r="AL87" s="446">
        <v>14199</v>
      </c>
      <c r="AM87" s="446">
        <v>9945.7379999999994</v>
      </c>
      <c r="AN87" s="142">
        <f>IF(AL87=0, "    ---- ", IF(ABS(ROUND(100/AL87*AM87-100,1))&lt;999,ROUND(100/AL87*AM87-100,1),IF(ROUND(100/AL87*AM87-100,1)&gt;999,999,-999)))</f>
        <v>-30</v>
      </c>
      <c r="AO87" s="160">
        <f>100/$CM87*AM87</f>
        <v>0.44382347559712726</v>
      </c>
      <c r="AP87" s="446">
        <v>0</v>
      </c>
      <c r="AQ87" s="446">
        <v>5460</v>
      </c>
      <c r="AR87" s="162" t="str">
        <f>IF(AP87=0, "    ---- ", IF(ABS(ROUND(100/AP87*AQ87-100,1))&lt;999,ROUND(100/AP87*AQ87-100,1),IF(ROUND(100/AP87*AQ87-100,1)&gt;999,999,-999)))</f>
        <v xml:space="preserve">    ---- </v>
      </c>
      <c r="AS87" s="160">
        <f>100/$CM87*AQ87</f>
        <v>0.24364970973097372</v>
      </c>
      <c r="AT87" s="446">
        <v>1672</v>
      </c>
      <c r="AU87" s="446">
        <v>0</v>
      </c>
      <c r="AV87" s="142">
        <f>IF(AT87=0, "    ---- ", IF(ABS(ROUND(100/AT87*AU87-100,1))&lt;999,ROUND(100/AT87*AU87-100,1),IF(ROUND(100/AT87*AU87-100,1)&gt;999,999,-999)))</f>
        <v>-100</v>
      </c>
      <c r="AW87" s="160">
        <f>100/$CM87*AU87</f>
        <v>0</v>
      </c>
      <c r="AX87" s="445"/>
      <c r="AY87" s="445">
        <v>4728.8249999999998</v>
      </c>
      <c r="AZ87" s="165" t="str">
        <f>IF(AX87=0, "    ---- ", IF(ABS(ROUND(100/AX87*AY87-100,1))&lt;999,ROUND(100/AX87*AY87-100,1),IF(ROUND(100/AX87*AY87-100,1)&gt;999,999,-999)))</f>
        <v xml:space="preserve">    ---- </v>
      </c>
      <c r="BA87" s="266">
        <f>100/$CM87*AY87</f>
        <v>0.21102139901439043</v>
      </c>
      <c r="BB87" s="446">
        <v>1944</v>
      </c>
      <c r="BC87" s="446">
        <v>1676</v>
      </c>
      <c r="BD87" s="162">
        <f>IF(BB87=0, "    ---- ", IF(ABS(ROUND(100/BB87*BC87-100,1))&lt;999,ROUND(100/BB87*BC87-100,1),IF(ROUND(100/BB87*BC87-100,1)&gt;999,999,-999)))</f>
        <v>-13.8</v>
      </c>
      <c r="BE87" s="160">
        <f>100/$CM87*BC87</f>
        <v>7.4790643499837356E-2</v>
      </c>
      <c r="BF87" s="446"/>
      <c r="BG87" s="446"/>
      <c r="BH87" s="162"/>
      <c r="BI87" s="160"/>
      <c r="BJ87" s="446">
        <v>39510.643397887172</v>
      </c>
      <c r="BK87" s="446">
        <v>43645.31</v>
      </c>
      <c r="BL87" s="142">
        <f>IF(BJ87=0, "    ---- ", IF(ABS(ROUND(100/BJ87*BK87-100,1))&lt;999,ROUND(100/BJ87*BK87-100,1),IF(ROUND(100/BJ87*BK87-100,1)&gt;999,999,-999)))</f>
        <v>10.5</v>
      </c>
      <c r="BM87" s="160">
        <f>100/$CM87*BK87</f>
        <v>1.9476496543257076</v>
      </c>
      <c r="BN87" s="142"/>
      <c r="BO87" s="142"/>
      <c r="BP87" s="142"/>
      <c r="BQ87" s="160"/>
      <c r="BR87" s="142"/>
      <c r="BS87" s="142"/>
      <c r="BT87" s="160"/>
      <c r="BU87" s="160"/>
      <c r="BV87" s="446">
        <v>75662</v>
      </c>
      <c r="BW87" s="446">
        <v>100965.77799999999</v>
      </c>
      <c r="BX87" s="142">
        <f>IF(BV87=0, "    ---- ", IF(ABS(ROUND(100/BV87*BW87-100,1))&lt;999,ROUND(100/BV87*BW87-100,1),IF(ROUND(100/BV87*BW87-100,1)&gt;999,999,-999)))</f>
        <v>33.4</v>
      </c>
      <c r="BY87" s="160">
        <f>100/$CM87*BW87</f>
        <v>4.5055462458721482</v>
      </c>
      <c r="BZ87" s="446">
        <v>66077.103126000002</v>
      </c>
      <c r="CA87" s="446">
        <v>48067.681999999993</v>
      </c>
      <c r="CB87" s="142">
        <f>IF(BZ87=0, "    ---- ", IF(ABS(ROUND(100/BZ87*CA87-100,1))&lt;999,ROUND(100/BZ87*CA87-100,1),IF(ROUND(100/BZ87*CA87-100,1)&gt;999,999,-999)))</f>
        <v>-27.3</v>
      </c>
      <c r="CC87" s="160">
        <f>100/$CM87*CA87</f>
        <v>2.1449957448243127</v>
      </c>
      <c r="CD87" s="446"/>
      <c r="CE87" s="446"/>
      <c r="CF87" s="142"/>
      <c r="CG87" s="160"/>
      <c r="CH87" s="446">
        <v>5723.3</v>
      </c>
      <c r="CI87" s="446">
        <v>9405</v>
      </c>
      <c r="CJ87" s="142">
        <f>IF(CH87=0, "    ---- ", IF(ABS(ROUND(100/CH87*CI87-100,1))&lt;999,ROUND(100/CH87*CI87-100,1),IF(ROUND(100/CH87*CI87-100,1)&gt;999,999,-999)))</f>
        <v>64.3</v>
      </c>
      <c r="CK87" s="160">
        <f>100/$CM87*CI87</f>
        <v>0.41969331868494647</v>
      </c>
      <c r="CL87" s="162">
        <f t="shared" si="18"/>
        <v>1870722.5861567671</v>
      </c>
      <c r="CM87" s="142">
        <f t="shared" si="19"/>
        <v>2240922.0212200005</v>
      </c>
      <c r="CN87" s="142">
        <f>IF(CL87=0, "    ---- ", IF(ABS(ROUND(100/CL87*CM87-100,1))&lt;999,ROUND(100/CL87*CM87-100,1),IF(ROUND(100/CL87*CM87-100,1)&gt;999,999,-999)))</f>
        <v>19.8</v>
      </c>
      <c r="CO87" s="84"/>
      <c r="CP87" s="381"/>
      <c r="CQ87" s="381"/>
      <c r="CR87" s="381"/>
      <c r="CS87" s="381"/>
      <c r="CT87" s="381"/>
      <c r="CU87" s="381"/>
      <c r="CV87" s="381"/>
      <c r="CW87" s="381"/>
      <c r="CX87" s="381"/>
      <c r="CY87" s="381"/>
      <c r="DA87" s="68"/>
    </row>
    <row r="88" spans="1:105" ht="18.75" customHeight="1">
      <c r="A88" s="469" t="s">
        <v>39</v>
      </c>
      <c r="B88" s="469"/>
      <c r="C88" s="469"/>
      <c r="D88" s="469"/>
      <c r="E88" s="469"/>
      <c r="AR88" s="469"/>
      <c r="CD88" s="469"/>
      <c r="CL88" s="469"/>
    </row>
    <row r="89" spans="1:105" ht="18.75" customHeight="1">
      <c r="Z89" s="469"/>
      <c r="AE89" s="29"/>
      <c r="BJ89" s="469"/>
      <c r="CD89" s="469"/>
      <c r="CL89" s="469"/>
    </row>
    <row r="90" spans="1:105">
      <c r="Z90" s="470"/>
      <c r="AA90" s="470"/>
      <c r="AH90" s="470"/>
      <c r="AI90" s="470"/>
      <c r="AT90" s="470"/>
      <c r="AU90" s="470"/>
      <c r="AX90" s="470"/>
      <c r="AY90" s="470"/>
      <c r="BJ90" s="470"/>
      <c r="BK90" s="470"/>
      <c r="BV90" s="470"/>
      <c r="BW90" s="470"/>
      <c r="BZ90" s="470"/>
      <c r="CA90" s="470"/>
      <c r="CD90" s="470"/>
      <c r="CE90" s="470"/>
      <c r="CH90" s="470"/>
      <c r="CI90" s="470"/>
      <c r="CL90" s="470"/>
      <c r="CM90" s="470"/>
    </row>
    <row r="91" spans="1:105" s="448" customFormat="1"/>
    <row r="92" spans="1:105" s="543" customFormat="1"/>
    <row r="93" spans="1:105" s="543" customFormat="1"/>
    <row r="94" spans="1:105" s="543" customFormat="1"/>
    <row r="95" spans="1:105" s="543" customFormat="1"/>
    <row r="96" spans="1:105" s="589" customFormat="1"/>
    <row r="97" spans="26:91" s="543" customFormat="1"/>
    <row r="98" spans="26:91" s="543" customFormat="1"/>
    <row r="99" spans="26:91" s="543" customFormat="1"/>
    <row r="100" spans="26:91" s="543" customFormat="1"/>
    <row r="101" spans="26:91" s="543" customFormat="1"/>
    <row r="102" spans="26:91" s="543" customFormat="1"/>
    <row r="103" spans="26:91" s="543" customFormat="1"/>
    <row r="104" spans="26:91" s="543" customFormat="1"/>
    <row r="105" spans="26:91" s="543" customFormat="1"/>
    <row r="106" spans="26:91" s="543" customFormat="1"/>
    <row r="107" spans="26:91" s="543" customFormat="1"/>
    <row r="108" spans="26:91" s="543" customFormat="1"/>
    <row r="109" spans="26:91" s="543" customFormat="1"/>
    <row r="110" spans="26:91" s="461" customFormat="1"/>
    <row r="111" spans="26:91">
      <c r="Z111" s="470"/>
      <c r="AA111" s="470"/>
      <c r="AH111" s="470"/>
      <c r="AI111" s="470"/>
      <c r="AT111" s="470"/>
      <c r="AU111" s="470"/>
      <c r="AX111" s="470"/>
      <c r="AY111" s="470"/>
      <c r="BJ111" s="470"/>
      <c r="BK111" s="470"/>
      <c r="BV111" s="470"/>
      <c r="BW111" s="470"/>
      <c r="BZ111" s="470"/>
      <c r="CA111" s="470"/>
      <c r="CD111" s="470"/>
      <c r="CE111" s="470"/>
      <c r="CH111" s="470"/>
      <c r="CI111" s="470"/>
      <c r="CL111" s="470"/>
      <c r="CM111" s="470"/>
    </row>
    <row r="112" spans="26:91">
      <c r="Z112" s="470"/>
      <c r="AA112" s="470"/>
      <c r="AH112" s="470"/>
      <c r="AI112" s="470"/>
      <c r="AT112" s="470"/>
      <c r="AU112" s="470"/>
      <c r="AX112" s="470"/>
      <c r="AY112" s="470"/>
      <c r="BJ112" s="470"/>
      <c r="BK112" s="470"/>
      <c r="BV112" s="470"/>
      <c r="BW112" s="470"/>
      <c r="BZ112" s="470"/>
      <c r="CA112" s="470"/>
      <c r="CD112" s="470"/>
      <c r="CE112" s="470"/>
      <c r="CH112" s="470"/>
      <c r="CI112" s="470"/>
      <c r="CL112" s="470"/>
      <c r="CM112" s="470"/>
    </row>
    <row r="113" spans="8:92">
      <c r="Z113" s="471"/>
      <c r="AA113" s="471"/>
      <c r="AB113" s="146"/>
      <c r="AC113" s="110"/>
      <c r="AD113" s="110"/>
      <c r="AE113" s="110"/>
      <c r="AF113" s="110"/>
      <c r="AG113" s="110"/>
      <c r="AH113" s="471"/>
      <c r="AI113" s="471"/>
      <c r="AJ113" s="146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471"/>
      <c r="AU113" s="471"/>
      <c r="AV113" s="146"/>
      <c r="AW113" s="110"/>
      <c r="AX113" s="471"/>
      <c r="AY113" s="471"/>
      <c r="AZ113" s="146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471"/>
      <c r="BK113" s="471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471"/>
      <c r="BW113" s="471"/>
      <c r="BX113" s="110"/>
      <c r="BY113" s="110"/>
      <c r="BZ113" s="471"/>
      <c r="CA113" s="471"/>
      <c r="CB113" s="110"/>
      <c r="CC113" s="110"/>
      <c r="CD113" s="471"/>
      <c r="CE113" s="471"/>
      <c r="CF113" s="110"/>
      <c r="CG113" s="110"/>
      <c r="CH113" s="471"/>
      <c r="CI113" s="471"/>
      <c r="CJ113" s="110"/>
      <c r="CK113" s="110"/>
      <c r="CL113" s="471"/>
      <c r="CM113" s="471"/>
      <c r="CN113" s="110"/>
    </row>
    <row r="114" spans="8:92">
      <c r="Z114" s="472"/>
      <c r="AA114" s="472"/>
      <c r="AH114" s="472"/>
      <c r="AI114" s="472"/>
      <c r="AT114" s="472"/>
      <c r="AU114" s="472"/>
      <c r="AX114" s="472"/>
      <c r="AY114" s="472"/>
      <c r="BJ114" s="472"/>
      <c r="BK114" s="472"/>
      <c r="BV114" s="472"/>
      <c r="BW114" s="472"/>
      <c r="BZ114" s="472"/>
      <c r="CA114" s="472"/>
      <c r="CD114" s="472"/>
      <c r="CE114" s="472"/>
      <c r="CH114" s="472"/>
      <c r="CI114" s="472"/>
      <c r="CL114" s="472"/>
      <c r="CM114" s="472"/>
    </row>
    <row r="115" spans="8:92">
      <c r="Z115" s="470"/>
      <c r="AA115" s="470"/>
      <c r="AH115" s="470"/>
      <c r="AI115" s="470"/>
      <c r="AT115" s="470"/>
      <c r="AU115" s="470"/>
      <c r="AX115" s="470"/>
      <c r="AY115" s="470"/>
      <c r="BJ115" s="470"/>
      <c r="BK115" s="470"/>
      <c r="BV115" s="470"/>
      <c r="BW115" s="470"/>
      <c r="BZ115" s="470"/>
      <c r="CA115" s="470"/>
      <c r="CD115" s="470"/>
      <c r="CE115" s="470"/>
      <c r="CH115" s="470"/>
      <c r="CI115" s="470"/>
      <c r="CL115" s="470"/>
      <c r="CM115" s="470"/>
    </row>
    <row r="116" spans="8:92">
      <c r="Z116" s="472"/>
      <c r="AA116" s="472"/>
      <c r="AH116" s="472"/>
      <c r="AI116" s="472"/>
      <c r="AT116" s="472"/>
      <c r="AU116" s="472"/>
      <c r="AX116" s="472"/>
      <c r="AY116" s="472"/>
      <c r="BJ116" s="472"/>
      <c r="BK116" s="472"/>
      <c r="BV116" s="472"/>
      <c r="BW116" s="472"/>
      <c r="BZ116" s="472"/>
      <c r="CA116" s="472"/>
      <c r="CD116" s="472"/>
      <c r="CE116" s="472"/>
      <c r="CH116" s="472"/>
      <c r="CI116" s="472"/>
      <c r="CL116" s="472"/>
      <c r="CM116" s="472"/>
    </row>
    <row r="117" spans="8:92">
      <c r="Z117" s="472"/>
      <c r="AA117" s="472"/>
      <c r="AH117" s="472"/>
      <c r="AI117" s="472"/>
      <c r="AT117" s="472"/>
      <c r="AU117" s="472"/>
      <c r="AX117" s="472"/>
      <c r="AY117" s="472"/>
      <c r="BJ117" s="472"/>
      <c r="BK117" s="472"/>
      <c r="BV117" s="472"/>
      <c r="BW117" s="472"/>
      <c r="BZ117" s="472"/>
      <c r="CA117" s="472"/>
      <c r="CD117" s="472"/>
      <c r="CE117" s="472"/>
      <c r="CH117" s="472"/>
      <c r="CI117" s="472"/>
      <c r="CL117" s="472"/>
      <c r="CM117" s="472"/>
    </row>
    <row r="118" spans="8:92">
      <c r="Z118" s="472"/>
      <c r="AA118" s="472"/>
      <c r="AH118" s="472"/>
      <c r="AI118" s="472"/>
      <c r="AT118" s="472"/>
      <c r="AU118" s="472"/>
      <c r="AX118" s="472"/>
      <c r="AY118" s="472"/>
      <c r="BJ118" s="472"/>
      <c r="BK118" s="472"/>
      <c r="BV118" s="472"/>
      <c r="BW118" s="472"/>
      <c r="BZ118" s="472"/>
      <c r="CA118" s="472"/>
      <c r="CD118" s="472"/>
      <c r="CE118" s="472"/>
      <c r="CH118" s="472"/>
      <c r="CI118" s="472"/>
      <c r="CL118" s="472"/>
      <c r="CM118" s="472"/>
    </row>
    <row r="119" spans="8:92">
      <c r="Z119" s="472"/>
      <c r="AA119" s="472"/>
      <c r="AH119" s="472"/>
      <c r="AI119" s="472"/>
      <c r="AT119" s="472"/>
      <c r="AU119" s="472"/>
      <c r="AX119" s="472"/>
      <c r="AY119" s="472"/>
      <c r="BJ119" s="472"/>
      <c r="BK119" s="472"/>
      <c r="BV119" s="472"/>
      <c r="BW119" s="472"/>
      <c r="BZ119" s="472"/>
      <c r="CA119" s="472"/>
      <c r="CD119" s="472"/>
      <c r="CE119" s="472"/>
      <c r="CH119" s="472"/>
      <c r="CI119" s="472"/>
      <c r="CL119" s="472"/>
      <c r="CM119" s="472"/>
    </row>
    <row r="120" spans="8:92" s="15" customFormat="1">
      <c r="H120" s="379"/>
      <c r="AB120" s="379"/>
      <c r="AJ120" s="379"/>
      <c r="AV120" s="379"/>
      <c r="AZ120" s="379"/>
    </row>
  </sheetData>
  <mergeCells count="44">
    <mergeCell ref="F4:I4"/>
    <mergeCell ref="F5:I5"/>
    <mergeCell ref="F6:I6"/>
    <mergeCell ref="Z5:AC5"/>
    <mergeCell ref="Z6:AC6"/>
    <mergeCell ref="R5:U5"/>
    <mergeCell ref="R6:U6"/>
    <mergeCell ref="J5:M5"/>
    <mergeCell ref="AT5:AW5"/>
    <mergeCell ref="CD5:CG5"/>
    <mergeCell ref="BB6:BE6"/>
    <mergeCell ref="CH6:CK6"/>
    <mergeCell ref="BR6:BU6"/>
    <mergeCell ref="BJ6:BM6"/>
    <mergeCell ref="CL6:CN6"/>
    <mergeCell ref="BV6:BY6"/>
    <mergeCell ref="AT6:AW6"/>
    <mergeCell ref="AP5:AS5"/>
    <mergeCell ref="AP6:AS6"/>
    <mergeCell ref="BZ5:CC5"/>
    <mergeCell ref="CL5:CN5"/>
    <mergeCell ref="CH5:CK5"/>
    <mergeCell ref="BN5:BQ5"/>
    <mergeCell ref="BN6:BQ6"/>
    <mergeCell ref="AL6:AO6"/>
    <mergeCell ref="J6:M6"/>
    <mergeCell ref="BZ6:CC6"/>
    <mergeCell ref="V6:Y6"/>
    <mergeCell ref="CD6:CG6"/>
    <mergeCell ref="N5:Q5"/>
    <mergeCell ref="N6:Q6"/>
    <mergeCell ref="V5:Y5"/>
    <mergeCell ref="AD6:AG6"/>
    <mergeCell ref="AL5:AO5"/>
    <mergeCell ref="B5:E5"/>
    <mergeCell ref="B6:E6"/>
    <mergeCell ref="BV5:BY5"/>
    <mergeCell ref="AH6:AK6"/>
    <mergeCell ref="BF5:BI5"/>
    <mergeCell ref="BF6:BI6"/>
    <mergeCell ref="BR5:BU5"/>
    <mergeCell ref="AD5:AG5"/>
    <mergeCell ref="AX5:BA5"/>
    <mergeCell ref="AX6:BA6"/>
  </mergeCells>
  <phoneticPr fontId="29" type="noConversion"/>
  <hyperlinks>
    <hyperlink ref="B1" location="Innhold!A1" display="Tilbake"/>
  </hyperlinks>
  <pageMargins left="0.78740157480314965" right="0.78740157480314965" top="0.98425196850393704" bottom="0.98425196850393704" header="0.51181102362204722" footer="0.51181102362204722"/>
  <pageSetup paperSize="9" scale="40" fitToWidth="4" orientation="portrait" r:id="rId1"/>
  <headerFooter alignWithMargins="0"/>
  <colBreaks count="7" manualBreakCount="7">
    <brk id="13" min="1" max="85" man="1"/>
    <brk id="25" min="1" max="85" man="1"/>
    <brk id="37" min="1" max="85" man="1"/>
    <brk id="49" min="1" max="87" man="1"/>
    <brk id="61" min="1" max="87" man="1"/>
    <brk id="73" min="1" max="87" man="1"/>
    <brk id="85" min="1" max="87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BP118"/>
  <sheetViews>
    <sheetView showGridLines="0" zoomScale="60" zoomScaleNormal="60" workbookViewId="0">
      <pane xSplit="1" ySplit="8" topLeftCell="B9" activePane="bottomRight" state="frozen"/>
      <selection activeCell="F43" sqref="F43"/>
      <selection pane="topRight" activeCell="F43" sqref="F43"/>
      <selection pane="bottomLeft" activeCell="F43" sqref="F43"/>
      <selection pane="bottomRight" activeCell="A4" sqref="A4"/>
    </sheetView>
  </sheetViews>
  <sheetFormatPr baseColWidth="10" defaultRowHeight="18.75"/>
  <cols>
    <col min="1" max="1" width="58.7109375" style="27" customWidth="1"/>
    <col min="2" max="3" width="12.7109375" style="27" customWidth="1"/>
    <col min="4" max="4" width="12.7109375" style="40" customWidth="1"/>
    <col min="5" max="45" width="12.7109375" style="27" customWidth="1"/>
    <col min="46" max="47" width="14.7109375" style="27" customWidth="1"/>
    <col min="48" max="48" width="12.7109375" style="27" customWidth="1"/>
    <col min="49" max="50" width="14.7109375" style="27" customWidth="1"/>
    <col min="51" max="51" width="12.7109375" style="27" customWidth="1"/>
    <col min="52" max="62" width="10.140625" style="27" customWidth="1"/>
    <col min="63" max="64" width="12.7109375" style="27" customWidth="1"/>
    <col min="65" max="65" width="7.7109375" style="27" customWidth="1"/>
    <col min="66" max="66" width="12.28515625" style="27" bestFit="1" customWidth="1"/>
    <col min="67" max="67" width="7.7109375" style="27" customWidth="1"/>
    <col min="68" max="16384" width="11.42578125" style="27"/>
  </cols>
  <sheetData>
    <row r="1" spans="1:68" ht="20.25">
      <c r="A1" s="66" t="s">
        <v>0</v>
      </c>
      <c r="B1" s="557" t="s">
        <v>446</v>
      </c>
      <c r="C1" s="2"/>
      <c r="D1" s="14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12"/>
      <c r="AV1" s="12"/>
      <c r="AW1" s="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8" ht="20.100000000000001" customHeight="1">
      <c r="A2" s="122" t="s">
        <v>96</v>
      </c>
      <c r="B2" s="2"/>
      <c r="C2" s="2"/>
      <c r="D2" s="14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7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14"/>
      <c r="AV2" s="14"/>
      <c r="AW2" s="2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</row>
    <row r="3" spans="1:68" ht="20.100000000000001" customHeight="1">
      <c r="A3" s="126" t="s">
        <v>300</v>
      </c>
      <c r="B3" s="2"/>
      <c r="C3" s="2"/>
      <c r="D3" s="14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14"/>
      <c r="AV3" s="14"/>
      <c r="AW3" s="2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8" ht="20.100000000000001" customHeight="1">
      <c r="A4" s="202" t="s">
        <v>474</v>
      </c>
      <c r="B4" s="91"/>
      <c r="C4" s="92"/>
      <c r="D4" s="145"/>
      <c r="E4" s="93"/>
      <c r="F4" s="91"/>
      <c r="G4" s="92"/>
      <c r="H4" s="92"/>
      <c r="I4" s="93"/>
      <c r="J4" s="91"/>
      <c r="K4" s="92"/>
      <c r="L4" s="92"/>
      <c r="M4" s="93"/>
      <c r="N4" s="91"/>
      <c r="O4" s="92"/>
      <c r="P4" s="92"/>
      <c r="Q4" s="93"/>
      <c r="R4" s="91"/>
      <c r="S4" s="92"/>
      <c r="T4" s="92"/>
      <c r="U4" s="93"/>
      <c r="V4" s="91"/>
      <c r="W4" s="92"/>
      <c r="X4" s="92"/>
      <c r="Y4" s="93"/>
      <c r="Z4" s="91"/>
      <c r="AA4" s="92"/>
      <c r="AB4" s="92"/>
      <c r="AC4" s="93"/>
      <c r="AD4" s="91"/>
      <c r="AE4" s="92"/>
      <c r="AF4" s="92"/>
      <c r="AG4" s="93"/>
      <c r="AH4" s="92"/>
      <c r="AI4" s="92"/>
      <c r="AJ4" s="92"/>
      <c r="AK4" s="93"/>
      <c r="AL4" s="91"/>
      <c r="AM4" s="92"/>
      <c r="AN4" s="92"/>
      <c r="AO4" s="93"/>
      <c r="AP4" s="91"/>
      <c r="AQ4" s="92"/>
      <c r="AR4" s="92"/>
      <c r="AS4" s="93"/>
      <c r="AT4" s="91"/>
      <c r="AU4" s="81"/>
      <c r="AV4" s="94"/>
      <c r="AW4" s="91"/>
      <c r="AX4" s="81"/>
      <c r="AY4" s="94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</row>
    <row r="5" spans="1:68" ht="20.100000000000001" customHeight="1">
      <c r="A5" s="114" t="s">
        <v>79</v>
      </c>
      <c r="B5" s="671" t="s">
        <v>66</v>
      </c>
      <c r="C5" s="672"/>
      <c r="D5" s="672"/>
      <c r="E5" s="673"/>
      <c r="F5" s="665" t="s">
        <v>351</v>
      </c>
      <c r="G5" s="666"/>
      <c r="H5" s="666"/>
      <c r="I5" s="667"/>
      <c r="J5" s="671" t="s">
        <v>127</v>
      </c>
      <c r="K5" s="672"/>
      <c r="L5" s="672"/>
      <c r="M5" s="673"/>
      <c r="N5" s="671" t="s">
        <v>92</v>
      </c>
      <c r="O5" s="672"/>
      <c r="P5" s="672"/>
      <c r="Q5" s="673"/>
      <c r="R5" s="3"/>
      <c r="S5" s="4"/>
      <c r="T5" s="4"/>
      <c r="U5" s="117"/>
      <c r="V5" s="671" t="s">
        <v>128</v>
      </c>
      <c r="W5" s="672"/>
      <c r="X5" s="672"/>
      <c r="Y5" s="673"/>
      <c r="Z5" s="671" t="s">
        <v>1</v>
      </c>
      <c r="AA5" s="672"/>
      <c r="AB5" s="672"/>
      <c r="AC5" s="117"/>
      <c r="AD5" s="671"/>
      <c r="AE5" s="672"/>
      <c r="AF5" s="672"/>
      <c r="AG5" s="673"/>
      <c r="AH5" s="671" t="s">
        <v>353</v>
      </c>
      <c r="AI5" s="672"/>
      <c r="AJ5" s="672"/>
      <c r="AK5" s="673"/>
      <c r="AL5" s="671"/>
      <c r="AM5" s="672"/>
      <c r="AN5" s="672"/>
      <c r="AO5" s="673"/>
      <c r="AP5" s="671" t="s">
        <v>47</v>
      </c>
      <c r="AQ5" s="672"/>
      <c r="AR5" s="672"/>
      <c r="AS5" s="673"/>
      <c r="AT5" s="671" t="s">
        <v>80</v>
      </c>
      <c r="AU5" s="672"/>
      <c r="AV5" s="673"/>
      <c r="AW5" s="671" t="s">
        <v>24</v>
      </c>
      <c r="AX5" s="672"/>
      <c r="AY5" s="673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</row>
    <row r="6" spans="1:68" ht="20.100000000000001" customHeight="1">
      <c r="A6" s="83" t="s">
        <v>78</v>
      </c>
      <c r="B6" s="674" t="s">
        <v>110</v>
      </c>
      <c r="C6" s="675"/>
      <c r="D6" s="675"/>
      <c r="E6" s="676"/>
      <c r="F6" s="668" t="s">
        <v>95</v>
      </c>
      <c r="G6" s="669"/>
      <c r="H6" s="669"/>
      <c r="I6" s="670"/>
      <c r="J6" s="674" t="s">
        <v>95</v>
      </c>
      <c r="K6" s="675"/>
      <c r="L6" s="675"/>
      <c r="M6" s="676"/>
      <c r="N6" s="674" t="s">
        <v>93</v>
      </c>
      <c r="O6" s="675"/>
      <c r="P6" s="675"/>
      <c r="Q6" s="676"/>
      <c r="R6" s="674" t="s">
        <v>128</v>
      </c>
      <c r="S6" s="675"/>
      <c r="T6" s="675"/>
      <c r="U6" s="676"/>
      <c r="V6" s="674" t="s">
        <v>129</v>
      </c>
      <c r="W6" s="675"/>
      <c r="X6" s="675"/>
      <c r="Y6" s="676"/>
      <c r="Z6" s="674" t="s">
        <v>112</v>
      </c>
      <c r="AA6" s="675"/>
      <c r="AB6" s="675"/>
      <c r="AC6" s="676"/>
      <c r="AD6" s="674" t="s">
        <v>19</v>
      </c>
      <c r="AE6" s="675"/>
      <c r="AF6" s="675"/>
      <c r="AG6" s="676"/>
      <c r="AH6" s="674" t="s">
        <v>354</v>
      </c>
      <c r="AI6" s="675"/>
      <c r="AJ6" s="675"/>
      <c r="AK6" s="676"/>
      <c r="AL6" s="674" t="s">
        <v>94</v>
      </c>
      <c r="AM6" s="675"/>
      <c r="AN6" s="675"/>
      <c r="AO6" s="676"/>
      <c r="AP6" s="674" t="s">
        <v>95</v>
      </c>
      <c r="AQ6" s="675"/>
      <c r="AR6" s="675"/>
      <c r="AS6" s="676"/>
      <c r="AT6" s="674" t="s">
        <v>82</v>
      </c>
      <c r="AU6" s="675"/>
      <c r="AV6" s="676"/>
      <c r="AW6" s="674" t="s">
        <v>83</v>
      </c>
      <c r="AX6" s="675"/>
      <c r="AY6" s="676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</row>
    <row r="7" spans="1:68" ht="20.100000000000001" customHeight="1">
      <c r="A7" s="83"/>
      <c r="B7" s="7"/>
      <c r="C7" s="115"/>
      <c r="D7" s="5" t="s">
        <v>4</v>
      </c>
      <c r="E7" s="17" t="s">
        <v>5</v>
      </c>
      <c r="F7" s="7"/>
      <c r="G7" s="115"/>
      <c r="H7" s="5" t="s">
        <v>4</v>
      </c>
      <c r="I7" s="17" t="s">
        <v>5</v>
      </c>
      <c r="J7" s="7"/>
      <c r="K7" s="115"/>
      <c r="L7" s="5" t="s">
        <v>4</v>
      </c>
      <c r="M7" s="17" t="s">
        <v>5</v>
      </c>
      <c r="N7" s="7"/>
      <c r="O7" s="115"/>
      <c r="P7" s="5" t="s">
        <v>4</v>
      </c>
      <c r="Q7" s="17" t="s">
        <v>5</v>
      </c>
      <c r="R7" s="7"/>
      <c r="S7" s="115"/>
      <c r="T7" s="5" t="s">
        <v>4</v>
      </c>
      <c r="U7" s="17" t="s">
        <v>5</v>
      </c>
      <c r="V7" s="7"/>
      <c r="W7" s="115"/>
      <c r="X7" s="5" t="s">
        <v>4</v>
      </c>
      <c r="Y7" s="17" t="s">
        <v>5</v>
      </c>
      <c r="Z7" s="7"/>
      <c r="AA7" s="115"/>
      <c r="AB7" s="5" t="s">
        <v>4</v>
      </c>
      <c r="AC7" s="17" t="s">
        <v>5</v>
      </c>
      <c r="AD7" s="7"/>
      <c r="AE7" s="115"/>
      <c r="AF7" s="5" t="s">
        <v>4</v>
      </c>
      <c r="AG7" s="17" t="s">
        <v>5</v>
      </c>
      <c r="AH7" s="7"/>
      <c r="AI7" s="115"/>
      <c r="AJ7" s="5" t="s">
        <v>4</v>
      </c>
      <c r="AK7" s="17" t="s">
        <v>5</v>
      </c>
      <c r="AL7" s="7"/>
      <c r="AM7" s="115"/>
      <c r="AN7" s="5" t="s">
        <v>4</v>
      </c>
      <c r="AO7" s="17" t="s">
        <v>5</v>
      </c>
      <c r="AP7" s="7"/>
      <c r="AQ7" s="115"/>
      <c r="AR7" s="5" t="s">
        <v>4</v>
      </c>
      <c r="AS7" s="17" t="s">
        <v>5</v>
      </c>
      <c r="AT7" s="5"/>
      <c r="AU7" s="5"/>
      <c r="AV7" s="17" t="s">
        <v>4</v>
      </c>
      <c r="AW7" s="7"/>
      <c r="AX7" s="5"/>
      <c r="AY7" s="17" t="s">
        <v>4</v>
      </c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N7" s="7"/>
      <c r="BO7" s="115"/>
      <c r="BP7" s="59"/>
    </row>
    <row r="8" spans="1:68" ht="20.100000000000001" customHeight="1">
      <c r="A8" s="238" t="s">
        <v>6</v>
      </c>
      <c r="B8" s="199">
        <v>2014</v>
      </c>
      <c r="C8" s="196">
        <v>2015</v>
      </c>
      <c r="D8" s="9" t="s">
        <v>7</v>
      </c>
      <c r="E8" s="50" t="s">
        <v>8</v>
      </c>
      <c r="F8" s="199">
        <v>2014</v>
      </c>
      <c r="G8" s="196">
        <v>2015</v>
      </c>
      <c r="H8" s="9" t="s">
        <v>7</v>
      </c>
      <c r="I8" s="50" t="s">
        <v>8</v>
      </c>
      <c r="J8" s="199">
        <v>2014</v>
      </c>
      <c r="K8" s="196">
        <v>2015</v>
      </c>
      <c r="L8" s="9" t="s">
        <v>7</v>
      </c>
      <c r="M8" s="50" t="s">
        <v>8</v>
      </c>
      <c r="N8" s="199">
        <v>2014</v>
      </c>
      <c r="O8" s="196">
        <v>2015</v>
      </c>
      <c r="P8" s="9" t="s">
        <v>7</v>
      </c>
      <c r="Q8" s="50" t="s">
        <v>8</v>
      </c>
      <c r="R8" s="199">
        <v>2014</v>
      </c>
      <c r="S8" s="196">
        <v>2015</v>
      </c>
      <c r="T8" s="9" t="s">
        <v>7</v>
      </c>
      <c r="U8" s="50" t="s">
        <v>8</v>
      </c>
      <c r="V8" s="199">
        <v>2014</v>
      </c>
      <c r="W8" s="196">
        <v>2015</v>
      </c>
      <c r="X8" s="9" t="s">
        <v>7</v>
      </c>
      <c r="Y8" s="50" t="s">
        <v>8</v>
      </c>
      <c r="Z8" s="199">
        <v>2014</v>
      </c>
      <c r="AA8" s="196">
        <v>2015</v>
      </c>
      <c r="AB8" s="9" t="s">
        <v>7</v>
      </c>
      <c r="AC8" s="50" t="s">
        <v>8</v>
      </c>
      <c r="AD8" s="199">
        <v>2014</v>
      </c>
      <c r="AE8" s="196">
        <v>2015</v>
      </c>
      <c r="AF8" s="9" t="s">
        <v>7</v>
      </c>
      <c r="AG8" s="50" t="s">
        <v>8</v>
      </c>
      <c r="AH8" s="199">
        <v>2014</v>
      </c>
      <c r="AI8" s="196">
        <v>2015</v>
      </c>
      <c r="AJ8" s="9" t="s">
        <v>7</v>
      </c>
      <c r="AK8" s="50" t="s">
        <v>8</v>
      </c>
      <c r="AL8" s="199">
        <v>2014</v>
      </c>
      <c r="AM8" s="196">
        <v>2015</v>
      </c>
      <c r="AN8" s="9" t="s">
        <v>7</v>
      </c>
      <c r="AO8" s="50" t="s">
        <v>8</v>
      </c>
      <c r="AP8" s="199">
        <v>2014</v>
      </c>
      <c r="AQ8" s="196">
        <v>2015</v>
      </c>
      <c r="AR8" s="9" t="s">
        <v>7</v>
      </c>
      <c r="AS8" s="50" t="s">
        <v>8</v>
      </c>
      <c r="AT8" s="199">
        <v>2014</v>
      </c>
      <c r="AU8" s="196">
        <v>2015</v>
      </c>
      <c r="AV8" s="50" t="s">
        <v>7</v>
      </c>
      <c r="AW8" s="199">
        <v>2014</v>
      </c>
      <c r="AX8" s="196">
        <v>2015</v>
      </c>
      <c r="AY8" s="50" t="s">
        <v>7</v>
      </c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N8" s="50"/>
      <c r="BO8" s="227"/>
      <c r="BP8" s="59"/>
    </row>
    <row r="9" spans="1:68" ht="20.100000000000001" customHeight="1">
      <c r="A9" s="389" t="s">
        <v>344</v>
      </c>
      <c r="B9" s="166"/>
      <c r="C9" s="502"/>
      <c r="D9" s="166"/>
      <c r="E9" s="149"/>
      <c r="F9" s="166"/>
      <c r="G9" s="502"/>
      <c r="H9" s="166"/>
      <c r="I9" s="149"/>
      <c r="J9" s="502"/>
      <c r="K9" s="502"/>
      <c r="L9" s="166"/>
      <c r="M9" s="149"/>
      <c r="N9" s="148"/>
      <c r="O9" s="502"/>
      <c r="P9" s="148"/>
      <c r="Q9" s="149"/>
      <c r="R9" s="502"/>
      <c r="S9" s="502"/>
      <c r="T9" s="166"/>
      <c r="U9" s="149"/>
      <c r="V9" s="502"/>
      <c r="W9" s="502"/>
      <c r="X9" s="148"/>
      <c r="Y9" s="149"/>
      <c r="Z9" s="148"/>
      <c r="AA9" s="502"/>
      <c r="AB9" s="148"/>
      <c r="AC9" s="149"/>
      <c r="AD9" s="148"/>
      <c r="AE9" s="502"/>
      <c r="AF9" s="148"/>
      <c r="AG9" s="149"/>
      <c r="AH9" s="502"/>
      <c r="AI9" s="502"/>
      <c r="AJ9" s="148"/>
      <c r="AK9" s="149"/>
      <c r="AL9" s="148"/>
      <c r="AM9" s="502"/>
      <c r="AN9" s="148"/>
      <c r="AO9" s="149"/>
      <c r="AP9" s="148"/>
      <c r="AQ9" s="502"/>
      <c r="AR9" s="148"/>
      <c r="AS9" s="149"/>
      <c r="AT9" s="148"/>
      <c r="AU9" s="148"/>
      <c r="AV9" s="152"/>
      <c r="AW9" s="148"/>
      <c r="AX9" s="148"/>
      <c r="AY9" s="152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N9" s="168"/>
      <c r="BO9" s="228"/>
    </row>
    <row r="10" spans="1:68" s="28" customFormat="1" ht="20.100000000000001" customHeight="1">
      <c r="A10" s="385" t="s">
        <v>9</v>
      </c>
      <c r="B10" s="134">
        <v>98102.260999999999</v>
      </c>
      <c r="C10" s="155">
        <v>127450.49500000001</v>
      </c>
      <c r="D10" s="155">
        <f>IF(B10=0, "   ---- ", IF(ABS(ROUND(100/B10*C10-100,1))&lt;999,ROUND(100/B10*C10-100,1),IF(ROUND(100/B10*C10-100,1)&gt;999,999,-999)))</f>
        <v>29.9</v>
      </c>
      <c r="E10" s="153">
        <f>100/$AU10*C10</f>
        <v>3.0723754219448498</v>
      </c>
      <c r="F10" s="134">
        <v>274148</v>
      </c>
      <c r="G10" s="155">
        <v>372199</v>
      </c>
      <c r="H10" s="70">
        <f>IF(F10=0, "    ---- ", IF(ABS(ROUND(100/F10*G10-100,1))&lt;999,ROUND(100/F10*G10-100,1),IF(ROUND(100/F10*G10-100,1)&gt;999,999,-999)))</f>
        <v>35.799999999999997</v>
      </c>
      <c r="I10" s="153">
        <f>100/$AU10*G10</f>
        <v>8.9723861776484366</v>
      </c>
      <c r="J10" s="155"/>
      <c r="K10" s="155"/>
      <c r="L10" s="167"/>
      <c r="M10" s="153"/>
      <c r="N10" s="134">
        <v>16636.745999999999</v>
      </c>
      <c r="O10" s="155">
        <v>46434.144</v>
      </c>
      <c r="P10" s="155">
        <f>IF(N10=0, "   ---- ", IF(ABS(ROUND(100/N10*O10-100,1))&lt;999,ROUND(100/N10*O10-100,1),IF(ROUND(100/N10*O10-100,1)&gt;999,999,-999)))</f>
        <v>179.1</v>
      </c>
      <c r="Q10" s="153">
        <f>100/$AU10*O10</f>
        <v>1.1193610724277525</v>
      </c>
      <c r="R10" s="155"/>
      <c r="S10" s="155"/>
      <c r="T10" s="70"/>
      <c r="U10" s="153"/>
      <c r="V10" s="155"/>
      <c r="W10" s="155"/>
      <c r="X10" s="70"/>
      <c r="Y10" s="153"/>
      <c r="Z10" s="134">
        <v>2171164.7516899998</v>
      </c>
      <c r="AA10" s="155">
        <v>2918936.65</v>
      </c>
      <c r="AB10" s="70">
        <f>IF(Z10=0, "    ---- ", IF(ABS(ROUND(100/Z10*AA10-100,1))&lt;999,ROUND(100/Z10*AA10-100,1),IF(ROUND(100/Z10*AA10-100,1)&gt;999,999,-999)))</f>
        <v>34.4</v>
      </c>
      <c r="AC10" s="153">
        <f>100/$AU10*AA10</f>
        <v>70.365118799060255</v>
      </c>
      <c r="AD10" s="134">
        <v>74480</v>
      </c>
      <c r="AE10" s="155">
        <v>78039</v>
      </c>
      <c r="AF10" s="70">
        <f>IF(AD10=0, "    ---- ", IF(ABS(ROUND(100/AD10*AE10-100,1))&lt;999,ROUND(100/AD10*AE10-100,1),IF(ROUND(100/AD10*AE10-100,1)&gt;999,999,-999)))</f>
        <v>4.8</v>
      </c>
      <c r="AG10" s="153">
        <f>100/$AU10*AE10</f>
        <v>1.8812410697436217</v>
      </c>
      <c r="AH10" s="155"/>
      <c r="AI10" s="155"/>
      <c r="AJ10" s="70"/>
      <c r="AK10" s="153"/>
      <c r="AL10" s="134">
        <v>73267.801370000001</v>
      </c>
      <c r="AM10" s="155">
        <v>90688.464460000003</v>
      </c>
      <c r="AN10" s="70">
        <f>IF(AL10=0, "    ---- ", IF(ABS(ROUND(100/AL10*AM10-100,1))&lt;999,ROUND(100/AL10*AM10-100,1),IF(ROUND(100/AL10*AM10-100,1)&gt;999,999,-999)))</f>
        <v>23.8</v>
      </c>
      <c r="AO10" s="153">
        <f>100/$AU10*AM10</f>
        <v>2.1861743986229554</v>
      </c>
      <c r="AP10" s="134">
        <v>224604.23642</v>
      </c>
      <c r="AQ10" s="155">
        <v>514524.43</v>
      </c>
      <c r="AR10" s="70">
        <f>IF(AP10=0, "    ---- ", IF(ABS(ROUND(100/AP10*AQ10-100,1))&lt;999,ROUND(100/AP10*AQ10-100,1),IF(ROUND(100/AP10*AQ10-100,1)&gt;999,999,-999)))</f>
        <v>129.1</v>
      </c>
      <c r="AS10" s="153">
        <f>100/$AU10*AQ10</f>
        <v>12.403343060552125</v>
      </c>
      <c r="AT10" s="70">
        <f>+B10+F10+J10+N10+R10+V10+Z10+AD10+AH10+AL10+AP10</f>
        <v>2932403.7964799996</v>
      </c>
      <c r="AU10" s="70">
        <f>+C10+G10+K10+O10+S10+W10+AA10+AE10+AI10+AM10+AQ10</f>
        <v>4148272.18346</v>
      </c>
      <c r="AV10" s="155">
        <f>IF(AT10=0, "    ---- ", IF(ABS(ROUND(100/AT10*AU10-100,1))&lt;999,ROUND(100/AT10*AU10-100,1),IF(ROUND(100/AT10*AU10-100,1)&gt;999,999,-999)))</f>
        <v>41.5</v>
      </c>
      <c r="AW10" s="70">
        <f>'Tabell 2a'!CL10+AT10</f>
        <v>6954300.3863151763</v>
      </c>
      <c r="AX10" s="70">
        <f>'Tabell 2a'!CM10+AU10</f>
        <v>8902599.3921099994</v>
      </c>
      <c r="AY10" s="155">
        <f t="shared" ref="AY10:AY21" si="0">IF(AW10=0, "   ---- ", IF(ABS(ROUND(100/AW10*AX10-100,1))&lt;999,ROUND(100/AW10*AX10-100,1),IF(ROUND(100/AW10*AX10-100,1)&gt;999,999,-999)))</f>
        <v>28</v>
      </c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N10" s="153"/>
      <c r="BO10" s="225"/>
    </row>
    <row r="11" spans="1:68" ht="20.100000000000001" customHeight="1">
      <c r="A11" s="431" t="s">
        <v>304</v>
      </c>
      <c r="B11" s="432"/>
      <c r="C11" s="431"/>
      <c r="D11" s="431"/>
      <c r="E11" s="431"/>
      <c r="F11" s="432"/>
      <c r="G11" s="431"/>
      <c r="H11" s="431"/>
      <c r="I11" s="431"/>
      <c r="J11" s="431"/>
      <c r="K11" s="431"/>
      <c r="L11" s="431"/>
      <c r="M11" s="431"/>
      <c r="N11" s="432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2"/>
      <c r="AA11" s="431"/>
      <c r="AB11" s="431"/>
      <c r="AC11" s="431"/>
      <c r="AD11" s="432"/>
      <c r="AE11" s="431"/>
      <c r="AF11" s="431"/>
      <c r="AG11" s="431"/>
      <c r="AH11" s="431"/>
      <c r="AI11" s="431"/>
      <c r="AJ11" s="431"/>
      <c r="AK11" s="431"/>
      <c r="AL11" s="432"/>
      <c r="AM11" s="431"/>
      <c r="AN11" s="431"/>
      <c r="AO11" s="431"/>
      <c r="AP11" s="432"/>
      <c r="AQ11" s="431"/>
      <c r="AR11" s="431"/>
      <c r="AS11" s="431"/>
      <c r="AT11" s="431"/>
      <c r="AU11" s="431"/>
      <c r="AV11" s="431"/>
      <c r="AW11" s="71">
        <f>'Tabell 2a'!CL11+AT11</f>
        <v>1254719.8296493855</v>
      </c>
      <c r="AX11" s="71">
        <f>'Tabell 2a'!CM11+AU11</f>
        <v>1331973.4067199996</v>
      </c>
      <c r="AY11" s="156">
        <f t="shared" si="0"/>
        <v>6.2</v>
      </c>
      <c r="AZ11" s="270"/>
      <c r="BA11" s="270"/>
      <c r="BB11" s="256"/>
      <c r="BC11" s="256"/>
      <c r="BD11" s="256"/>
      <c r="BE11" s="256"/>
      <c r="BF11" s="256"/>
      <c r="BG11" s="256"/>
      <c r="BH11" s="256"/>
      <c r="BI11" s="256"/>
      <c r="BJ11" s="256"/>
      <c r="BN11" s="157"/>
      <c r="BO11" s="224"/>
    </row>
    <row r="12" spans="1:68" ht="20.100000000000001" customHeight="1">
      <c r="A12" s="431" t="s">
        <v>305</v>
      </c>
      <c r="B12" s="606"/>
      <c r="C12" s="431"/>
      <c r="D12" s="431"/>
      <c r="E12" s="431"/>
      <c r="F12" s="606"/>
      <c r="G12" s="431"/>
      <c r="H12" s="431"/>
      <c r="I12" s="431"/>
      <c r="J12" s="431"/>
      <c r="K12" s="431"/>
      <c r="L12" s="431"/>
      <c r="M12" s="431"/>
      <c r="N12" s="606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606"/>
      <c r="AA12" s="431"/>
      <c r="AB12" s="431"/>
      <c r="AC12" s="431"/>
      <c r="AD12" s="606"/>
      <c r="AE12" s="431"/>
      <c r="AF12" s="431"/>
      <c r="AG12" s="431"/>
      <c r="AH12" s="431"/>
      <c r="AI12" s="431"/>
      <c r="AJ12" s="431"/>
      <c r="AK12" s="431"/>
      <c r="AL12" s="606"/>
      <c r="AM12" s="431"/>
      <c r="AN12" s="431"/>
      <c r="AO12" s="431"/>
      <c r="AP12" s="606"/>
      <c r="AQ12" s="431"/>
      <c r="AR12" s="431"/>
      <c r="AS12" s="431"/>
      <c r="AT12" s="431"/>
      <c r="AU12" s="431"/>
      <c r="AV12" s="431"/>
      <c r="AW12" s="71">
        <f>'Tabell 2a'!CL12+AT12</f>
        <v>700333.9643625227</v>
      </c>
      <c r="AX12" s="71">
        <f>'Tabell 2a'!CM12+AU12</f>
        <v>714911.28688999999</v>
      </c>
      <c r="AY12" s="156">
        <f t="shared" si="0"/>
        <v>2.1</v>
      </c>
      <c r="AZ12" s="270"/>
      <c r="BA12" s="270"/>
      <c r="BB12" s="256"/>
      <c r="BC12" s="256"/>
      <c r="BD12" s="256"/>
      <c r="BE12" s="256"/>
      <c r="BF12" s="256"/>
      <c r="BG12" s="256"/>
      <c r="BH12" s="256"/>
      <c r="BI12" s="256"/>
      <c r="BJ12" s="256"/>
      <c r="BN12" s="157"/>
      <c r="BO12" s="224"/>
    </row>
    <row r="13" spans="1:68" s="28" customFormat="1" ht="20.100000000000001" customHeight="1">
      <c r="A13" s="391" t="s">
        <v>10</v>
      </c>
      <c r="B13" s="133">
        <v>5878.4470000000001</v>
      </c>
      <c r="C13" s="154">
        <v>5271.4719999999998</v>
      </c>
      <c r="D13" s="155">
        <f>IF(B13=0, "   ---- ", IF(ABS(ROUND(100/B13*C13-100,1))&lt;999,ROUND(100/B13*C13-100,1),IF(ROUND(100/B13*C13-100,1)&gt;999,999,-999)))</f>
        <v>-10.3</v>
      </c>
      <c r="E13" s="153">
        <f>100/$AU13*C13</f>
        <v>2.5536110488327126</v>
      </c>
      <c r="F13" s="133">
        <v>26009</v>
      </c>
      <c r="G13" s="154">
        <v>76406</v>
      </c>
      <c r="H13" s="70">
        <f>IF(F13=0, "    ---- ", IF(ABS(ROUND(100/F13*G13-100,1))&lt;999,ROUND(100/F13*G13-100,1),IF(ROUND(100/F13*G13-100,1)&gt;999,999,-999)))</f>
        <v>193.8</v>
      </c>
      <c r="I13" s="153">
        <f>100/$AU13*G13</f>
        <v>37.012660941215714</v>
      </c>
      <c r="J13" s="133">
        <v>3873</v>
      </c>
      <c r="K13" s="154">
        <v>3519</v>
      </c>
      <c r="L13" s="70">
        <f>IF(J13=0, "   ---- ", IF(ABS(ROUND(100/J13*K13-100,1))&lt;999,ROUND(100/J13*K13-100,1),IF(ROUND(100/J13*K13-100,1)&gt;999,999,-999)))</f>
        <v>-9.1</v>
      </c>
      <c r="M13" s="153">
        <f>100/$AU13*K13</f>
        <v>1.7046770391348596</v>
      </c>
      <c r="N13" s="133">
        <v>4335.84</v>
      </c>
      <c r="O13" s="154">
        <v>4100.326</v>
      </c>
      <c r="P13" s="155">
        <f>IF(N13=0, "   ---- ", IF(ABS(ROUND(100/N13*O13-100,1))&lt;999,ROUND(100/N13*O13-100,1),IF(ROUND(100/N13*O13-100,1)&gt;999,999,-999)))</f>
        <v>-5.4</v>
      </c>
      <c r="Q13" s="153">
        <f>100/$AU13*O13</f>
        <v>1.9862834854128113</v>
      </c>
      <c r="R13" s="154"/>
      <c r="S13" s="154"/>
      <c r="T13" s="70"/>
      <c r="U13" s="153"/>
      <c r="V13" s="154"/>
      <c r="W13" s="154"/>
      <c r="X13" s="70"/>
      <c r="Y13" s="153"/>
      <c r="Z13" s="133">
        <v>74649.72974000001</v>
      </c>
      <c r="AA13" s="154">
        <v>85793.04</v>
      </c>
      <c r="AB13" s="70">
        <f>IF(Z13=0, "    ---- ", IF(ABS(ROUND(100/Z13*AA13-100,1))&lt;999,ROUND(100/Z13*AA13-100,1),IF(ROUND(100/Z13*AA13-100,1)&gt;999,999,-999)))</f>
        <v>14.9</v>
      </c>
      <c r="AC13" s="153">
        <f>100/$AU13*AA13</f>
        <v>41.5599390183514</v>
      </c>
      <c r="AD13" s="133">
        <v>582</v>
      </c>
      <c r="AE13" s="154">
        <v>842</v>
      </c>
      <c r="AF13" s="70">
        <f>IF(AD13=0, "    ---- ", IF(ABS(ROUND(100/AD13*AE13-100,1))&lt;999,ROUND(100/AD13*AE13-100,1),IF(ROUND(100/AD13*AE13-100,1)&gt;999,999,-999)))</f>
        <v>44.7</v>
      </c>
      <c r="AG13" s="153">
        <f>100/$AU13*AE13</f>
        <v>0.40788237196690874</v>
      </c>
      <c r="AH13" s="133">
        <v>20.106999999999999</v>
      </c>
      <c r="AI13" s="154">
        <v>15.4857</v>
      </c>
      <c r="AJ13" s="70">
        <f>IF(AH13=0, "    ---- ", IF(ABS(ROUND(100/AH13*AI13-100,1))&lt;999,ROUND(100/AH13*AI13-100,1),IF(ROUND(100/AH13*AI13-100,1)&gt;999,999,-999)))</f>
        <v>-23</v>
      </c>
      <c r="AK13" s="167">
        <f>100/$AU13*AI13</f>
        <v>7.5015962560189527E-3</v>
      </c>
      <c r="AL13" s="133">
        <v>14343.626250000001</v>
      </c>
      <c r="AM13" s="154">
        <v>10976.28651</v>
      </c>
      <c r="AN13" s="70">
        <f>IF(AL13=0, "    ---- ", IF(ABS(ROUND(100/AL13*AM13-100,1))&lt;999,ROUND(100/AL13*AM13-100,1),IF(ROUND(100/AL13*AM13-100,1)&gt;999,999,-999)))</f>
        <v>-23.5</v>
      </c>
      <c r="AO13" s="153">
        <f>100/$AU13*AM13</f>
        <v>5.3171422530726629</v>
      </c>
      <c r="AP13" s="133">
        <v>11682.116689999999</v>
      </c>
      <c r="AQ13" s="154">
        <v>19508.454000000002</v>
      </c>
      <c r="AR13" s="70">
        <f>IF(AP13=0, "    ---- ", IF(ABS(ROUND(100/AP13*AQ13-100,1))&lt;999,ROUND(100/AP13*AQ13-100,1),IF(ROUND(100/AP13*AQ13-100,1)&gt;999,999,-999)))</f>
        <v>67</v>
      </c>
      <c r="AS13" s="153">
        <f>100/$AU13*AQ13</f>
        <v>9.450302245756923</v>
      </c>
      <c r="AT13" s="70">
        <f>+B13+F13+J13+N13+R13+V13+Z13+AD13+AH13+AL13+AP13</f>
        <v>141373.86668000001</v>
      </c>
      <c r="AU13" s="70">
        <f>+C13+G13+K13+O13+S13+W13+AA13+AE13+AI13+AM13+AQ13</f>
        <v>206432.06420999998</v>
      </c>
      <c r="AV13" s="155">
        <f>IF(AT13=0, "    ---- ", IF(ABS(ROUND(100/AT13*AU13-100,1))&lt;999,ROUND(100/AT13*AU13-100,1),IF(ROUND(100/AT13*AU13-100,1)&gt;999,999,-999)))</f>
        <v>46</v>
      </c>
      <c r="AW13" s="70">
        <f>'Tabell 2a'!CL13+AT13</f>
        <v>829743.50006827153</v>
      </c>
      <c r="AX13" s="70">
        <f>'Tabell 2a'!CM13+AU13</f>
        <v>912566.37330000009</v>
      </c>
      <c r="AY13" s="155">
        <f t="shared" si="0"/>
        <v>10</v>
      </c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N13" s="153"/>
      <c r="BO13" s="225"/>
    </row>
    <row r="14" spans="1:68" s="110" customFormat="1" ht="20.100000000000001" customHeight="1">
      <c r="A14" s="436" t="s">
        <v>358</v>
      </c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6"/>
      <c r="X14" s="436"/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6"/>
      <c r="AQ14" s="436"/>
      <c r="AR14" s="436"/>
      <c r="AS14" s="436"/>
      <c r="AT14" s="436"/>
      <c r="AU14" s="436"/>
      <c r="AV14" s="436"/>
      <c r="AW14" s="436"/>
      <c r="AX14" s="436"/>
      <c r="AY14" s="436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N14" s="258"/>
      <c r="BO14" s="271"/>
    </row>
    <row r="15" spans="1:68" s="110" customFormat="1" ht="20.100000000000001" customHeight="1">
      <c r="A15" s="436" t="s">
        <v>359</v>
      </c>
      <c r="B15" s="436"/>
      <c r="C15" s="436"/>
      <c r="D15" s="436"/>
      <c r="E15" s="436"/>
      <c r="F15" s="436"/>
      <c r="G15" s="436"/>
      <c r="H15" s="436"/>
      <c r="I15" s="436"/>
      <c r="J15" s="436"/>
      <c r="K15" s="436"/>
      <c r="L15" s="436"/>
      <c r="M15" s="436"/>
      <c r="N15" s="436"/>
      <c r="O15" s="436"/>
      <c r="P15" s="436"/>
      <c r="Q15" s="436"/>
      <c r="R15" s="436"/>
      <c r="S15" s="436"/>
      <c r="T15" s="436"/>
      <c r="U15" s="436"/>
      <c r="V15" s="436"/>
      <c r="W15" s="436"/>
      <c r="X15" s="436"/>
      <c r="Y15" s="436"/>
      <c r="Z15" s="436"/>
      <c r="AA15" s="436"/>
      <c r="AB15" s="436"/>
      <c r="AC15" s="436"/>
      <c r="AD15" s="436"/>
      <c r="AE15" s="436"/>
      <c r="AF15" s="436"/>
      <c r="AG15" s="436"/>
      <c r="AH15" s="436"/>
      <c r="AI15" s="436"/>
      <c r="AJ15" s="436"/>
      <c r="AK15" s="436"/>
      <c r="AL15" s="436"/>
      <c r="AM15" s="436"/>
      <c r="AN15" s="436"/>
      <c r="AO15" s="436"/>
      <c r="AP15" s="436"/>
      <c r="AQ15" s="436"/>
      <c r="AR15" s="436"/>
      <c r="AS15" s="436"/>
      <c r="AT15" s="436"/>
      <c r="AU15" s="436"/>
      <c r="AV15" s="436"/>
      <c r="AW15" s="436"/>
      <c r="AX15" s="436"/>
      <c r="AY15" s="436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N15" s="258"/>
      <c r="BO15" s="271"/>
    </row>
    <row r="16" spans="1:68" s="110" customFormat="1" ht="20.100000000000001" customHeight="1">
      <c r="A16" s="436" t="s">
        <v>360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436"/>
      <c r="AC16" s="436"/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436"/>
      <c r="AU16" s="436"/>
      <c r="AV16" s="436"/>
      <c r="AW16" s="436"/>
      <c r="AX16" s="436"/>
      <c r="AY16" s="436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N16" s="258"/>
      <c r="BO16" s="271"/>
    </row>
    <row r="17" spans="1:67" s="110" customFormat="1" ht="20.100000000000001" customHeight="1">
      <c r="A17" s="436" t="s">
        <v>290</v>
      </c>
      <c r="B17" s="436"/>
      <c r="C17" s="436"/>
      <c r="D17" s="436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436"/>
      <c r="AA17" s="436"/>
      <c r="AB17" s="436"/>
      <c r="AC17" s="436"/>
      <c r="AD17" s="436"/>
      <c r="AE17" s="436"/>
      <c r="AF17" s="436"/>
      <c r="AG17" s="436"/>
      <c r="AH17" s="436"/>
      <c r="AI17" s="436"/>
      <c r="AJ17" s="436"/>
      <c r="AK17" s="436"/>
      <c r="AL17" s="436"/>
      <c r="AM17" s="436"/>
      <c r="AN17" s="436"/>
      <c r="AO17" s="436"/>
      <c r="AP17" s="436"/>
      <c r="AQ17" s="436"/>
      <c r="AR17" s="436"/>
      <c r="AS17" s="436"/>
      <c r="AT17" s="436"/>
      <c r="AU17" s="436"/>
      <c r="AV17" s="436"/>
      <c r="AW17" s="436"/>
      <c r="AX17" s="436"/>
      <c r="AY17" s="436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N17" s="258"/>
      <c r="BO17" s="271"/>
    </row>
    <row r="18" spans="1:67" s="110" customFormat="1" ht="20.100000000000001" customHeight="1">
      <c r="A18" s="436" t="s">
        <v>373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6"/>
      <c r="L18" s="436"/>
      <c r="M18" s="436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6"/>
      <c r="AJ18" s="436"/>
      <c r="AK18" s="436"/>
      <c r="AL18" s="436"/>
      <c r="AM18" s="436"/>
      <c r="AN18" s="436"/>
      <c r="AO18" s="436"/>
      <c r="AP18" s="436"/>
      <c r="AQ18" s="436"/>
      <c r="AR18" s="436"/>
      <c r="AS18" s="436"/>
      <c r="AT18" s="436"/>
      <c r="AU18" s="436"/>
      <c r="AV18" s="436"/>
      <c r="AW18" s="158">
        <f>'Tabell 2a'!CL18+AT18</f>
        <v>742322.91185360239</v>
      </c>
      <c r="AX18" s="158">
        <f>'Tabell 2a'!CM18+AU18</f>
        <v>810863.7419799997</v>
      </c>
      <c r="AY18" s="159">
        <f t="shared" si="0"/>
        <v>9.1999999999999993</v>
      </c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N18" s="258"/>
      <c r="BO18" s="271"/>
    </row>
    <row r="19" spans="1:67" s="263" customFormat="1" ht="20.100000000000001" customHeight="1">
      <c r="A19" s="436" t="s">
        <v>11</v>
      </c>
      <c r="B19" s="439"/>
      <c r="C19" s="439"/>
      <c r="D19" s="439"/>
      <c r="E19" s="438"/>
      <c r="F19" s="439"/>
      <c r="G19" s="439"/>
      <c r="H19" s="437"/>
      <c r="I19" s="438"/>
      <c r="J19" s="439"/>
      <c r="K19" s="439"/>
      <c r="L19" s="437"/>
      <c r="M19" s="438"/>
      <c r="N19" s="439"/>
      <c r="O19" s="439"/>
      <c r="P19" s="439"/>
      <c r="Q19" s="438"/>
      <c r="R19" s="439"/>
      <c r="S19" s="439"/>
      <c r="T19" s="437"/>
      <c r="U19" s="438"/>
      <c r="V19" s="439"/>
      <c r="W19" s="439"/>
      <c r="X19" s="437"/>
      <c r="Y19" s="438"/>
      <c r="Z19" s="439"/>
      <c r="AA19" s="439"/>
      <c r="AB19" s="437"/>
      <c r="AC19" s="438"/>
      <c r="AD19" s="439"/>
      <c r="AE19" s="439"/>
      <c r="AF19" s="437"/>
      <c r="AG19" s="438"/>
      <c r="AH19" s="439"/>
      <c r="AI19" s="439"/>
      <c r="AJ19" s="437"/>
      <c r="AK19" s="440"/>
      <c r="AL19" s="439"/>
      <c r="AM19" s="439"/>
      <c r="AN19" s="437"/>
      <c r="AO19" s="438"/>
      <c r="AP19" s="439"/>
      <c r="AQ19" s="439"/>
      <c r="AR19" s="437"/>
      <c r="AS19" s="438"/>
      <c r="AT19" s="437"/>
      <c r="AU19" s="437"/>
      <c r="AV19" s="439"/>
      <c r="AW19" s="134">
        <f>'Tabell 2a'!CL19+AT19</f>
        <v>2759163.4398000003</v>
      </c>
      <c r="AX19" s="134">
        <f>'Tabell 2a'!CM19+AU19</f>
        <v>2843273.5232899999</v>
      </c>
      <c r="AY19" s="154">
        <f t="shared" si="0"/>
        <v>3</v>
      </c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N19" s="163"/>
      <c r="BO19" s="273"/>
    </row>
    <row r="20" spans="1:67" s="110" customFormat="1" ht="20.100000000000001" customHeight="1">
      <c r="A20" s="431" t="s">
        <v>42</v>
      </c>
      <c r="B20" s="435"/>
      <c r="C20" s="435"/>
      <c r="D20" s="434"/>
      <c r="E20" s="433"/>
      <c r="F20" s="435"/>
      <c r="G20" s="435"/>
      <c r="H20" s="432"/>
      <c r="I20" s="433"/>
      <c r="J20" s="435"/>
      <c r="K20" s="435"/>
      <c r="L20" s="432"/>
      <c r="M20" s="433"/>
      <c r="N20" s="435"/>
      <c r="O20" s="435"/>
      <c r="P20" s="432"/>
      <c r="Q20" s="433"/>
      <c r="R20" s="435"/>
      <c r="S20" s="435"/>
      <c r="T20" s="432"/>
      <c r="U20" s="433"/>
      <c r="V20" s="435"/>
      <c r="W20" s="435"/>
      <c r="X20" s="432"/>
      <c r="Y20" s="433"/>
      <c r="Z20" s="435"/>
      <c r="AA20" s="435"/>
      <c r="AB20" s="432"/>
      <c r="AC20" s="433"/>
      <c r="AD20" s="435"/>
      <c r="AE20" s="435"/>
      <c r="AF20" s="432"/>
      <c r="AG20" s="433"/>
      <c r="AH20" s="435"/>
      <c r="AI20" s="435"/>
      <c r="AJ20" s="432"/>
      <c r="AK20" s="434"/>
      <c r="AL20" s="435"/>
      <c r="AM20" s="435"/>
      <c r="AN20" s="432"/>
      <c r="AO20" s="433"/>
      <c r="AP20" s="435"/>
      <c r="AQ20" s="435"/>
      <c r="AR20" s="432"/>
      <c r="AS20" s="433"/>
      <c r="AT20" s="432"/>
      <c r="AU20" s="432"/>
      <c r="AV20" s="435"/>
      <c r="AW20" s="158">
        <f>'Tabell 2a'!CL20+AT20</f>
        <v>1638913.83788</v>
      </c>
      <c r="AX20" s="158">
        <f>'Tabell 2a'!CM20+AU20</f>
        <v>1649366.79575</v>
      </c>
      <c r="AY20" s="159">
        <f t="shared" si="0"/>
        <v>0.6</v>
      </c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N20" s="258"/>
      <c r="BO20" s="271"/>
    </row>
    <row r="21" spans="1:67" s="110" customFormat="1" ht="20.100000000000001" customHeight="1">
      <c r="A21" s="431" t="s">
        <v>43</v>
      </c>
      <c r="B21" s="435"/>
      <c r="C21" s="435"/>
      <c r="D21" s="434"/>
      <c r="E21" s="433"/>
      <c r="F21" s="435"/>
      <c r="G21" s="435"/>
      <c r="H21" s="432"/>
      <c r="I21" s="433"/>
      <c r="J21" s="435"/>
      <c r="K21" s="435"/>
      <c r="L21" s="432"/>
      <c r="M21" s="433"/>
      <c r="N21" s="435"/>
      <c r="O21" s="435"/>
      <c r="P21" s="432"/>
      <c r="Q21" s="433"/>
      <c r="R21" s="435"/>
      <c r="S21" s="435"/>
      <c r="T21" s="432"/>
      <c r="U21" s="433"/>
      <c r="V21" s="435"/>
      <c r="W21" s="435"/>
      <c r="X21" s="432"/>
      <c r="Y21" s="433"/>
      <c r="Z21" s="435"/>
      <c r="AA21" s="435"/>
      <c r="AB21" s="432"/>
      <c r="AC21" s="433"/>
      <c r="AD21" s="435"/>
      <c r="AE21" s="435"/>
      <c r="AF21" s="432"/>
      <c r="AG21" s="433"/>
      <c r="AH21" s="435"/>
      <c r="AI21" s="435"/>
      <c r="AJ21" s="432"/>
      <c r="AK21" s="434"/>
      <c r="AL21" s="435"/>
      <c r="AM21" s="435"/>
      <c r="AN21" s="432"/>
      <c r="AO21" s="433"/>
      <c r="AP21" s="435"/>
      <c r="AQ21" s="435"/>
      <c r="AR21" s="432"/>
      <c r="AS21" s="433"/>
      <c r="AT21" s="432"/>
      <c r="AU21" s="432"/>
      <c r="AV21" s="435"/>
      <c r="AW21" s="158">
        <f>'Tabell 2a'!CL21+AT21</f>
        <v>1120249.60192</v>
      </c>
      <c r="AX21" s="158">
        <f>'Tabell 2a'!CM21+AU21</f>
        <v>1193906.7275400001</v>
      </c>
      <c r="AY21" s="159">
        <f t="shared" si="0"/>
        <v>6.6</v>
      </c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N21" s="258"/>
      <c r="BO21" s="271"/>
    </row>
    <row r="22" spans="1:67" s="110" customFormat="1" ht="20.100000000000001" customHeight="1">
      <c r="A22" s="431" t="s">
        <v>12</v>
      </c>
      <c r="B22" s="435"/>
      <c r="C22" s="435"/>
      <c r="D22" s="434"/>
      <c r="E22" s="433"/>
      <c r="F22" s="435"/>
      <c r="G22" s="435"/>
      <c r="H22" s="432"/>
      <c r="I22" s="433"/>
      <c r="J22" s="435"/>
      <c r="K22" s="435"/>
      <c r="L22" s="432"/>
      <c r="M22" s="433"/>
      <c r="N22" s="435"/>
      <c r="O22" s="435"/>
      <c r="P22" s="432"/>
      <c r="Q22" s="433"/>
      <c r="R22" s="435"/>
      <c r="S22" s="435"/>
      <c r="T22" s="432"/>
      <c r="U22" s="433"/>
      <c r="V22" s="435"/>
      <c r="W22" s="435"/>
      <c r="X22" s="432"/>
      <c r="Y22" s="433"/>
      <c r="Z22" s="435"/>
      <c r="AA22" s="435"/>
      <c r="AB22" s="432"/>
      <c r="AC22" s="433"/>
      <c r="AD22" s="435"/>
      <c r="AE22" s="435"/>
      <c r="AF22" s="432"/>
      <c r="AG22" s="433"/>
      <c r="AH22" s="435"/>
      <c r="AI22" s="435"/>
      <c r="AJ22" s="432"/>
      <c r="AK22" s="434"/>
      <c r="AL22" s="435"/>
      <c r="AM22" s="435"/>
      <c r="AN22" s="432"/>
      <c r="AO22" s="433"/>
      <c r="AP22" s="435"/>
      <c r="AQ22" s="435"/>
      <c r="AR22" s="432"/>
      <c r="AS22" s="433"/>
      <c r="AT22" s="432"/>
      <c r="AU22" s="432"/>
      <c r="AV22" s="435"/>
      <c r="AW22" s="432"/>
      <c r="AX22" s="432"/>
      <c r="AY22" s="435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N22" s="258"/>
      <c r="BO22" s="271"/>
    </row>
    <row r="23" spans="1:67" s="110" customFormat="1" ht="20.100000000000001" customHeight="1">
      <c r="A23" s="431" t="s">
        <v>13</v>
      </c>
      <c r="B23" s="435"/>
      <c r="C23" s="435"/>
      <c r="D23" s="434"/>
      <c r="E23" s="433"/>
      <c r="F23" s="435"/>
      <c r="G23" s="435"/>
      <c r="H23" s="432"/>
      <c r="I23" s="433"/>
      <c r="J23" s="435"/>
      <c r="K23" s="435"/>
      <c r="L23" s="432"/>
      <c r="M23" s="433"/>
      <c r="N23" s="435"/>
      <c r="O23" s="435"/>
      <c r="P23" s="432"/>
      <c r="Q23" s="433"/>
      <c r="R23" s="435"/>
      <c r="S23" s="435"/>
      <c r="T23" s="432"/>
      <c r="U23" s="433"/>
      <c r="V23" s="435"/>
      <c r="W23" s="435"/>
      <c r="X23" s="432"/>
      <c r="Y23" s="433"/>
      <c r="Z23" s="435"/>
      <c r="AA23" s="435"/>
      <c r="AB23" s="432"/>
      <c r="AC23" s="433"/>
      <c r="AD23" s="435"/>
      <c r="AE23" s="435"/>
      <c r="AF23" s="432"/>
      <c r="AG23" s="433"/>
      <c r="AH23" s="435"/>
      <c r="AI23" s="435"/>
      <c r="AJ23" s="432"/>
      <c r="AK23" s="434"/>
      <c r="AL23" s="435"/>
      <c r="AM23" s="435"/>
      <c r="AN23" s="432"/>
      <c r="AO23" s="433"/>
      <c r="AP23" s="435"/>
      <c r="AQ23" s="435"/>
      <c r="AR23" s="432"/>
      <c r="AS23" s="433"/>
      <c r="AT23" s="432"/>
      <c r="AU23" s="432"/>
      <c r="AV23" s="435"/>
      <c r="AW23" s="432"/>
      <c r="AX23" s="432"/>
      <c r="AY23" s="435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N23" s="258"/>
      <c r="BO23" s="271"/>
    </row>
    <row r="24" spans="1:67" s="110" customFormat="1" ht="20.100000000000001" customHeight="1">
      <c r="A24" s="431" t="s">
        <v>14</v>
      </c>
      <c r="B24" s="435"/>
      <c r="C24" s="435"/>
      <c r="D24" s="434"/>
      <c r="E24" s="433"/>
      <c r="F24" s="435"/>
      <c r="G24" s="435"/>
      <c r="H24" s="432"/>
      <c r="I24" s="433"/>
      <c r="J24" s="435"/>
      <c r="K24" s="435"/>
      <c r="L24" s="432"/>
      <c r="M24" s="433"/>
      <c r="N24" s="435"/>
      <c r="O24" s="435"/>
      <c r="P24" s="432"/>
      <c r="Q24" s="433"/>
      <c r="R24" s="435"/>
      <c r="S24" s="435"/>
      <c r="T24" s="432"/>
      <c r="U24" s="433"/>
      <c r="V24" s="435"/>
      <c r="W24" s="435"/>
      <c r="X24" s="432"/>
      <c r="Y24" s="433"/>
      <c r="Z24" s="435"/>
      <c r="AA24" s="435"/>
      <c r="AB24" s="432"/>
      <c r="AC24" s="433"/>
      <c r="AD24" s="435"/>
      <c r="AE24" s="435"/>
      <c r="AF24" s="432"/>
      <c r="AG24" s="433"/>
      <c r="AH24" s="435"/>
      <c r="AI24" s="435"/>
      <c r="AJ24" s="432"/>
      <c r="AK24" s="434"/>
      <c r="AL24" s="435"/>
      <c r="AM24" s="435"/>
      <c r="AN24" s="432"/>
      <c r="AO24" s="433"/>
      <c r="AP24" s="435"/>
      <c r="AQ24" s="435"/>
      <c r="AR24" s="432"/>
      <c r="AS24" s="433"/>
      <c r="AT24" s="432"/>
      <c r="AU24" s="432"/>
      <c r="AV24" s="435"/>
      <c r="AW24" s="432"/>
      <c r="AX24" s="432"/>
      <c r="AY24" s="435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N24" s="258"/>
      <c r="BO24" s="271"/>
    </row>
    <row r="25" spans="1:67" s="263" customFormat="1" ht="20.100000000000001" customHeight="1">
      <c r="A25" s="391" t="s">
        <v>52</v>
      </c>
      <c r="B25" s="154">
        <v>448420.37400000001</v>
      </c>
      <c r="C25" s="154">
        <v>505914.97600000002</v>
      </c>
      <c r="D25" s="134">
        <f>IF(B25=0, "   ---- ", IF(ABS(ROUND(100/B25*C25-100,1))&lt;999,ROUND(100/B25*C25-100,1),IF(ROUND(100/B25*C25-100,1)&gt;999,999,-999)))</f>
        <v>12.8</v>
      </c>
      <c r="E25" s="163">
        <f>100/$AU25*C25</f>
        <v>5.2536530793993412</v>
      </c>
      <c r="F25" s="154">
        <v>2168381</v>
      </c>
      <c r="G25" s="154">
        <v>2664041</v>
      </c>
      <c r="H25" s="134">
        <f>IF(F25=0, "    ---- ", IF(ABS(ROUND(100/F25*G25-100,1))&lt;999,ROUND(100/F25*G25-100,1),IF(ROUND(100/F25*G25-100,1)&gt;999,999,-999)))</f>
        <v>22.9</v>
      </c>
      <c r="I25" s="163">
        <f>100/$AU25*G25</f>
        <v>27.664623241546618</v>
      </c>
      <c r="J25" s="154">
        <v>118214</v>
      </c>
      <c r="K25" s="154">
        <v>131979</v>
      </c>
      <c r="L25" s="134">
        <f>IF(J25=0, "   ---- ", IF(ABS(ROUND(100/J25*K25-100,1))&lt;999,ROUND(100/J25*K25-100,1),IF(ROUND(100/J25*K25-100,1)&gt;999,999,-999)))</f>
        <v>11.6</v>
      </c>
      <c r="M25" s="163">
        <f>100/$AU25*K25</f>
        <v>1.3705304500929532</v>
      </c>
      <c r="N25" s="154">
        <v>685639.9</v>
      </c>
      <c r="O25" s="154">
        <v>770511.48699999996</v>
      </c>
      <c r="P25" s="134">
        <f>IF(N25=0, "   ---- ", IF(ABS(ROUND(100/N25*O25-100,1))&lt;999,ROUND(100/N25*O25-100,1),IF(ROUND(100/N25*O25-100,1)&gt;999,999,-999)))</f>
        <v>12.4</v>
      </c>
      <c r="Q25" s="163">
        <f>100/$AU25*O25</f>
        <v>8.0013445705748687</v>
      </c>
      <c r="R25" s="154"/>
      <c r="S25" s="154"/>
      <c r="T25" s="134"/>
      <c r="U25" s="163"/>
      <c r="V25" s="154">
        <v>77873</v>
      </c>
      <c r="W25" s="154">
        <v>102169</v>
      </c>
      <c r="X25" s="134">
        <f>IF(V25=0, "   ---- ", IF(ABS(ROUND(100/V25*W25-100,1))&lt;999,ROUND(100/V25*W25-100,1),IF(ROUND(100/V25*W25-100,1)&gt;999,999,-999)))</f>
        <v>31.2</v>
      </c>
      <c r="Y25" s="163">
        <f>100/$AU25*W25</f>
        <v>1.06096974181913</v>
      </c>
      <c r="Z25" s="154">
        <v>1312096.5490000001</v>
      </c>
      <c r="AA25" s="154">
        <v>1518084.55</v>
      </c>
      <c r="AB25" s="134">
        <f>IF(Z25=0, "    ---- ", IF(ABS(ROUND(100/Z25*AA25-100,1))&lt;999,ROUND(100/Z25*AA25-100,1),IF(ROUND(100/Z25*AA25-100,1)&gt;999,999,-999)))</f>
        <v>15.7</v>
      </c>
      <c r="AC25" s="163">
        <f>100/$AU25*AA25</f>
        <v>15.764486028767141</v>
      </c>
      <c r="AD25" s="154">
        <v>44</v>
      </c>
      <c r="AE25" s="154">
        <v>38</v>
      </c>
      <c r="AF25" s="134">
        <f>IF(AD25=0, "    ---- ", IF(ABS(ROUND(100/AD25*AE25-100,1))&lt;999,ROUND(100/AD25*AE25-100,1),IF(ROUND(100/AD25*AE25-100,1)&gt;999,999,-999)))</f>
        <v>-13.6</v>
      </c>
      <c r="AG25" s="163">
        <f>100/$AU25*AE25</f>
        <v>3.9460942349564874E-4</v>
      </c>
      <c r="AH25" s="154"/>
      <c r="AI25" s="154"/>
      <c r="AJ25" s="134"/>
      <c r="AK25" s="262"/>
      <c r="AL25" s="154">
        <v>641656.41514000017</v>
      </c>
      <c r="AM25" s="154">
        <v>739915.92347000004</v>
      </c>
      <c r="AN25" s="134">
        <f>IF(AL25=0, "    ---- ", IF(ABS(ROUND(100/AL25*AM25-100,1))&lt;999,ROUND(100/AL25*AM25-100,1),IF(ROUND(100/AL25*AM25-100,1)&gt;999,999,-999)))</f>
        <v>15.3</v>
      </c>
      <c r="AO25" s="163">
        <f>100/$AU25*AM25</f>
        <v>7.6836262104144017</v>
      </c>
      <c r="AP25" s="154">
        <v>2513167.6868599998</v>
      </c>
      <c r="AQ25" s="154">
        <v>3197121.162</v>
      </c>
      <c r="AR25" s="134">
        <f>IF(AP25=0, "    ---- ", IF(ABS(ROUND(100/AP25*AQ25-100,1))&lt;999,ROUND(100/AP25*AQ25-100,1),IF(ROUND(100/AP25*AQ25-100,1)&gt;999,999,-999)))</f>
        <v>27.2</v>
      </c>
      <c r="AS25" s="163">
        <f>100/$AU25*AQ25</f>
        <v>33.200372067962064</v>
      </c>
      <c r="AT25" s="134">
        <f t="shared" ref="AT25:AU27" si="1">+B25+F25+J25+N25+R25+V25+Z25+AD25+AH25+AL25+AP25</f>
        <v>7965492.9249999998</v>
      </c>
      <c r="AU25" s="134">
        <f t="shared" si="1"/>
        <v>9629775.0984699987</v>
      </c>
      <c r="AV25" s="154">
        <f>IF(AT25=0, "    ---- ", IF(ABS(ROUND(100/AT25*AU25-100,1))&lt;999,ROUND(100/AT25*AU25-100,1),IF(ROUND(100/AT25*AU25-100,1)&gt;999,999,-999)))</f>
        <v>20.9</v>
      </c>
      <c r="AW25" s="134">
        <f>'Tabell 2a'!CL25+AT25</f>
        <v>18767351.32539</v>
      </c>
      <c r="AX25" s="134">
        <f>'Tabell 2a'!CM25+AU25</f>
        <v>20173735.292339999</v>
      </c>
      <c r="AY25" s="154">
        <f>IF(AW25=0, "   ---- ", IF(ABS(ROUND(100/AW25*AX25-100,1))&lt;999,ROUND(100/AW25*AX25-100,1),IF(ROUND(100/AW25*AX25-100,1)&gt;999,999,-999)))</f>
        <v>7.5</v>
      </c>
      <c r="AZ25" s="272"/>
      <c r="BA25" s="272"/>
      <c r="BB25" s="272"/>
      <c r="BC25" s="272"/>
      <c r="BD25" s="272"/>
      <c r="BE25" s="272"/>
      <c r="BF25" s="272"/>
      <c r="BG25" s="272"/>
      <c r="BH25" s="272"/>
      <c r="BI25" s="272"/>
      <c r="BJ25" s="272"/>
      <c r="BN25" s="163"/>
      <c r="BO25" s="273"/>
    </row>
    <row r="26" spans="1:67" s="110" customFormat="1" ht="20.100000000000001" customHeight="1">
      <c r="A26" s="390" t="s">
        <v>15</v>
      </c>
      <c r="B26" s="159"/>
      <c r="C26" s="159"/>
      <c r="D26" s="159"/>
      <c r="E26" s="258"/>
      <c r="F26" s="159"/>
      <c r="G26" s="159"/>
      <c r="H26" s="158"/>
      <c r="I26" s="258"/>
      <c r="J26" s="159"/>
      <c r="K26" s="159"/>
      <c r="L26" s="158"/>
      <c r="M26" s="258"/>
      <c r="N26" s="159"/>
      <c r="O26" s="159"/>
      <c r="P26" s="159"/>
      <c r="Q26" s="258"/>
      <c r="R26" s="159"/>
      <c r="S26" s="159"/>
      <c r="T26" s="158"/>
      <c r="U26" s="258"/>
      <c r="V26" s="159"/>
      <c r="W26" s="159"/>
      <c r="X26" s="158"/>
      <c r="Y26" s="258"/>
      <c r="Z26" s="159"/>
      <c r="AA26" s="159"/>
      <c r="AB26" s="158"/>
      <c r="AC26" s="258"/>
      <c r="AD26" s="159"/>
      <c r="AE26" s="159"/>
      <c r="AF26" s="158"/>
      <c r="AG26" s="258"/>
      <c r="AH26" s="159"/>
      <c r="AI26" s="159"/>
      <c r="AJ26" s="158"/>
      <c r="AK26" s="259"/>
      <c r="AL26" s="159"/>
      <c r="AM26" s="159"/>
      <c r="AN26" s="158"/>
      <c r="AO26" s="258"/>
      <c r="AP26" s="159"/>
      <c r="AQ26" s="159"/>
      <c r="AR26" s="158"/>
      <c r="AS26" s="258"/>
      <c r="AT26" s="158">
        <f t="shared" si="1"/>
        <v>0</v>
      </c>
      <c r="AU26" s="158">
        <f t="shared" si="1"/>
        <v>0</v>
      </c>
      <c r="AV26" s="159" t="str">
        <f>IF(AT26=0, "    ---- ", IF(ABS(ROUND(100/AT26*AU26-100,1))&lt;999,ROUND(100/AT26*AU26-100,1),IF(ROUND(100/AT26*AU26-100,1)&gt;999,999,-999)))</f>
        <v xml:space="preserve">    ---- </v>
      </c>
      <c r="AW26" s="158">
        <f>'Tabell 2a'!CL26+AT26</f>
        <v>10675557.517970001</v>
      </c>
      <c r="AX26" s="158">
        <f>'Tabell 2a'!CM26+AU26</f>
        <v>10403395.756999999</v>
      </c>
      <c r="AY26" s="159">
        <f>IF(AW26=0, "   ---- ", IF(ABS(ROUND(100/AW26*AX26-100,1))&lt;999,ROUND(100/AW26*AX26-100,1),IF(ROUND(100/AW26*AX26-100,1)&gt;999,999,-999)))</f>
        <v>-2.5</v>
      </c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N26" s="258"/>
      <c r="BO26" s="271"/>
    </row>
    <row r="27" spans="1:67" s="110" customFormat="1" ht="20.100000000000001" customHeight="1">
      <c r="A27" s="390" t="s">
        <v>158</v>
      </c>
      <c r="B27" s="135">
        <v>448420.37400000001</v>
      </c>
      <c r="C27" s="442">
        <v>505914.97600000002</v>
      </c>
      <c r="D27" s="159">
        <f>IF(B27=0, "   ---- ", IF(ABS(ROUND(100/B27*C27-100,1))&lt;999,ROUND(100/B27*C27-100,1),IF(ROUND(100/B27*C27-100,1)&gt;999,999,-999)))</f>
        <v>12.8</v>
      </c>
      <c r="E27" s="258">
        <f>100/$AU27*C27</f>
        <v>5.2536530793993412</v>
      </c>
      <c r="F27" s="135">
        <v>2168381</v>
      </c>
      <c r="G27" s="442">
        <v>2664041</v>
      </c>
      <c r="H27" s="158">
        <f>IF(F27=0, "    ---- ", IF(ABS(ROUND(100/F27*G27-100,1))&lt;999,ROUND(100/F27*G27-100,1),IF(ROUND(100/F27*G27-100,1)&gt;999,999,-999)))</f>
        <v>22.9</v>
      </c>
      <c r="I27" s="258">
        <f>100/$AU27*G27</f>
        <v>27.664623241546618</v>
      </c>
      <c r="J27" s="135">
        <v>118214</v>
      </c>
      <c r="K27" s="442">
        <v>131979</v>
      </c>
      <c r="L27" s="158">
        <f>IF(J27=0, "   ---- ", IF(ABS(ROUND(100/J27*K27-100,1))&lt;999,ROUND(100/J27*K27-100,1),IF(ROUND(100/J27*K27-100,1)&gt;999,999,-999)))</f>
        <v>11.6</v>
      </c>
      <c r="M27" s="258">
        <f>100/$AU27*K27</f>
        <v>1.3705304500929532</v>
      </c>
      <c r="N27" s="135">
        <v>685639.9</v>
      </c>
      <c r="O27" s="442">
        <v>770511.48699999996</v>
      </c>
      <c r="P27" s="159">
        <f>IF(N27=0, "   ---- ", IF(ABS(ROUND(100/N27*O27-100,1))&lt;999,ROUND(100/N27*O27-100,1),IF(ROUND(100/N27*O27-100,1)&gt;999,999,-999)))</f>
        <v>12.4</v>
      </c>
      <c r="Q27" s="258">
        <f>100/$AU27*O27</f>
        <v>8.0013445705748687</v>
      </c>
      <c r="R27" s="442"/>
      <c r="S27" s="442"/>
      <c r="T27" s="158"/>
      <c r="U27" s="258"/>
      <c r="V27" s="135">
        <v>77873</v>
      </c>
      <c r="W27" s="442">
        <v>102169</v>
      </c>
      <c r="X27" s="158">
        <f>IF(V27=0, "   ---- ", IF(ABS(ROUND(100/V27*W27-100,1))&lt;999,ROUND(100/V27*W27-100,1),IF(ROUND(100/V27*W27-100,1)&gt;999,999,-999)))</f>
        <v>31.2</v>
      </c>
      <c r="Y27" s="258">
        <f>100/$AU27*W27</f>
        <v>1.06096974181913</v>
      </c>
      <c r="Z27" s="135">
        <v>1312096.5490000001</v>
      </c>
      <c r="AA27" s="442">
        <v>1518084.55</v>
      </c>
      <c r="AB27" s="158">
        <f>IF(Z27=0, "    ---- ", IF(ABS(ROUND(100/Z27*AA27-100,1))&lt;999,ROUND(100/Z27*AA27-100,1),IF(ROUND(100/Z27*AA27-100,1)&gt;999,999,-999)))</f>
        <v>15.7</v>
      </c>
      <c r="AC27" s="258">
        <f>100/$AU27*AA27</f>
        <v>15.764486028767141</v>
      </c>
      <c r="AD27" s="135">
        <v>44</v>
      </c>
      <c r="AE27" s="442">
        <v>38</v>
      </c>
      <c r="AF27" s="158">
        <f>IF(AD27=0, "    ---- ", IF(ABS(ROUND(100/AD27*AE27-100,1))&lt;999,ROUND(100/AD27*AE27-100,1),IF(ROUND(100/AD27*AE27-100,1)&gt;999,999,-999)))</f>
        <v>-13.6</v>
      </c>
      <c r="AG27" s="258">
        <f>100/$AU27*AE27</f>
        <v>3.9460942349564874E-4</v>
      </c>
      <c r="AH27" s="442"/>
      <c r="AI27" s="442"/>
      <c r="AJ27" s="158"/>
      <c r="AK27" s="259"/>
      <c r="AL27" s="135">
        <v>641656.41514000017</v>
      </c>
      <c r="AM27" s="442">
        <v>739915.92347000004</v>
      </c>
      <c r="AN27" s="158">
        <f>IF(AL27=0, "    ---- ", IF(ABS(ROUND(100/AL27*AM27-100,1))&lt;999,ROUND(100/AL27*AM27-100,1),IF(ROUND(100/AL27*AM27-100,1)&gt;999,999,-999)))</f>
        <v>15.3</v>
      </c>
      <c r="AO27" s="258">
        <f>100/$AU27*AM27</f>
        <v>7.6836262104144017</v>
      </c>
      <c r="AP27" s="135">
        <v>2513167.6868599998</v>
      </c>
      <c r="AQ27" s="442">
        <v>3197121.162</v>
      </c>
      <c r="AR27" s="158">
        <f>IF(AP27=0, "    ---- ", IF(ABS(ROUND(100/AP27*AQ27-100,1))&lt;999,ROUND(100/AP27*AQ27-100,1),IF(ROUND(100/AP27*AQ27-100,1)&gt;999,999,-999)))</f>
        <v>27.2</v>
      </c>
      <c r="AS27" s="258">
        <f>100/$AU27*AQ27</f>
        <v>33.200372067962064</v>
      </c>
      <c r="AT27" s="158">
        <f t="shared" si="1"/>
        <v>7965492.9249999998</v>
      </c>
      <c r="AU27" s="158">
        <f t="shared" si="1"/>
        <v>9629775.0984699987</v>
      </c>
      <c r="AV27" s="159">
        <f>IF(AT27=0, "    ---- ", IF(ABS(ROUND(100/AT27*AU27-100,1))&lt;999,ROUND(100/AT27*AU27-100,1),IF(ROUND(100/AT27*AU27-100,1)&gt;999,999,-999)))</f>
        <v>20.9</v>
      </c>
      <c r="AW27" s="158">
        <f>'Tabell 2a'!CL27+AT27</f>
        <v>8091793.8074199995</v>
      </c>
      <c r="AX27" s="158">
        <f>'Tabell 2a'!CM27+AU27</f>
        <v>9747695.1703399979</v>
      </c>
      <c r="AY27" s="159">
        <f>IF(AW27=0, "   ---- ", IF(ABS(ROUND(100/AW27*AX27-100,1))&lt;999,ROUND(100/AW27*AX27-100,1),IF(ROUND(100/AW27*AX27-100,1)&gt;999,999,-999)))</f>
        <v>20.5</v>
      </c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N27" s="258"/>
      <c r="BO27" s="271"/>
    </row>
    <row r="28" spans="1:67" s="110" customFormat="1" ht="20.100000000000001" customHeight="1">
      <c r="A28" s="431" t="s">
        <v>320</v>
      </c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  <c r="W28" s="431"/>
      <c r="X28" s="431"/>
      <c r="Y28" s="431"/>
      <c r="Z28" s="431"/>
      <c r="AA28" s="431"/>
      <c r="AB28" s="431"/>
      <c r="AC28" s="431"/>
      <c r="AD28" s="431"/>
      <c r="AE28" s="431"/>
      <c r="AF28" s="431"/>
      <c r="AG28" s="431"/>
      <c r="AH28" s="431"/>
      <c r="AI28" s="431"/>
      <c r="AJ28" s="431"/>
      <c r="AK28" s="431"/>
      <c r="AL28" s="431"/>
      <c r="AM28" s="431"/>
      <c r="AN28" s="431"/>
      <c r="AO28" s="431"/>
      <c r="AP28" s="431"/>
      <c r="AQ28" s="431"/>
      <c r="AR28" s="431"/>
      <c r="AS28" s="431"/>
      <c r="AT28" s="431"/>
      <c r="AU28" s="431"/>
      <c r="AV28" s="431"/>
      <c r="AW28" s="431"/>
      <c r="AX28" s="431"/>
      <c r="AY28" s="431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N28" s="258"/>
      <c r="BO28" s="271"/>
    </row>
    <row r="29" spans="1:67" s="110" customFormat="1" ht="20.100000000000001" customHeight="1">
      <c r="A29" s="431" t="s">
        <v>321</v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431"/>
      <c r="AN29" s="431"/>
      <c r="AO29" s="431"/>
      <c r="AP29" s="431"/>
      <c r="AQ29" s="431"/>
      <c r="AR29" s="431"/>
      <c r="AS29" s="431"/>
      <c r="AT29" s="431"/>
      <c r="AU29" s="431"/>
      <c r="AV29" s="431"/>
      <c r="AW29" s="431"/>
      <c r="AX29" s="431"/>
      <c r="AY29" s="431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N29" s="258"/>
      <c r="BO29" s="271"/>
    </row>
    <row r="30" spans="1:67" s="110" customFormat="1" ht="20.100000000000001" customHeight="1">
      <c r="A30" s="431" t="s">
        <v>322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1"/>
      <c r="AL30" s="431"/>
      <c r="AM30" s="431"/>
      <c r="AN30" s="431"/>
      <c r="AO30" s="431"/>
      <c r="AP30" s="431"/>
      <c r="AQ30" s="431"/>
      <c r="AR30" s="431"/>
      <c r="AS30" s="431"/>
      <c r="AT30" s="431"/>
      <c r="AU30" s="431"/>
      <c r="AV30" s="431"/>
      <c r="AW30" s="431"/>
      <c r="AX30" s="431"/>
      <c r="AY30" s="431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N30" s="258"/>
      <c r="BO30" s="271"/>
    </row>
    <row r="31" spans="1:67" s="110" customFormat="1" ht="20.100000000000001" customHeight="1">
      <c r="A31" s="431" t="s">
        <v>323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  <c r="AC31" s="431"/>
      <c r="AD31" s="431"/>
      <c r="AE31" s="431"/>
      <c r="AF31" s="431"/>
      <c r="AG31" s="431"/>
      <c r="AH31" s="431"/>
      <c r="AI31" s="431"/>
      <c r="AJ31" s="431"/>
      <c r="AK31" s="431"/>
      <c r="AL31" s="431"/>
      <c r="AM31" s="431"/>
      <c r="AN31" s="431"/>
      <c r="AO31" s="431"/>
      <c r="AP31" s="431"/>
      <c r="AQ31" s="431"/>
      <c r="AR31" s="431"/>
      <c r="AS31" s="431"/>
      <c r="AT31" s="431"/>
      <c r="AU31" s="431"/>
      <c r="AV31" s="431"/>
      <c r="AW31" s="431"/>
      <c r="AX31" s="431"/>
      <c r="AY31" s="431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N31" s="258"/>
      <c r="BO31" s="271"/>
    </row>
    <row r="32" spans="1:67" s="110" customFormat="1" ht="20.100000000000001" customHeight="1">
      <c r="A32" s="431" t="s">
        <v>321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O32" s="431"/>
      <c r="AP32" s="431"/>
      <c r="AQ32" s="431"/>
      <c r="AR32" s="431"/>
      <c r="AS32" s="431"/>
      <c r="AT32" s="431"/>
      <c r="AU32" s="431"/>
      <c r="AV32" s="431"/>
      <c r="AW32" s="431"/>
      <c r="AX32" s="431"/>
      <c r="AY32" s="431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N32" s="258"/>
      <c r="BO32" s="271"/>
    </row>
    <row r="33" spans="1:67" s="110" customFormat="1" ht="20.100000000000001" customHeight="1">
      <c r="A33" s="431" t="s">
        <v>322</v>
      </c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1"/>
      <c r="AQ33" s="431"/>
      <c r="AR33" s="431"/>
      <c r="AS33" s="431"/>
      <c r="AT33" s="431"/>
      <c r="AU33" s="431"/>
      <c r="AV33" s="431"/>
      <c r="AW33" s="431"/>
      <c r="AX33" s="431"/>
      <c r="AY33" s="431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N33" s="258"/>
      <c r="BO33" s="271"/>
    </row>
    <row r="34" spans="1:67" s="110" customFormat="1" ht="20.100000000000001" customHeight="1">
      <c r="A34" s="591" t="s">
        <v>459</v>
      </c>
      <c r="B34" s="159"/>
      <c r="C34" s="159"/>
      <c r="D34" s="159"/>
      <c r="E34" s="258"/>
      <c r="F34" s="159"/>
      <c r="G34" s="159"/>
      <c r="H34" s="158"/>
      <c r="I34" s="258"/>
      <c r="J34" s="159"/>
      <c r="K34" s="159"/>
      <c r="L34" s="158"/>
      <c r="M34" s="258"/>
      <c r="N34" s="159"/>
      <c r="O34" s="159"/>
      <c r="P34" s="159"/>
      <c r="Q34" s="258"/>
      <c r="R34" s="159"/>
      <c r="S34" s="159"/>
      <c r="T34" s="158"/>
      <c r="U34" s="258"/>
      <c r="V34" s="159"/>
      <c r="W34" s="159"/>
      <c r="X34" s="158"/>
      <c r="Y34" s="258"/>
      <c r="Z34" s="159"/>
      <c r="AA34" s="159"/>
      <c r="AB34" s="158"/>
      <c r="AC34" s="258"/>
      <c r="AD34" s="159"/>
      <c r="AE34" s="159"/>
      <c r="AF34" s="158"/>
      <c r="AG34" s="258"/>
      <c r="AH34" s="159"/>
      <c r="AI34" s="159"/>
      <c r="AJ34" s="158"/>
      <c r="AK34" s="259"/>
      <c r="AL34" s="159"/>
      <c r="AM34" s="159"/>
      <c r="AN34" s="158"/>
      <c r="AO34" s="258"/>
      <c r="AP34" s="159"/>
      <c r="AQ34" s="159"/>
      <c r="AR34" s="158"/>
      <c r="AS34" s="258"/>
      <c r="AT34" s="158">
        <f t="shared" ref="AT34:AU37" si="2">+B34+F34+J34+N34+R34+V34+Z34+AD34+AH34+AL34+AP34</f>
        <v>0</v>
      </c>
      <c r="AU34" s="158">
        <f t="shared" si="2"/>
        <v>0</v>
      </c>
      <c r="AV34" s="159" t="str">
        <f>IF(AT34=0, "    ---- ", IF(ABS(ROUND(100/AT34*AU34-100,1))&lt;999,ROUND(100/AT34*AU34-100,1),IF(ROUND(100/AT34*AU34-100,1)&gt;999,999,-999)))</f>
        <v xml:space="preserve">    ---- </v>
      </c>
      <c r="AW34" s="158">
        <f>'Tabell 2a'!CL34+AT34</f>
        <v>0</v>
      </c>
      <c r="AX34" s="158">
        <f>'Tabell 2a'!CM34+AU34</f>
        <v>22644.364999999998</v>
      </c>
      <c r="AY34" s="159" t="str">
        <f>IF(AW34=0, "   ---- ", IF(ABS(ROUND(100/AW34*AX34-100,1))&lt;999,ROUND(100/AW34*AX34-100,1),IF(ROUND(100/AW34*AX34-100,1)&gt;999,999,-999)))</f>
        <v xml:space="preserve">   ---- </v>
      </c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N34" s="258"/>
      <c r="BO34" s="271"/>
    </row>
    <row r="35" spans="1:67" s="110" customFormat="1" ht="20.100000000000001" customHeight="1">
      <c r="A35" s="390" t="s">
        <v>289</v>
      </c>
      <c r="B35" s="159">
        <v>448420.37400000001</v>
      </c>
      <c r="C35" s="159">
        <v>505914.97600000002</v>
      </c>
      <c r="D35" s="159">
        <f>IF(B35=0, "   ---- ", IF(ABS(ROUND(100/B35*C35-100,1))&lt;999,ROUND(100/B35*C35-100,1),IF(ROUND(100/B35*C35-100,1)&gt;999,999,-999)))</f>
        <v>12.8</v>
      </c>
      <c r="E35" s="258">
        <f>100/$AU35*C35</f>
        <v>5.2574480980524694</v>
      </c>
      <c r="F35" s="159">
        <v>2168381</v>
      </c>
      <c r="G35" s="159">
        <v>2664041</v>
      </c>
      <c r="H35" s="158">
        <f>IF(F35=0, "    ---- ", IF(ABS(ROUND(100/F35*G35-100,1))&lt;999,ROUND(100/F35*G35-100,1),IF(ROUND(100/F35*G35-100,1)&gt;999,999,-999)))</f>
        <v>22.9</v>
      </c>
      <c r="I35" s="258">
        <f>100/$AU35*G35</f>
        <v>27.684607005157716</v>
      </c>
      <c r="J35" s="159">
        <v>118214</v>
      </c>
      <c r="K35" s="159">
        <v>131979</v>
      </c>
      <c r="L35" s="158">
        <f>IF(J35=0, "   ---- ", IF(ABS(ROUND(100/J35*K35-100,1))&lt;999,ROUND(100/J35*K35-100,1),IF(ROUND(100/J35*K35-100,1)&gt;999,999,-999)))</f>
        <v>11.6</v>
      </c>
      <c r="M35" s="258">
        <f>100/$AU35*K35</f>
        <v>1.3715204638118221</v>
      </c>
      <c r="N35" s="159">
        <v>685639.9</v>
      </c>
      <c r="O35" s="159">
        <v>770511.48699999996</v>
      </c>
      <c r="P35" s="159">
        <f>IF(N35=0, "   ---- ", IF(ABS(ROUND(100/N35*O35-100,1))&lt;999,ROUND(100/N35*O35-100,1),IF(ROUND(100/N35*O35-100,1)&gt;999,999,-999)))</f>
        <v>12.4</v>
      </c>
      <c r="Q35" s="258">
        <f>100/$AU35*O35</f>
        <v>8.0071244063265876</v>
      </c>
      <c r="R35" s="159"/>
      <c r="S35" s="159"/>
      <c r="T35" s="158"/>
      <c r="U35" s="258"/>
      <c r="V35" s="159">
        <v>77873</v>
      </c>
      <c r="W35" s="159">
        <v>102169</v>
      </c>
      <c r="X35" s="158">
        <f>IF(V35=0, "   ---- ", IF(ABS(ROUND(100/V35*W35-100,1))&lt;999,ROUND(100/V35*W35-100,1),IF(ROUND(100/V35*W35-100,1)&gt;999,999,-999)))</f>
        <v>31.2</v>
      </c>
      <c r="Y35" s="258">
        <f>100/$AU35*W35</f>
        <v>1.0617361418649183</v>
      </c>
      <c r="Z35" s="159">
        <v>1309787.8540000001</v>
      </c>
      <c r="AA35" s="159">
        <v>1515685.97</v>
      </c>
      <c r="AB35" s="158">
        <f>IF(Z35=0, "    ---- ", IF(ABS(ROUND(100/Z35*AA35-100,1))&lt;999,ROUND(100/Z35*AA35-100,1),IF(ROUND(100/Z35*AA35-100,1)&gt;999,999,-999)))</f>
        <v>15.7</v>
      </c>
      <c r="AC35" s="258">
        <f>100/$AU35*AA35</f>
        <v>15.750947685370184</v>
      </c>
      <c r="AD35" s="159"/>
      <c r="AE35" s="159"/>
      <c r="AF35" s="158"/>
      <c r="AG35" s="258"/>
      <c r="AH35" s="159"/>
      <c r="AI35" s="159"/>
      <c r="AJ35" s="158"/>
      <c r="AK35" s="259"/>
      <c r="AL35" s="159">
        <v>637564.51061000023</v>
      </c>
      <c r="AM35" s="159">
        <v>735401.37900000007</v>
      </c>
      <c r="AN35" s="158">
        <f>IF(AL35=0, "    ---- ", IF(ABS(ROUND(100/AL35*AM35-100,1))&lt;999,ROUND(100/AL35*AM35-100,1),IF(ROUND(100/AL35*AM35-100,1)&gt;999,999,-999)))</f>
        <v>15.3</v>
      </c>
      <c r="AO35" s="258">
        <f>100/$AU35*AM35</f>
        <v>7.6422615750531042</v>
      </c>
      <c r="AP35" s="159">
        <v>2513167.6868599998</v>
      </c>
      <c r="AQ35" s="159">
        <v>3197121.162</v>
      </c>
      <c r="AR35" s="158">
        <f>IF(AP35=0, "    ---- ", IF(ABS(ROUND(100/AP35*AQ35-100,1))&lt;999,ROUND(100/AP35*AQ35-100,1),IF(ROUND(100/AP35*AQ35-100,1)&gt;999,999,-999)))</f>
        <v>27.2</v>
      </c>
      <c r="AS35" s="258">
        <f>100/$AU35*AQ35</f>
        <v>33.224354624363208</v>
      </c>
      <c r="AT35" s="158">
        <f t="shared" si="2"/>
        <v>7959048.3254699996</v>
      </c>
      <c r="AU35" s="158">
        <f t="shared" si="2"/>
        <v>9622823.9739999995</v>
      </c>
      <c r="AV35" s="159">
        <f>IF(AT35=0, "    ---- ", IF(ABS(ROUND(100/AT35*AU35-100,1))&lt;999,ROUND(100/AT35*AU35-100,1),IF(ROUND(100/AT35*AU35-100,1)&gt;999,999,-999)))</f>
        <v>20.9</v>
      </c>
      <c r="AW35" s="158">
        <f>'Tabell 2a'!CL35+AT35</f>
        <v>18616103.128860001</v>
      </c>
      <c r="AX35" s="158">
        <f>'Tabell 2a'!CM35+AU35</f>
        <v>19915425.47487</v>
      </c>
      <c r="AY35" s="159">
        <f>IF(AW35=0, "   ---- ", IF(ABS(ROUND(100/AW35*AX35-100,1))&lt;999,ROUND(100/AW35*AX35-100,1),IF(ROUND(100/AW35*AX35-100,1)&gt;999,999,-999)))</f>
        <v>7</v>
      </c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N35" s="258"/>
      <c r="BO35" s="271"/>
    </row>
    <row r="36" spans="1:67" s="110" customFormat="1" ht="20.100000000000001" customHeight="1">
      <c r="A36" s="390" t="s">
        <v>15</v>
      </c>
      <c r="B36" s="159"/>
      <c r="C36" s="159"/>
      <c r="D36" s="159"/>
      <c r="E36" s="258"/>
      <c r="F36" s="159"/>
      <c r="G36" s="159"/>
      <c r="H36" s="158"/>
      <c r="I36" s="258"/>
      <c r="J36" s="159"/>
      <c r="K36" s="159"/>
      <c r="L36" s="158"/>
      <c r="M36" s="258"/>
      <c r="N36" s="159"/>
      <c r="O36" s="159"/>
      <c r="P36" s="159"/>
      <c r="Q36" s="258"/>
      <c r="R36" s="159"/>
      <c r="S36" s="159"/>
      <c r="T36" s="158"/>
      <c r="U36" s="258"/>
      <c r="V36" s="159"/>
      <c r="W36" s="159"/>
      <c r="X36" s="158"/>
      <c r="Y36" s="258"/>
      <c r="Z36" s="159"/>
      <c r="AA36" s="159"/>
      <c r="AB36" s="158"/>
      <c r="AC36" s="258"/>
      <c r="AD36" s="159"/>
      <c r="AE36" s="159"/>
      <c r="AF36" s="158"/>
      <c r="AG36" s="258"/>
      <c r="AH36" s="159"/>
      <c r="AI36" s="159"/>
      <c r="AJ36" s="158"/>
      <c r="AK36" s="259"/>
      <c r="AL36" s="159"/>
      <c r="AM36" s="159"/>
      <c r="AN36" s="158"/>
      <c r="AO36" s="258"/>
      <c r="AP36" s="159"/>
      <c r="AQ36" s="159"/>
      <c r="AR36" s="158"/>
      <c r="AS36" s="258"/>
      <c r="AT36" s="158">
        <f t="shared" si="2"/>
        <v>0</v>
      </c>
      <c r="AU36" s="158">
        <f t="shared" si="2"/>
        <v>0</v>
      </c>
      <c r="AV36" s="159" t="str">
        <f>IF(AT36=0, "    ---- ", IF(ABS(ROUND(100/AT36*AU36-100,1))&lt;999,ROUND(100/AT36*AU36-100,1),IF(ROUND(100/AT36*AU36-100,1)&gt;999,999,-999)))</f>
        <v xml:space="preserve">    ---- </v>
      </c>
      <c r="AW36" s="158">
        <f>'Tabell 2a'!CL36+AT36</f>
        <v>10533066.577970002</v>
      </c>
      <c r="AX36" s="158">
        <f>'Tabell 2a'!CM36+AU36</f>
        <v>10177083.938999999</v>
      </c>
      <c r="AY36" s="159">
        <f>IF(AW36=0, "   ---- ", IF(ABS(ROUND(100/AW36*AX36-100,1))&lt;999,ROUND(100/AW36*AX36-100,1),IF(ROUND(100/AW36*AX36-100,1)&gt;999,999,-999)))</f>
        <v>-3.4</v>
      </c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N36" s="258"/>
      <c r="BO36" s="271"/>
    </row>
    <row r="37" spans="1:67" s="110" customFormat="1" ht="20.100000000000001" customHeight="1">
      <c r="A37" s="390" t="s">
        <v>158</v>
      </c>
      <c r="B37" s="135">
        <v>448420.37400000001</v>
      </c>
      <c r="C37" s="159">
        <v>505914.97600000002</v>
      </c>
      <c r="D37" s="159">
        <f>IF(B37=0, "   ---- ", IF(ABS(ROUND(100/B37*C37-100,1))&lt;999,ROUND(100/B37*C37-100,1),IF(ROUND(100/B37*C37-100,1)&gt;999,999,-999)))</f>
        <v>12.8</v>
      </c>
      <c r="E37" s="258">
        <f>100/$AU37*C37</f>
        <v>5.2574480980524694</v>
      </c>
      <c r="F37" s="135">
        <v>2168381</v>
      </c>
      <c r="G37" s="159">
        <v>2664041</v>
      </c>
      <c r="H37" s="158">
        <f>IF(F37=0, "    ---- ", IF(ABS(ROUND(100/F37*G37-100,1))&lt;999,ROUND(100/F37*G37-100,1),IF(ROUND(100/F37*G37-100,1)&gt;999,999,-999)))</f>
        <v>22.9</v>
      </c>
      <c r="I37" s="258">
        <f>100/$AU37*G37</f>
        <v>27.684607005157716</v>
      </c>
      <c r="J37" s="135">
        <v>118214</v>
      </c>
      <c r="K37" s="159">
        <v>131979</v>
      </c>
      <c r="L37" s="158">
        <f>IF(J37=0, "   ---- ", IF(ABS(ROUND(100/J37*K37-100,1))&lt;999,ROUND(100/J37*K37-100,1),IF(ROUND(100/J37*K37-100,1)&gt;999,999,-999)))</f>
        <v>11.6</v>
      </c>
      <c r="M37" s="258">
        <f>100/$AU37*K37</f>
        <v>1.3715204638118221</v>
      </c>
      <c r="N37" s="135">
        <v>685639.9</v>
      </c>
      <c r="O37" s="159">
        <v>770511.48699999996</v>
      </c>
      <c r="P37" s="159">
        <f>IF(N37=0, "   ---- ", IF(ABS(ROUND(100/N37*O37-100,1))&lt;999,ROUND(100/N37*O37-100,1),IF(ROUND(100/N37*O37-100,1)&gt;999,999,-999)))</f>
        <v>12.4</v>
      </c>
      <c r="Q37" s="258">
        <f>100/$AU37*O37</f>
        <v>8.0071244063265876</v>
      </c>
      <c r="R37" s="159"/>
      <c r="S37" s="159"/>
      <c r="T37" s="158"/>
      <c r="U37" s="258"/>
      <c r="V37" s="135">
        <v>77873</v>
      </c>
      <c r="W37" s="159">
        <v>102169</v>
      </c>
      <c r="X37" s="158">
        <f>IF(V37=0, "   ---- ", IF(ABS(ROUND(100/V37*W37-100,1))&lt;999,ROUND(100/V37*W37-100,1),IF(ROUND(100/V37*W37-100,1)&gt;999,999,-999)))</f>
        <v>31.2</v>
      </c>
      <c r="Y37" s="258">
        <f>100/$AU37*W37</f>
        <v>1.0617361418649183</v>
      </c>
      <c r="Z37" s="135">
        <v>1309787.8540000001</v>
      </c>
      <c r="AA37" s="159">
        <v>1515685.97</v>
      </c>
      <c r="AB37" s="158">
        <f>IF(Z37=0, "    ---- ", IF(ABS(ROUND(100/Z37*AA37-100,1))&lt;999,ROUND(100/Z37*AA37-100,1),IF(ROUND(100/Z37*AA37-100,1)&gt;999,999,-999)))</f>
        <v>15.7</v>
      </c>
      <c r="AC37" s="258">
        <f>100/$AU37*AA37</f>
        <v>15.750947685370184</v>
      </c>
      <c r="AD37" s="159"/>
      <c r="AE37" s="159"/>
      <c r="AF37" s="158"/>
      <c r="AG37" s="258"/>
      <c r="AH37" s="159"/>
      <c r="AI37" s="159"/>
      <c r="AJ37" s="158"/>
      <c r="AK37" s="259"/>
      <c r="AL37" s="135">
        <v>637564.51061000023</v>
      </c>
      <c r="AM37" s="159">
        <v>735401.37900000007</v>
      </c>
      <c r="AN37" s="158">
        <f>IF(AL37=0, "    ---- ", IF(ABS(ROUND(100/AL37*AM37-100,1))&lt;999,ROUND(100/AL37*AM37-100,1),IF(ROUND(100/AL37*AM37-100,1)&gt;999,999,-999)))</f>
        <v>15.3</v>
      </c>
      <c r="AO37" s="258">
        <f>100/$AU37*AM37</f>
        <v>7.6422615750531042</v>
      </c>
      <c r="AP37" s="135">
        <v>2513167.6868599998</v>
      </c>
      <c r="AQ37" s="159">
        <v>3197121.162</v>
      </c>
      <c r="AR37" s="158">
        <f>IF(AP37=0, "    ---- ", IF(ABS(ROUND(100/AP37*AQ37-100,1))&lt;999,ROUND(100/AP37*AQ37-100,1),IF(ROUND(100/AP37*AQ37-100,1)&gt;999,999,-999)))</f>
        <v>27.2</v>
      </c>
      <c r="AS37" s="258">
        <f>100/$AU37*AQ37</f>
        <v>33.224354624363208</v>
      </c>
      <c r="AT37" s="158">
        <f t="shared" si="2"/>
        <v>7959048.3254699996</v>
      </c>
      <c r="AU37" s="158">
        <f t="shared" si="2"/>
        <v>9622823.9739999995</v>
      </c>
      <c r="AV37" s="159">
        <f>IF(AT37=0, "    ---- ", IF(ABS(ROUND(100/AT37*AU37-100,1))&lt;999,ROUND(100/AT37*AU37-100,1),IF(ROUND(100/AT37*AU37-100,1)&gt;999,999,-999)))</f>
        <v>20.9</v>
      </c>
      <c r="AW37" s="158">
        <f>'Tabell 2a'!CL37+AT37</f>
        <v>8083036.5508899996</v>
      </c>
      <c r="AX37" s="158">
        <f>'Tabell 2a'!CM37+AU37</f>
        <v>9738341.5358699989</v>
      </c>
      <c r="AY37" s="159">
        <f>IF(AW37=0, "   ---- ", IF(ABS(ROUND(100/AW37*AX37-100,1))&lt;999,ROUND(100/AW37*AX37-100,1),IF(ROUND(100/AW37*AX37-100,1)&gt;999,999,-999)))</f>
        <v>20.5</v>
      </c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N37" s="258"/>
      <c r="BO37" s="271"/>
    </row>
    <row r="38" spans="1:67" s="110" customFormat="1" ht="20.100000000000001" customHeight="1">
      <c r="A38" s="431" t="s">
        <v>320</v>
      </c>
      <c r="B38" s="431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1"/>
      <c r="AO38" s="431"/>
      <c r="AP38" s="431"/>
      <c r="AQ38" s="431"/>
      <c r="AR38" s="431"/>
      <c r="AS38" s="431"/>
      <c r="AT38" s="431"/>
      <c r="AU38" s="431"/>
      <c r="AV38" s="431"/>
      <c r="AW38" s="431"/>
      <c r="AX38" s="431"/>
      <c r="AY38" s="431"/>
      <c r="AZ38" s="270"/>
      <c r="BA38" s="270"/>
      <c r="BB38" s="270"/>
      <c r="BC38" s="270"/>
      <c r="BD38" s="270"/>
      <c r="BE38" s="270"/>
      <c r="BF38" s="270"/>
      <c r="BG38" s="270"/>
      <c r="BH38" s="270"/>
      <c r="BI38" s="270"/>
      <c r="BJ38" s="270"/>
      <c r="BN38" s="258"/>
      <c r="BO38" s="271"/>
    </row>
    <row r="39" spans="1:67" s="110" customFormat="1" ht="20.100000000000001" customHeight="1">
      <c r="A39" s="431" t="s">
        <v>321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  <c r="W39" s="431"/>
      <c r="X39" s="431"/>
      <c r="Y39" s="431"/>
      <c r="Z39" s="431"/>
      <c r="AA39" s="431"/>
      <c r="AB39" s="431"/>
      <c r="AC39" s="431"/>
      <c r="AD39" s="431"/>
      <c r="AE39" s="431"/>
      <c r="AF39" s="431"/>
      <c r="AG39" s="431"/>
      <c r="AH39" s="431"/>
      <c r="AI39" s="431"/>
      <c r="AJ39" s="431"/>
      <c r="AK39" s="431"/>
      <c r="AL39" s="431"/>
      <c r="AM39" s="431"/>
      <c r="AN39" s="431"/>
      <c r="AO39" s="431"/>
      <c r="AP39" s="431"/>
      <c r="AQ39" s="431"/>
      <c r="AR39" s="431"/>
      <c r="AS39" s="431"/>
      <c r="AT39" s="431"/>
      <c r="AU39" s="431"/>
      <c r="AV39" s="431"/>
      <c r="AW39" s="431"/>
      <c r="AX39" s="431"/>
      <c r="AY39" s="431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N39" s="258"/>
      <c r="BO39" s="271"/>
    </row>
    <row r="40" spans="1:67" s="110" customFormat="1" ht="20.100000000000001" customHeight="1">
      <c r="A40" s="431" t="s">
        <v>322</v>
      </c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  <c r="W40" s="431"/>
      <c r="X40" s="431"/>
      <c r="Y40" s="431"/>
      <c r="Z40" s="431"/>
      <c r="AA40" s="431"/>
      <c r="AB40" s="431"/>
      <c r="AC40" s="431"/>
      <c r="AD40" s="431"/>
      <c r="AE40" s="431"/>
      <c r="AF40" s="431"/>
      <c r="AG40" s="431"/>
      <c r="AH40" s="431"/>
      <c r="AI40" s="431"/>
      <c r="AJ40" s="431"/>
      <c r="AK40" s="431"/>
      <c r="AL40" s="431"/>
      <c r="AM40" s="431"/>
      <c r="AN40" s="431"/>
      <c r="AO40" s="431"/>
      <c r="AP40" s="431"/>
      <c r="AQ40" s="431"/>
      <c r="AR40" s="431"/>
      <c r="AS40" s="431"/>
      <c r="AT40" s="431"/>
      <c r="AU40" s="431"/>
      <c r="AV40" s="431"/>
      <c r="AW40" s="431"/>
      <c r="AX40" s="431"/>
      <c r="AY40" s="431"/>
      <c r="AZ40" s="270"/>
      <c r="BA40" s="270"/>
      <c r="BB40" s="270"/>
      <c r="BC40" s="270"/>
      <c r="BD40" s="270"/>
      <c r="BE40" s="270"/>
      <c r="BF40" s="270"/>
      <c r="BG40" s="270"/>
      <c r="BH40" s="270"/>
      <c r="BI40" s="270"/>
      <c r="BJ40" s="270"/>
      <c r="BN40" s="258"/>
      <c r="BO40" s="271"/>
    </row>
    <row r="41" spans="1:67" s="110" customFormat="1" ht="20.100000000000001" customHeight="1">
      <c r="A41" s="431" t="s">
        <v>323</v>
      </c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  <c r="W41" s="431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1"/>
      <c r="AK41" s="431"/>
      <c r="AL41" s="431"/>
      <c r="AM41" s="431"/>
      <c r="AN41" s="431"/>
      <c r="AO41" s="431"/>
      <c r="AP41" s="431"/>
      <c r="AQ41" s="431"/>
      <c r="AR41" s="431"/>
      <c r="AS41" s="431"/>
      <c r="AT41" s="431"/>
      <c r="AU41" s="431"/>
      <c r="AV41" s="431"/>
      <c r="AW41" s="431"/>
      <c r="AX41" s="431"/>
      <c r="AY41" s="431"/>
      <c r="AZ41" s="270"/>
      <c r="BA41" s="270"/>
      <c r="BB41" s="270"/>
      <c r="BC41" s="270"/>
      <c r="BD41" s="270"/>
      <c r="BE41" s="270"/>
      <c r="BF41" s="270"/>
      <c r="BG41" s="270"/>
      <c r="BH41" s="270"/>
      <c r="BI41" s="270"/>
      <c r="BJ41" s="270"/>
      <c r="BN41" s="258"/>
      <c r="BO41" s="271"/>
    </row>
    <row r="42" spans="1:67" s="110" customFormat="1" ht="20.100000000000001" customHeight="1">
      <c r="A42" s="431" t="s">
        <v>321</v>
      </c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  <c r="W42" s="431"/>
      <c r="X42" s="431"/>
      <c r="Y42" s="431"/>
      <c r="Z42" s="431"/>
      <c r="AA42" s="431"/>
      <c r="AB42" s="431"/>
      <c r="AC42" s="431"/>
      <c r="AD42" s="431"/>
      <c r="AE42" s="431"/>
      <c r="AF42" s="431"/>
      <c r="AG42" s="431"/>
      <c r="AH42" s="431"/>
      <c r="AI42" s="431"/>
      <c r="AJ42" s="431"/>
      <c r="AK42" s="431"/>
      <c r="AL42" s="431"/>
      <c r="AM42" s="431"/>
      <c r="AN42" s="431"/>
      <c r="AO42" s="431"/>
      <c r="AP42" s="431"/>
      <c r="AQ42" s="431"/>
      <c r="AR42" s="431"/>
      <c r="AS42" s="431"/>
      <c r="AT42" s="431"/>
      <c r="AU42" s="431"/>
      <c r="AV42" s="431"/>
      <c r="AW42" s="431"/>
      <c r="AX42" s="431"/>
      <c r="AY42" s="431"/>
      <c r="AZ42" s="270"/>
      <c r="BA42" s="270"/>
      <c r="BB42" s="270"/>
      <c r="BC42" s="270"/>
      <c r="BD42" s="270"/>
      <c r="BE42" s="270"/>
      <c r="BF42" s="270"/>
      <c r="BG42" s="270"/>
      <c r="BH42" s="270"/>
      <c r="BI42" s="270"/>
      <c r="BJ42" s="270"/>
      <c r="BN42" s="258"/>
      <c r="BO42" s="271"/>
    </row>
    <row r="43" spans="1:67" s="110" customFormat="1" ht="20.100000000000001" customHeight="1">
      <c r="A43" s="431" t="s">
        <v>322</v>
      </c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  <c r="W43" s="431"/>
      <c r="X43" s="431"/>
      <c r="Y43" s="431"/>
      <c r="Z43" s="431"/>
      <c r="AA43" s="431"/>
      <c r="AB43" s="431"/>
      <c r="AC43" s="431"/>
      <c r="AD43" s="431"/>
      <c r="AE43" s="431"/>
      <c r="AF43" s="431"/>
      <c r="AG43" s="431"/>
      <c r="AH43" s="431"/>
      <c r="AI43" s="431"/>
      <c r="AJ43" s="431"/>
      <c r="AK43" s="431"/>
      <c r="AL43" s="431"/>
      <c r="AM43" s="431"/>
      <c r="AN43" s="431"/>
      <c r="AO43" s="431"/>
      <c r="AP43" s="431"/>
      <c r="AQ43" s="431"/>
      <c r="AR43" s="431"/>
      <c r="AS43" s="431"/>
      <c r="AT43" s="431"/>
      <c r="AU43" s="431"/>
      <c r="AV43" s="431"/>
      <c r="AW43" s="431"/>
      <c r="AX43" s="431"/>
      <c r="AY43" s="431"/>
      <c r="AZ43" s="270"/>
      <c r="BA43" s="270"/>
      <c r="BB43" s="270"/>
      <c r="BC43" s="270"/>
      <c r="BD43" s="270"/>
      <c r="BE43" s="270"/>
      <c r="BF43" s="270"/>
      <c r="BG43" s="270"/>
      <c r="BH43" s="270"/>
      <c r="BI43" s="270"/>
      <c r="BJ43" s="270"/>
      <c r="BN43" s="258"/>
      <c r="BO43" s="271"/>
    </row>
    <row r="44" spans="1:67" s="110" customFormat="1" ht="20.100000000000001" customHeight="1">
      <c r="A44" s="591" t="s">
        <v>465</v>
      </c>
      <c r="B44" s="159"/>
      <c r="C44" s="159"/>
      <c r="D44" s="259"/>
      <c r="E44" s="258"/>
      <c r="F44" s="159"/>
      <c r="G44" s="159"/>
      <c r="H44" s="158"/>
      <c r="I44" s="258"/>
      <c r="J44" s="159"/>
      <c r="K44" s="159"/>
      <c r="L44" s="158"/>
      <c r="M44" s="258"/>
      <c r="N44" s="159"/>
      <c r="O44" s="159"/>
      <c r="P44" s="158"/>
      <c r="Q44" s="258"/>
      <c r="R44" s="159"/>
      <c r="S44" s="159"/>
      <c r="T44" s="158"/>
      <c r="U44" s="258"/>
      <c r="V44" s="159"/>
      <c r="W44" s="159"/>
      <c r="X44" s="158"/>
      <c r="Y44" s="258"/>
      <c r="Z44" s="158">
        <v>2308.6950000000002</v>
      </c>
      <c r="AA44" s="159">
        <v>2398.5700000000002</v>
      </c>
      <c r="AB44" s="158">
        <f>IF(Z44=0, "    ---- ", IF(ABS(ROUND(100/Z44*AA44-100,1))&lt;999,ROUND(100/Z44*AA44-100,1),IF(ROUND(100/Z44*AA44-100,1)&gt;999,999,-999)))</f>
        <v>3.9</v>
      </c>
      <c r="AC44" s="258">
        <f>100/$AU44*AA44</f>
        <v>34.506265295326088</v>
      </c>
      <c r="AD44" s="158">
        <v>44</v>
      </c>
      <c r="AE44" s="159">
        <v>38</v>
      </c>
      <c r="AF44" s="158">
        <f>IF(AD44=0, "    ---- ", IF(ABS(ROUND(100/AD44*AE44-100,1))&lt;999,ROUND(100/AD44*AE44-100,1),IF(ROUND(100/AD44*AE44-100,1)&gt;999,999,-999)))</f>
        <v>-13.6</v>
      </c>
      <c r="AG44" s="258">
        <f>100/$AU44*AE44</f>
        <v>0.54667492765372339</v>
      </c>
      <c r="AH44" s="159"/>
      <c r="AI44" s="159"/>
      <c r="AJ44" s="158"/>
      <c r="AK44" s="259"/>
      <c r="AL44" s="158">
        <v>4091.9045299999998</v>
      </c>
      <c r="AM44" s="159">
        <v>4514.5444700000007</v>
      </c>
      <c r="AN44" s="158">
        <f>IF(AL44=0, "    ---- ", IF(ABS(ROUND(100/AL44*AM44-100,1))&lt;999,ROUND(100/AL44*AM44-100,1),IF(ROUND(100/AL44*AM44-100,1)&gt;999,999,-999)))</f>
        <v>10.3</v>
      </c>
      <c r="AO44" s="258">
        <f>100/$AU44*AM44</f>
        <v>64.9470597770202</v>
      </c>
      <c r="AP44" s="159"/>
      <c r="AQ44" s="159"/>
      <c r="AR44" s="158"/>
      <c r="AS44" s="258"/>
      <c r="AT44" s="158">
        <f>+B44+F44+J44+N44+R44+V44+Z44+AD44+AH44+AL44+AP44</f>
        <v>6444.5995299999995</v>
      </c>
      <c r="AU44" s="158">
        <f>+C44+G44+K44+O44+S44+W44+AA44+AE44+AI44+AM44+AQ44</f>
        <v>6951.1144700000004</v>
      </c>
      <c r="AV44" s="159">
        <f>IF(AT44=0, "    ---- ", IF(ABS(ROUND(100/AT44*AU44-100,1))&lt;999,ROUND(100/AT44*AU44-100,1),IF(ROUND(100/AT44*AU44-100,1)&gt;999,999,-999)))</f>
        <v>7.9</v>
      </c>
      <c r="AW44" s="158">
        <f>'Tabell 2a'!CL44+AT44</f>
        <v>151248.19653000002</v>
      </c>
      <c r="AX44" s="158">
        <f>'Tabell 2a'!CM44+AU44</f>
        <v>235665.44247000001</v>
      </c>
      <c r="AY44" s="159">
        <f>IF(AW44=0, "   ---- ", IF(ABS(ROUND(100/AW44*AX44-100,1))&lt;999,ROUND(100/AW44*AX44-100,1),IF(ROUND(100/AW44*AX44-100,1)&gt;999,999,-999)))</f>
        <v>55.8</v>
      </c>
      <c r="AZ44" s="270"/>
      <c r="BA44" s="270"/>
      <c r="BB44" s="270"/>
      <c r="BC44" s="270"/>
      <c r="BD44" s="270"/>
      <c r="BE44" s="270"/>
      <c r="BF44" s="270"/>
      <c r="BG44" s="270"/>
      <c r="BH44" s="270"/>
      <c r="BI44" s="270"/>
      <c r="BJ44" s="270"/>
      <c r="BN44" s="258"/>
      <c r="BO44" s="271"/>
    </row>
    <row r="45" spans="1:67" s="263" customFormat="1" ht="20.100000000000001" customHeight="1">
      <c r="A45" s="391" t="s">
        <v>342</v>
      </c>
      <c r="B45" s="154"/>
      <c r="C45" s="154"/>
      <c r="D45" s="262"/>
      <c r="E45" s="163"/>
      <c r="F45" s="154"/>
      <c r="G45" s="154"/>
      <c r="H45" s="134"/>
      <c r="I45" s="163"/>
      <c r="J45" s="154"/>
      <c r="K45" s="154"/>
      <c r="L45" s="134"/>
      <c r="M45" s="163"/>
      <c r="N45" s="154"/>
      <c r="O45" s="154"/>
      <c r="P45" s="134"/>
      <c r="Q45" s="163"/>
      <c r="R45" s="133">
        <v>85555.414999999994</v>
      </c>
      <c r="S45" s="154">
        <v>67949.659</v>
      </c>
      <c r="T45" s="134">
        <f>IF(R45=0, "   ---- ", IF(ABS(ROUND(100/R45*S45-100,1))&lt;999,ROUND(100/R45*S45-100,1),IF(ROUND(100/R45*S45-100,1)&gt;999,999,-999)))</f>
        <v>-20.6</v>
      </c>
      <c r="U45" s="163">
        <f>100/$AU45*S45</f>
        <v>100</v>
      </c>
      <c r="V45" s="154"/>
      <c r="W45" s="154"/>
      <c r="X45" s="134"/>
      <c r="Y45" s="163"/>
      <c r="Z45" s="154"/>
      <c r="AA45" s="154"/>
      <c r="AB45" s="134"/>
      <c r="AC45" s="163"/>
      <c r="AD45" s="154"/>
      <c r="AE45" s="154"/>
      <c r="AF45" s="134"/>
      <c r="AG45" s="163"/>
      <c r="AH45" s="154"/>
      <c r="AI45" s="154"/>
      <c r="AJ45" s="134"/>
      <c r="AK45" s="262"/>
      <c r="AL45" s="154"/>
      <c r="AM45" s="154"/>
      <c r="AN45" s="134"/>
      <c r="AO45" s="163"/>
      <c r="AP45" s="154"/>
      <c r="AQ45" s="154"/>
      <c r="AR45" s="134"/>
      <c r="AS45" s="163"/>
      <c r="AT45" s="134">
        <f>+B45+F45+J45+N45+R45+V45+Z45+AD45+AH45+AL45+AP45</f>
        <v>85555.414999999994</v>
      </c>
      <c r="AU45" s="134">
        <f>+C45+G45+K45+O45+S45+W45+AA45+AE45+AI45+AM45+AQ45</f>
        <v>67949.659</v>
      </c>
      <c r="AV45" s="154">
        <f>IF(AT45=0, "    ---- ", IF(ABS(ROUND(100/AT45*AU45-100,1))&lt;999,ROUND(100/AT45*AU45-100,1),IF(ROUND(100/AT45*AU45-100,1)&gt;999,999,-999)))</f>
        <v>-20.6</v>
      </c>
      <c r="AW45" s="134">
        <f>'Tabell 2a'!CL45+AT45</f>
        <v>20619911.97518</v>
      </c>
      <c r="AX45" s="134">
        <f>'Tabell 2a'!CM45+AU45</f>
        <v>17211113.139930002</v>
      </c>
      <c r="AY45" s="154">
        <f>IF(AW45=0, "   ---- ", IF(ABS(ROUND(100/AW45*AX45-100,1))&lt;999,ROUND(100/AW45*AX45-100,1),IF(ROUND(100/AW45*AX45-100,1)&gt;999,999,-999)))</f>
        <v>-16.5</v>
      </c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N45" s="163"/>
      <c r="BO45" s="273"/>
    </row>
    <row r="46" spans="1:67" s="263" customFormat="1" ht="20.100000000000001" customHeight="1">
      <c r="A46" s="436" t="s">
        <v>16</v>
      </c>
      <c r="B46" s="436"/>
      <c r="C46" s="436"/>
      <c r="D46" s="436"/>
      <c r="E46" s="436"/>
      <c r="F46" s="436"/>
      <c r="G46" s="436"/>
      <c r="H46" s="436"/>
      <c r="I46" s="436"/>
      <c r="J46" s="436"/>
      <c r="K46" s="436"/>
      <c r="L46" s="436"/>
      <c r="M46" s="436"/>
      <c r="N46" s="436"/>
      <c r="O46" s="436"/>
      <c r="P46" s="436"/>
      <c r="Q46" s="436"/>
      <c r="R46" s="436"/>
      <c r="S46" s="436"/>
      <c r="T46" s="436"/>
      <c r="U46" s="436"/>
      <c r="V46" s="436"/>
      <c r="W46" s="436"/>
      <c r="X46" s="436"/>
      <c r="Y46" s="436"/>
      <c r="Z46" s="436"/>
      <c r="AA46" s="436"/>
      <c r="AB46" s="436"/>
      <c r="AC46" s="436"/>
      <c r="AD46" s="436"/>
      <c r="AE46" s="436"/>
      <c r="AF46" s="436"/>
      <c r="AG46" s="436"/>
      <c r="AH46" s="436"/>
      <c r="AI46" s="436"/>
      <c r="AJ46" s="436"/>
      <c r="AK46" s="436"/>
      <c r="AL46" s="436"/>
      <c r="AM46" s="436"/>
      <c r="AN46" s="436"/>
      <c r="AO46" s="436"/>
      <c r="AP46" s="436"/>
      <c r="AQ46" s="436"/>
      <c r="AR46" s="436"/>
      <c r="AS46" s="436"/>
      <c r="AT46" s="436"/>
      <c r="AU46" s="436"/>
      <c r="AV46" s="436"/>
      <c r="AW46" s="134">
        <f>'Tabell 2a'!CL46+AT46</f>
        <v>3278.8220000000001</v>
      </c>
      <c r="AX46" s="134">
        <f>'Tabell 2a'!CM46+AU46</f>
        <v>3034.5410000000002</v>
      </c>
      <c r="AY46" s="154">
        <f>IF(AW46=0, "   ---- ", IF(ABS(ROUND(100/AW46*AX46-100,1))&lt;999,ROUND(100/AW46*AX46-100,1),IF(ROUND(100/AW46*AX46-100,1)&gt;999,999,-999)))</f>
        <v>-7.5</v>
      </c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N46" s="163"/>
      <c r="BO46" s="273"/>
    </row>
    <row r="47" spans="1:67" s="110" customFormat="1" ht="20.100000000000001" customHeight="1">
      <c r="A47" s="391"/>
      <c r="B47" s="154"/>
      <c r="C47" s="154"/>
      <c r="D47" s="259"/>
      <c r="E47" s="258"/>
      <c r="F47" s="154"/>
      <c r="G47" s="154"/>
      <c r="H47" s="158"/>
      <c r="I47" s="258"/>
      <c r="J47" s="154"/>
      <c r="K47" s="154"/>
      <c r="L47" s="158"/>
      <c r="M47" s="258"/>
      <c r="N47" s="154"/>
      <c r="O47" s="154"/>
      <c r="P47" s="158"/>
      <c r="Q47" s="258"/>
      <c r="R47" s="154"/>
      <c r="S47" s="154"/>
      <c r="T47" s="158"/>
      <c r="U47" s="258"/>
      <c r="V47" s="154"/>
      <c r="W47" s="154"/>
      <c r="X47" s="158"/>
      <c r="Y47" s="258"/>
      <c r="Z47" s="154"/>
      <c r="AA47" s="154"/>
      <c r="AB47" s="158"/>
      <c r="AC47" s="258"/>
      <c r="AD47" s="154"/>
      <c r="AE47" s="154"/>
      <c r="AF47" s="158"/>
      <c r="AG47" s="258"/>
      <c r="AH47" s="154"/>
      <c r="AI47" s="154"/>
      <c r="AJ47" s="158"/>
      <c r="AK47" s="259"/>
      <c r="AL47" s="154"/>
      <c r="AM47" s="154"/>
      <c r="AN47" s="158"/>
      <c r="AO47" s="258"/>
      <c r="AP47" s="154"/>
      <c r="AQ47" s="154"/>
      <c r="AR47" s="158"/>
      <c r="AS47" s="258"/>
      <c r="AT47" s="158"/>
      <c r="AU47" s="158"/>
      <c r="AV47" s="159"/>
      <c r="AW47" s="158"/>
      <c r="AX47" s="158"/>
      <c r="AY47" s="159"/>
      <c r="AZ47" s="270"/>
      <c r="BA47" s="270"/>
      <c r="BB47" s="270"/>
      <c r="BC47" s="270"/>
      <c r="BD47" s="270"/>
      <c r="BE47" s="270"/>
      <c r="BF47" s="270"/>
      <c r="BG47" s="270"/>
      <c r="BH47" s="270"/>
      <c r="BI47" s="270"/>
      <c r="BJ47" s="270"/>
      <c r="BN47" s="275"/>
      <c r="BO47" s="276"/>
    </row>
    <row r="48" spans="1:67" s="263" customFormat="1" ht="20.100000000000001" customHeight="1">
      <c r="A48" s="392" t="s">
        <v>17</v>
      </c>
      <c r="B48" s="165">
        <v>552401.08200000005</v>
      </c>
      <c r="C48" s="517">
        <v>638636.94299999997</v>
      </c>
      <c r="D48" s="165">
        <f>IF(B48=0, "    ---- ", IF(ABS(ROUND(100/B48*C48-100,1))&lt;999,ROUND(100/B48*C48-100,1),IF(ROUND(100/B48*C48-100,1)&gt;999,999,-999)))</f>
        <v>15.6</v>
      </c>
      <c r="E48" s="266">
        <f>100/$AU48*C48</f>
        <v>4.5446729759023938</v>
      </c>
      <c r="F48" s="517">
        <v>2468538</v>
      </c>
      <c r="G48" s="517">
        <v>3112646</v>
      </c>
      <c r="H48" s="164">
        <f>IF(F48=0, "    ---- ", IF(ABS(ROUND(100/F48*G48-100,1))&lt;999,ROUND(100/F48*G48-100,1),IF(ROUND(100/F48*G48-100,1)&gt;999,999,-999)))</f>
        <v>26.1</v>
      </c>
      <c r="I48" s="266">
        <f>100/$AU48*G48</f>
        <v>22.150234675275723</v>
      </c>
      <c r="J48" s="517">
        <v>122087</v>
      </c>
      <c r="K48" s="517">
        <v>135498</v>
      </c>
      <c r="L48" s="164">
        <f>IF(J48=0, "   ---- ", IF(ABS(ROUND(100/J48*K48-100,1))&lt;999,ROUND(100/J48*K48-100,1),IF(ROUND(100/J48*K48-100,1)&gt;999,999,-999)))</f>
        <v>11</v>
      </c>
      <c r="M48" s="266">
        <f>100/$AU48*K48</f>
        <v>0.96423187796829757</v>
      </c>
      <c r="N48" s="517">
        <v>706612.48600000003</v>
      </c>
      <c r="O48" s="517">
        <v>821045.95699999994</v>
      </c>
      <c r="P48" s="165">
        <f>IF(N48=0, "   ---- ", IF(ABS(ROUND(100/N48*O48-100,1))&lt;999,ROUND(100/N48*O48-100,1),IF(ROUND(100/N48*O48-100,1)&gt;999,999,-999)))</f>
        <v>16.2</v>
      </c>
      <c r="Q48" s="266">
        <f>100/$AU48*O48</f>
        <v>5.8427333614989747</v>
      </c>
      <c r="R48" s="517">
        <v>85555.414999999994</v>
      </c>
      <c r="S48" s="517">
        <v>67949.659</v>
      </c>
      <c r="T48" s="164">
        <f>IF(R48=0, "   ---- ", IF(ABS(ROUND(100/R48*S48-100,1))&lt;999,ROUND(100/R48*S48-100,1),IF(ROUND(100/R48*S48-100,1)&gt;999,999,-999)))</f>
        <v>-20.6</v>
      </c>
      <c r="U48" s="266">
        <f>100/$AU48*S48</f>
        <v>0.48354387005620331</v>
      </c>
      <c r="V48" s="517">
        <v>77873</v>
      </c>
      <c r="W48" s="517">
        <v>102169</v>
      </c>
      <c r="X48" s="164">
        <f>IF(V48=0, "   ---- ", IF(ABS(ROUND(100/V48*W48-100,1))&lt;999,ROUND(100/V48*W48-100,1),IF(ROUND(100/V48*W48-100,1)&gt;999,999,-999)))</f>
        <v>31.2</v>
      </c>
      <c r="Y48" s="266">
        <f>100/$AU48*W48</f>
        <v>0.72705579964385447</v>
      </c>
      <c r="Z48" s="517">
        <v>3557911.0304299998</v>
      </c>
      <c r="AA48" s="517">
        <v>4522814.2300000004</v>
      </c>
      <c r="AB48" s="165">
        <f>IF(Z48=0, "    ---- ", IF(ABS(ROUND(100/Z48*AA48-100,1))&lt;999,ROUND(100/Z48*AA48-100,1),IF(ROUND(100/Z48*AA48-100,1)&gt;999,999,-999)))</f>
        <v>27.1</v>
      </c>
      <c r="AC48" s="266">
        <f>100/$AU48*AA48</f>
        <v>32.185284348806924</v>
      </c>
      <c r="AD48" s="517">
        <v>75106</v>
      </c>
      <c r="AE48" s="517">
        <v>78919</v>
      </c>
      <c r="AF48" s="165">
        <f>IF(AD48=0, "    ---- ", IF(ABS(ROUND(100/AD48*AE48-100,1))&lt;999,ROUND(100/AD48*AE48-100,1),IF(ROUND(100/AD48*AE48-100,1)&gt;999,999,-999)))</f>
        <v>5.0999999999999996</v>
      </c>
      <c r="AG48" s="266">
        <f>100/$AU48*AE48</f>
        <v>0.56160397627551761</v>
      </c>
      <c r="AH48" s="517">
        <v>20.106999999999999</v>
      </c>
      <c r="AI48" s="517">
        <v>15.4857</v>
      </c>
      <c r="AJ48" s="164">
        <f>IF(AH48=0, "    ---- ", IF(ABS(ROUND(100/AH48*AI48-100,1))&lt;999,ROUND(100/AH48*AI48-100,1),IF(ROUND(100/AH48*AI48-100,1)&gt;999,999,-999)))</f>
        <v>-23</v>
      </c>
      <c r="AK48" s="267">
        <f>100/$AU48*AI48</f>
        <v>1.1019945381226044E-4</v>
      </c>
      <c r="AL48" s="517">
        <v>729267.84276000015</v>
      </c>
      <c r="AM48" s="517">
        <v>841580.67444000009</v>
      </c>
      <c r="AN48" s="165">
        <f>IF(AL48=0, "    ---- ", IF(ABS(ROUND(100/AL48*AM48-100,1))&lt;999,ROUND(100/AL48*AM48-100,1),IF(ROUND(100/AL48*AM48-100,1)&gt;999,999,-999)))</f>
        <v>15.4</v>
      </c>
      <c r="AO48" s="266">
        <f>100/$AU48*AM48</f>
        <v>5.9888626708667863</v>
      </c>
      <c r="AP48" s="517">
        <v>2749454.0399699998</v>
      </c>
      <c r="AQ48" s="517">
        <v>3731154.0460000001</v>
      </c>
      <c r="AR48" s="165">
        <f>IF(AP48=0, "    ---- ", IF(ABS(ROUND(100/AP48*AQ48-100,1))&lt;999,ROUND(100/AP48*AQ48-100,1),IF(ROUND(100/AP48*AQ48-100,1)&gt;999,999,-999)))</f>
        <v>35.700000000000003</v>
      </c>
      <c r="AS48" s="266">
        <f>100/$AU48*AQ48</f>
        <v>26.551666244251518</v>
      </c>
      <c r="AT48" s="134">
        <f>+B48+F48+J48+N48+R48+V48+Z48+AD48+AH48+AL48+AP48</f>
        <v>11124826.00316</v>
      </c>
      <c r="AU48" s="134">
        <f>+C48+G48+K48+O48+S48+W48+AA48+AE48+AI48+AM48+AQ48</f>
        <v>14052428.995140001</v>
      </c>
      <c r="AV48" s="165">
        <f>IF(AT48=0, "    ---- ", IF(ABS(ROUND(100/AT48*AU48-100,1))&lt;999,ROUND(100/AT48*AU48-100,1),IF(ROUND(100/AT48*AU48-100,1)&gt;999,999,-999)))</f>
        <v>26.3</v>
      </c>
      <c r="AW48" s="134">
        <f>'Tabell 2a'!CL48+AT48</f>
        <v>49933749.448753454</v>
      </c>
      <c r="AX48" s="134">
        <f>'Tabell 2a'!CM48+AU48</f>
        <v>50046322.261969998</v>
      </c>
      <c r="AY48" s="165">
        <f>IF(AW48=0, "   ---- ", IF(ABS(ROUND(100/AW48*AX48-100,1))&lt;999,ROUND(100/AW48*AX48-100,1),IF(ROUND(100/AW48*AX48-100,1)&gt;999,999,-999)))</f>
        <v>0.2</v>
      </c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N48" s="163"/>
      <c r="BO48" s="273"/>
    </row>
    <row r="49" spans="1:67" s="263" customFormat="1" ht="20.100000000000001" customHeight="1">
      <c r="A49" s="407" t="s">
        <v>345</v>
      </c>
      <c r="B49" s="607"/>
      <c r="C49" s="154"/>
      <c r="D49" s="277"/>
      <c r="E49" s="268"/>
      <c r="F49" s="607"/>
      <c r="G49" s="154"/>
      <c r="H49" s="191"/>
      <c r="I49" s="268"/>
      <c r="J49" s="154"/>
      <c r="K49" s="154"/>
      <c r="L49" s="277"/>
      <c r="M49" s="268"/>
      <c r="N49" s="607"/>
      <c r="O49" s="154"/>
      <c r="P49" s="191"/>
      <c r="Q49" s="268"/>
      <c r="R49" s="154"/>
      <c r="S49" s="154"/>
      <c r="T49" s="191"/>
      <c r="U49" s="268"/>
      <c r="V49" s="154"/>
      <c r="W49" s="154"/>
      <c r="X49" s="191"/>
      <c r="Y49" s="268"/>
      <c r="Z49" s="607"/>
      <c r="AA49" s="154"/>
      <c r="AB49" s="191"/>
      <c r="AC49" s="268"/>
      <c r="AD49" s="154"/>
      <c r="AE49" s="154"/>
      <c r="AF49" s="191"/>
      <c r="AG49" s="268"/>
      <c r="AH49" s="154"/>
      <c r="AI49" s="154"/>
      <c r="AJ49" s="191"/>
      <c r="AK49" s="277"/>
      <c r="AL49" s="607"/>
      <c r="AM49" s="154"/>
      <c r="AN49" s="191"/>
      <c r="AO49" s="268"/>
      <c r="AP49" s="607"/>
      <c r="AQ49" s="154"/>
      <c r="AR49" s="191"/>
      <c r="AS49" s="268"/>
      <c r="AT49" s="191"/>
      <c r="AU49" s="191"/>
      <c r="AV49" s="269"/>
      <c r="AW49" s="191"/>
      <c r="AX49" s="191"/>
      <c r="AY49" s="269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N49" s="278"/>
      <c r="BO49" s="279"/>
    </row>
    <row r="50" spans="1:67" s="263" customFormat="1" ht="20.100000000000001" customHeight="1">
      <c r="A50" s="391" t="s">
        <v>9</v>
      </c>
      <c r="B50" s="134">
        <v>86636.864000000001</v>
      </c>
      <c r="C50" s="154">
        <v>96187.031000000003</v>
      </c>
      <c r="D50" s="154">
        <f>IF(B50=0, "   ---- ", IF(ABS(ROUND(100/B50*C50-100,1))&lt;999,ROUND(100/B50*C50-100,1),IF(ROUND(100/B50*C50-100,1)&gt;999,999,-999)))</f>
        <v>11</v>
      </c>
      <c r="E50" s="163">
        <f>100/$AU50*C50</f>
        <v>2.5901010119034833</v>
      </c>
      <c r="F50" s="134">
        <v>230807</v>
      </c>
      <c r="G50" s="154">
        <v>200354</v>
      </c>
      <c r="H50" s="134">
        <f>IF(F50=0, "    ---- ", IF(ABS(ROUND(100/F50*G50-100,1))&lt;999,ROUND(100/F50*G50-100,1),IF(ROUND(100/F50*G50-100,1)&gt;999,999,-999)))</f>
        <v>-13.2</v>
      </c>
      <c r="I50" s="163">
        <f>100/$AU50*G50</f>
        <v>5.3950838563559618</v>
      </c>
      <c r="J50" s="154"/>
      <c r="K50" s="154"/>
      <c r="L50" s="262"/>
      <c r="M50" s="163"/>
      <c r="N50" s="134">
        <v>9858.348</v>
      </c>
      <c r="O50" s="154">
        <v>26581.595000000001</v>
      </c>
      <c r="P50" s="154">
        <f>IF(N50=0, "   ---- ", IF(ABS(ROUND(100/N50*O50-100,1))&lt;999,ROUND(100/N50*O50-100,1),IF(ROUND(100/N50*O50-100,1)&gt;999,999,-999)))</f>
        <v>169.6</v>
      </c>
      <c r="Q50" s="163">
        <f>100/$AU50*O50</f>
        <v>0.71578273486275479</v>
      </c>
      <c r="R50" s="154"/>
      <c r="S50" s="154"/>
      <c r="T50" s="134"/>
      <c r="U50" s="163"/>
      <c r="V50" s="154"/>
      <c r="W50" s="154"/>
      <c r="X50" s="134"/>
      <c r="Y50" s="163"/>
      <c r="Z50" s="134">
        <v>2006897.1770000001</v>
      </c>
      <c r="AA50" s="154">
        <v>2971066.87</v>
      </c>
      <c r="AB50" s="134">
        <f>IF(Z50=0, "    ---- ", IF(ABS(ROUND(100/Z50*AA50-100,1))&lt;999,ROUND(100/Z50*AA50-100,1),IF(ROUND(100/Z50*AA50-100,1)&gt;999,999,-999)))</f>
        <v>48</v>
      </c>
      <c r="AC50" s="163">
        <f>100/$AU50*AA50</f>
        <v>80.004167156588039</v>
      </c>
      <c r="AD50" s="134">
        <v>58798</v>
      </c>
      <c r="AE50" s="154">
        <v>76080</v>
      </c>
      <c r="AF50" s="134">
        <f>IF(AD50=0, "    ---- ", IF(ABS(ROUND(100/AD50*AE50-100,1))&lt;999,ROUND(100/AD50*AE50-100,1),IF(ROUND(100/AD50*AE50-100,1)&gt;999,999,-999)))</f>
        <v>29.4</v>
      </c>
      <c r="AG50" s="163">
        <f>100/$AU50*AE50</f>
        <v>2.0486637640953593</v>
      </c>
      <c r="AH50" s="154"/>
      <c r="AI50" s="154"/>
      <c r="AJ50" s="134"/>
      <c r="AK50" s="262"/>
      <c r="AL50" s="134">
        <v>19323</v>
      </c>
      <c r="AM50" s="154">
        <v>32021</v>
      </c>
      <c r="AN50" s="134">
        <f>IF(AL50=0, "    ---- ", IF(ABS(ROUND(100/AL50*AM50-100,1))&lt;999,ROUND(100/AL50*AM50-100,1),IF(ROUND(100/AL50*AM50-100,1)&gt;999,999,-999)))</f>
        <v>65.7</v>
      </c>
      <c r="AO50" s="163">
        <f>100/$AU50*AM50</f>
        <v>0.86225371175207011</v>
      </c>
      <c r="AP50" s="134">
        <v>157912.60501</v>
      </c>
      <c r="AQ50" s="154">
        <v>311349.65000000002</v>
      </c>
      <c r="AR50" s="134">
        <f>IF(AP50=0, "    ---- ", IF(ABS(ROUND(100/AP50*AQ50-100,1))&lt;999,ROUND(100/AP50*AQ50-100,1),IF(ROUND(100/AP50*AQ50-100,1)&gt;999,999,-999)))</f>
        <v>97.2</v>
      </c>
      <c r="AS50" s="163">
        <f>100/$AU50*AQ50</f>
        <v>8.3839477644423326</v>
      </c>
      <c r="AT50" s="134">
        <f>+B50+F50+J50+N50+R50+V50+Z50+AD50+AH50+AL50+AP50</f>
        <v>2570232.99401</v>
      </c>
      <c r="AU50" s="134">
        <f>+C50+G50+K50+O50+S50+W50+AA50+AE50+AI50+AM50+AQ50</f>
        <v>3713640.1460000002</v>
      </c>
      <c r="AV50" s="154">
        <f>IF(AT50=0, "    ---- ", IF(ABS(ROUND(100/AT50*AU50-100,1))&lt;999,ROUND(100/AT50*AU50-100,1),IF(ROUND(100/AT50*AU50-100,1)&gt;999,999,-999)))</f>
        <v>44.5</v>
      </c>
      <c r="AW50" s="134">
        <f>'Tabell 2a'!CL50+AT50</f>
        <v>4148994.1091667674</v>
      </c>
      <c r="AX50" s="134">
        <f>'Tabell 2a'!CM50+AU50</f>
        <v>5684379.330910001</v>
      </c>
      <c r="AY50" s="154">
        <f t="shared" ref="AY50:AY60" si="3">IF(AW50=0, "   ---- ", IF(ABS(ROUND(100/AW50*AX50-100,1))&lt;999,ROUND(100/AW50*AX50-100,1),IF(ROUND(100/AW50*AX50-100,1)&gt;999,999,-999)))</f>
        <v>37</v>
      </c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N50" s="163"/>
      <c r="BO50" s="273"/>
    </row>
    <row r="51" spans="1:67" s="110" customFormat="1" ht="20.100000000000001" customHeight="1">
      <c r="A51" s="431" t="s">
        <v>304</v>
      </c>
      <c r="B51" s="432"/>
      <c r="C51" s="431"/>
      <c r="D51" s="431"/>
      <c r="E51" s="431"/>
      <c r="F51" s="432"/>
      <c r="G51" s="431"/>
      <c r="H51" s="431"/>
      <c r="I51" s="431"/>
      <c r="J51" s="431"/>
      <c r="K51" s="431"/>
      <c r="L51" s="431"/>
      <c r="M51" s="431"/>
      <c r="N51" s="432"/>
      <c r="O51" s="431"/>
      <c r="P51" s="431"/>
      <c r="Q51" s="431"/>
      <c r="R51" s="431"/>
      <c r="S51" s="431"/>
      <c r="T51" s="431"/>
      <c r="U51" s="431"/>
      <c r="V51" s="431"/>
      <c r="W51" s="431"/>
      <c r="X51" s="431"/>
      <c r="Y51" s="431"/>
      <c r="Z51" s="432"/>
      <c r="AA51" s="431"/>
      <c r="AB51" s="431"/>
      <c r="AC51" s="431"/>
      <c r="AD51" s="431"/>
      <c r="AE51" s="431"/>
      <c r="AF51" s="431"/>
      <c r="AG51" s="431"/>
      <c r="AH51" s="431"/>
      <c r="AI51" s="431"/>
      <c r="AJ51" s="431"/>
      <c r="AK51" s="431"/>
      <c r="AL51" s="432"/>
      <c r="AM51" s="431"/>
      <c r="AN51" s="431"/>
      <c r="AO51" s="431"/>
      <c r="AP51" s="432"/>
      <c r="AQ51" s="431"/>
      <c r="AR51" s="431"/>
      <c r="AS51" s="431"/>
      <c r="AT51" s="431"/>
      <c r="AU51" s="431"/>
      <c r="AV51" s="431"/>
      <c r="AW51" s="158">
        <f>'Tabell 2a'!CL51+AT51</f>
        <v>93132.798218153053</v>
      </c>
      <c r="AX51" s="158">
        <f>'Tabell 2a'!CM51+AU51</f>
        <v>100827.99677079816</v>
      </c>
      <c r="AY51" s="159">
        <f t="shared" si="3"/>
        <v>8.3000000000000007</v>
      </c>
      <c r="AZ51" s="270"/>
      <c r="BA51" s="270"/>
      <c r="BB51" s="270"/>
      <c r="BC51" s="270"/>
      <c r="BD51" s="270"/>
      <c r="BE51" s="270"/>
      <c r="BF51" s="270"/>
      <c r="BG51" s="270"/>
      <c r="BH51" s="270"/>
      <c r="BI51" s="270"/>
      <c r="BJ51" s="270"/>
      <c r="BN51" s="258"/>
      <c r="BO51" s="271"/>
    </row>
    <row r="52" spans="1:67" s="110" customFormat="1" ht="20.100000000000001" customHeight="1">
      <c r="A52" s="431" t="s">
        <v>305</v>
      </c>
      <c r="B52" s="606"/>
      <c r="C52" s="431"/>
      <c r="D52" s="431"/>
      <c r="E52" s="431"/>
      <c r="F52" s="606"/>
      <c r="G52" s="431"/>
      <c r="H52" s="431"/>
      <c r="I52" s="431"/>
      <c r="J52" s="431"/>
      <c r="K52" s="431"/>
      <c r="L52" s="431"/>
      <c r="M52" s="431"/>
      <c r="N52" s="606"/>
      <c r="O52" s="431"/>
      <c r="P52" s="431"/>
      <c r="Q52" s="431"/>
      <c r="R52" s="431"/>
      <c r="S52" s="431"/>
      <c r="T52" s="431"/>
      <c r="U52" s="431"/>
      <c r="V52" s="431"/>
      <c r="W52" s="431"/>
      <c r="X52" s="431"/>
      <c r="Y52" s="431"/>
      <c r="Z52" s="606"/>
      <c r="AA52" s="431"/>
      <c r="AB52" s="431"/>
      <c r="AC52" s="431"/>
      <c r="AD52" s="431"/>
      <c r="AE52" s="431"/>
      <c r="AF52" s="431"/>
      <c r="AG52" s="431"/>
      <c r="AH52" s="431"/>
      <c r="AI52" s="431"/>
      <c r="AJ52" s="431"/>
      <c r="AK52" s="431"/>
      <c r="AL52" s="606"/>
      <c r="AM52" s="431"/>
      <c r="AN52" s="431"/>
      <c r="AO52" s="431"/>
      <c r="AP52" s="606"/>
      <c r="AQ52" s="431"/>
      <c r="AR52" s="431"/>
      <c r="AS52" s="431"/>
      <c r="AT52" s="431"/>
      <c r="AU52" s="431"/>
      <c r="AV52" s="431"/>
      <c r="AW52" s="158">
        <f>'Tabell 2a'!CL52+AT52</f>
        <v>42414.815520433542</v>
      </c>
      <c r="AX52" s="158">
        <f>'Tabell 2a'!CM52+AU52</f>
        <v>31246.744552034044</v>
      </c>
      <c r="AY52" s="159">
        <f t="shared" si="3"/>
        <v>-26.3</v>
      </c>
      <c r="AZ52" s="270"/>
      <c r="BA52" s="270"/>
      <c r="BB52" s="270"/>
      <c r="BC52" s="270"/>
      <c r="BD52" s="270"/>
      <c r="BE52" s="270"/>
      <c r="BF52" s="270"/>
      <c r="BG52" s="270"/>
      <c r="BH52" s="270"/>
      <c r="BI52" s="270"/>
      <c r="BJ52" s="270"/>
      <c r="BN52" s="258"/>
      <c r="BO52" s="271"/>
    </row>
    <row r="53" spans="1:67" s="263" customFormat="1" ht="20.100000000000001" customHeight="1">
      <c r="A53" s="391" t="s">
        <v>10</v>
      </c>
      <c r="B53" s="134">
        <v>981.92699999999991</v>
      </c>
      <c r="C53" s="154">
        <v>464.1</v>
      </c>
      <c r="D53" s="154">
        <f>IF(B53=0, "   ---- ", IF(ABS(ROUND(100/B53*C53-100,1))&lt;999,ROUND(100/B53*C53-100,1),IF(ROUND(100/B53*C53-100,1)&gt;999,999,-999)))</f>
        <v>-52.7</v>
      </c>
      <c r="E53" s="163">
        <f>100/$AU53*C53</f>
        <v>0.26936554732464496</v>
      </c>
      <c r="F53" s="134">
        <v>221</v>
      </c>
      <c r="G53" s="154">
        <v>44</v>
      </c>
      <c r="H53" s="134">
        <f>IF(F53=0, "    ---- ", IF(ABS(ROUND(100/F53*G53-100,1))&lt;999,ROUND(100/F53*G53-100,1),IF(ROUND(100/F53*G53-100,1)&gt;999,999,-999)))</f>
        <v>-80.099999999999994</v>
      </c>
      <c r="I53" s="163">
        <f>100/$AU53*G53</f>
        <v>2.5537780828020634E-2</v>
      </c>
      <c r="J53" s="154"/>
      <c r="K53" s="154"/>
      <c r="L53" s="134"/>
      <c r="M53" s="163"/>
      <c r="N53" s="134">
        <v>183.8</v>
      </c>
      <c r="O53" s="154">
        <v>6.5</v>
      </c>
      <c r="P53" s="154">
        <f>IF(N53=0, "   ---- ", IF(ABS(ROUND(100/N53*O53-100,1))&lt;999,ROUND(100/N53*O53-100,1),IF(ROUND(100/N53*O53-100,1)&gt;999,999,-999)))</f>
        <v>-96.5</v>
      </c>
      <c r="Q53" s="163">
        <f>100/$AU53*O53</f>
        <v>3.7726267132303214E-3</v>
      </c>
      <c r="R53" s="154"/>
      <c r="S53" s="154"/>
      <c r="T53" s="134"/>
      <c r="U53" s="163"/>
      <c r="V53" s="154"/>
      <c r="W53" s="154"/>
      <c r="X53" s="134"/>
      <c r="Y53" s="163"/>
      <c r="Z53" s="134">
        <v>97966.84338000002</v>
      </c>
      <c r="AA53" s="154">
        <v>170474.99</v>
      </c>
      <c r="AB53" s="134">
        <f>IF(Z53=0, "    ---- ", IF(ABS(ROUND(100/Z53*AA53-100,1))&lt;999,ROUND(100/Z53*AA53-100,1),IF(ROUND(100/Z53*AA53-100,1)&gt;999,999,-999)))</f>
        <v>74</v>
      </c>
      <c r="AC53" s="163">
        <f>100/$AU53*AA53</f>
        <v>98.944384801795664</v>
      </c>
      <c r="AD53" s="154"/>
      <c r="AE53" s="154"/>
      <c r="AF53" s="134"/>
      <c r="AG53" s="163"/>
      <c r="AH53" s="154"/>
      <c r="AI53" s="154"/>
      <c r="AJ53" s="134"/>
      <c r="AK53" s="262"/>
      <c r="AL53" s="134">
        <v>3027</v>
      </c>
      <c r="AM53" s="154">
        <v>31</v>
      </c>
      <c r="AN53" s="134">
        <f>IF(AL53=0, "    ---- ", IF(ABS(ROUND(100/AL53*AM53-100,1))&lt;999,ROUND(100/AL53*AM53-100,1),IF(ROUND(100/AL53*AM53-100,1)&gt;999,999,-999)))</f>
        <v>-99</v>
      </c>
      <c r="AO53" s="163">
        <f>100/$AU53*AM53</f>
        <v>1.7992527401559995E-2</v>
      </c>
      <c r="AP53" s="134">
        <v>1141.07512</v>
      </c>
      <c r="AQ53" s="154">
        <v>1273.1590000000001</v>
      </c>
      <c r="AR53" s="134">
        <f>IF(AP53=0, "    ---- ", IF(ABS(ROUND(100/AP53*AQ53-100,1))&lt;999,ROUND(100/AP53*AQ53-100,1),IF(ROUND(100/AP53*AQ53-100,1)&gt;999,999,-999)))</f>
        <v>11.6</v>
      </c>
      <c r="AS53" s="163">
        <f>100/$AU53*AQ53</f>
        <v>0.73894671593686201</v>
      </c>
      <c r="AT53" s="134">
        <f>+B53+F53+J53+N53+R53+V53+Z53+AD53+AH53+AL53+AP53</f>
        <v>103521.64550000001</v>
      </c>
      <c r="AU53" s="134">
        <f>+C53+G53+K53+O53+S53+W53+AA53+AE53+AI53+AM53+AQ53</f>
        <v>172293.74900000001</v>
      </c>
      <c r="AV53" s="154">
        <f>IF(AT53=0, "    ---- ", IF(ABS(ROUND(100/AT53*AU53-100,1))&lt;999,ROUND(100/AT53*AU53-100,1),IF(ROUND(100/AT53*AU53-100,1)&gt;999,999,-999)))</f>
        <v>66.400000000000006</v>
      </c>
      <c r="AW53" s="134">
        <f>'Tabell 2a'!CL53+AT53</f>
        <v>263056.9265</v>
      </c>
      <c r="AX53" s="134">
        <f>'Tabell 2a'!CM53+AU53</f>
        <v>301627.40700000001</v>
      </c>
      <c r="AY53" s="154">
        <f t="shared" si="3"/>
        <v>14.7</v>
      </c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N53" s="163"/>
      <c r="BO53" s="273"/>
    </row>
    <row r="54" spans="1:67" s="110" customFormat="1" ht="20.100000000000001" customHeight="1">
      <c r="A54" s="431" t="s">
        <v>358</v>
      </c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31"/>
      <c r="R54" s="431"/>
      <c r="S54" s="431"/>
      <c r="T54" s="431"/>
      <c r="U54" s="431"/>
      <c r="V54" s="431"/>
      <c r="W54" s="431"/>
      <c r="X54" s="431"/>
      <c r="Y54" s="431"/>
      <c r="Z54" s="431"/>
      <c r="AA54" s="431"/>
      <c r="AB54" s="431"/>
      <c r="AC54" s="431"/>
      <c r="AD54" s="431"/>
      <c r="AE54" s="431"/>
      <c r="AF54" s="431"/>
      <c r="AG54" s="431"/>
      <c r="AH54" s="431"/>
      <c r="AI54" s="431"/>
      <c r="AJ54" s="431"/>
      <c r="AK54" s="431"/>
      <c r="AL54" s="431"/>
      <c r="AM54" s="431"/>
      <c r="AN54" s="431"/>
      <c r="AO54" s="431"/>
      <c r="AP54" s="431"/>
      <c r="AQ54" s="431"/>
      <c r="AR54" s="431"/>
      <c r="AS54" s="431"/>
      <c r="AT54" s="431"/>
      <c r="AU54" s="431"/>
      <c r="AV54" s="431"/>
      <c r="AW54" s="431"/>
      <c r="AX54" s="431"/>
      <c r="AY54" s="431"/>
      <c r="AZ54" s="270"/>
      <c r="BA54" s="270"/>
      <c r="BB54" s="270"/>
      <c r="BC54" s="270"/>
      <c r="BD54" s="270"/>
      <c r="BE54" s="270"/>
      <c r="BF54" s="270"/>
      <c r="BG54" s="270"/>
      <c r="BH54" s="270"/>
      <c r="BI54" s="270"/>
      <c r="BJ54" s="270"/>
      <c r="BN54" s="258"/>
      <c r="BO54" s="271"/>
    </row>
    <row r="55" spans="1:67" s="110" customFormat="1" ht="20.100000000000001" customHeight="1">
      <c r="A55" s="431" t="s">
        <v>360</v>
      </c>
      <c r="B55" s="431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431"/>
      <c r="R55" s="431"/>
      <c r="S55" s="431"/>
      <c r="T55" s="431"/>
      <c r="U55" s="431"/>
      <c r="V55" s="431"/>
      <c r="W55" s="431"/>
      <c r="X55" s="431"/>
      <c r="Y55" s="431"/>
      <c r="Z55" s="431"/>
      <c r="AA55" s="431"/>
      <c r="AB55" s="431"/>
      <c r="AC55" s="431"/>
      <c r="AD55" s="431"/>
      <c r="AE55" s="431"/>
      <c r="AF55" s="431"/>
      <c r="AG55" s="431"/>
      <c r="AH55" s="431"/>
      <c r="AI55" s="431"/>
      <c r="AJ55" s="431"/>
      <c r="AK55" s="431"/>
      <c r="AL55" s="431"/>
      <c r="AM55" s="431"/>
      <c r="AN55" s="431"/>
      <c r="AO55" s="431"/>
      <c r="AP55" s="431"/>
      <c r="AQ55" s="431"/>
      <c r="AR55" s="431"/>
      <c r="AS55" s="431"/>
      <c r="AT55" s="431"/>
      <c r="AU55" s="431"/>
      <c r="AV55" s="431"/>
      <c r="AW55" s="431"/>
      <c r="AX55" s="431"/>
      <c r="AY55" s="431"/>
      <c r="AZ55" s="270"/>
      <c r="BA55" s="270"/>
      <c r="BB55" s="270"/>
      <c r="BC55" s="270"/>
      <c r="BD55" s="270"/>
      <c r="BE55" s="270"/>
      <c r="BF55" s="270"/>
      <c r="BG55" s="270"/>
      <c r="BH55" s="270"/>
      <c r="BI55" s="270"/>
      <c r="BJ55" s="270"/>
      <c r="BN55" s="258"/>
      <c r="BO55" s="271"/>
    </row>
    <row r="56" spans="1:67" s="110" customFormat="1" ht="20.100000000000001" customHeight="1">
      <c r="A56" s="431" t="s">
        <v>319</v>
      </c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431"/>
      <c r="R56" s="431"/>
      <c r="S56" s="431"/>
      <c r="T56" s="431"/>
      <c r="U56" s="431"/>
      <c r="V56" s="431"/>
      <c r="W56" s="431"/>
      <c r="X56" s="431"/>
      <c r="Y56" s="431"/>
      <c r="Z56" s="431"/>
      <c r="AA56" s="431"/>
      <c r="AB56" s="431"/>
      <c r="AC56" s="431"/>
      <c r="AD56" s="431"/>
      <c r="AE56" s="431"/>
      <c r="AF56" s="431"/>
      <c r="AG56" s="431"/>
      <c r="AH56" s="431"/>
      <c r="AI56" s="431"/>
      <c r="AJ56" s="431"/>
      <c r="AK56" s="431"/>
      <c r="AL56" s="431"/>
      <c r="AM56" s="431"/>
      <c r="AN56" s="431"/>
      <c r="AO56" s="431"/>
      <c r="AP56" s="431"/>
      <c r="AQ56" s="431"/>
      <c r="AR56" s="431"/>
      <c r="AS56" s="431"/>
      <c r="AT56" s="431"/>
      <c r="AU56" s="431"/>
      <c r="AV56" s="431"/>
      <c r="AW56" s="431"/>
      <c r="AX56" s="431"/>
      <c r="AY56" s="431"/>
      <c r="AZ56" s="270"/>
      <c r="BA56" s="270"/>
      <c r="BB56" s="270"/>
      <c r="BC56" s="270"/>
      <c r="BD56" s="270"/>
      <c r="BE56" s="270"/>
      <c r="BF56" s="270"/>
      <c r="BG56" s="270"/>
      <c r="BH56" s="270"/>
      <c r="BI56" s="270"/>
      <c r="BJ56" s="270"/>
      <c r="BN56" s="258"/>
      <c r="BO56" s="271"/>
    </row>
    <row r="57" spans="1:67" s="110" customFormat="1" ht="20.100000000000001" customHeight="1">
      <c r="A57" s="431" t="s">
        <v>373</v>
      </c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431"/>
      <c r="R57" s="431"/>
      <c r="S57" s="431"/>
      <c r="T57" s="431"/>
      <c r="U57" s="431"/>
      <c r="V57" s="431"/>
      <c r="W57" s="431"/>
      <c r="X57" s="431"/>
      <c r="Y57" s="431"/>
      <c r="Z57" s="431"/>
      <c r="AA57" s="431"/>
      <c r="AB57" s="431"/>
      <c r="AC57" s="431"/>
      <c r="AD57" s="431"/>
      <c r="AE57" s="431"/>
      <c r="AF57" s="431"/>
      <c r="AG57" s="431"/>
      <c r="AH57" s="431"/>
      <c r="AI57" s="431"/>
      <c r="AJ57" s="431"/>
      <c r="AK57" s="431"/>
      <c r="AL57" s="431"/>
      <c r="AM57" s="431"/>
      <c r="AN57" s="431"/>
      <c r="AO57" s="431"/>
      <c r="AP57" s="431"/>
      <c r="AQ57" s="431"/>
      <c r="AR57" s="431"/>
      <c r="AS57" s="431"/>
      <c r="AT57" s="431"/>
      <c r="AU57" s="431"/>
      <c r="AV57" s="431"/>
      <c r="AW57" s="442">
        <f>'Tabell 2a'!CL57+AT57</f>
        <v>110786.42127304882</v>
      </c>
      <c r="AX57" s="390">
        <f>'Tabell 2a'!CM57+AU57</f>
        <v>96204.3</v>
      </c>
      <c r="AY57" s="390">
        <f t="shared" si="3"/>
        <v>-13.2</v>
      </c>
      <c r="AZ57" s="270"/>
      <c r="BA57" s="270"/>
      <c r="BB57" s="270"/>
      <c r="BC57" s="270"/>
      <c r="BD57" s="270"/>
      <c r="BE57" s="270"/>
      <c r="BF57" s="270"/>
      <c r="BG57" s="270"/>
      <c r="BH57" s="270"/>
      <c r="BI57" s="270"/>
      <c r="BJ57" s="270"/>
      <c r="BN57" s="258"/>
      <c r="BO57" s="271"/>
    </row>
    <row r="58" spans="1:67" s="263" customFormat="1" ht="20.100000000000001" customHeight="1">
      <c r="A58" s="436" t="s">
        <v>11</v>
      </c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6"/>
      <c r="AM58" s="436"/>
      <c r="AN58" s="436"/>
      <c r="AO58" s="436"/>
      <c r="AP58" s="436"/>
      <c r="AQ58" s="436"/>
      <c r="AR58" s="436"/>
      <c r="AS58" s="436"/>
      <c r="AT58" s="436"/>
      <c r="AU58" s="436"/>
      <c r="AV58" s="436"/>
      <c r="AW58" s="134">
        <f>'Tabell 2a'!CL58+AT58</f>
        <v>57884.156239999997</v>
      </c>
      <c r="AX58" s="134">
        <f>'Tabell 2a'!CM58+AU58</f>
        <v>48592.144889999996</v>
      </c>
      <c r="AY58" s="154">
        <f t="shared" si="3"/>
        <v>-16.100000000000001</v>
      </c>
      <c r="AZ58" s="272"/>
      <c r="BA58" s="272"/>
      <c r="BB58" s="272"/>
      <c r="BC58" s="272"/>
      <c r="BD58" s="272"/>
      <c r="BE58" s="272"/>
      <c r="BF58" s="272"/>
      <c r="BG58" s="272"/>
      <c r="BH58" s="272"/>
      <c r="BI58" s="272"/>
      <c r="BJ58" s="272"/>
      <c r="BN58" s="163"/>
      <c r="BO58" s="273"/>
    </row>
    <row r="59" spans="1:67" s="110" customFormat="1" ht="20.100000000000001" customHeight="1">
      <c r="A59" s="431" t="s">
        <v>42</v>
      </c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431"/>
      <c r="R59" s="431"/>
      <c r="S59" s="431"/>
      <c r="T59" s="431"/>
      <c r="U59" s="431"/>
      <c r="V59" s="431"/>
      <c r="W59" s="431"/>
      <c r="X59" s="431"/>
      <c r="Y59" s="431"/>
      <c r="Z59" s="431"/>
      <c r="AA59" s="431"/>
      <c r="AB59" s="431"/>
      <c r="AC59" s="431"/>
      <c r="AD59" s="431"/>
      <c r="AE59" s="431"/>
      <c r="AF59" s="431"/>
      <c r="AG59" s="431"/>
      <c r="AH59" s="431"/>
      <c r="AI59" s="431"/>
      <c r="AJ59" s="431"/>
      <c r="AK59" s="431"/>
      <c r="AL59" s="431"/>
      <c r="AM59" s="431"/>
      <c r="AN59" s="431"/>
      <c r="AO59" s="431"/>
      <c r="AP59" s="431"/>
      <c r="AQ59" s="431"/>
      <c r="AR59" s="431"/>
      <c r="AS59" s="431"/>
      <c r="AT59" s="431"/>
      <c r="AU59" s="431"/>
      <c r="AV59" s="431"/>
      <c r="AW59" s="158">
        <f>'Tabell 2a'!CL59+AT59</f>
        <v>28888.30024</v>
      </c>
      <c r="AX59" s="158">
        <f>'Tabell 2a'!CM59+AU59</f>
        <v>22317.68</v>
      </c>
      <c r="AY59" s="159">
        <f t="shared" si="3"/>
        <v>-22.7</v>
      </c>
      <c r="AZ59" s="270"/>
      <c r="BA59" s="270"/>
      <c r="BB59" s="270"/>
      <c r="BC59" s="270"/>
      <c r="BD59" s="270"/>
      <c r="BE59" s="270"/>
      <c r="BF59" s="270"/>
      <c r="BG59" s="270"/>
      <c r="BH59" s="270"/>
      <c r="BI59" s="270"/>
      <c r="BJ59" s="270"/>
      <c r="BN59" s="258"/>
      <c r="BO59" s="271"/>
    </row>
    <row r="60" spans="1:67" s="110" customFormat="1" ht="20.100000000000001" customHeight="1">
      <c r="A60" s="431" t="s">
        <v>43</v>
      </c>
      <c r="B60" s="431"/>
      <c r="C60" s="431"/>
      <c r="D60" s="431"/>
      <c r="E60" s="431"/>
      <c r="F60" s="431"/>
      <c r="G60" s="431"/>
      <c r="H60" s="431"/>
      <c r="I60" s="431"/>
      <c r="J60" s="431"/>
      <c r="K60" s="431"/>
      <c r="L60" s="431"/>
      <c r="M60" s="431"/>
      <c r="N60" s="431"/>
      <c r="O60" s="431"/>
      <c r="P60" s="431"/>
      <c r="Q60" s="431"/>
      <c r="R60" s="431"/>
      <c r="S60" s="431"/>
      <c r="T60" s="431"/>
      <c r="U60" s="431"/>
      <c r="V60" s="431"/>
      <c r="W60" s="431"/>
      <c r="X60" s="431"/>
      <c r="Y60" s="431"/>
      <c r="Z60" s="431"/>
      <c r="AA60" s="431"/>
      <c r="AB60" s="431"/>
      <c r="AC60" s="431"/>
      <c r="AD60" s="431"/>
      <c r="AE60" s="431"/>
      <c r="AF60" s="431"/>
      <c r="AG60" s="431"/>
      <c r="AH60" s="431"/>
      <c r="AI60" s="431"/>
      <c r="AJ60" s="431"/>
      <c r="AK60" s="431"/>
      <c r="AL60" s="431"/>
      <c r="AM60" s="431"/>
      <c r="AN60" s="431"/>
      <c r="AO60" s="431"/>
      <c r="AP60" s="431"/>
      <c r="AQ60" s="431"/>
      <c r="AR60" s="431"/>
      <c r="AS60" s="431"/>
      <c r="AT60" s="431"/>
      <c r="AU60" s="431"/>
      <c r="AV60" s="431"/>
      <c r="AW60" s="158">
        <f>'Tabell 2a'!CL60+AT60</f>
        <v>28995.856</v>
      </c>
      <c r="AX60" s="158">
        <f>'Tabell 2a'!CM60+AU60</f>
        <v>26274.464889999999</v>
      </c>
      <c r="AY60" s="159">
        <f t="shared" si="3"/>
        <v>-9.4</v>
      </c>
      <c r="AZ60" s="270"/>
      <c r="BA60" s="270"/>
      <c r="BB60" s="270"/>
      <c r="BC60" s="270"/>
      <c r="BD60" s="270"/>
      <c r="BE60" s="270"/>
      <c r="BF60" s="270"/>
      <c r="BG60" s="270"/>
      <c r="BH60" s="270"/>
      <c r="BI60" s="270"/>
      <c r="BJ60" s="270"/>
      <c r="BN60" s="258"/>
      <c r="BO60" s="271"/>
    </row>
    <row r="61" spans="1:67" s="110" customFormat="1" ht="20.100000000000001" customHeight="1">
      <c r="A61" s="431" t="s">
        <v>12</v>
      </c>
      <c r="B61" s="431"/>
      <c r="C61" s="431"/>
      <c r="D61" s="431"/>
      <c r="E61" s="431"/>
      <c r="F61" s="431"/>
      <c r="G61" s="431"/>
      <c r="H61" s="431"/>
      <c r="I61" s="431"/>
      <c r="J61" s="431"/>
      <c r="K61" s="431"/>
      <c r="L61" s="431"/>
      <c r="M61" s="431"/>
      <c r="N61" s="431"/>
      <c r="O61" s="431"/>
      <c r="P61" s="431"/>
      <c r="Q61" s="431"/>
      <c r="R61" s="431"/>
      <c r="S61" s="431"/>
      <c r="T61" s="431"/>
      <c r="U61" s="431"/>
      <c r="V61" s="431"/>
      <c r="W61" s="431"/>
      <c r="X61" s="431"/>
      <c r="Y61" s="431"/>
      <c r="Z61" s="431"/>
      <c r="AA61" s="431"/>
      <c r="AB61" s="431"/>
      <c r="AC61" s="431"/>
      <c r="AD61" s="431"/>
      <c r="AE61" s="431"/>
      <c r="AF61" s="431"/>
      <c r="AG61" s="431"/>
      <c r="AH61" s="431"/>
      <c r="AI61" s="431"/>
      <c r="AJ61" s="431"/>
      <c r="AK61" s="431"/>
      <c r="AL61" s="431"/>
      <c r="AM61" s="431"/>
      <c r="AN61" s="431"/>
      <c r="AO61" s="431"/>
      <c r="AP61" s="431"/>
      <c r="AQ61" s="431"/>
      <c r="AR61" s="431"/>
      <c r="AS61" s="431"/>
      <c r="AT61" s="431"/>
      <c r="AU61" s="431"/>
      <c r="AV61" s="431"/>
      <c r="AW61" s="432"/>
      <c r="AX61" s="432"/>
      <c r="AY61" s="435"/>
      <c r="AZ61" s="270"/>
      <c r="BA61" s="270"/>
      <c r="BB61" s="270"/>
      <c r="BC61" s="270"/>
      <c r="BD61" s="270"/>
      <c r="BE61" s="270"/>
      <c r="BF61" s="270"/>
      <c r="BG61" s="270"/>
      <c r="BH61" s="270"/>
      <c r="BI61" s="270"/>
      <c r="BJ61" s="270"/>
      <c r="BN61" s="258"/>
      <c r="BO61" s="271"/>
    </row>
    <row r="62" spans="1:67" s="110" customFormat="1" ht="20.100000000000001" customHeight="1">
      <c r="A62" s="431" t="s">
        <v>13</v>
      </c>
      <c r="B62" s="431"/>
      <c r="C62" s="431"/>
      <c r="D62" s="431"/>
      <c r="E62" s="431"/>
      <c r="F62" s="431"/>
      <c r="G62" s="431"/>
      <c r="H62" s="431"/>
      <c r="I62" s="431"/>
      <c r="J62" s="431"/>
      <c r="K62" s="431"/>
      <c r="L62" s="431"/>
      <c r="M62" s="431"/>
      <c r="N62" s="431"/>
      <c r="O62" s="431"/>
      <c r="P62" s="431"/>
      <c r="Q62" s="431"/>
      <c r="R62" s="431"/>
      <c r="S62" s="431"/>
      <c r="T62" s="431"/>
      <c r="U62" s="431"/>
      <c r="V62" s="431"/>
      <c r="W62" s="431"/>
      <c r="X62" s="431"/>
      <c r="Y62" s="431"/>
      <c r="Z62" s="431"/>
      <c r="AA62" s="431"/>
      <c r="AB62" s="431"/>
      <c r="AC62" s="431"/>
      <c r="AD62" s="431"/>
      <c r="AE62" s="431"/>
      <c r="AF62" s="431"/>
      <c r="AG62" s="431"/>
      <c r="AH62" s="431"/>
      <c r="AI62" s="431"/>
      <c r="AJ62" s="431"/>
      <c r="AK62" s="431"/>
      <c r="AL62" s="431"/>
      <c r="AM62" s="431"/>
      <c r="AN62" s="431"/>
      <c r="AO62" s="431"/>
      <c r="AP62" s="431"/>
      <c r="AQ62" s="431"/>
      <c r="AR62" s="431"/>
      <c r="AS62" s="431"/>
      <c r="AT62" s="431"/>
      <c r="AU62" s="431"/>
      <c r="AV62" s="431"/>
      <c r="AW62" s="432"/>
      <c r="AX62" s="432"/>
      <c r="AY62" s="435"/>
      <c r="AZ62" s="270"/>
      <c r="BA62" s="270"/>
      <c r="BB62" s="270"/>
      <c r="BC62" s="270"/>
      <c r="BD62" s="270"/>
      <c r="BE62" s="270"/>
      <c r="BF62" s="270"/>
      <c r="BG62" s="270"/>
      <c r="BH62" s="270"/>
      <c r="BI62" s="270"/>
      <c r="BJ62" s="270"/>
      <c r="BN62" s="258"/>
      <c r="BO62" s="271"/>
    </row>
    <row r="63" spans="1:67" s="110" customFormat="1" ht="20.100000000000001" customHeight="1">
      <c r="A63" s="431" t="s">
        <v>14</v>
      </c>
      <c r="B63" s="431"/>
      <c r="C63" s="431"/>
      <c r="D63" s="431"/>
      <c r="E63" s="431"/>
      <c r="F63" s="431"/>
      <c r="G63" s="431"/>
      <c r="H63" s="431"/>
      <c r="I63" s="431"/>
      <c r="J63" s="431"/>
      <c r="K63" s="431"/>
      <c r="L63" s="431"/>
      <c r="M63" s="431"/>
      <c r="N63" s="431"/>
      <c r="O63" s="431"/>
      <c r="P63" s="431"/>
      <c r="Q63" s="431"/>
      <c r="R63" s="431"/>
      <c r="S63" s="431"/>
      <c r="T63" s="431"/>
      <c r="U63" s="431"/>
      <c r="V63" s="431"/>
      <c r="W63" s="431"/>
      <c r="X63" s="431"/>
      <c r="Y63" s="431"/>
      <c r="Z63" s="431"/>
      <c r="AA63" s="431"/>
      <c r="AB63" s="431"/>
      <c r="AC63" s="431"/>
      <c r="AD63" s="431"/>
      <c r="AE63" s="431"/>
      <c r="AF63" s="431"/>
      <c r="AG63" s="431"/>
      <c r="AH63" s="431"/>
      <c r="AI63" s="431"/>
      <c r="AJ63" s="431"/>
      <c r="AK63" s="431"/>
      <c r="AL63" s="431"/>
      <c r="AM63" s="431"/>
      <c r="AN63" s="431"/>
      <c r="AO63" s="431"/>
      <c r="AP63" s="431"/>
      <c r="AQ63" s="431"/>
      <c r="AR63" s="431"/>
      <c r="AS63" s="431"/>
      <c r="AT63" s="431"/>
      <c r="AU63" s="431"/>
      <c r="AV63" s="431"/>
      <c r="AW63" s="432"/>
      <c r="AX63" s="432"/>
      <c r="AY63" s="435"/>
      <c r="AZ63" s="270"/>
      <c r="BA63" s="270"/>
      <c r="BB63" s="270"/>
      <c r="BC63" s="270"/>
      <c r="BD63" s="270"/>
      <c r="BE63" s="270"/>
      <c r="BF63" s="270"/>
      <c r="BG63" s="270"/>
      <c r="BH63" s="270"/>
      <c r="BI63" s="270"/>
      <c r="BJ63" s="270"/>
      <c r="BN63" s="258"/>
      <c r="BO63" s="271"/>
    </row>
    <row r="64" spans="1:67" s="263" customFormat="1" ht="20.100000000000001" customHeight="1">
      <c r="A64" s="391" t="s">
        <v>52</v>
      </c>
      <c r="B64" s="154">
        <v>37380.774999999965</v>
      </c>
      <c r="C64" s="154">
        <v>30340.43</v>
      </c>
      <c r="D64" s="134">
        <f>IF(B64=0, "   ---- ", IF(ABS(ROUND(100/B64*C64-100,1))&lt;999,ROUND(100/B64*C64-100,1),IF(ROUND(100/B64*C64-100,1)&gt;999,999,-999)))</f>
        <v>-18.8</v>
      </c>
      <c r="E64" s="163">
        <f>100/$AU64*C64</f>
        <v>2.2858447597720675</v>
      </c>
      <c r="F64" s="154">
        <v>93935.371000000028</v>
      </c>
      <c r="G64" s="154">
        <v>83555.425000000017</v>
      </c>
      <c r="H64" s="134">
        <f>IF(F64=0, "    ---- ", IF(ABS(ROUND(100/F64*G64-100,1))&lt;999,ROUND(100/F64*G64-100,1),IF(ROUND(100/F64*G64-100,1)&gt;999,999,-999)))</f>
        <v>-11.1</v>
      </c>
      <c r="I64" s="163">
        <f>100/$AU64*G64</f>
        <v>6.2950568066035331</v>
      </c>
      <c r="J64" s="154">
        <v>10105</v>
      </c>
      <c r="K64" s="154">
        <v>18492</v>
      </c>
      <c r="L64" s="134">
        <f>IF(J64=0, "   ---- ", IF(ABS(ROUND(100/J64*K64-100,1))&lt;999,ROUND(100/J64*K64-100,1),IF(ROUND(100/J64*K64-100,1)&gt;999,999,-999)))</f>
        <v>83</v>
      </c>
      <c r="M64" s="163">
        <f>100/$AU64*K64</f>
        <v>1.3931853074496658</v>
      </c>
      <c r="N64" s="154">
        <v>40050.947999999997</v>
      </c>
      <c r="O64" s="154">
        <v>34321.307999999997</v>
      </c>
      <c r="P64" s="134">
        <f>IF(N64=0, "   ---- ", IF(ABS(ROUND(100/N64*O64-100,1))&lt;999,ROUND(100/N64*O64-100,1),IF(ROUND(100/N64*O64-100,1)&gt;999,999,-999)))</f>
        <v>-14.3</v>
      </c>
      <c r="Q64" s="163">
        <f>100/$AU64*O64</f>
        <v>2.5857636836499394</v>
      </c>
      <c r="R64" s="154"/>
      <c r="S64" s="154"/>
      <c r="T64" s="134"/>
      <c r="U64" s="163"/>
      <c r="V64" s="154">
        <v>24395</v>
      </c>
      <c r="W64" s="154">
        <v>26845</v>
      </c>
      <c r="X64" s="134">
        <f>IF(V64=0, "   ---- ", IF(ABS(ROUND(100/V64*W64-100,1))&lt;999,ROUND(100/V64*W64-100,1),IF(ROUND(100/V64*W64-100,1)&gt;999,999,-999)))</f>
        <v>10</v>
      </c>
      <c r="Y64" s="163">
        <f>100/$AU64*W64</f>
        <v>2.0224994364312288</v>
      </c>
      <c r="Z64" s="154">
        <v>79564.991999999998</v>
      </c>
      <c r="AA64" s="154">
        <v>49044.34</v>
      </c>
      <c r="AB64" s="134">
        <f>IF(Z64=0, "    ---- ", IF(ABS(ROUND(100/Z64*AA64-100,1))&lt;999,ROUND(100/Z64*AA64-100,1),IF(ROUND(100/Z64*AA64-100,1)&gt;999,999,-999)))</f>
        <v>-38.4</v>
      </c>
      <c r="AC64" s="163">
        <f>100/$AU64*AA64</f>
        <v>3.6949953440171934</v>
      </c>
      <c r="AD64" s="154"/>
      <c r="AE64" s="154"/>
      <c r="AF64" s="134"/>
      <c r="AG64" s="163"/>
      <c r="AH64" s="154"/>
      <c r="AI64" s="154"/>
      <c r="AJ64" s="134"/>
      <c r="AK64" s="262"/>
      <c r="AL64" s="154">
        <v>63394</v>
      </c>
      <c r="AM64" s="154">
        <v>78381</v>
      </c>
      <c r="AN64" s="134">
        <f>IF(AL64=0, "    ---- ", IF(ABS(ROUND(100/AL64*AM64-100,1))&lt;999,ROUND(100/AL64*AM64-100,1),IF(ROUND(100/AL64*AM64-100,1)&gt;999,999,-999)))</f>
        <v>23.6</v>
      </c>
      <c r="AO64" s="163">
        <f>100/$AU64*AM64</f>
        <v>5.9052161790618793</v>
      </c>
      <c r="AP64" s="154">
        <v>24684.089</v>
      </c>
      <c r="AQ64" s="154">
        <v>1006338.5429999999</v>
      </c>
      <c r="AR64" s="134">
        <f>IF(AP64=0, "    ---- ", IF(ABS(ROUND(100/AP64*AQ64-100,1))&lt;999,ROUND(100/AP64*AQ64-100,1),IF(ROUND(100/AP64*AQ64-100,1)&gt;999,999,-999)))</f>
        <v>999</v>
      </c>
      <c r="AS64" s="163">
        <f>100/$AU64*AQ64</f>
        <v>75.817438483014485</v>
      </c>
      <c r="AT64" s="134">
        <f t="shared" ref="AT64:AU66" si="4">+B64+F64+J64+N64+R64+V64+Z64+AD64+AH64+AL64+AP64</f>
        <v>373510.17499999999</v>
      </c>
      <c r="AU64" s="134">
        <f t="shared" si="4"/>
        <v>1327318.0460000001</v>
      </c>
      <c r="AV64" s="154">
        <f>IF(AT64=0, "    ---- ", IF(ABS(ROUND(100/AT64*AU64-100,1))&lt;999,ROUND(100/AT64*AU64-100,1),IF(ROUND(100/AT64*AU64-100,1)&gt;999,999,-999)))</f>
        <v>255.4</v>
      </c>
      <c r="AW64" s="134">
        <f>'Tabell 2a'!CL64+AT64</f>
        <v>448052.20876000001</v>
      </c>
      <c r="AX64" s="134">
        <f>'Tabell 2a'!CM64+AU64</f>
        <v>1414089.9904200002</v>
      </c>
      <c r="AY64" s="154">
        <f>IF(AW64=0, "   ---- ", IF(ABS(ROUND(100/AW64*AX64-100,1))&lt;999,ROUND(100/AW64*AX64-100,1),IF(ROUND(100/AW64*AX64-100,1)&gt;999,999,-999)))</f>
        <v>215.6</v>
      </c>
      <c r="AZ64" s="272"/>
      <c r="BA64" s="272"/>
      <c r="BB64" s="272"/>
      <c r="BC64" s="272"/>
      <c r="BD64" s="272"/>
      <c r="BE64" s="272"/>
      <c r="BF64" s="272"/>
      <c r="BG64" s="272"/>
      <c r="BH64" s="272"/>
      <c r="BI64" s="272"/>
      <c r="BJ64" s="272"/>
      <c r="BN64" s="163"/>
      <c r="BO64" s="273"/>
    </row>
    <row r="65" spans="1:67" s="110" customFormat="1" ht="20.100000000000001" customHeight="1">
      <c r="A65" s="390" t="s">
        <v>15</v>
      </c>
      <c r="B65" s="159"/>
      <c r="C65" s="159"/>
      <c r="D65" s="159"/>
      <c r="E65" s="258"/>
      <c r="F65" s="159"/>
      <c r="G65" s="159"/>
      <c r="H65" s="158"/>
      <c r="I65" s="258"/>
      <c r="J65" s="159"/>
      <c r="K65" s="159"/>
      <c r="L65" s="158"/>
      <c r="M65" s="258"/>
      <c r="N65" s="159"/>
      <c r="O65" s="159"/>
      <c r="P65" s="159"/>
      <c r="Q65" s="258"/>
      <c r="R65" s="159"/>
      <c r="S65" s="159"/>
      <c r="T65" s="158"/>
      <c r="U65" s="258"/>
      <c r="V65" s="159"/>
      <c r="W65" s="159"/>
      <c r="X65" s="158"/>
      <c r="Y65" s="258"/>
      <c r="Z65" s="159"/>
      <c r="AA65" s="159"/>
      <c r="AB65" s="158"/>
      <c r="AC65" s="258"/>
      <c r="AD65" s="159"/>
      <c r="AE65" s="159"/>
      <c r="AF65" s="158"/>
      <c r="AG65" s="258"/>
      <c r="AH65" s="159"/>
      <c r="AI65" s="159"/>
      <c r="AJ65" s="158"/>
      <c r="AK65" s="259"/>
      <c r="AL65" s="159"/>
      <c r="AM65" s="159"/>
      <c r="AN65" s="158"/>
      <c r="AO65" s="258"/>
      <c r="AP65" s="159"/>
      <c r="AQ65" s="159"/>
      <c r="AR65" s="158"/>
      <c r="AS65" s="258"/>
      <c r="AT65" s="158">
        <f t="shared" si="4"/>
        <v>0</v>
      </c>
      <c r="AU65" s="158">
        <f t="shared" si="4"/>
        <v>0</v>
      </c>
      <c r="AV65" s="159" t="str">
        <f>IF(AT65=0, "    ---- ", IF(ABS(ROUND(100/AT65*AU65-100,1))&lt;999,ROUND(100/AT65*AU65-100,1),IF(ROUND(100/AT65*AU65-100,1)&gt;999,999,-999)))</f>
        <v xml:space="preserve">    ---- </v>
      </c>
      <c r="AW65" s="158">
        <f>'Tabell 2a'!CL65+AT65</f>
        <v>72218.033760000006</v>
      </c>
      <c r="AX65" s="158">
        <f>'Tabell 2a'!CM65+AU65</f>
        <v>58065.442419999992</v>
      </c>
      <c r="AY65" s="159">
        <f>IF(AW65=0, "   ---- ", IF(ABS(ROUND(100/AW65*AX65-100,1))&lt;999,ROUND(100/AW65*AX65-100,1),IF(ROUND(100/AW65*AX65-100,1)&gt;999,999,-999)))</f>
        <v>-19.600000000000001</v>
      </c>
      <c r="AZ65" s="270"/>
      <c r="BA65" s="270"/>
      <c r="BB65" s="270"/>
      <c r="BC65" s="270"/>
      <c r="BD65" s="270"/>
      <c r="BE65" s="270"/>
      <c r="BF65" s="270"/>
      <c r="BG65" s="270"/>
      <c r="BH65" s="270"/>
      <c r="BI65" s="270"/>
      <c r="BJ65" s="270"/>
      <c r="BN65" s="258"/>
      <c r="BO65" s="271"/>
    </row>
    <row r="66" spans="1:67" s="110" customFormat="1" ht="20.100000000000001" customHeight="1">
      <c r="A66" s="390" t="s">
        <v>158</v>
      </c>
      <c r="B66" s="135">
        <v>37380.774999999965</v>
      </c>
      <c r="C66" s="159">
        <v>30340.43</v>
      </c>
      <c r="D66" s="159">
        <f>IF(B66=0, "   ---- ", IF(ABS(ROUND(100/B66*C66-100,1))&lt;999,ROUND(100/B66*C66-100,1),IF(ROUND(100/B66*C66-100,1)&gt;999,999,-999)))</f>
        <v>-18.8</v>
      </c>
      <c r="E66" s="258">
        <f>100/$AU66*C66</f>
        <v>2.2858447597720675</v>
      </c>
      <c r="F66" s="135">
        <v>93935.371000000028</v>
      </c>
      <c r="G66" s="159">
        <v>83555.425000000017</v>
      </c>
      <c r="H66" s="158">
        <f>IF(F66=0, "    ---- ", IF(ABS(ROUND(100/F66*G66-100,1))&lt;999,ROUND(100/F66*G66-100,1),IF(ROUND(100/F66*G66-100,1)&gt;999,999,-999)))</f>
        <v>-11.1</v>
      </c>
      <c r="I66" s="258">
        <f>100/$AU66*G66</f>
        <v>6.2950568066035331</v>
      </c>
      <c r="J66" s="135">
        <v>10105</v>
      </c>
      <c r="K66" s="159">
        <v>18492</v>
      </c>
      <c r="L66" s="158">
        <f>IF(J66=0, "   ---- ", IF(ABS(ROUND(100/J66*K66-100,1))&lt;999,ROUND(100/J66*K66-100,1),IF(ROUND(100/J66*K66-100,1)&gt;999,999,-999)))</f>
        <v>83</v>
      </c>
      <c r="M66" s="258">
        <f>100/$AU66*K66</f>
        <v>1.3931853074496658</v>
      </c>
      <c r="N66" s="135">
        <v>40050.947999999997</v>
      </c>
      <c r="O66" s="159">
        <v>34321.307999999997</v>
      </c>
      <c r="P66" s="159">
        <f>IF(N66=0, "   ---- ", IF(ABS(ROUND(100/N66*O66-100,1))&lt;999,ROUND(100/N66*O66-100,1),IF(ROUND(100/N66*O66-100,1)&gt;999,999,-999)))</f>
        <v>-14.3</v>
      </c>
      <c r="Q66" s="258">
        <f>100/$AU66*O66</f>
        <v>2.5857636836499394</v>
      </c>
      <c r="R66" s="159"/>
      <c r="S66" s="159"/>
      <c r="T66" s="158"/>
      <c r="U66" s="258"/>
      <c r="V66" s="135">
        <v>24395</v>
      </c>
      <c r="W66" s="159">
        <v>26845</v>
      </c>
      <c r="X66" s="158">
        <f>IF(V66=0, "   ---- ", IF(ABS(ROUND(100/V66*W66-100,1))&lt;999,ROUND(100/V66*W66-100,1),IF(ROUND(100/V66*W66-100,1)&gt;999,999,-999)))</f>
        <v>10</v>
      </c>
      <c r="Y66" s="258">
        <f>100/$AU66*W66</f>
        <v>2.0224994364312288</v>
      </c>
      <c r="Z66" s="135">
        <v>79564.991999999998</v>
      </c>
      <c r="AA66" s="159">
        <v>49044.34</v>
      </c>
      <c r="AB66" s="158">
        <f>IF(Z66=0, "    ---- ", IF(ABS(ROUND(100/Z66*AA66-100,1))&lt;999,ROUND(100/Z66*AA66-100,1),IF(ROUND(100/Z66*AA66-100,1)&gt;999,999,-999)))</f>
        <v>-38.4</v>
      </c>
      <c r="AC66" s="258">
        <f>100/$AU66*AA66</f>
        <v>3.6949953440171934</v>
      </c>
      <c r="AD66" s="159"/>
      <c r="AE66" s="159"/>
      <c r="AF66" s="158"/>
      <c r="AG66" s="258"/>
      <c r="AH66" s="159"/>
      <c r="AI66" s="159"/>
      <c r="AJ66" s="158"/>
      <c r="AK66" s="259"/>
      <c r="AL66" s="135">
        <v>63394</v>
      </c>
      <c r="AM66" s="159">
        <v>78381</v>
      </c>
      <c r="AN66" s="158">
        <f>IF(AL66=0, "    ---- ", IF(ABS(ROUND(100/AL66*AM66-100,1))&lt;999,ROUND(100/AL66*AM66-100,1),IF(ROUND(100/AL66*AM66-100,1)&gt;999,999,-999)))</f>
        <v>23.6</v>
      </c>
      <c r="AO66" s="258">
        <f>100/$AU66*AM66</f>
        <v>5.9052161790618793</v>
      </c>
      <c r="AP66" s="135">
        <v>24684.089</v>
      </c>
      <c r="AQ66" s="159">
        <v>1006338.5429999999</v>
      </c>
      <c r="AR66" s="158">
        <f>IF(AP66=0, "    ---- ", IF(ABS(ROUND(100/AP66*AQ66-100,1))&lt;999,ROUND(100/AP66*AQ66-100,1),IF(ROUND(100/AP66*AQ66-100,1)&gt;999,999,-999)))</f>
        <v>999</v>
      </c>
      <c r="AS66" s="258">
        <f>100/$AU66*AQ66</f>
        <v>75.817438483014485</v>
      </c>
      <c r="AT66" s="158">
        <f t="shared" si="4"/>
        <v>373510.17499999999</v>
      </c>
      <c r="AU66" s="158">
        <f t="shared" si="4"/>
        <v>1327318.0460000001</v>
      </c>
      <c r="AV66" s="159">
        <f>IF(AT66=0, "    ---- ", IF(ABS(ROUND(100/AT66*AU66-100,1))&lt;999,ROUND(100/AT66*AU66-100,1),IF(ROUND(100/AT66*AU66-100,1)&gt;999,999,-999)))</f>
        <v>255.4</v>
      </c>
      <c r="AW66" s="158">
        <f>'Tabell 2a'!CL66+AT66</f>
        <v>375834.17499999999</v>
      </c>
      <c r="AX66" s="158">
        <f>'Tabell 2a'!CM66+AU66</f>
        <v>1330899.0460000001</v>
      </c>
      <c r="AY66" s="159">
        <f>IF(AW66=0, "   ---- ", IF(ABS(ROUND(100/AW66*AX66-100,1))&lt;999,ROUND(100/AW66*AX66-100,1),IF(ROUND(100/AW66*AX66-100,1)&gt;999,999,-999)))</f>
        <v>254.1</v>
      </c>
      <c r="AZ66" s="270"/>
      <c r="BA66" s="270"/>
      <c r="BB66" s="270"/>
      <c r="BC66" s="270"/>
      <c r="BD66" s="270"/>
      <c r="BE66" s="270"/>
      <c r="BF66" s="270"/>
      <c r="BG66" s="270"/>
      <c r="BH66" s="270"/>
      <c r="BI66" s="270"/>
      <c r="BJ66" s="270"/>
      <c r="BN66" s="258"/>
      <c r="BO66" s="271"/>
    </row>
    <row r="67" spans="1:67" s="110" customFormat="1" ht="20.100000000000001" customHeight="1">
      <c r="A67" s="431" t="s">
        <v>320</v>
      </c>
      <c r="B67" s="431"/>
      <c r="C67" s="431"/>
      <c r="D67" s="431"/>
      <c r="E67" s="431"/>
      <c r="F67" s="431"/>
      <c r="G67" s="431"/>
      <c r="H67" s="431"/>
      <c r="I67" s="431"/>
      <c r="J67" s="431"/>
      <c r="K67" s="431"/>
      <c r="L67" s="431"/>
      <c r="M67" s="431"/>
      <c r="N67" s="431"/>
      <c r="O67" s="431"/>
      <c r="P67" s="431"/>
      <c r="Q67" s="431"/>
      <c r="R67" s="431"/>
      <c r="S67" s="431"/>
      <c r="T67" s="431"/>
      <c r="U67" s="431"/>
      <c r="V67" s="431"/>
      <c r="W67" s="431"/>
      <c r="X67" s="431"/>
      <c r="Y67" s="431"/>
      <c r="Z67" s="431"/>
      <c r="AA67" s="431"/>
      <c r="AB67" s="431"/>
      <c r="AC67" s="431"/>
      <c r="AD67" s="431"/>
      <c r="AE67" s="431"/>
      <c r="AF67" s="431"/>
      <c r="AG67" s="431"/>
      <c r="AH67" s="431"/>
      <c r="AI67" s="431"/>
      <c r="AJ67" s="431"/>
      <c r="AK67" s="431"/>
      <c r="AL67" s="431"/>
      <c r="AM67" s="431"/>
      <c r="AN67" s="431"/>
      <c r="AO67" s="431"/>
      <c r="AP67" s="431"/>
      <c r="AQ67" s="431"/>
      <c r="AR67" s="431"/>
      <c r="AS67" s="431"/>
      <c r="AT67" s="431"/>
      <c r="AU67" s="431"/>
      <c r="AV67" s="431"/>
      <c r="AW67" s="431"/>
      <c r="AX67" s="431"/>
      <c r="AY67" s="431"/>
      <c r="AZ67" s="270"/>
      <c r="BA67" s="270"/>
      <c r="BB67" s="270"/>
      <c r="BC67" s="270"/>
      <c r="BD67" s="270"/>
      <c r="BE67" s="270"/>
      <c r="BF67" s="270"/>
      <c r="BG67" s="270"/>
      <c r="BH67" s="270"/>
      <c r="BI67" s="270"/>
      <c r="BJ67" s="270"/>
      <c r="BN67" s="258"/>
      <c r="BO67" s="271"/>
    </row>
    <row r="68" spans="1:67" s="110" customFormat="1" ht="20.100000000000001" customHeight="1">
      <c r="A68" s="431" t="s">
        <v>321</v>
      </c>
      <c r="B68" s="431"/>
      <c r="C68" s="431"/>
      <c r="D68" s="431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  <c r="T68" s="431"/>
      <c r="U68" s="431"/>
      <c r="V68" s="431"/>
      <c r="W68" s="431"/>
      <c r="X68" s="431"/>
      <c r="Y68" s="431"/>
      <c r="Z68" s="431"/>
      <c r="AA68" s="431"/>
      <c r="AB68" s="431"/>
      <c r="AC68" s="431"/>
      <c r="AD68" s="431"/>
      <c r="AE68" s="431"/>
      <c r="AF68" s="431"/>
      <c r="AG68" s="431"/>
      <c r="AH68" s="431"/>
      <c r="AI68" s="431"/>
      <c r="AJ68" s="431"/>
      <c r="AK68" s="431"/>
      <c r="AL68" s="431"/>
      <c r="AM68" s="431"/>
      <c r="AN68" s="431"/>
      <c r="AO68" s="431"/>
      <c r="AP68" s="431"/>
      <c r="AQ68" s="431"/>
      <c r="AR68" s="431"/>
      <c r="AS68" s="431"/>
      <c r="AT68" s="431"/>
      <c r="AU68" s="431"/>
      <c r="AV68" s="431"/>
      <c r="AW68" s="431"/>
      <c r="AX68" s="431"/>
      <c r="AY68" s="431"/>
      <c r="AZ68" s="270"/>
      <c r="BA68" s="270"/>
      <c r="BB68" s="270"/>
      <c r="BC68" s="270"/>
      <c r="BD68" s="270"/>
      <c r="BE68" s="270"/>
      <c r="BF68" s="270"/>
      <c r="BG68" s="270"/>
      <c r="BH68" s="270"/>
      <c r="BI68" s="270"/>
      <c r="BJ68" s="270"/>
      <c r="BN68" s="258"/>
      <c r="BO68" s="271"/>
    </row>
    <row r="69" spans="1:67" s="110" customFormat="1" ht="20.100000000000001" customHeight="1">
      <c r="A69" s="431" t="s">
        <v>322</v>
      </c>
      <c r="B69" s="431"/>
      <c r="C69" s="431"/>
      <c r="D69" s="431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  <c r="T69" s="431"/>
      <c r="U69" s="431"/>
      <c r="V69" s="431"/>
      <c r="W69" s="431"/>
      <c r="X69" s="431"/>
      <c r="Y69" s="431"/>
      <c r="Z69" s="431"/>
      <c r="AA69" s="431"/>
      <c r="AB69" s="431"/>
      <c r="AC69" s="431"/>
      <c r="AD69" s="431"/>
      <c r="AE69" s="431"/>
      <c r="AF69" s="431"/>
      <c r="AG69" s="431"/>
      <c r="AH69" s="431"/>
      <c r="AI69" s="431"/>
      <c r="AJ69" s="431"/>
      <c r="AK69" s="431"/>
      <c r="AL69" s="431"/>
      <c r="AM69" s="431"/>
      <c r="AN69" s="431"/>
      <c r="AO69" s="431"/>
      <c r="AP69" s="431"/>
      <c r="AQ69" s="431"/>
      <c r="AR69" s="431"/>
      <c r="AS69" s="431"/>
      <c r="AT69" s="431"/>
      <c r="AU69" s="431"/>
      <c r="AV69" s="431"/>
      <c r="AW69" s="431"/>
      <c r="AX69" s="431"/>
      <c r="AY69" s="431"/>
      <c r="AZ69" s="270"/>
      <c r="BA69" s="270"/>
      <c r="BB69" s="270"/>
      <c r="BC69" s="270"/>
      <c r="BD69" s="270"/>
      <c r="BE69" s="270"/>
      <c r="BF69" s="270"/>
      <c r="BG69" s="270"/>
      <c r="BH69" s="270"/>
      <c r="BI69" s="270"/>
      <c r="BJ69" s="270"/>
      <c r="BN69" s="258"/>
      <c r="BO69" s="271"/>
    </row>
    <row r="70" spans="1:67" s="110" customFormat="1" ht="20.100000000000001" customHeight="1">
      <c r="A70" s="431" t="s">
        <v>323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  <c r="T70" s="431"/>
      <c r="U70" s="431"/>
      <c r="V70" s="431"/>
      <c r="W70" s="431"/>
      <c r="X70" s="431"/>
      <c r="Y70" s="431"/>
      <c r="Z70" s="431"/>
      <c r="AA70" s="431"/>
      <c r="AB70" s="431"/>
      <c r="AC70" s="431"/>
      <c r="AD70" s="431"/>
      <c r="AE70" s="431"/>
      <c r="AF70" s="431"/>
      <c r="AG70" s="431"/>
      <c r="AH70" s="431"/>
      <c r="AI70" s="431"/>
      <c r="AJ70" s="431"/>
      <c r="AK70" s="431"/>
      <c r="AL70" s="431"/>
      <c r="AM70" s="431"/>
      <c r="AN70" s="431"/>
      <c r="AO70" s="431"/>
      <c r="AP70" s="431"/>
      <c r="AQ70" s="431"/>
      <c r="AR70" s="431"/>
      <c r="AS70" s="431"/>
      <c r="AT70" s="431"/>
      <c r="AU70" s="431"/>
      <c r="AV70" s="431"/>
      <c r="AW70" s="431"/>
      <c r="AX70" s="431"/>
      <c r="AY70" s="431"/>
      <c r="AZ70" s="270"/>
      <c r="BA70" s="270"/>
      <c r="BB70" s="270"/>
      <c r="BC70" s="270"/>
      <c r="BD70" s="270"/>
      <c r="BE70" s="270"/>
      <c r="BF70" s="270"/>
      <c r="BG70" s="270"/>
      <c r="BH70" s="270"/>
      <c r="BI70" s="270"/>
      <c r="BJ70" s="270"/>
      <c r="BN70" s="258"/>
      <c r="BO70" s="271"/>
    </row>
    <row r="71" spans="1:67" s="110" customFormat="1" ht="20.100000000000001" customHeight="1">
      <c r="A71" s="431" t="s">
        <v>321</v>
      </c>
      <c r="B71" s="431"/>
      <c r="C71" s="431"/>
      <c r="D71" s="431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  <c r="T71" s="431"/>
      <c r="U71" s="431"/>
      <c r="V71" s="431"/>
      <c r="W71" s="431"/>
      <c r="X71" s="431"/>
      <c r="Y71" s="431"/>
      <c r="Z71" s="431"/>
      <c r="AA71" s="431"/>
      <c r="AB71" s="431"/>
      <c r="AC71" s="431"/>
      <c r="AD71" s="431"/>
      <c r="AE71" s="431"/>
      <c r="AF71" s="431"/>
      <c r="AG71" s="431"/>
      <c r="AH71" s="431"/>
      <c r="AI71" s="431"/>
      <c r="AJ71" s="431"/>
      <c r="AK71" s="431"/>
      <c r="AL71" s="431"/>
      <c r="AM71" s="431"/>
      <c r="AN71" s="431"/>
      <c r="AO71" s="431"/>
      <c r="AP71" s="431"/>
      <c r="AQ71" s="431"/>
      <c r="AR71" s="431"/>
      <c r="AS71" s="431"/>
      <c r="AT71" s="431"/>
      <c r="AU71" s="431"/>
      <c r="AV71" s="431"/>
      <c r="AW71" s="431"/>
      <c r="AX71" s="431"/>
      <c r="AY71" s="431"/>
      <c r="AZ71" s="270"/>
      <c r="BA71" s="270"/>
      <c r="BB71" s="270"/>
      <c r="BC71" s="270"/>
      <c r="BD71" s="270"/>
      <c r="BE71" s="270"/>
      <c r="BF71" s="270"/>
      <c r="BG71" s="270"/>
      <c r="BH71" s="270"/>
      <c r="BI71" s="270"/>
      <c r="BJ71" s="270"/>
      <c r="BN71" s="258"/>
      <c r="BO71" s="271"/>
    </row>
    <row r="72" spans="1:67" s="110" customFormat="1" ht="20.100000000000001" customHeight="1">
      <c r="A72" s="431" t="s">
        <v>322</v>
      </c>
      <c r="B72" s="431"/>
      <c r="C72" s="431"/>
      <c r="D72" s="431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  <c r="T72" s="431"/>
      <c r="U72" s="431"/>
      <c r="V72" s="431"/>
      <c r="W72" s="431"/>
      <c r="X72" s="431"/>
      <c r="Y72" s="431"/>
      <c r="Z72" s="431"/>
      <c r="AA72" s="431"/>
      <c r="AB72" s="431"/>
      <c r="AC72" s="431"/>
      <c r="AD72" s="431"/>
      <c r="AE72" s="431"/>
      <c r="AF72" s="431"/>
      <c r="AG72" s="431"/>
      <c r="AH72" s="431"/>
      <c r="AI72" s="431"/>
      <c r="AJ72" s="431"/>
      <c r="AK72" s="431"/>
      <c r="AL72" s="431"/>
      <c r="AM72" s="431"/>
      <c r="AN72" s="431"/>
      <c r="AO72" s="431"/>
      <c r="AP72" s="431"/>
      <c r="AQ72" s="431"/>
      <c r="AR72" s="431"/>
      <c r="AS72" s="431"/>
      <c r="AT72" s="431"/>
      <c r="AU72" s="431"/>
      <c r="AV72" s="431"/>
      <c r="AW72" s="431"/>
      <c r="AX72" s="431"/>
      <c r="AY72" s="431"/>
      <c r="AZ72" s="270"/>
      <c r="BA72" s="270"/>
      <c r="BB72" s="270"/>
      <c r="BC72" s="270"/>
      <c r="BD72" s="270"/>
      <c r="BE72" s="270"/>
      <c r="BF72" s="270"/>
      <c r="BG72" s="270"/>
      <c r="BH72" s="270"/>
      <c r="BI72" s="270"/>
      <c r="BJ72" s="270"/>
      <c r="BN72" s="258"/>
      <c r="BO72" s="271"/>
    </row>
    <row r="73" spans="1:67" s="110" customFormat="1" ht="20.100000000000001" customHeight="1">
      <c r="A73" s="591" t="s">
        <v>459</v>
      </c>
      <c r="B73" s="159"/>
      <c r="C73" s="159"/>
      <c r="D73" s="159"/>
      <c r="E73" s="258"/>
      <c r="F73" s="159"/>
      <c r="G73" s="159"/>
      <c r="H73" s="158"/>
      <c r="I73" s="258"/>
      <c r="J73" s="159"/>
      <c r="K73" s="159"/>
      <c r="L73" s="158"/>
      <c r="M73" s="258"/>
      <c r="N73" s="159"/>
      <c r="O73" s="159"/>
      <c r="P73" s="159"/>
      <c r="Q73" s="258"/>
      <c r="R73" s="159"/>
      <c r="S73" s="159"/>
      <c r="T73" s="158"/>
      <c r="U73" s="258"/>
      <c r="V73" s="159"/>
      <c r="W73" s="159"/>
      <c r="X73" s="158"/>
      <c r="Y73" s="258"/>
      <c r="Z73" s="159"/>
      <c r="AA73" s="159"/>
      <c r="AB73" s="158"/>
      <c r="AC73" s="258"/>
      <c r="AD73" s="159"/>
      <c r="AE73" s="159"/>
      <c r="AF73" s="158"/>
      <c r="AG73" s="258"/>
      <c r="AH73" s="159"/>
      <c r="AI73" s="159"/>
      <c r="AJ73" s="158"/>
      <c r="AK73" s="259"/>
      <c r="AL73" s="159"/>
      <c r="AM73" s="159"/>
      <c r="AN73" s="158"/>
      <c r="AO73" s="258"/>
      <c r="AP73" s="159"/>
      <c r="AQ73" s="159"/>
      <c r="AR73" s="158"/>
      <c r="AS73" s="258"/>
      <c r="AT73" s="158">
        <f t="shared" ref="AT73:AU76" si="5">+B73+F73+J73+N73+R73+V73+Z73+AD73+AH73+AL73+AP73</f>
        <v>0</v>
      </c>
      <c r="AU73" s="158">
        <f t="shared" si="5"/>
        <v>0</v>
      </c>
      <c r="AV73" s="159" t="str">
        <f>IF(AT73=0, "    ---- ", IF(ABS(ROUND(100/AT73*AU73-100,1))&lt;999,ROUND(100/AT73*AU73-100,1),IF(ROUND(100/AT73*AU73-100,1)&gt;999,999,-999)))</f>
        <v xml:space="preserve">    ---- </v>
      </c>
      <c r="AW73" s="158">
        <f>'Tabell 2a'!CL73+AT73</f>
        <v>0</v>
      </c>
      <c r="AX73" s="158">
        <f>'Tabell 2a'!CM73+AU73</f>
        <v>25125.502</v>
      </c>
      <c r="AY73" s="159" t="str">
        <f>IF(AW73=0, "   ---- ", IF(ABS(ROUND(100/AW73*AX73-100,1))&lt;999,ROUND(100/AW73*AX73-100,1),IF(ROUND(100/AW73*AX73-100,1)&gt;999,999,-999)))</f>
        <v xml:space="preserve">   ---- </v>
      </c>
      <c r="AZ73" s="270"/>
      <c r="BA73" s="270"/>
      <c r="BB73" s="270"/>
      <c r="BC73" s="270"/>
      <c r="BD73" s="270"/>
      <c r="BE73" s="270"/>
      <c r="BF73" s="270"/>
      <c r="BG73" s="270"/>
      <c r="BH73" s="270"/>
      <c r="BI73" s="270"/>
      <c r="BJ73" s="270"/>
      <c r="BN73" s="258"/>
      <c r="BO73" s="271"/>
    </row>
    <row r="74" spans="1:67" s="110" customFormat="1" ht="20.100000000000001" customHeight="1">
      <c r="A74" s="390" t="s">
        <v>289</v>
      </c>
      <c r="B74" s="159">
        <v>37380.774999999965</v>
      </c>
      <c r="C74" s="159">
        <v>30340.43</v>
      </c>
      <c r="D74" s="159">
        <f>IF(B74=0, "   ---- ", IF(ABS(ROUND(100/B74*C74-100,1))&lt;999,ROUND(100/B74*C74-100,1),IF(ROUND(100/B74*C74-100,1)&gt;999,999,-999)))</f>
        <v>-18.8</v>
      </c>
      <c r="E74" s="258">
        <f>100/$AU74*C74</f>
        <v>2.2858447597720675</v>
      </c>
      <c r="F74" s="159">
        <v>93935.371000000028</v>
      </c>
      <c r="G74" s="159">
        <v>83555.425000000017</v>
      </c>
      <c r="H74" s="158">
        <f>IF(F74=0, "    ---- ", IF(ABS(ROUND(100/F74*G74-100,1))&lt;999,ROUND(100/F74*G74-100,1),IF(ROUND(100/F74*G74-100,1)&gt;999,999,-999)))</f>
        <v>-11.1</v>
      </c>
      <c r="I74" s="258">
        <f>100/$AU74*G74</f>
        <v>6.2950568066035331</v>
      </c>
      <c r="J74" s="159">
        <v>10105</v>
      </c>
      <c r="K74" s="159">
        <v>18492</v>
      </c>
      <c r="L74" s="158">
        <f>IF(J74=0, "   ---- ", IF(ABS(ROUND(100/J74*K74-100,1))&lt;999,ROUND(100/J74*K74-100,1),IF(ROUND(100/J74*K74-100,1)&gt;999,999,-999)))</f>
        <v>83</v>
      </c>
      <c r="M74" s="258">
        <f>100/$AU74*K74</f>
        <v>1.3931853074496658</v>
      </c>
      <c r="N74" s="159">
        <v>40050.947999999997</v>
      </c>
      <c r="O74" s="159">
        <v>34321.307999999997</v>
      </c>
      <c r="P74" s="159">
        <f>IF(N74=0, "   ---- ", IF(ABS(ROUND(100/N74*O74-100,1))&lt;999,ROUND(100/N74*O74-100,1),IF(ROUND(100/N74*O74-100,1)&gt;999,999,-999)))</f>
        <v>-14.3</v>
      </c>
      <c r="Q74" s="258">
        <f>100/$AU74*O74</f>
        <v>2.5857636836499394</v>
      </c>
      <c r="R74" s="159"/>
      <c r="S74" s="159"/>
      <c r="T74" s="158"/>
      <c r="U74" s="258"/>
      <c r="V74" s="159">
        <v>24395</v>
      </c>
      <c r="W74" s="159">
        <v>26845</v>
      </c>
      <c r="X74" s="158">
        <f>IF(V74=0, "   ---- ", IF(ABS(ROUND(100/V74*W74-100,1))&lt;999,ROUND(100/V74*W74-100,1),IF(ROUND(100/V74*W74-100,1)&gt;999,999,-999)))</f>
        <v>10</v>
      </c>
      <c r="Y74" s="258">
        <f>100/$AU74*W74</f>
        <v>2.0224994364312288</v>
      </c>
      <c r="Z74" s="159">
        <v>79564.991999999998</v>
      </c>
      <c r="AA74" s="159">
        <v>49044.34</v>
      </c>
      <c r="AB74" s="158">
        <f>IF(Z74=0, "    ---- ", IF(ABS(ROUND(100/Z74*AA74-100,1))&lt;999,ROUND(100/Z74*AA74-100,1),IF(ROUND(100/Z74*AA74-100,1)&gt;999,999,-999)))</f>
        <v>-38.4</v>
      </c>
      <c r="AC74" s="258">
        <f>100/$AU74*AA74</f>
        <v>3.6949953440171934</v>
      </c>
      <c r="AD74" s="159"/>
      <c r="AE74" s="159"/>
      <c r="AF74" s="158"/>
      <c r="AG74" s="258"/>
      <c r="AH74" s="159"/>
      <c r="AI74" s="159"/>
      <c r="AJ74" s="158"/>
      <c r="AK74" s="259"/>
      <c r="AL74" s="159">
        <v>63394</v>
      </c>
      <c r="AM74" s="159">
        <v>78381</v>
      </c>
      <c r="AN74" s="158">
        <f>IF(AL74=0, "    ---- ", IF(ABS(ROUND(100/AL74*AM74-100,1))&lt;999,ROUND(100/AL74*AM74-100,1),IF(ROUND(100/AL74*AM74-100,1)&gt;999,999,-999)))</f>
        <v>23.6</v>
      </c>
      <c r="AO74" s="258">
        <f>100/$AU74*AM74</f>
        <v>5.9052161790618793</v>
      </c>
      <c r="AP74" s="159">
        <v>24684.089</v>
      </c>
      <c r="AQ74" s="159">
        <v>1006338.5429999999</v>
      </c>
      <c r="AR74" s="158">
        <f>IF(AP74=0, "    ---- ", IF(ABS(ROUND(100/AP74*AQ74-100,1))&lt;999,ROUND(100/AP74*AQ74-100,1),IF(ROUND(100/AP74*AQ74-100,1)&gt;999,999,-999)))</f>
        <v>999</v>
      </c>
      <c r="AS74" s="258">
        <f>100/$AU74*AQ74</f>
        <v>75.817438483014485</v>
      </c>
      <c r="AT74" s="158">
        <f t="shared" si="5"/>
        <v>373510.17499999999</v>
      </c>
      <c r="AU74" s="158">
        <f t="shared" si="5"/>
        <v>1327318.0460000001</v>
      </c>
      <c r="AV74" s="159">
        <f>IF(AT74=0, "    ---- ", IF(ABS(ROUND(100/AT74*AU74-100,1))&lt;999,ROUND(100/AT74*AU74-100,1),IF(ROUND(100/AT74*AU74-100,1)&gt;999,999,-999)))</f>
        <v>255.4</v>
      </c>
      <c r="AW74" s="158">
        <f>'Tabell 2a'!CL74+AT74</f>
        <v>445567.66775999998</v>
      </c>
      <c r="AX74" s="158">
        <f>'Tabell 2a'!CM74+AU74</f>
        <v>1384932.31042</v>
      </c>
      <c r="AY74" s="159">
        <f>IF(AW74=0, "   ---- ", IF(ABS(ROUND(100/AW74*AX74-100,1))&lt;999,ROUND(100/AW74*AX74-100,1),IF(ROUND(100/AW74*AX74-100,1)&gt;999,999,-999)))</f>
        <v>210.8</v>
      </c>
      <c r="AZ74" s="270"/>
      <c r="BA74" s="270"/>
      <c r="BB74" s="270"/>
      <c r="BC74" s="270"/>
      <c r="BD74" s="270"/>
      <c r="BE74" s="270"/>
      <c r="BF74" s="270"/>
      <c r="BG74" s="270"/>
      <c r="BH74" s="270"/>
      <c r="BI74" s="270"/>
      <c r="BJ74" s="270"/>
      <c r="BN74" s="258"/>
      <c r="BO74" s="271"/>
    </row>
    <row r="75" spans="1:67" s="110" customFormat="1" ht="20.100000000000001" customHeight="1">
      <c r="A75" s="390" t="s">
        <v>15</v>
      </c>
      <c r="B75" s="159"/>
      <c r="C75" s="159"/>
      <c r="D75" s="159"/>
      <c r="E75" s="258"/>
      <c r="F75" s="159"/>
      <c r="G75" s="159"/>
      <c r="H75" s="158"/>
      <c r="I75" s="258"/>
      <c r="J75" s="159"/>
      <c r="K75" s="159"/>
      <c r="L75" s="158"/>
      <c r="M75" s="258"/>
      <c r="N75" s="159"/>
      <c r="O75" s="159"/>
      <c r="P75" s="159"/>
      <c r="Q75" s="258"/>
      <c r="R75" s="159"/>
      <c r="S75" s="159"/>
      <c r="T75" s="158"/>
      <c r="U75" s="258"/>
      <c r="V75" s="159"/>
      <c r="W75" s="159"/>
      <c r="X75" s="158"/>
      <c r="Y75" s="258"/>
      <c r="Z75" s="159"/>
      <c r="AA75" s="159"/>
      <c r="AB75" s="158"/>
      <c r="AC75" s="258"/>
      <c r="AD75" s="159"/>
      <c r="AE75" s="159"/>
      <c r="AF75" s="158"/>
      <c r="AG75" s="258"/>
      <c r="AH75" s="159"/>
      <c r="AI75" s="159"/>
      <c r="AJ75" s="158"/>
      <c r="AK75" s="259"/>
      <c r="AL75" s="159"/>
      <c r="AM75" s="159"/>
      <c r="AN75" s="158"/>
      <c r="AO75" s="258"/>
      <c r="AP75" s="159"/>
      <c r="AQ75" s="159"/>
      <c r="AR75" s="158"/>
      <c r="AS75" s="258"/>
      <c r="AT75" s="158">
        <f t="shared" si="5"/>
        <v>0</v>
      </c>
      <c r="AU75" s="158">
        <f t="shared" si="5"/>
        <v>0</v>
      </c>
      <c r="AV75" s="159" t="str">
        <f>IF(AT75=0, "    ---- ", IF(ABS(ROUND(100/AT75*AU75-100,1))&lt;999,ROUND(100/AT75*AU75-100,1),IF(ROUND(100/AT75*AU75-100,1)&gt;999,999,-999)))</f>
        <v xml:space="preserve">    ---- </v>
      </c>
      <c r="AW75" s="158">
        <f>'Tabell 2a'!CL75+AT75</f>
        <v>69733.492759999994</v>
      </c>
      <c r="AX75" s="158">
        <f>'Tabell 2a'!CM75+AU75</f>
        <v>54033.264419999992</v>
      </c>
      <c r="AY75" s="159">
        <f>IF(AW75=0, "   ---- ", IF(ABS(ROUND(100/AW75*AX75-100,1))&lt;999,ROUND(100/AW75*AX75-100,1),IF(ROUND(100/AW75*AX75-100,1)&gt;999,999,-999)))</f>
        <v>-22.5</v>
      </c>
      <c r="AZ75" s="270"/>
      <c r="BA75" s="270"/>
      <c r="BB75" s="270"/>
      <c r="BC75" s="270"/>
      <c r="BD75" s="270"/>
      <c r="BE75" s="270"/>
      <c r="BF75" s="270"/>
      <c r="BG75" s="270"/>
      <c r="BH75" s="270"/>
      <c r="BI75" s="270"/>
      <c r="BJ75" s="270"/>
      <c r="BN75" s="258"/>
      <c r="BO75" s="271"/>
    </row>
    <row r="76" spans="1:67" s="110" customFormat="1" ht="20.100000000000001" customHeight="1">
      <c r="A76" s="390" t="s">
        <v>158</v>
      </c>
      <c r="B76" s="135">
        <v>37380.774999999965</v>
      </c>
      <c r="C76" s="159">
        <v>30340.43</v>
      </c>
      <c r="D76" s="159">
        <f>IF(B76=0, "   ---- ", IF(ABS(ROUND(100/B76*C76-100,1))&lt;999,ROUND(100/B76*C76-100,1),IF(ROUND(100/B76*C76-100,1)&gt;999,999,-999)))</f>
        <v>-18.8</v>
      </c>
      <c r="E76" s="258">
        <f>100/$AU76*C76</f>
        <v>2.2858447597720675</v>
      </c>
      <c r="F76" s="135">
        <v>93935.371000000028</v>
      </c>
      <c r="G76" s="159">
        <v>83555.425000000017</v>
      </c>
      <c r="H76" s="158">
        <f>IF(F76=0, "    ---- ", IF(ABS(ROUND(100/F76*G76-100,1))&lt;999,ROUND(100/F76*G76-100,1),IF(ROUND(100/F76*G76-100,1)&gt;999,999,-999)))</f>
        <v>-11.1</v>
      </c>
      <c r="I76" s="258">
        <f>100/$AU76*G76</f>
        <v>6.2950568066035331</v>
      </c>
      <c r="J76" s="135">
        <v>10105</v>
      </c>
      <c r="K76" s="159">
        <v>18492</v>
      </c>
      <c r="L76" s="158">
        <f>IF(J76=0, "   ---- ", IF(ABS(ROUND(100/J76*K76-100,1))&lt;999,ROUND(100/J76*K76-100,1),IF(ROUND(100/J76*K76-100,1)&gt;999,999,-999)))</f>
        <v>83</v>
      </c>
      <c r="M76" s="258">
        <f>100/$AU76*K76</f>
        <v>1.3931853074496658</v>
      </c>
      <c r="N76" s="135">
        <v>40050.947999999997</v>
      </c>
      <c r="O76" s="159">
        <v>34321.307999999997</v>
      </c>
      <c r="P76" s="159">
        <f>IF(N76=0, "   ---- ", IF(ABS(ROUND(100/N76*O76-100,1))&lt;999,ROUND(100/N76*O76-100,1),IF(ROUND(100/N76*O76-100,1)&gt;999,999,-999)))</f>
        <v>-14.3</v>
      </c>
      <c r="Q76" s="258">
        <f>100/$AU76*O76</f>
        <v>2.5857636836499394</v>
      </c>
      <c r="R76" s="159"/>
      <c r="S76" s="159"/>
      <c r="T76" s="158"/>
      <c r="U76" s="258"/>
      <c r="V76" s="135">
        <v>24395</v>
      </c>
      <c r="W76" s="159">
        <v>26845</v>
      </c>
      <c r="X76" s="158">
        <f>IF(V76=0, "   ---- ", IF(ABS(ROUND(100/V76*W76-100,1))&lt;999,ROUND(100/V76*W76-100,1),IF(ROUND(100/V76*W76-100,1)&gt;999,999,-999)))</f>
        <v>10</v>
      </c>
      <c r="Y76" s="258">
        <f>100/$AU76*W76</f>
        <v>2.0224994364312288</v>
      </c>
      <c r="Z76" s="135">
        <v>79564.991999999998</v>
      </c>
      <c r="AA76" s="159">
        <v>49044.34</v>
      </c>
      <c r="AB76" s="158">
        <f>IF(Z76=0, "    ---- ", IF(ABS(ROUND(100/Z76*AA76-100,1))&lt;999,ROUND(100/Z76*AA76-100,1),IF(ROUND(100/Z76*AA76-100,1)&gt;999,999,-999)))</f>
        <v>-38.4</v>
      </c>
      <c r="AC76" s="258">
        <f>100/$AU76*AA76</f>
        <v>3.6949953440171934</v>
      </c>
      <c r="AD76" s="159"/>
      <c r="AE76" s="159"/>
      <c r="AF76" s="158"/>
      <c r="AG76" s="258"/>
      <c r="AH76" s="159"/>
      <c r="AI76" s="159"/>
      <c r="AJ76" s="158"/>
      <c r="AK76" s="259"/>
      <c r="AL76" s="135">
        <v>63394</v>
      </c>
      <c r="AM76" s="159">
        <v>78381</v>
      </c>
      <c r="AN76" s="158">
        <f>IF(AL76=0, "    ---- ", IF(ABS(ROUND(100/AL76*AM76-100,1))&lt;999,ROUND(100/AL76*AM76-100,1),IF(ROUND(100/AL76*AM76-100,1)&gt;999,999,-999)))</f>
        <v>23.6</v>
      </c>
      <c r="AO76" s="258">
        <f>100/$AU76*AM76</f>
        <v>5.9052161790618793</v>
      </c>
      <c r="AP76" s="135">
        <v>24684.089</v>
      </c>
      <c r="AQ76" s="159">
        <v>1006338.5429999999</v>
      </c>
      <c r="AR76" s="158">
        <f>IF(AP76=0, "    ---- ", IF(ABS(ROUND(100/AP76*AQ76-100,1))&lt;999,ROUND(100/AP76*AQ76-100,1),IF(ROUND(100/AP76*AQ76-100,1)&gt;999,999,-999)))</f>
        <v>999</v>
      </c>
      <c r="AS76" s="258">
        <f>100/$AU76*AQ76</f>
        <v>75.817438483014485</v>
      </c>
      <c r="AT76" s="158">
        <f t="shared" si="5"/>
        <v>373510.17499999999</v>
      </c>
      <c r="AU76" s="158">
        <f t="shared" si="5"/>
        <v>1327318.0460000001</v>
      </c>
      <c r="AV76" s="159">
        <f>IF(AT76=0, "    ---- ", IF(ABS(ROUND(100/AT76*AU76-100,1))&lt;999,ROUND(100/AT76*AU76-100,1),IF(ROUND(100/AT76*AU76-100,1)&gt;999,999,-999)))</f>
        <v>255.4</v>
      </c>
      <c r="AW76" s="158">
        <f>'Tabell 2a'!CL76+AT76</f>
        <v>375834.17499999999</v>
      </c>
      <c r="AX76" s="158">
        <f>'Tabell 2a'!CM76+AU76</f>
        <v>1330899.0460000001</v>
      </c>
      <c r="AY76" s="159">
        <f>IF(AW76=0, "   ---- ", IF(ABS(ROUND(100/AW76*AX76-100,1))&lt;999,ROUND(100/AW76*AX76-100,1),IF(ROUND(100/AW76*AX76-100,1)&gt;999,999,-999)))</f>
        <v>254.1</v>
      </c>
      <c r="AZ76" s="270"/>
      <c r="BA76" s="270"/>
      <c r="BB76" s="270"/>
      <c r="BC76" s="270"/>
      <c r="BD76" s="270"/>
      <c r="BE76" s="270"/>
      <c r="BF76" s="270"/>
      <c r="BG76" s="270"/>
      <c r="BH76" s="270"/>
      <c r="BI76" s="270"/>
      <c r="BJ76" s="270"/>
      <c r="BN76" s="258"/>
      <c r="BO76" s="271"/>
    </row>
    <row r="77" spans="1:67" s="110" customFormat="1" ht="20.100000000000001" customHeight="1">
      <c r="A77" s="431" t="s">
        <v>320</v>
      </c>
      <c r="B77" s="431"/>
      <c r="C77" s="431"/>
      <c r="D77" s="431"/>
      <c r="E77" s="431"/>
      <c r="F77" s="431"/>
      <c r="G77" s="431"/>
      <c r="H77" s="431"/>
      <c r="I77" s="431"/>
      <c r="J77" s="431"/>
      <c r="K77" s="431"/>
      <c r="L77" s="431"/>
      <c r="M77" s="431"/>
      <c r="N77" s="431"/>
      <c r="O77" s="431"/>
      <c r="P77" s="431"/>
      <c r="Q77" s="431"/>
      <c r="R77" s="431"/>
      <c r="S77" s="431"/>
      <c r="T77" s="431"/>
      <c r="U77" s="431"/>
      <c r="V77" s="431"/>
      <c r="W77" s="431"/>
      <c r="X77" s="431"/>
      <c r="Y77" s="431"/>
      <c r="Z77" s="431"/>
      <c r="AA77" s="431"/>
      <c r="AB77" s="431"/>
      <c r="AC77" s="431"/>
      <c r="AD77" s="431"/>
      <c r="AE77" s="431"/>
      <c r="AF77" s="431"/>
      <c r="AG77" s="431"/>
      <c r="AH77" s="431"/>
      <c r="AI77" s="431"/>
      <c r="AJ77" s="431"/>
      <c r="AK77" s="431"/>
      <c r="AL77" s="431"/>
      <c r="AM77" s="431"/>
      <c r="AN77" s="431"/>
      <c r="AO77" s="431"/>
      <c r="AP77" s="431"/>
      <c r="AQ77" s="431"/>
      <c r="AR77" s="431"/>
      <c r="AS77" s="431"/>
      <c r="AT77" s="431"/>
      <c r="AU77" s="431"/>
      <c r="AV77" s="431"/>
      <c r="AW77" s="431"/>
      <c r="AX77" s="431"/>
      <c r="AY77" s="431"/>
      <c r="AZ77" s="270"/>
      <c r="BA77" s="270"/>
      <c r="BB77" s="270"/>
      <c r="BC77" s="270"/>
      <c r="BD77" s="270"/>
      <c r="BE77" s="270"/>
      <c r="BF77" s="270"/>
      <c r="BG77" s="270"/>
      <c r="BH77" s="270"/>
      <c r="BI77" s="270"/>
      <c r="BJ77" s="270"/>
      <c r="BN77" s="258"/>
      <c r="BO77" s="271"/>
    </row>
    <row r="78" spans="1:67" s="110" customFormat="1" ht="20.100000000000001" customHeight="1">
      <c r="A78" s="431" t="s">
        <v>321</v>
      </c>
      <c r="B78" s="431"/>
      <c r="C78" s="431"/>
      <c r="D78" s="431"/>
      <c r="E78" s="431"/>
      <c r="F78" s="431"/>
      <c r="G78" s="431"/>
      <c r="H78" s="431"/>
      <c r="I78" s="431"/>
      <c r="J78" s="431"/>
      <c r="K78" s="431"/>
      <c r="L78" s="431"/>
      <c r="M78" s="431"/>
      <c r="N78" s="431"/>
      <c r="O78" s="431"/>
      <c r="P78" s="431"/>
      <c r="Q78" s="431"/>
      <c r="R78" s="431"/>
      <c r="S78" s="431"/>
      <c r="T78" s="431"/>
      <c r="U78" s="431"/>
      <c r="V78" s="431"/>
      <c r="W78" s="431"/>
      <c r="X78" s="431"/>
      <c r="Y78" s="431"/>
      <c r="Z78" s="431"/>
      <c r="AA78" s="431"/>
      <c r="AB78" s="431"/>
      <c r="AC78" s="431"/>
      <c r="AD78" s="431"/>
      <c r="AE78" s="431"/>
      <c r="AF78" s="431"/>
      <c r="AG78" s="431"/>
      <c r="AH78" s="431"/>
      <c r="AI78" s="431"/>
      <c r="AJ78" s="431"/>
      <c r="AK78" s="431"/>
      <c r="AL78" s="431"/>
      <c r="AM78" s="431"/>
      <c r="AN78" s="431"/>
      <c r="AO78" s="431"/>
      <c r="AP78" s="431"/>
      <c r="AQ78" s="431"/>
      <c r="AR78" s="431"/>
      <c r="AS78" s="431"/>
      <c r="AT78" s="431"/>
      <c r="AU78" s="431"/>
      <c r="AV78" s="431"/>
      <c r="AW78" s="431"/>
      <c r="AX78" s="431"/>
      <c r="AY78" s="431"/>
      <c r="AZ78" s="270"/>
      <c r="BA78" s="270"/>
      <c r="BB78" s="270"/>
      <c r="BC78" s="270"/>
      <c r="BD78" s="270"/>
      <c r="BE78" s="270"/>
      <c r="BF78" s="270"/>
      <c r="BG78" s="270"/>
      <c r="BH78" s="270"/>
      <c r="BI78" s="270"/>
      <c r="BJ78" s="270"/>
      <c r="BN78" s="258"/>
      <c r="BO78" s="271"/>
    </row>
    <row r="79" spans="1:67" s="110" customFormat="1" ht="20.100000000000001" customHeight="1">
      <c r="A79" s="431" t="s">
        <v>322</v>
      </c>
      <c r="B79" s="431"/>
      <c r="C79" s="431"/>
      <c r="D79" s="431"/>
      <c r="E79" s="431"/>
      <c r="F79" s="431"/>
      <c r="G79" s="431"/>
      <c r="H79" s="431"/>
      <c r="I79" s="431"/>
      <c r="J79" s="431"/>
      <c r="K79" s="431"/>
      <c r="L79" s="431"/>
      <c r="M79" s="431"/>
      <c r="N79" s="431"/>
      <c r="O79" s="431"/>
      <c r="P79" s="431"/>
      <c r="Q79" s="431"/>
      <c r="R79" s="431"/>
      <c r="S79" s="431"/>
      <c r="T79" s="431"/>
      <c r="U79" s="431"/>
      <c r="V79" s="431"/>
      <c r="W79" s="431"/>
      <c r="X79" s="431"/>
      <c r="Y79" s="431"/>
      <c r="Z79" s="431"/>
      <c r="AA79" s="431"/>
      <c r="AB79" s="431"/>
      <c r="AC79" s="431"/>
      <c r="AD79" s="431"/>
      <c r="AE79" s="431"/>
      <c r="AF79" s="431"/>
      <c r="AG79" s="431"/>
      <c r="AH79" s="431"/>
      <c r="AI79" s="431"/>
      <c r="AJ79" s="431"/>
      <c r="AK79" s="431"/>
      <c r="AL79" s="431"/>
      <c r="AM79" s="431"/>
      <c r="AN79" s="431"/>
      <c r="AO79" s="431"/>
      <c r="AP79" s="431"/>
      <c r="AQ79" s="431"/>
      <c r="AR79" s="431"/>
      <c r="AS79" s="431"/>
      <c r="AT79" s="431"/>
      <c r="AU79" s="431"/>
      <c r="AV79" s="431"/>
      <c r="AW79" s="431"/>
      <c r="AX79" s="431"/>
      <c r="AY79" s="431"/>
      <c r="AZ79" s="270"/>
      <c r="BA79" s="270"/>
      <c r="BB79" s="270"/>
      <c r="BC79" s="270"/>
      <c r="BD79" s="270"/>
      <c r="BE79" s="270"/>
      <c r="BF79" s="270"/>
      <c r="BG79" s="270"/>
      <c r="BH79" s="270"/>
      <c r="BI79" s="270"/>
      <c r="BJ79" s="270"/>
      <c r="BN79" s="258"/>
      <c r="BO79" s="271"/>
    </row>
    <row r="80" spans="1:67" s="110" customFormat="1" ht="20.100000000000001" customHeight="1">
      <c r="A80" s="431" t="s">
        <v>323</v>
      </c>
      <c r="B80" s="431"/>
      <c r="C80" s="431"/>
      <c r="D80" s="431"/>
      <c r="E80" s="431"/>
      <c r="F80" s="431"/>
      <c r="G80" s="431"/>
      <c r="H80" s="431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431"/>
      <c r="V80" s="431"/>
      <c r="W80" s="431"/>
      <c r="X80" s="431"/>
      <c r="Y80" s="431"/>
      <c r="Z80" s="431"/>
      <c r="AA80" s="431"/>
      <c r="AB80" s="431"/>
      <c r="AC80" s="431"/>
      <c r="AD80" s="431"/>
      <c r="AE80" s="431"/>
      <c r="AF80" s="431"/>
      <c r="AG80" s="431"/>
      <c r="AH80" s="431"/>
      <c r="AI80" s="431"/>
      <c r="AJ80" s="431"/>
      <c r="AK80" s="431"/>
      <c r="AL80" s="431"/>
      <c r="AM80" s="431"/>
      <c r="AN80" s="431"/>
      <c r="AO80" s="431"/>
      <c r="AP80" s="431"/>
      <c r="AQ80" s="431"/>
      <c r="AR80" s="431"/>
      <c r="AS80" s="431"/>
      <c r="AT80" s="431"/>
      <c r="AU80" s="431"/>
      <c r="AV80" s="431"/>
      <c r="AW80" s="431"/>
      <c r="AX80" s="431"/>
      <c r="AY80" s="431"/>
      <c r="AZ80" s="270"/>
      <c r="BA80" s="270"/>
      <c r="BB80" s="270"/>
      <c r="BC80" s="270"/>
      <c r="BD80" s="270"/>
      <c r="BE80" s="270"/>
      <c r="BF80" s="270"/>
      <c r="BG80" s="270"/>
      <c r="BH80" s="270"/>
      <c r="BI80" s="270"/>
      <c r="BJ80" s="270"/>
      <c r="BN80" s="258"/>
      <c r="BO80" s="271"/>
    </row>
    <row r="81" spans="1:67" s="110" customFormat="1" ht="20.100000000000001" customHeight="1">
      <c r="A81" s="431" t="s">
        <v>321</v>
      </c>
      <c r="B81" s="431"/>
      <c r="C81" s="431"/>
      <c r="D81" s="431"/>
      <c r="E81" s="431"/>
      <c r="F81" s="431"/>
      <c r="G81" s="431"/>
      <c r="H81" s="431"/>
      <c r="I81" s="431"/>
      <c r="J81" s="431"/>
      <c r="K81" s="431"/>
      <c r="L81" s="431"/>
      <c r="M81" s="431"/>
      <c r="N81" s="431"/>
      <c r="O81" s="431"/>
      <c r="P81" s="431"/>
      <c r="Q81" s="431"/>
      <c r="R81" s="431"/>
      <c r="S81" s="431"/>
      <c r="T81" s="431"/>
      <c r="U81" s="431"/>
      <c r="V81" s="431"/>
      <c r="W81" s="431"/>
      <c r="X81" s="431"/>
      <c r="Y81" s="431"/>
      <c r="Z81" s="431"/>
      <c r="AA81" s="431"/>
      <c r="AB81" s="431"/>
      <c r="AC81" s="431"/>
      <c r="AD81" s="431"/>
      <c r="AE81" s="431"/>
      <c r="AF81" s="431"/>
      <c r="AG81" s="431"/>
      <c r="AH81" s="431"/>
      <c r="AI81" s="431"/>
      <c r="AJ81" s="431"/>
      <c r="AK81" s="431"/>
      <c r="AL81" s="431"/>
      <c r="AM81" s="431"/>
      <c r="AN81" s="431"/>
      <c r="AO81" s="431"/>
      <c r="AP81" s="431"/>
      <c r="AQ81" s="431"/>
      <c r="AR81" s="431"/>
      <c r="AS81" s="431"/>
      <c r="AT81" s="431"/>
      <c r="AU81" s="431"/>
      <c r="AV81" s="431"/>
      <c r="AW81" s="431"/>
      <c r="AX81" s="431"/>
      <c r="AY81" s="431"/>
      <c r="AZ81" s="270"/>
      <c r="BA81" s="270"/>
      <c r="BB81" s="270"/>
      <c r="BC81" s="270"/>
      <c r="BD81" s="270"/>
      <c r="BE81" s="270"/>
      <c r="BF81" s="270"/>
      <c r="BG81" s="270"/>
      <c r="BH81" s="270"/>
      <c r="BI81" s="270"/>
      <c r="BJ81" s="270"/>
      <c r="BN81" s="258"/>
      <c r="BO81" s="271"/>
    </row>
    <row r="82" spans="1:67" s="110" customFormat="1" ht="20.100000000000001" customHeight="1">
      <c r="A82" s="431" t="s">
        <v>322</v>
      </c>
      <c r="B82" s="431"/>
      <c r="C82" s="431"/>
      <c r="D82" s="431"/>
      <c r="E82" s="431"/>
      <c r="F82" s="431"/>
      <c r="G82" s="431"/>
      <c r="H82" s="431"/>
      <c r="I82" s="431"/>
      <c r="J82" s="431"/>
      <c r="K82" s="431"/>
      <c r="L82" s="431"/>
      <c r="M82" s="431"/>
      <c r="N82" s="431"/>
      <c r="O82" s="431"/>
      <c r="P82" s="431"/>
      <c r="Q82" s="431"/>
      <c r="R82" s="431"/>
      <c r="S82" s="431"/>
      <c r="T82" s="431"/>
      <c r="U82" s="431"/>
      <c r="V82" s="431"/>
      <c r="W82" s="431"/>
      <c r="X82" s="431"/>
      <c r="Y82" s="431"/>
      <c r="Z82" s="431"/>
      <c r="AA82" s="431"/>
      <c r="AB82" s="431"/>
      <c r="AC82" s="431"/>
      <c r="AD82" s="431"/>
      <c r="AE82" s="431"/>
      <c r="AF82" s="431"/>
      <c r="AG82" s="431"/>
      <c r="AH82" s="431"/>
      <c r="AI82" s="431"/>
      <c r="AJ82" s="431"/>
      <c r="AK82" s="431"/>
      <c r="AL82" s="431"/>
      <c r="AM82" s="431"/>
      <c r="AN82" s="431"/>
      <c r="AO82" s="431"/>
      <c r="AP82" s="431"/>
      <c r="AQ82" s="431"/>
      <c r="AR82" s="431"/>
      <c r="AS82" s="431"/>
      <c r="AT82" s="431"/>
      <c r="AU82" s="431"/>
      <c r="AV82" s="431"/>
      <c r="AW82" s="431"/>
      <c r="AX82" s="431"/>
      <c r="AY82" s="431"/>
      <c r="AZ82" s="270"/>
      <c r="BA82" s="270"/>
      <c r="BB82" s="270"/>
      <c r="BC82" s="270"/>
      <c r="BD82" s="270"/>
      <c r="BE82" s="270"/>
      <c r="BF82" s="270"/>
      <c r="BG82" s="270"/>
      <c r="BH82" s="270"/>
      <c r="BI82" s="270"/>
      <c r="BJ82" s="270"/>
      <c r="BN82" s="258"/>
      <c r="BO82" s="271"/>
    </row>
    <row r="83" spans="1:67" s="110" customFormat="1" ht="20.100000000000001" customHeight="1">
      <c r="A83" s="591" t="s">
        <v>465</v>
      </c>
      <c r="B83" s="159"/>
      <c r="C83" s="159"/>
      <c r="D83" s="159"/>
      <c r="E83" s="258"/>
      <c r="F83" s="159"/>
      <c r="G83" s="159"/>
      <c r="H83" s="158"/>
      <c r="I83" s="258"/>
      <c r="J83" s="159"/>
      <c r="K83" s="159"/>
      <c r="L83" s="259"/>
      <c r="M83" s="258"/>
      <c r="N83" s="159"/>
      <c r="O83" s="159"/>
      <c r="P83" s="159"/>
      <c r="Q83" s="258"/>
      <c r="R83" s="159"/>
      <c r="S83" s="159"/>
      <c r="T83" s="158"/>
      <c r="U83" s="258"/>
      <c r="V83" s="159"/>
      <c r="W83" s="159"/>
      <c r="X83" s="158"/>
      <c r="Y83" s="258"/>
      <c r="Z83" s="159"/>
      <c r="AA83" s="159"/>
      <c r="AB83" s="158"/>
      <c r="AC83" s="258"/>
      <c r="AD83" s="159"/>
      <c r="AE83" s="159"/>
      <c r="AF83" s="158"/>
      <c r="AG83" s="258"/>
      <c r="AH83" s="159"/>
      <c r="AI83" s="159"/>
      <c r="AJ83" s="158"/>
      <c r="AK83" s="259"/>
      <c r="AL83" s="159"/>
      <c r="AM83" s="159"/>
      <c r="AN83" s="158"/>
      <c r="AO83" s="258"/>
      <c r="AP83" s="159"/>
      <c r="AQ83" s="159"/>
      <c r="AR83" s="158"/>
      <c r="AS83" s="258"/>
      <c r="AT83" s="158">
        <f>+B83+F83+J83+N83+R83+V83+Z83+AD83+AH83+AL83+AP83</f>
        <v>0</v>
      </c>
      <c r="AU83" s="158">
        <f>+C83+G83+K83+O83+S83+W83+AA83+AE83+AI83+AM83+AQ83</f>
        <v>0</v>
      </c>
      <c r="AV83" s="159" t="str">
        <f>IF(AT83=0, "    ---- ", IF(ABS(ROUND(100/AT83*AU83-100,1))&lt;999,ROUND(100/AT83*AU83-100,1),IF(ROUND(100/AT83*AU83-100,1)&gt;999,999,-999)))</f>
        <v xml:space="preserve">    ---- </v>
      </c>
      <c r="AW83" s="158">
        <f>'Tabell 2a'!CL83+AT83</f>
        <v>2484.5410000000002</v>
      </c>
      <c r="AX83" s="158">
        <f>'Tabell 2a'!CM83+AU83</f>
        <v>4032.1780000000003</v>
      </c>
      <c r="AY83" s="159">
        <f>IF(AW83=0, "   ---- ", IF(ABS(ROUND(100/AW83*AX83-100,1))&lt;999,ROUND(100/AW83*AX83-100,1),IF(ROUND(100/AW83*AX83-100,1)&gt;999,999,-999)))</f>
        <v>62.3</v>
      </c>
      <c r="AZ83" s="270"/>
      <c r="BA83" s="270"/>
      <c r="BB83" s="270"/>
      <c r="BC83" s="270"/>
      <c r="BD83" s="270"/>
      <c r="BE83" s="270"/>
      <c r="BF83" s="270"/>
      <c r="BG83" s="270"/>
      <c r="BH83" s="270"/>
      <c r="BI83" s="270"/>
      <c r="BJ83" s="270"/>
      <c r="BN83" s="258"/>
      <c r="BO83" s="271"/>
    </row>
    <row r="84" spans="1:67" s="263" customFormat="1" ht="20.100000000000001" customHeight="1">
      <c r="A84" s="391" t="s">
        <v>342</v>
      </c>
      <c r="B84" s="154"/>
      <c r="C84" s="154"/>
      <c r="D84" s="154"/>
      <c r="E84" s="163"/>
      <c r="F84" s="154"/>
      <c r="G84" s="154"/>
      <c r="H84" s="134"/>
      <c r="I84" s="163"/>
      <c r="J84" s="154"/>
      <c r="K84" s="154"/>
      <c r="L84" s="262"/>
      <c r="M84" s="163"/>
      <c r="N84" s="154"/>
      <c r="O84" s="154"/>
      <c r="P84" s="154"/>
      <c r="Q84" s="163"/>
      <c r="R84" s="154"/>
      <c r="S84" s="154"/>
      <c r="T84" s="134"/>
      <c r="U84" s="163"/>
      <c r="V84" s="154"/>
      <c r="W84" s="154"/>
      <c r="X84" s="134"/>
      <c r="Y84" s="163"/>
      <c r="Z84" s="154"/>
      <c r="AA84" s="154"/>
      <c r="AB84" s="134"/>
      <c r="AC84" s="163"/>
      <c r="AD84" s="154"/>
      <c r="AE84" s="154"/>
      <c r="AF84" s="134"/>
      <c r="AG84" s="163"/>
      <c r="AH84" s="154"/>
      <c r="AI84" s="154"/>
      <c r="AJ84" s="134"/>
      <c r="AK84" s="262"/>
      <c r="AL84" s="154"/>
      <c r="AM84" s="154"/>
      <c r="AN84" s="134"/>
      <c r="AO84" s="163"/>
      <c r="AP84" s="154"/>
      <c r="AQ84" s="154"/>
      <c r="AR84" s="134"/>
      <c r="AS84" s="163"/>
      <c r="AT84" s="134">
        <f>+B84+F84+J84+N84+R84+V84+Z84+AD84+AH84+AL84+AP84</f>
        <v>0</v>
      </c>
      <c r="AU84" s="134">
        <f>+C84+G84+K84+O84+S84+W84+AA84+AE84+AI84+AM84+AQ84</f>
        <v>0</v>
      </c>
      <c r="AV84" s="154" t="str">
        <f>IF(AT84=0, "    ---- ", IF(ABS(ROUND(100/AT84*AU84-100,1))&lt;999,ROUND(100/AT84*AU84-100,1),IF(ROUND(100/AT84*AU84-100,1)&gt;999,999,-999)))</f>
        <v xml:space="preserve">    ---- </v>
      </c>
      <c r="AW84" s="134">
        <f>'Tabell 2a'!CL84+AT84</f>
        <v>0</v>
      </c>
      <c r="AX84" s="134">
        <f>'Tabell 2a'!CM84+AU84</f>
        <v>5485.0889999999999</v>
      </c>
      <c r="AY84" s="154" t="str">
        <f>IF(AW84=0, "   ---- ", IF(ABS(ROUND(100/AW84*AX84-100,1))&lt;999,ROUND(100/AW84*AX84-100,1),IF(ROUND(100/AW84*AX84-100,1)&gt;999,999,-999)))</f>
        <v xml:space="preserve">   ---- </v>
      </c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N84" s="163"/>
      <c r="BO84" s="273"/>
    </row>
    <row r="85" spans="1:67" s="263" customFormat="1" ht="20.100000000000001" customHeight="1">
      <c r="A85" s="436" t="s">
        <v>16</v>
      </c>
      <c r="B85" s="436"/>
      <c r="C85" s="436"/>
      <c r="D85" s="436"/>
      <c r="E85" s="436"/>
      <c r="F85" s="436"/>
      <c r="G85" s="436"/>
      <c r="H85" s="436"/>
      <c r="I85" s="436"/>
      <c r="J85" s="436"/>
      <c r="K85" s="436"/>
      <c r="L85" s="436"/>
      <c r="M85" s="436"/>
      <c r="N85" s="436"/>
      <c r="O85" s="436"/>
      <c r="P85" s="436"/>
      <c r="Q85" s="436"/>
      <c r="R85" s="436"/>
      <c r="S85" s="436"/>
      <c r="T85" s="436"/>
      <c r="U85" s="436"/>
      <c r="V85" s="436"/>
      <c r="W85" s="436"/>
      <c r="X85" s="436"/>
      <c r="Y85" s="436"/>
      <c r="Z85" s="436"/>
      <c r="AA85" s="436"/>
      <c r="AB85" s="436"/>
      <c r="AC85" s="436"/>
      <c r="AD85" s="436"/>
      <c r="AE85" s="436"/>
      <c r="AF85" s="436"/>
      <c r="AG85" s="436"/>
      <c r="AH85" s="436"/>
      <c r="AI85" s="436"/>
      <c r="AJ85" s="436"/>
      <c r="AK85" s="436"/>
      <c r="AL85" s="436"/>
      <c r="AM85" s="436"/>
      <c r="AN85" s="436"/>
      <c r="AO85" s="436"/>
      <c r="AP85" s="436"/>
      <c r="AQ85" s="436"/>
      <c r="AR85" s="436"/>
      <c r="AS85" s="436"/>
      <c r="AT85" s="436"/>
      <c r="AU85" s="436"/>
      <c r="AV85" s="436"/>
      <c r="AW85" s="134">
        <f>'Tabell 2a'!CL85+AT85</f>
        <v>0</v>
      </c>
      <c r="AX85" s="134">
        <f>'Tabell 2a'!CM85+AU85</f>
        <v>0</v>
      </c>
      <c r="AY85" s="154" t="str">
        <f>IF(AW85=0, "   ---- ", IF(ABS(ROUND(100/AW85*AX85-100,1))&lt;999,ROUND(100/AW85*AX85-100,1),IF(ROUND(100/AW85*AX85-100,1)&gt;999,999,-999)))</f>
        <v xml:space="preserve">   ---- </v>
      </c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N85" s="163"/>
      <c r="BO85" s="273"/>
    </row>
    <row r="86" spans="1:67" s="263" customFormat="1" ht="20.100000000000001" customHeight="1">
      <c r="A86" s="385"/>
      <c r="B86" s="155"/>
      <c r="C86" s="155"/>
      <c r="D86" s="262"/>
      <c r="E86" s="163"/>
      <c r="F86" s="155"/>
      <c r="G86" s="155"/>
      <c r="H86" s="134"/>
      <c r="I86" s="163"/>
      <c r="J86" s="155"/>
      <c r="K86" s="155"/>
      <c r="L86" s="262"/>
      <c r="M86" s="163"/>
      <c r="N86" s="155"/>
      <c r="O86" s="155"/>
      <c r="P86" s="134"/>
      <c r="Q86" s="163"/>
      <c r="R86" s="155"/>
      <c r="S86" s="155"/>
      <c r="T86" s="134"/>
      <c r="U86" s="163"/>
      <c r="V86" s="155"/>
      <c r="W86" s="155"/>
      <c r="X86" s="134"/>
      <c r="Y86" s="163"/>
      <c r="Z86" s="155"/>
      <c r="AA86" s="155"/>
      <c r="AB86" s="134"/>
      <c r="AC86" s="163"/>
      <c r="AD86" s="155"/>
      <c r="AE86" s="155"/>
      <c r="AF86" s="134"/>
      <c r="AG86" s="163"/>
      <c r="AH86" s="155"/>
      <c r="AI86" s="155"/>
      <c r="AJ86" s="134"/>
      <c r="AK86" s="262"/>
      <c r="AL86" s="155"/>
      <c r="AM86" s="155"/>
      <c r="AN86" s="134"/>
      <c r="AO86" s="163"/>
      <c r="AP86" s="155"/>
      <c r="AQ86" s="155"/>
      <c r="AR86" s="134"/>
      <c r="AS86" s="163"/>
      <c r="AT86" s="134"/>
      <c r="AU86" s="134"/>
      <c r="AV86" s="154"/>
      <c r="AW86" s="134"/>
      <c r="AX86" s="134"/>
      <c r="AY86" s="154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2"/>
      <c r="BN86" s="280"/>
      <c r="BO86" s="279"/>
    </row>
    <row r="87" spans="1:67" s="263" customFormat="1" ht="20.100000000000001" customHeight="1">
      <c r="A87" s="393" t="s">
        <v>17</v>
      </c>
      <c r="B87" s="142">
        <v>124999.56599999996</v>
      </c>
      <c r="C87" s="142">
        <v>126991.56100000002</v>
      </c>
      <c r="D87" s="165">
        <f>IF(B87=0, "   ---- ", IF(ABS(ROUND(100/B87*C87-100,1))&lt;999,ROUND(100/B87*C87-100,1),IF(ROUND(100/B87*C87-100,1)&gt;999,999,-999)))</f>
        <v>1.6</v>
      </c>
      <c r="E87" s="266">
        <f>100/$AU87*C87</f>
        <v>2.4359375383580759</v>
      </c>
      <c r="F87" s="142">
        <v>324963.37100000004</v>
      </c>
      <c r="G87" s="142">
        <v>283953.42500000005</v>
      </c>
      <c r="H87" s="164">
        <f>IF(F87=0, "    ---- ", IF(ABS(ROUND(100/F87*G87-100,1))&lt;999,ROUND(100/F87*G87-100,1),IF(ROUND(100/F87*G87-100,1)&gt;999,999,-999)))</f>
        <v>-12.6</v>
      </c>
      <c r="I87" s="266">
        <f>100/$AU87*G87</f>
        <v>5.4467619868287516</v>
      </c>
      <c r="J87" s="142">
        <v>10105</v>
      </c>
      <c r="K87" s="142">
        <v>18492</v>
      </c>
      <c r="L87" s="164">
        <f>IF(J87=0, "   ---- ", IF(ABS(ROUND(100/J87*K87-100,1))&lt;999,ROUND(100/J87*K87-100,1),IF(ROUND(100/J87*K87-100,1)&gt;999,999,-999)))</f>
        <v>83</v>
      </c>
      <c r="M87" s="266">
        <f>100/$AU87*K87</f>
        <v>0.35471142022829011</v>
      </c>
      <c r="N87" s="142">
        <v>50093.095999999998</v>
      </c>
      <c r="O87" s="142">
        <v>60909.402999999998</v>
      </c>
      <c r="P87" s="165">
        <f>IF(N87=0, "   ---- ", IF(ABS(ROUND(100/N87*O87-100,1))&lt;999,ROUND(100/N87*O87-100,1),IF(ROUND(100/N87*O87-100,1)&gt;999,999,-999)))</f>
        <v>21.6</v>
      </c>
      <c r="Q87" s="266">
        <f>100/$AU87*O87</f>
        <v>1.1683571730146698</v>
      </c>
      <c r="R87" s="142"/>
      <c r="S87" s="142"/>
      <c r="T87" s="164"/>
      <c r="U87" s="266"/>
      <c r="V87" s="142">
        <v>24395</v>
      </c>
      <c r="W87" s="142">
        <v>26845</v>
      </c>
      <c r="X87" s="164">
        <f>IF(V87=0, "   ---- ", IF(ABS(ROUND(100/V87*W87-100,1))&lt;999,ROUND(100/V87*W87-100,1),IF(ROUND(100/V87*W87-100,1)&gt;999,999,-999)))</f>
        <v>10</v>
      </c>
      <c r="Y87" s="266">
        <f>100/$AU87*W87</f>
        <v>0.51493770690181961</v>
      </c>
      <c r="Z87" s="142">
        <v>2184429.0123800002</v>
      </c>
      <c r="AA87" s="142">
        <v>3190586.2</v>
      </c>
      <c r="AB87" s="165">
        <f>IF(Z87=0, "    ---- ", IF(ABS(ROUND(100/Z87*AA87-100,1))&lt;999,ROUND(100/Z87*AA87-100,1),IF(ROUND(100/Z87*AA87-100,1)&gt;999,999,-999)))</f>
        <v>46.1</v>
      </c>
      <c r="AC87" s="266">
        <f>100/$AU87*AA87</f>
        <v>61.201458055525812</v>
      </c>
      <c r="AD87" s="142">
        <v>58798</v>
      </c>
      <c r="AE87" s="142">
        <v>76080</v>
      </c>
      <c r="AF87" s="165">
        <f>IF(AD87=0, "    ---- ", IF(ABS(ROUND(100/AD87*AE87-100,1))&lt;999,ROUND(100/AD87*AE87-100,1),IF(ROUND(100/AD87*AE87-100,1)&gt;999,999,-999)))</f>
        <v>29.4</v>
      </c>
      <c r="AG87" s="266">
        <f>100/$AU87*AE87</f>
        <v>1.4593578223538994</v>
      </c>
      <c r="AH87" s="142"/>
      <c r="AI87" s="142"/>
      <c r="AJ87" s="164"/>
      <c r="AK87" s="267"/>
      <c r="AL87" s="142">
        <v>85744</v>
      </c>
      <c r="AM87" s="142">
        <v>110433</v>
      </c>
      <c r="AN87" s="165">
        <f>IF(AL87=0, "    ---- ", IF(ABS(ROUND(100/AL87*AM87-100,1))&lt;999,ROUND(100/AL87*AM87-100,1),IF(ROUND(100/AL87*AM87-100,1)&gt;999,999,-999)))</f>
        <v>28.8</v>
      </c>
      <c r="AO87" s="266">
        <f>100/$AU87*AM87</f>
        <v>2.1183131229759224</v>
      </c>
      <c r="AP87" s="142">
        <v>183737.76913</v>
      </c>
      <c r="AQ87" s="142">
        <v>1318961.352</v>
      </c>
      <c r="AR87" s="165">
        <f>IF(AP87=0, "    ---- ", IF(ABS(ROUND(100/AP87*AQ87-100,1))&lt;999,ROUND(100/AP87*AQ87-100,1),IF(ROUND(100/AP87*AQ87-100,1)&gt;999,999,-999)))</f>
        <v>617.79999999999995</v>
      </c>
      <c r="AS87" s="266">
        <f>100/$AU87*AQ87</f>
        <v>25.300165173812765</v>
      </c>
      <c r="AT87" s="165">
        <f>+B87+F87+J87+N87+R87+V87+Z87+AD87+AH87+AL87+AP87</f>
        <v>3047264.8145099999</v>
      </c>
      <c r="AU87" s="165">
        <f>+C87+G87+K87+O87+S87+W87+AA87+AE87+AI87+AM87+AQ87</f>
        <v>5213251.9409999996</v>
      </c>
      <c r="AV87" s="165">
        <f>IF(AT87=0, "    ---- ", IF(ABS(ROUND(100/AT87*AU87-100,1))&lt;999,ROUND(100/AT87*AU87-100,1),IF(ROUND(100/AT87*AU87-100,1)&gt;999,999,-999)))</f>
        <v>71.099999999999994</v>
      </c>
      <c r="AW87" s="164">
        <f>'Tabell 2a'!CL87+AT87</f>
        <v>4917987.4006667668</v>
      </c>
      <c r="AX87" s="165">
        <f>'Tabell 2a'!CM87+AU87</f>
        <v>7454173.9622200001</v>
      </c>
      <c r="AY87" s="165">
        <f>IF(AW87=0, "   ---- ", IF(ABS(ROUND(100/AW87*AX87-100,1))&lt;999,ROUND(100/AW87*AX87-100,1),IF(ROUND(100/AW87*AX87-100,1)&gt;999,999,-999)))</f>
        <v>51.6</v>
      </c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N87" s="266"/>
      <c r="BO87" s="273"/>
    </row>
    <row r="88" spans="1:67" ht="20.100000000000001" customHeight="1">
      <c r="A88" s="46" t="s">
        <v>39</v>
      </c>
      <c r="N88" s="46"/>
      <c r="AL88" s="46"/>
      <c r="AT88" s="46"/>
    </row>
    <row r="89" spans="1:67">
      <c r="AU89" s="29"/>
    </row>
    <row r="90" spans="1:67">
      <c r="B90" s="104"/>
      <c r="C90" s="104"/>
      <c r="N90" s="104"/>
      <c r="O90" s="104"/>
      <c r="Z90" s="104"/>
      <c r="AA90" s="104"/>
      <c r="AD90" s="104"/>
      <c r="AE90" s="104"/>
      <c r="AL90" s="104"/>
      <c r="AM90" s="104"/>
      <c r="AP90" s="104"/>
      <c r="AQ90" s="104"/>
      <c r="AT90" s="104"/>
      <c r="AU90" s="104"/>
      <c r="AW90" s="104"/>
      <c r="AX90" s="104"/>
    </row>
    <row r="91" spans="1:67" s="103" customFormat="1">
      <c r="B91" s="448"/>
      <c r="C91" s="448"/>
      <c r="D91" s="448"/>
      <c r="E91" s="448"/>
      <c r="F91" s="448"/>
      <c r="G91" s="448"/>
      <c r="H91" s="448"/>
      <c r="I91" s="448"/>
      <c r="J91" s="448"/>
      <c r="K91" s="448"/>
      <c r="L91" s="448"/>
      <c r="M91" s="448"/>
      <c r="N91" s="448"/>
      <c r="O91" s="448"/>
      <c r="P91" s="448"/>
      <c r="Q91" s="448"/>
      <c r="R91" s="448"/>
      <c r="S91" s="448"/>
      <c r="T91" s="448"/>
      <c r="U91" s="448"/>
      <c r="V91" s="448"/>
      <c r="W91" s="448"/>
      <c r="X91" s="448"/>
      <c r="Y91" s="448"/>
      <c r="Z91" s="448"/>
      <c r="AA91" s="448"/>
      <c r="AB91" s="448"/>
      <c r="AC91" s="448"/>
      <c r="AD91" s="448"/>
      <c r="AE91" s="448"/>
      <c r="AF91" s="448"/>
      <c r="AG91" s="448"/>
      <c r="AH91" s="448"/>
      <c r="AI91" s="448"/>
      <c r="AJ91" s="448"/>
      <c r="AK91" s="448"/>
      <c r="AL91" s="448"/>
      <c r="AM91" s="448"/>
      <c r="AN91" s="448"/>
      <c r="AO91" s="448"/>
      <c r="AP91" s="448"/>
      <c r="AQ91" s="448"/>
      <c r="AR91" s="448"/>
      <c r="AS91" s="448"/>
      <c r="AT91" s="448"/>
      <c r="AU91" s="448"/>
      <c r="AV91" s="448"/>
      <c r="AW91" s="448"/>
      <c r="AX91" s="448"/>
      <c r="AY91" s="448"/>
    </row>
    <row r="92" spans="1:67">
      <c r="B92" s="543"/>
      <c r="C92" s="543"/>
      <c r="D92" s="543"/>
      <c r="E92" s="543"/>
      <c r="F92" s="543"/>
      <c r="G92" s="543"/>
      <c r="H92" s="543"/>
      <c r="I92" s="543"/>
      <c r="J92" s="543"/>
      <c r="K92" s="543"/>
      <c r="L92" s="543"/>
      <c r="M92" s="543"/>
      <c r="N92" s="543"/>
      <c r="O92" s="543"/>
      <c r="P92" s="543"/>
      <c r="Q92" s="543"/>
      <c r="R92" s="543"/>
      <c r="S92" s="543"/>
      <c r="T92" s="543"/>
      <c r="U92" s="543"/>
      <c r="V92" s="543"/>
      <c r="W92" s="543"/>
      <c r="X92" s="543"/>
      <c r="Y92" s="543"/>
      <c r="Z92" s="543"/>
      <c r="AA92" s="543"/>
      <c r="AB92" s="543"/>
      <c r="AC92" s="543"/>
      <c r="AD92" s="543"/>
      <c r="AE92" s="543"/>
      <c r="AF92" s="543"/>
      <c r="AG92" s="543"/>
      <c r="AH92" s="543"/>
      <c r="AI92" s="543"/>
      <c r="AJ92" s="543"/>
      <c r="AK92" s="543"/>
      <c r="AL92" s="543"/>
      <c r="AM92" s="543"/>
      <c r="AN92" s="543"/>
      <c r="AO92" s="543"/>
      <c r="AP92" s="543"/>
      <c r="AQ92" s="543"/>
      <c r="AR92" s="543"/>
      <c r="AS92" s="543"/>
      <c r="AT92" s="543"/>
      <c r="AU92" s="543"/>
      <c r="AV92" s="543"/>
      <c r="AW92" s="543"/>
      <c r="AX92" s="543"/>
      <c r="AY92" s="543"/>
    </row>
    <row r="93" spans="1:67">
      <c r="B93" s="543"/>
      <c r="C93" s="543"/>
      <c r="D93" s="543"/>
      <c r="E93" s="543"/>
      <c r="F93" s="543"/>
      <c r="G93" s="543"/>
      <c r="H93" s="543"/>
      <c r="I93" s="543"/>
      <c r="J93" s="543"/>
      <c r="K93" s="543"/>
      <c r="L93" s="543"/>
      <c r="M93" s="543"/>
      <c r="N93" s="543"/>
      <c r="O93" s="543"/>
      <c r="P93" s="543"/>
      <c r="Q93" s="543"/>
      <c r="R93" s="543"/>
      <c r="S93" s="543"/>
      <c r="T93" s="543"/>
      <c r="U93" s="543"/>
      <c r="V93" s="543"/>
      <c r="W93" s="543"/>
      <c r="X93" s="543"/>
      <c r="Y93" s="543"/>
      <c r="Z93" s="543"/>
      <c r="AA93" s="543"/>
      <c r="AB93" s="543"/>
      <c r="AC93" s="543"/>
      <c r="AD93" s="543"/>
      <c r="AE93" s="543"/>
      <c r="AF93" s="543"/>
      <c r="AG93" s="543"/>
      <c r="AH93" s="543"/>
      <c r="AI93" s="543"/>
      <c r="AJ93" s="543"/>
      <c r="AK93" s="543"/>
      <c r="AL93" s="543"/>
      <c r="AM93" s="543"/>
      <c r="AN93" s="543"/>
      <c r="AO93" s="543"/>
      <c r="AP93" s="543"/>
      <c r="AQ93" s="543"/>
      <c r="AR93" s="543"/>
      <c r="AS93" s="543"/>
      <c r="AT93" s="543"/>
      <c r="AU93" s="543"/>
      <c r="AV93" s="543"/>
      <c r="AW93" s="543"/>
      <c r="AX93" s="543"/>
      <c r="AY93" s="543"/>
    </row>
    <row r="94" spans="1:67">
      <c r="B94" s="543"/>
      <c r="C94" s="543"/>
      <c r="D94" s="543"/>
      <c r="E94" s="543"/>
      <c r="F94" s="543"/>
      <c r="G94" s="543"/>
      <c r="H94" s="543"/>
      <c r="I94" s="543"/>
      <c r="J94" s="543"/>
      <c r="K94" s="543"/>
      <c r="L94" s="543"/>
      <c r="M94" s="543"/>
      <c r="N94" s="543"/>
      <c r="O94" s="543"/>
      <c r="P94" s="543"/>
      <c r="Q94" s="543"/>
      <c r="R94" s="543"/>
      <c r="S94" s="543"/>
      <c r="T94" s="543"/>
      <c r="U94" s="543"/>
      <c r="V94" s="543"/>
      <c r="W94" s="543"/>
      <c r="X94" s="543"/>
      <c r="Y94" s="543"/>
      <c r="Z94" s="543"/>
      <c r="AA94" s="543"/>
      <c r="AB94" s="543"/>
      <c r="AC94" s="543"/>
      <c r="AD94" s="543"/>
      <c r="AE94" s="543"/>
      <c r="AF94" s="543"/>
      <c r="AG94" s="543"/>
      <c r="AH94" s="543"/>
      <c r="AI94" s="543"/>
      <c r="AJ94" s="543"/>
      <c r="AK94" s="543"/>
      <c r="AL94" s="543"/>
      <c r="AM94" s="543"/>
      <c r="AN94" s="543"/>
      <c r="AO94" s="543"/>
      <c r="AP94" s="543"/>
      <c r="AQ94" s="543"/>
      <c r="AR94" s="543"/>
      <c r="AS94" s="543"/>
      <c r="AT94" s="543"/>
      <c r="AU94" s="543"/>
      <c r="AV94" s="543"/>
      <c r="AW94" s="543"/>
      <c r="AX94" s="543"/>
      <c r="AY94" s="543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</row>
    <row r="95" spans="1:67">
      <c r="B95" s="543"/>
      <c r="C95" s="543"/>
      <c r="D95" s="543"/>
      <c r="E95" s="543"/>
      <c r="F95" s="543"/>
      <c r="G95" s="543"/>
      <c r="H95" s="543"/>
      <c r="I95" s="543"/>
      <c r="J95" s="543"/>
      <c r="K95" s="543"/>
      <c r="L95" s="543"/>
      <c r="M95" s="543"/>
      <c r="N95" s="543"/>
      <c r="O95" s="543"/>
      <c r="P95" s="543"/>
      <c r="Q95" s="543"/>
      <c r="R95" s="543"/>
      <c r="S95" s="543"/>
      <c r="T95" s="543"/>
      <c r="U95" s="543"/>
      <c r="V95" s="543"/>
      <c r="W95" s="543"/>
      <c r="X95" s="543"/>
      <c r="Y95" s="543"/>
      <c r="Z95" s="543"/>
      <c r="AA95" s="543"/>
      <c r="AB95" s="543"/>
      <c r="AC95" s="543"/>
      <c r="AD95" s="543"/>
      <c r="AE95" s="543"/>
      <c r="AF95" s="543"/>
      <c r="AG95" s="543"/>
      <c r="AH95" s="543"/>
      <c r="AI95" s="543"/>
      <c r="AJ95" s="543"/>
      <c r="AK95" s="543"/>
      <c r="AL95" s="543"/>
      <c r="AM95" s="543"/>
      <c r="AN95" s="543"/>
      <c r="AO95" s="543"/>
      <c r="AP95" s="543"/>
      <c r="AQ95" s="543"/>
      <c r="AR95" s="543"/>
      <c r="AS95" s="543"/>
      <c r="AT95" s="543"/>
      <c r="AU95" s="543"/>
      <c r="AV95" s="543"/>
      <c r="AW95" s="543"/>
      <c r="AX95" s="543"/>
      <c r="AY95" s="543"/>
    </row>
    <row r="96" spans="1:67"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589"/>
      <c r="S96" s="589"/>
      <c r="T96" s="589"/>
      <c r="U96" s="589"/>
      <c r="V96" s="589"/>
      <c r="W96" s="589"/>
      <c r="X96" s="589"/>
      <c r="Y96" s="589"/>
      <c r="Z96" s="589"/>
      <c r="AA96" s="589"/>
      <c r="AB96" s="589"/>
      <c r="AC96" s="589"/>
      <c r="AD96" s="589"/>
      <c r="AE96" s="589"/>
      <c r="AF96" s="589"/>
      <c r="AG96" s="589"/>
      <c r="AH96" s="589"/>
      <c r="AI96" s="589"/>
      <c r="AJ96" s="589"/>
      <c r="AK96" s="589"/>
      <c r="AL96" s="589"/>
      <c r="AM96" s="589"/>
      <c r="AN96" s="589"/>
      <c r="AO96" s="589"/>
      <c r="AP96" s="589"/>
      <c r="AQ96" s="589"/>
      <c r="AR96" s="589"/>
      <c r="AS96" s="589"/>
      <c r="AT96" s="589"/>
      <c r="AU96" s="589"/>
      <c r="AV96" s="589"/>
      <c r="AW96" s="589"/>
      <c r="AX96" s="589"/>
      <c r="AY96" s="589"/>
    </row>
    <row r="97" spans="1:51">
      <c r="B97" s="543"/>
      <c r="C97" s="543"/>
      <c r="D97" s="543"/>
      <c r="E97" s="543"/>
      <c r="F97" s="543"/>
      <c r="G97" s="543"/>
      <c r="H97" s="543"/>
      <c r="I97" s="543"/>
      <c r="J97" s="543"/>
      <c r="K97" s="543"/>
      <c r="L97" s="543"/>
      <c r="M97" s="543"/>
      <c r="N97" s="543"/>
      <c r="O97" s="543"/>
      <c r="P97" s="543"/>
      <c r="Q97" s="543"/>
      <c r="R97" s="543"/>
      <c r="S97" s="543"/>
      <c r="T97" s="543"/>
      <c r="U97" s="543"/>
      <c r="V97" s="543"/>
      <c r="W97" s="543"/>
      <c r="X97" s="543"/>
      <c r="Y97" s="543"/>
      <c r="Z97" s="543"/>
      <c r="AA97" s="543"/>
      <c r="AB97" s="543"/>
      <c r="AC97" s="543"/>
      <c r="AD97" s="543"/>
      <c r="AE97" s="543"/>
      <c r="AF97" s="543"/>
      <c r="AG97" s="543"/>
      <c r="AH97" s="543"/>
      <c r="AI97" s="543"/>
      <c r="AJ97" s="543"/>
      <c r="AK97" s="543"/>
      <c r="AL97" s="543"/>
      <c r="AM97" s="543"/>
      <c r="AN97" s="543"/>
      <c r="AO97" s="543"/>
      <c r="AP97" s="543"/>
      <c r="AQ97" s="543"/>
      <c r="AR97" s="543"/>
      <c r="AS97" s="543"/>
      <c r="AT97" s="543"/>
      <c r="AU97" s="543"/>
      <c r="AV97" s="543"/>
      <c r="AW97" s="543"/>
      <c r="AX97" s="543"/>
      <c r="AY97" s="543"/>
    </row>
    <row r="98" spans="1:51">
      <c r="B98" s="543"/>
      <c r="C98" s="543"/>
      <c r="D98" s="543"/>
      <c r="E98" s="543"/>
      <c r="F98" s="543"/>
      <c r="G98" s="543"/>
      <c r="H98" s="543"/>
      <c r="I98" s="543"/>
      <c r="J98" s="543"/>
      <c r="K98" s="543"/>
      <c r="L98" s="543"/>
      <c r="M98" s="543"/>
      <c r="N98" s="543"/>
      <c r="O98" s="543"/>
      <c r="P98" s="543"/>
      <c r="Q98" s="543"/>
      <c r="R98" s="543"/>
      <c r="S98" s="543"/>
      <c r="T98" s="543"/>
      <c r="U98" s="543"/>
      <c r="V98" s="543"/>
      <c r="W98" s="543"/>
      <c r="X98" s="543"/>
      <c r="Y98" s="543"/>
      <c r="Z98" s="543"/>
      <c r="AA98" s="543"/>
      <c r="AB98" s="543"/>
      <c r="AC98" s="543"/>
      <c r="AD98" s="543"/>
      <c r="AE98" s="543"/>
      <c r="AF98" s="543"/>
      <c r="AG98" s="543"/>
      <c r="AH98" s="543"/>
      <c r="AI98" s="543"/>
      <c r="AJ98" s="543"/>
      <c r="AK98" s="543"/>
      <c r="AL98" s="543"/>
      <c r="AM98" s="543"/>
      <c r="AN98" s="543"/>
      <c r="AO98" s="543"/>
      <c r="AP98" s="543"/>
      <c r="AQ98" s="543"/>
      <c r="AR98" s="543"/>
      <c r="AS98" s="543"/>
      <c r="AT98" s="543"/>
      <c r="AU98" s="543"/>
      <c r="AV98" s="543"/>
      <c r="AW98" s="543"/>
      <c r="AX98" s="543"/>
      <c r="AY98" s="543"/>
    </row>
    <row r="99" spans="1:51">
      <c r="B99" s="543"/>
      <c r="C99" s="543"/>
      <c r="D99" s="543"/>
      <c r="E99" s="543"/>
      <c r="F99" s="543"/>
      <c r="G99" s="543"/>
      <c r="H99" s="543"/>
      <c r="I99" s="543"/>
      <c r="J99" s="543"/>
      <c r="K99" s="543"/>
      <c r="L99" s="543"/>
      <c r="M99" s="543"/>
      <c r="N99" s="543"/>
      <c r="O99" s="543"/>
      <c r="P99" s="543"/>
      <c r="Q99" s="543"/>
      <c r="R99" s="543"/>
      <c r="S99" s="543"/>
      <c r="T99" s="543"/>
      <c r="U99" s="543"/>
      <c r="V99" s="543"/>
      <c r="W99" s="543"/>
      <c r="X99" s="543"/>
      <c r="Y99" s="543"/>
      <c r="Z99" s="543"/>
      <c r="AA99" s="543"/>
      <c r="AB99" s="543"/>
      <c r="AC99" s="543"/>
      <c r="AD99" s="543"/>
      <c r="AE99" s="543"/>
      <c r="AF99" s="543"/>
      <c r="AG99" s="543"/>
      <c r="AH99" s="543"/>
      <c r="AI99" s="543"/>
      <c r="AJ99" s="543"/>
      <c r="AK99" s="543"/>
      <c r="AL99" s="543"/>
      <c r="AM99" s="543"/>
      <c r="AN99" s="543"/>
      <c r="AO99" s="543"/>
      <c r="AP99" s="543"/>
      <c r="AQ99" s="543"/>
      <c r="AR99" s="543"/>
      <c r="AS99" s="543"/>
      <c r="AT99" s="543"/>
      <c r="AU99" s="543"/>
      <c r="AV99" s="543"/>
      <c r="AW99" s="543"/>
      <c r="AX99" s="543"/>
      <c r="AY99" s="543"/>
    </row>
    <row r="100" spans="1:51">
      <c r="B100" s="543"/>
      <c r="C100" s="543"/>
      <c r="D100" s="543"/>
      <c r="E100" s="543"/>
      <c r="F100" s="543"/>
      <c r="G100" s="543"/>
      <c r="H100" s="543"/>
      <c r="I100" s="543"/>
      <c r="J100" s="543"/>
      <c r="K100" s="543"/>
      <c r="L100" s="543"/>
      <c r="M100" s="543"/>
      <c r="N100" s="543"/>
      <c r="O100" s="543"/>
      <c r="P100" s="543"/>
      <c r="Q100" s="543"/>
      <c r="R100" s="543"/>
      <c r="S100" s="543"/>
      <c r="T100" s="543"/>
      <c r="U100" s="543"/>
      <c r="V100" s="543"/>
      <c r="W100" s="543"/>
      <c r="X100" s="543"/>
      <c r="Y100" s="543"/>
      <c r="Z100" s="543"/>
      <c r="AA100" s="543"/>
      <c r="AB100" s="543"/>
      <c r="AC100" s="543"/>
      <c r="AD100" s="543"/>
      <c r="AE100" s="543"/>
      <c r="AF100" s="543"/>
      <c r="AG100" s="543"/>
      <c r="AH100" s="543"/>
      <c r="AI100" s="543"/>
      <c r="AJ100" s="543"/>
      <c r="AK100" s="543"/>
      <c r="AL100" s="543"/>
      <c r="AM100" s="543"/>
      <c r="AN100" s="543"/>
      <c r="AO100" s="543"/>
      <c r="AP100" s="543"/>
      <c r="AQ100" s="543"/>
      <c r="AR100" s="543"/>
      <c r="AS100" s="543"/>
      <c r="AT100" s="543"/>
      <c r="AU100" s="543"/>
      <c r="AV100" s="543"/>
      <c r="AW100" s="543"/>
      <c r="AX100" s="543"/>
      <c r="AY100" s="543"/>
    </row>
    <row r="101" spans="1:51">
      <c r="B101" s="543"/>
      <c r="C101" s="543"/>
      <c r="D101" s="543"/>
      <c r="E101" s="543"/>
      <c r="F101" s="543"/>
      <c r="G101" s="543"/>
      <c r="H101" s="543"/>
      <c r="I101" s="543"/>
      <c r="J101" s="543"/>
      <c r="K101" s="543"/>
      <c r="L101" s="543"/>
      <c r="M101" s="543"/>
      <c r="N101" s="543"/>
      <c r="O101" s="543"/>
      <c r="P101" s="543"/>
      <c r="Q101" s="543"/>
      <c r="R101" s="543"/>
      <c r="S101" s="543"/>
      <c r="T101" s="543"/>
      <c r="U101" s="543"/>
      <c r="V101" s="543"/>
      <c r="W101" s="543"/>
      <c r="X101" s="543"/>
      <c r="Y101" s="543"/>
      <c r="Z101" s="543"/>
      <c r="AA101" s="543"/>
      <c r="AB101" s="543"/>
      <c r="AC101" s="543"/>
      <c r="AD101" s="543"/>
      <c r="AE101" s="543"/>
      <c r="AF101" s="543"/>
      <c r="AG101" s="543"/>
      <c r="AH101" s="543"/>
      <c r="AI101" s="543"/>
      <c r="AJ101" s="543"/>
      <c r="AK101" s="543"/>
      <c r="AL101" s="543"/>
      <c r="AM101" s="543"/>
      <c r="AN101" s="543"/>
      <c r="AO101" s="543"/>
      <c r="AP101" s="543"/>
      <c r="AQ101" s="543"/>
      <c r="AR101" s="543"/>
      <c r="AS101" s="543"/>
      <c r="AT101" s="543"/>
      <c r="AU101" s="543"/>
      <c r="AV101" s="543"/>
      <c r="AW101" s="543"/>
      <c r="AX101" s="543"/>
      <c r="AY101" s="543"/>
    </row>
    <row r="102" spans="1:51">
      <c r="B102" s="543"/>
      <c r="C102" s="543"/>
      <c r="D102" s="543"/>
      <c r="E102" s="543"/>
      <c r="F102" s="543"/>
      <c r="G102" s="543"/>
      <c r="H102" s="543"/>
      <c r="I102" s="543"/>
      <c r="J102" s="543"/>
      <c r="K102" s="543"/>
      <c r="L102" s="543"/>
      <c r="M102" s="543"/>
      <c r="N102" s="543"/>
      <c r="O102" s="543"/>
      <c r="P102" s="543"/>
      <c r="Q102" s="543"/>
      <c r="R102" s="543"/>
      <c r="S102" s="543"/>
      <c r="T102" s="543"/>
      <c r="U102" s="543"/>
      <c r="V102" s="543"/>
      <c r="W102" s="543"/>
      <c r="X102" s="543"/>
      <c r="Y102" s="543"/>
      <c r="Z102" s="543"/>
      <c r="AA102" s="543"/>
      <c r="AB102" s="543"/>
      <c r="AC102" s="543"/>
      <c r="AD102" s="543"/>
      <c r="AE102" s="543"/>
      <c r="AF102" s="543"/>
      <c r="AG102" s="543"/>
      <c r="AH102" s="543"/>
      <c r="AI102" s="543"/>
      <c r="AJ102" s="543"/>
      <c r="AK102" s="543"/>
      <c r="AL102" s="543"/>
      <c r="AM102" s="543"/>
      <c r="AN102" s="543"/>
      <c r="AO102" s="543"/>
      <c r="AP102" s="543"/>
      <c r="AQ102" s="543"/>
      <c r="AR102" s="543"/>
      <c r="AS102" s="543"/>
      <c r="AT102" s="543"/>
      <c r="AU102" s="543"/>
      <c r="AV102" s="543"/>
      <c r="AW102" s="543"/>
      <c r="AX102" s="543"/>
      <c r="AY102" s="543"/>
    </row>
    <row r="103" spans="1:51">
      <c r="B103" s="543"/>
      <c r="C103" s="543"/>
      <c r="D103" s="543"/>
      <c r="E103" s="543"/>
      <c r="F103" s="543"/>
      <c r="G103" s="543"/>
      <c r="H103" s="543"/>
      <c r="I103" s="543"/>
      <c r="J103" s="543"/>
      <c r="K103" s="543"/>
      <c r="L103" s="543"/>
      <c r="M103" s="543"/>
      <c r="N103" s="543"/>
      <c r="O103" s="543"/>
      <c r="P103" s="543"/>
      <c r="Q103" s="543"/>
      <c r="R103" s="543"/>
      <c r="S103" s="543"/>
      <c r="T103" s="543"/>
      <c r="U103" s="543"/>
      <c r="V103" s="543"/>
      <c r="W103" s="543"/>
      <c r="X103" s="543"/>
      <c r="Y103" s="543"/>
      <c r="Z103" s="543"/>
      <c r="AA103" s="543"/>
      <c r="AB103" s="543"/>
      <c r="AC103" s="543"/>
      <c r="AD103" s="543"/>
      <c r="AE103" s="543"/>
      <c r="AF103" s="543"/>
      <c r="AG103" s="543"/>
      <c r="AH103" s="543"/>
      <c r="AI103" s="543"/>
      <c r="AJ103" s="543"/>
      <c r="AK103" s="543"/>
      <c r="AL103" s="543"/>
      <c r="AM103" s="543"/>
      <c r="AN103" s="543"/>
      <c r="AO103" s="543"/>
      <c r="AP103" s="543"/>
      <c r="AQ103" s="543"/>
      <c r="AR103" s="543"/>
      <c r="AS103" s="543"/>
      <c r="AT103" s="543"/>
      <c r="AU103" s="543"/>
      <c r="AV103" s="543"/>
      <c r="AW103" s="543"/>
      <c r="AX103" s="543"/>
      <c r="AY103" s="543"/>
    </row>
    <row r="104" spans="1:51">
      <c r="B104" s="543"/>
      <c r="C104" s="543"/>
      <c r="D104" s="543"/>
      <c r="E104" s="543"/>
      <c r="F104" s="543"/>
      <c r="G104" s="543"/>
      <c r="H104" s="543"/>
      <c r="I104" s="543"/>
      <c r="J104" s="543"/>
      <c r="K104" s="543"/>
      <c r="L104" s="543"/>
      <c r="M104" s="543"/>
      <c r="N104" s="543"/>
      <c r="O104" s="543"/>
      <c r="P104" s="543"/>
      <c r="Q104" s="543"/>
      <c r="R104" s="543"/>
      <c r="S104" s="543"/>
      <c r="T104" s="543"/>
      <c r="U104" s="543"/>
      <c r="V104" s="543"/>
      <c r="W104" s="543"/>
      <c r="X104" s="543"/>
      <c r="Y104" s="543"/>
      <c r="Z104" s="543"/>
      <c r="AA104" s="543"/>
      <c r="AB104" s="543"/>
      <c r="AC104" s="543"/>
      <c r="AD104" s="543"/>
      <c r="AE104" s="543"/>
      <c r="AF104" s="543"/>
      <c r="AG104" s="543"/>
      <c r="AH104" s="543"/>
      <c r="AI104" s="543"/>
      <c r="AJ104" s="543"/>
      <c r="AK104" s="543"/>
      <c r="AL104" s="543"/>
      <c r="AM104" s="543"/>
      <c r="AN104" s="543"/>
      <c r="AO104" s="543"/>
      <c r="AP104" s="543"/>
      <c r="AQ104" s="543"/>
      <c r="AR104" s="543"/>
      <c r="AS104" s="543"/>
      <c r="AT104" s="543"/>
      <c r="AU104" s="543"/>
      <c r="AV104" s="543"/>
      <c r="AW104" s="543"/>
      <c r="AX104" s="543"/>
      <c r="AY104" s="543"/>
    </row>
    <row r="105" spans="1:51">
      <c r="B105" s="543"/>
      <c r="C105" s="543"/>
      <c r="D105" s="543"/>
      <c r="E105" s="543"/>
      <c r="F105" s="543"/>
      <c r="G105" s="543"/>
      <c r="H105" s="543"/>
      <c r="I105" s="543"/>
      <c r="J105" s="543"/>
      <c r="K105" s="543"/>
      <c r="L105" s="543"/>
      <c r="M105" s="543"/>
      <c r="N105" s="543"/>
      <c r="O105" s="543"/>
      <c r="P105" s="543"/>
      <c r="Q105" s="543"/>
      <c r="R105" s="543"/>
      <c r="S105" s="543"/>
      <c r="T105" s="543"/>
      <c r="U105" s="543"/>
      <c r="V105" s="543"/>
      <c r="W105" s="543"/>
      <c r="X105" s="543"/>
      <c r="Y105" s="543"/>
      <c r="Z105" s="543"/>
      <c r="AA105" s="543"/>
      <c r="AB105" s="543"/>
      <c r="AC105" s="543"/>
      <c r="AD105" s="543"/>
      <c r="AE105" s="543"/>
      <c r="AF105" s="543"/>
      <c r="AG105" s="543"/>
      <c r="AH105" s="543"/>
      <c r="AI105" s="543"/>
      <c r="AJ105" s="543"/>
      <c r="AK105" s="543"/>
      <c r="AL105" s="543"/>
      <c r="AM105" s="543"/>
      <c r="AN105" s="543"/>
      <c r="AO105" s="543"/>
      <c r="AP105" s="543"/>
      <c r="AQ105" s="543"/>
      <c r="AR105" s="543"/>
      <c r="AS105" s="543"/>
      <c r="AT105" s="543"/>
      <c r="AU105" s="543"/>
      <c r="AV105" s="543"/>
      <c r="AW105" s="543"/>
      <c r="AX105" s="543"/>
      <c r="AY105" s="543"/>
    </row>
    <row r="106" spans="1:51">
      <c r="B106" s="543"/>
      <c r="C106" s="543"/>
      <c r="D106" s="543"/>
      <c r="E106" s="543"/>
      <c r="F106" s="543"/>
      <c r="G106" s="543"/>
      <c r="H106" s="543"/>
      <c r="I106" s="543"/>
      <c r="J106" s="543"/>
      <c r="K106" s="543"/>
      <c r="L106" s="543"/>
      <c r="M106" s="543"/>
      <c r="N106" s="543"/>
      <c r="O106" s="543"/>
      <c r="P106" s="543"/>
      <c r="Q106" s="543"/>
      <c r="R106" s="543"/>
      <c r="S106" s="543"/>
      <c r="T106" s="543"/>
      <c r="U106" s="543"/>
      <c r="V106" s="543"/>
      <c r="W106" s="543"/>
      <c r="X106" s="543"/>
      <c r="Y106" s="543"/>
      <c r="Z106" s="543"/>
      <c r="AA106" s="543"/>
      <c r="AB106" s="543"/>
      <c r="AC106" s="543"/>
      <c r="AD106" s="543"/>
      <c r="AE106" s="543"/>
      <c r="AF106" s="543"/>
      <c r="AG106" s="543"/>
      <c r="AH106" s="543"/>
      <c r="AI106" s="543"/>
      <c r="AJ106" s="543"/>
      <c r="AK106" s="543"/>
      <c r="AL106" s="543"/>
      <c r="AM106" s="543"/>
      <c r="AN106" s="543"/>
      <c r="AO106" s="543"/>
      <c r="AP106" s="543"/>
      <c r="AQ106" s="543"/>
      <c r="AR106" s="543"/>
      <c r="AS106" s="543"/>
      <c r="AT106" s="543"/>
      <c r="AU106" s="543"/>
      <c r="AV106" s="543"/>
      <c r="AW106" s="543"/>
      <c r="AX106" s="543"/>
      <c r="AY106" s="543"/>
    </row>
    <row r="107" spans="1:51">
      <c r="B107" s="543"/>
      <c r="C107" s="543"/>
      <c r="D107" s="543"/>
      <c r="E107" s="543"/>
      <c r="F107" s="543"/>
      <c r="G107" s="543"/>
      <c r="H107" s="543"/>
      <c r="I107" s="543"/>
      <c r="J107" s="543"/>
      <c r="K107" s="543"/>
      <c r="L107" s="543"/>
      <c r="M107" s="543"/>
      <c r="N107" s="543"/>
      <c r="O107" s="543"/>
      <c r="P107" s="543"/>
      <c r="Q107" s="543"/>
      <c r="R107" s="543"/>
      <c r="S107" s="543"/>
      <c r="T107" s="543"/>
      <c r="U107" s="543"/>
      <c r="V107" s="543"/>
      <c r="W107" s="543"/>
      <c r="X107" s="543"/>
      <c r="Y107" s="543"/>
      <c r="Z107" s="543"/>
      <c r="AA107" s="543"/>
      <c r="AB107" s="543"/>
      <c r="AC107" s="543"/>
      <c r="AD107" s="543"/>
      <c r="AE107" s="543"/>
      <c r="AF107" s="543"/>
      <c r="AG107" s="543"/>
      <c r="AH107" s="543"/>
      <c r="AI107" s="543"/>
      <c r="AJ107" s="543"/>
      <c r="AK107" s="543"/>
      <c r="AL107" s="543"/>
      <c r="AM107" s="543"/>
      <c r="AN107" s="543"/>
      <c r="AO107" s="543"/>
      <c r="AP107" s="543"/>
      <c r="AQ107" s="543"/>
      <c r="AR107" s="543"/>
      <c r="AS107" s="543"/>
      <c r="AT107" s="543"/>
      <c r="AU107" s="543"/>
      <c r="AV107" s="543"/>
      <c r="AW107" s="543"/>
      <c r="AX107" s="543"/>
      <c r="AY107" s="543"/>
    </row>
    <row r="108" spans="1:51">
      <c r="B108" s="543"/>
      <c r="C108" s="543"/>
      <c r="D108" s="543"/>
      <c r="E108" s="543"/>
      <c r="F108" s="543"/>
      <c r="G108" s="543"/>
      <c r="H108" s="543"/>
      <c r="I108" s="543"/>
      <c r="J108" s="543"/>
      <c r="K108" s="543"/>
      <c r="L108" s="543"/>
      <c r="M108" s="543"/>
      <c r="N108" s="543"/>
      <c r="O108" s="543"/>
      <c r="P108" s="543"/>
      <c r="Q108" s="543"/>
      <c r="R108" s="543"/>
      <c r="S108" s="543"/>
      <c r="T108" s="543"/>
      <c r="U108" s="543"/>
      <c r="V108" s="543"/>
      <c r="W108" s="543"/>
      <c r="X108" s="543"/>
      <c r="Y108" s="543"/>
      <c r="Z108" s="543"/>
      <c r="AA108" s="543"/>
      <c r="AB108" s="543"/>
      <c r="AC108" s="543"/>
      <c r="AD108" s="543"/>
      <c r="AE108" s="543"/>
      <c r="AF108" s="543"/>
      <c r="AG108" s="543"/>
      <c r="AH108" s="543"/>
      <c r="AI108" s="543"/>
      <c r="AJ108" s="543"/>
      <c r="AK108" s="543"/>
      <c r="AL108" s="543"/>
      <c r="AM108" s="543"/>
      <c r="AN108" s="543"/>
      <c r="AO108" s="543"/>
      <c r="AP108" s="543"/>
      <c r="AQ108" s="543"/>
      <c r="AR108" s="543"/>
      <c r="AS108" s="543"/>
      <c r="AT108" s="543"/>
      <c r="AU108" s="543"/>
      <c r="AV108" s="543"/>
      <c r="AW108" s="543"/>
      <c r="AX108" s="543"/>
      <c r="AY108" s="543"/>
    </row>
    <row r="109" spans="1:51">
      <c r="B109" s="543"/>
      <c r="C109" s="543"/>
      <c r="D109" s="543"/>
      <c r="E109" s="543"/>
      <c r="F109" s="543"/>
      <c r="G109" s="543"/>
      <c r="H109" s="543"/>
      <c r="I109" s="543"/>
      <c r="J109" s="543"/>
      <c r="K109" s="543"/>
      <c r="L109" s="543"/>
      <c r="M109" s="543"/>
      <c r="N109" s="543"/>
      <c r="O109" s="543"/>
      <c r="P109" s="543"/>
      <c r="Q109" s="543"/>
      <c r="R109" s="543"/>
      <c r="S109" s="543"/>
      <c r="T109" s="543"/>
      <c r="U109" s="543"/>
      <c r="V109" s="543"/>
      <c r="W109" s="543"/>
      <c r="X109" s="543"/>
      <c r="Y109" s="543"/>
      <c r="Z109" s="543"/>
      <c r="AA109" s="543"/>
      <c r="AB109" s="543"/>
      <c r="AC109" s="543"/>
      <c r="AD109" s="543"/>
      <c r="AE109" s="543"/>
      <c r="AF109" s="543"/>
      <c r="AG109" s="543"/>
      <c r="AH109" s="543"/>
      <c r="AI109" s="543"/>
      <c r="AJ109" s="543"/>
      <c r="AK109" s="543"/>
      <c r="AL109" s="543"/>
      <c r="AM109" s="543"/>
      <c r="AN109" s="543"/>
      <c r="AO109" s="543"/>
      <c r="AP109" s="543"/>
      <c r="AQ109" s="543"/>
      <c r="AR109" s="543"/>
      <c r="AS109" s="543"/>
      <c r="AT109" s="543"/>
      <c r="AU109" s="543"/>
      <c r="AV109" s="543"/>
      <c r="AW109" s="543"/>
      <c r="AX109" s="543"/>
      <c r="AY109" s="543"/>
    </row>
    <row r="110" spans="1:51">
      <c r="A110" s="63"/>
      <c r="B110" s="461"/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  <c r="AK110" s="461"/>
      <c r="AL110" s="461"/>
      <c r="AM110" s="461"/>
      <c r="AN110" s="461"/>
      <c r="AO110" s="461"/>
      <c r="AP110" s="461"/>
      <c r="AQ110" s="461"/>
      <c r="AR110" s="461"/>
      <c r="AS110" s="461"/>
      <c r="AT110" s="461"/>
      <c r="AU110" s="461"/>
      <c r="AV110" s="461"/>
      <c r="AW110" s="461"/>
      <c r="AX110" s="461"/>
      <c r="AY110" s="461"/>
    </row>
    <row r="111" spans="1:51">
      <c r="B111" s="104"/>
      <c r="C111" s="104"/>
      <c r="N111" s="104"/>
      <c r="O111" s="104"/>
      <c r="Z111" s="104"/>
      <c r="AA111" s="104"/>
      <c r="AD111" s="104"/>
      <c r="AE111" s="104"/>
      <c r="AL111" s="555"/>
      <c r="AM111" s="104"/>
      <c r="AP111" s="104"/>
      <c r="AQ111" s="104"/>
      <c r="AT111" s="104"/>
      <c r="AU111" s="104"/>
      <c r="AW111" s="104"/>
      <c r="AX111" s="104"/>
    </row>
    <row r="112" spans="1:51">
      <c r="B112" s="104"/>
      <c r="C112" s="104"/>
      <c r="N112" s="104"/>
      <c r="O112" s="104"/>
      <c r="Z112" s="104"/>
      <c r="AA112" s="104"/>
      <c r="AD112" s="104"/>
      <c r="AE112" s="104"/>
      <c r="AL112" s="104"/>
      <c r="AM112" s="104"/>
      <c r="AP112" s="104"/>
      <c r="AQ112" s="104"/>
      <c r="AT112" s="104"/>
      <c r="AU112" s="104"/>
      <c r="AW112" s="104"/>
      <c r="AX112" s="104"/>
    </row>
    <row r="113" spans="2:50">
      <c r="B113" s="104"/>
      <c r="C113" s="104"/>
      <c r="N113" s="104"/>
      <c r="O113" s="104"/>
      <c r="Z113" s="104"/>
      <c r="AA113" s="104"/>
      <c r="AD113" s="104"/>
      <c r="AE113" s="104"/>
      <c r="AL113" s="104"/>
      <c r="AM113" s="104"/>
      <c r="AP113" s="104"/>
      <c r="AQ113" s="104"/>
      <c r="AT113" s="104"/>
      <c r="AU113" s="104"/>
      <c r="AW113" s="104"/>
      <c r="AX113" s="104"/>
    </row>
    <row r="114" spans="2:50">
      <c r="B114" s="104"/>
      <c r="C114" s="104"/>
      <c r="N114" s="104"/>
      <c r="O114" s="104"/>
      <c r="Z114" s="104"/>
      <c r="AA114" s="104"/>
      <c r="AD114" s="104"/>
      <c r="AE114" s="104"/>
      <c r="AL114" s="104"/>
      <c r="AM114" s="104"/>
      <c r="AP114" s="104"/>
      <c r="AQ114" s="104"/>
      <c r="AT114" s="104"/>
      <c r="AU114" s="104"/>
      <c r="AW114" s="104"/>
      <c r="AX114" s="104"/>
    </row>
    <row r="115" spans="2:50">
      <c r="B115" s="104"/>
      <c r="C115" s="104"/>
      <c r="N115" s="104"/>
      <c r="O115" s="104"/>
      <c r="Z115" s="104"/>
      <c r="AA115" s="104"/>
      <c r="AD115" s="104"/>
      <c r="AE115" s="104"/>
      <c r="AL115" s="104"/>
      <c r="AM115" s="104"/>
      <c r="AP115" s="104"/>
      <c r="AQ115" s="104"/>
      <c r="AT115" s="104"/>
      <c r="AU115" s="104"/>
      <c r="AW115" s="104"/>
      <c r="AX115" s="104"/>
    </row>
    <row r="116" spans="2:50">
      <c r="B116" s="104"/>
      <c r="C116" s="104"/>
      <c r="N116" s="104"/>
      <c r="O116" s="104"/>
      <c r="Z116" s="104"/>
      <c r="AA116" s="104"/>
      <c r="AD116" s="104"/>
      <c r="AE116" s="104"/>
      <c r="AL116" s="104"/>
      <c r="AM116" s="104"/>
      <c r="AP116" s="104"/>
      <c r="AQ116" s="104"/>
      <c r="AT116" s="104"/>
      <c r="AU116" s="104"/>
      <c r="AW116" s="104"/>
      <c r="AX116" s="104"/>
    </row>
    <row r="117" spans="2:50">
      <c r="B117" s="104"/>
      <c r="C117" s="104"/>
      <c r="N117" s="104"/>
      <c r="O117" s="104"/>
      <c r="Z117" s="104"/>
      <c r="AA117" s="104"/>
      <c r="AD117" s="104"/>
      <c r="AE117" s="104"/>
      <c r="AL117" s="104"/>
      <c r="AM117" s="104"/>
      <c r="AP117" s="104"/>
      <c r="AQ117" s="104"/>
      <c r="AT117" s="104"/>
      <c r="AU117" s="104"/>
      <c r="AW117" s="104"/>
      <c r="AX117" s="104"/>
    </row>
    <row r="118" spans="2:50" s="15" customFormat="1">
      <c r="D118" s="379"/>
    </row>
  </sheetData>
  <mergeCells count="25">
    <mergeCell ref="B6:E6"/>
    <mergeCell ref="B5:E5"/>
    <mergeCell ref="N5:Q5"/>
    <mergeCell ref="N6:Q6"/>
    <mergeCell ref="J5:M5"/>
    <mergeCell ref="J6:M6"/>
    <mergeCell ref="F5:I5"/>
    <mergeCell ref="F6:I6"/>
    <mergeCell ref="AW6:AY6"/>
    <mergeCell ref="AT5:AV5"/>
    <mergeCell ref="AW5:AY5"/>
    <mergeCell ref="AT6:AV6"/>
    <mergeCell ref="AD6:AG6"/>
    <mergeCell ref="AL6:AO6"/>
    <mergeCell ref="AP5:AS5"/>
    <mergeCell ref="AP6:AS6"/>
    <mergeCell ref="AD5:AG5"/>
    <mergeCell ref="R6:U6"/>
    <mergeCell ref="V5:Y5"/>
    <mergeCell ref="V6:Y6"/>
    <mergeCell ref="AL5:AO5"/>
    <mergeCell ref="AH5:AK5"/>
    <mergeCell ref="AH6:AK6"/>
    <mergeCell ref="Z5:AB5"/>
    <mergeCell ref="Z6:AC6"/>
  </mergeCells>
  <phoneticPr fontId="29" type="noConversion"/>
  <hyperlinks>
    <hyperlink ref="B1" location="Innhold!A1" display="Tilbake"/>
  </hyperlinks>
  <pageMargins left="0.78740157480314965" right="0.78740157480314965" top="0.98425196850393704" bottom="0.98425196850393704" header="0.51181102362204722" footer="0.51181102362204722"/>
  <pageSetup paperSize="9" scale="40" fitToWidth="4" orientation="portrait" r:id="rId1"/>
  <headerFooter alignWithMargins="0"/>
  <colBreaks count="4" manualBreakCount="4">
    <brk id="13" min="1" max="85" man="1"/>
    <brk id="25" min="1" max="85" man="1"/>
    <brk id="37" min="1" max="85" man="1"/>
    <brk id="48" min="1" max="8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DB110"/>
  <sheetViews>
    <sheetView showGridLines="0" zoomScale="60" zoomScaleNormal="60" workbookViewId="0">
      <pane xSplit="1" ySplit="9" topLeftCell="B10" activePane="bottomRight" state="frozen"/>
      <selection activeCell="F43" sqref="F43"/>
      <selection pane="topRight" activeCell="F43" sqref="F43"/>
      <selection pane="bottomLeft" activeCell="F43" sqref="F43"/>
      <selection pane="bottomRight" activeCell="A5" sqref="A5"/>
    </sheetView>
  </sheetViews>
  <sheetFormatPr baseColWidth="10" defaultRowHeight="18.75"/>
  <cols>
    <col min="1" max="1" width="46.140625" style="27" bestFit="1" customWidth="1"/>
    <col min="2" max="5" width="12.7109375" style="27" customWidth="1"/>
    <col min="6" max="9" width="12.28515625" style="27" customWidth="1"/>
    <col min="10" max="11" width="15.7109375" style="27" customWidth="1"/>
    <col min="12" max="25" width="12.28515625" style="27" customWidth="1"/>
    <col min="26" max="27" width="12.7109375" style="27" customWidth="1"/>
    <col min="28" max="29" width="12.28515625" style="27" customWidth="1"/>
    <col min="30" max="31" width="13" style="27" bestFit="1" customWidth="1"/>
    <col min="32" max="33" width="12.28515625" style="27" customWidth="1"/>
    <col min="34" max="35" width="12.7109375" style="27" customWidth="1"/>
    <col min="36" max="37" width="12.28515625" style="27" customWidth="1"/>
    <col min="38" max="38" width="15.85546875" style="27" bestFit="1" customWidth="1"/>
    <col min="39" max="41" width="12.28515625" style="27" customWidth="1"/>
    <col min="42" max="43" width="15.7109375" style="27" customWidth="1"/>
    <col min="44" max="44" width="10" style="27" customWidth="1"/>
    <col min="45" max="45" width="12" style="27" customWidth="1"/>
    <col min="46" max="47" width="13" style="27" bestFit="1" customWidth="1"/>
    <col min="48" max="49" width="12" style="27" customWidth="1"/>
    <col min="50" max="51" width="13" style="110" bestFit="1" customWidth="1"/>
    <col min="52" max="53" width="12" style="110" customWidth="1"/>
    <col min="54" max="61" width="12" style="27" customWidth="1"/>
    <col min="62" max="63" width="14.7109375" style="27" customWidth="1"/>
    <col min="64" max="65" width="12.28515625" style="27" customWidth="1"/>
    <col min="66" max="67" width="14.7109375" style="27" customWidth="1"/>
    <col min="68" max="69" width="12" style="27" customWidth="1"/>
    <col min="70" max="71" width="13" style="27" bestFit="1" customWidth="1"/>
    <col min="72" max="73" width="12" style="27" customWidth="1"/>
    <col min="74" max="75" width="14.28515625" style="27" customWidth="1"/>
    <col min="76" max="77" width="12.28515625" style="27" customWidth="1"/>
    <col min="78" max="79" width="15.7109375" style="27" customWidth="1"/>
    <col min="80" max="81" width="12.28515625" style="27" customWidth="1"/>
    <col min="82" max="83" width="12.7109375" style="27" customWidth="1"/>
    <col min="84" max="89" width="12.28515625" style="27" customWidth="1"/>
    <col min="90" max="91" width="15.7109375" style="27" customWidth="1"/>
    <col min="92" max="92" width="12.28515625" style="27" customWidth="1"/>
    <col min="93" max="99" width="11.42578125" style="27"/>
    <col min="100" max="100" width="17.28515625" style="27" bestFit="1" customWidth="1"/>
    <col min="101" max="105" width="11.42578125" style="27"/>
    <col min="106" max="106" width="13.28515625" style="27" bestFit="1" customWidth="1"/>
    <col min="107" max="16384" width="11.42578125" style="27"/>
  </cols>
  <sheetData>
    <row r="1" spans="1:106" ht="20.25">
      <c r="A1" s="66" t="s">
        <v>0</v>
      </c>
      <c r="B1" s="557" t="s">
        <v>446</v>
      </c>
      <c r="C1" s="66"/>
      <c r="D1" s="66"/>
      <c r="E1" s="6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594"/>
      <c r="AY1" s="594"/>
      <c r="AZ1" s="594"/>
      <c r="BA1" s="594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106" ht="20.100000000000001" customHeight="1">
      <c r="A2" s="66" t="s">
        <v>97</v>
      </c>
      <c r="B2" s="66"/>
      <c r="C2" s="66"/>
      <c r="D2" s="66"/>
      <c r="E2" s="6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594"/>
      <c r="AY2" s="594"/>
      <c r="AZ2" s="594"/>
      <c r="BA2" s="594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106" ht="20.100000000000001" customHeight="1">
      <c r="A3" s="28" t="s">
        <v>170</v>
      </c>
      <c r="B3" s="28"/>
      <c r="C3" s="28"/>
      <c r="D3" s="28"/>
      <c r="E3" s="2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594"/>
      <c r="AY3" s="594"/>
      <c r="AZ3" s="594"/>
      <c r="BA3" s="594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</row>
    <row r="4" spans="1:106" ht="20.100000000000001" customHeight="1">
      <c r="A4" s="124" t="s">
        <v>306</v>
      </c>
      <c r="B4" s="124"/>
      <c r="C4" s="124"/>
      <c r="D4" s="124"/>
      <c r="E4" s="124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206"/>
      <c r="AF4" s="206"/>
      <c r="AG4" s="206"/>
      <c r="AH4" s="126"/>
      <c r="AI4" s="2"/>
      <c r="AJ4" s="2"/>
      <c r="AK4" s="2"/>
      <c r="AL4" s="2"/>
      <c r="AM4" s="2"/>
      <c r="AN4" s="2"/>
      <c r="AO4" s="2"/>
      <c r="AP4" s="126"/>
      <c r="AQ4" s="2"/>
      <c r="AR4" s="2"/>
      <c r="AS4" s="2"/>
      <c r="AT4" s="126"/>
      <c r="AU4" s="2"/>
      <c r="AV4" s="2"/>
      <c r="AW4" s="2"/>
      <c r="AX4" s="598"/>
      <c r="AY4" s="594"/>
      <c r="AZ4" s="594"/>
      <c r="BA4" s="594"/>
      <c r="BB4" s="2"/>
      <c r="BC4" s="2"/>
      <c r="BD4" s="2"/>
      <c r="BE4" s="2"/>
      <c r="BF4" s="2"/>
      <c r="BG4" s="2"/>
      <c r="BH4" s="2"/>
      <c r="BI4" s="2"/>
      <c r="BJ4" s="126"/>
      <c r="BM4" s="2"/>
      <c r="BN4" s="2"/>
      <c r="BO4" s="2"/>
      <c r="BP4" s="2"/>
      <c r="BQ4" s="2"/>
      <c r="BR4" s="2"/>
      <c r="BS4" s="2"/>
      <c r="BT4" s="2"/>
      <c r="BU4" s="2"/>
      <c r="BV4" s="126"/>
      <c r="BW4" s="2"/>
      <c r="BX4" s="2"/>
      <c r="BY4" s="2"/>
      <c r="BZ4" s="126"/>
      <c r="CA4" s="2"/>
      <c r="CB4" s="2"/>
      <c r="CC4" s="2"/>
      <c r="CD4" s="126"/>
      <c r="CE4" s="2"/>
      <c r="CF4" s="2"/>
      <c r="CG4" s="2"/>
      <c r="CH4" s="2"/>
      <c r="CI4" s="2"/>
      <c r="CJ4" s="2"/>
      <c r="CK4" s="2"/>
      <c r="CL4" s="126"/>
      <c r="CM4" s="2"/>
      <c r="CN4" s="2"/>
    </row>
    <row r="5" spans="1:106" ht="20.100000000000001" customHeight="1">
      <c r="A5" s="202" t="s">
        <v>474</v>
      </c>
      <c r="B5" s="501"/>
      <c r="C5" s="501"/>
      <c r="D5" s="501"/>
      <c r="E5" s="509"/>
      <c r="F5" s="129"/>
      <c r="G5" s="129"/>
      <c r="H5" s="129"/>
      <c r="I5" s="93"/>
      <c r="J5" s="128"/>
      <c r="K5" s="129"/>
      <c r="L5" s="129"/>
      <c r="M5" s="130"/>
      <c r="N5" s="129"/>
      <c r="O5" s="129"/>
      <c r="P5" s="129"/>
      <c r="Q5" s="129"/>
      <c r="R5" s="128"/>
      <c r="S5" s="129"/>
      <c r="T5" s="129"/>
      <c r="U5" s="130"/>
      <c r="V5" s="128"/>
      <c r="W5" s="129"/>
      <c r="X5" s="129"/>
      <c r="Y5" s="130"/>
      <c r="Z5" s="128"/>
      <c r="AA5" s="129"/>
      <c r="AB5" s="129"/>
      <c r="AC5" s="130"/>
      <c r="AD5" s="128"/>
      <c r="AE5" s="129"/>
      <c r="AF5" s="129"/>
      <c r="AG5" s="130"/>
      <c r="AH5" s="91"/>
      <c r="AI5" s="92"/>
      <c r="AJ5" s="92"/>
      <c r="AK5" s="93"/>
      <c r="AL5" s="128"/>
      <c r="AM5" s="129"/>
      <c r="AN5" s="129"/>
      <c r="AO5" s="130"/>
      <c r="AP5" s="128"/>
      <c r="AQ5" s="129"/>
      <c r="AR5" s="129"/>
      <c r="AS5" s="130"/>
      <c r="AT5" s="128"/>
      <c r="AU5" s="129"/>
      <c r="AV5" s="129"/>
      <c r="AW5" s="130"/>
      <c r="AX5" s="599"/>
      <c r="AY5" s="600"/>
      <c r="AZ5" s="600"/>
      <c r="BA5" s="601"/>
      <c r="BB5" s="128"/>
      <c r="BC5" s="129"/>
      <c r="BD5" s="129"/>
      <c r="BE5" s="130"/>
      <c r="BF5" s="128"/>
      <c r="BG5" s="129"/>
      <c r="BH5" s="129"/>
      <c r="BI5" s="130"/>
      <c r="BJ5" s="128"/>
      <c r="BK5" s="129"/>
      <c r="BL5" s="129"/>
      <c r="BM5" s="130"/>
      <c r="BN5" s="128"/>
      <c r="BO5" s="129"/>
      <c r="BP5" s="129"/>
      <c r="BQ5" s="130"/>
      <c r="BR5" s="128"/>
      <c r="BS5" s="129"/>
      <c r="BT5" s="129"/>
      <c r="BU5" s="130"/>
      <c r="BV5" s="91"/>
      <c r="BW5" s="92"/>
      <c r="BX5" s="92"/>
      <c r="BY5" s="93"/>
      <c r="BZ5" s="91"/>
      <c r="CA5" s="92"/>
      <c r="CB5" s="92"/>
      <c r="CC5" s="93"/>
      <c r="CD5" s="91"/>
      <c r="CE5" s="92"/>
      <c r="CF5" s="92"/>
      <c r="CG5" s="93"/>
      <c r="CH5" s="91"/>
      <c r="CI5" s="92"/>
      <c r="CJ5" s="92"/>
      <c r="CK5" s="93"/>
      <c r="CL5" s="91"/>
      <c r="CM5" s="92"/>
      <c r="CN5" s="93"/>
    </row>
    <row r="6" spans="1:106" ht="20.100000000000001" customHeight="1">
      <c r="A6" s="131" t="s">
        <v>84</v>
      </c>
      <c r="B6" s="665" t="s">
        <v>355</v>
      </c>
      <c r="C6" s="666"/>
      <c r="D6" s="666"/>
      <c r="E6" s="667"/>
      <c r="F6" s="671" t="s">
        <v>66</v>
      </c>
      <c r="G6" s="672"/>
      <c r="H6" s="672"/>
      <c r="I6" s="673"/>
      <c r="J6" s="665" t="s">
        <v>351</v>
      </c>
      <c r="K6" s="666"/>
      <c r="L6" s="666"/>
      <c r="M6" s="667"/>
      <c r="N6" s="665" t="s">
        <v>447</v>
      </c>
      <c r="O6" s="666"/>
      <c r="P6" s="666"/>
      <c r="Q6" s="667"/>
      <c r="R6" s="665" t="s">
        <v>127</v>
      </c>
      <c r="S6" s="666"/>
      <c r="T6" s="666"/>
      <c r="U6" s="667"/>
      <c r="V6" s="665" t="s">
        <v>127</v>
      </c>
      <c r="W6" s="666"/>
      <c r="X6" s="666"/>
      <c r="Y6" s="667"/>
      <c r="Z6" s="671" t="s">
        <v>75</v>
      </c>
      <c r="AA6" s="672"/>
      <c r="AB6" s="672"/>
      <c r="AC6" s="673"/>
      <c r="AD6" s="671" t="s">
        <v>92</v>
      </c>
      <c r="AE6" s="672"/>
      <c r="AF6" s="672"/>
      <c r="AG6" s="673"/>
      <c r="AH6" s="3" t="s">
        <v>1</v>
      </c>
      <c r="AI6" s="4"/>
      <c r="AJ6" s="4"/>
      <c r="AK6" s="117"/>
      <c r="AL6" s="671" t="s">
        <v>118</v>
      </c>
      <c r="AM6" s="672"/>
      <c r="AN6" s="672"/>
      <c r="AO6" s="673"/>
      <c r="AP6" s="3" t="s">
        <v>1</v>
      </c>
      <c r="AQ6" s="4"/>
      <c r="AR6" s="4"/>
      <c r="AS6" s="117"/>
      <c r="AT6" s="671" t="s">
        <v>128</v>
      </c>
      <c r="AU6" s="672"/>
      <c r="AV6" s="672"/>
      <c r="AW6" s="673"/>
      <c r="AX6" s="671" t="s">
        <v>128</v>
      </c>
      <c r="AY6" s="672"/>
      <c r="AZ6" s="672"/>
      <c r="BA6" s="673"/>
      <c r="BB6" s="3"/>
      <c r="BC6" s="4"/>
      <c r="BD6" s="4"/>
      <c r="BE6" s="117"/>
      <c r="BF6" s="671"/>
      <c r="BG6" s="672"/>
      <c r="BH6" s="672"/>
      <c r="BI6" s="673"/>
      <c r="BJ6" s="3"/>
      <c r="BK6" s="4"/>
      <c r="BL6" s="4"/>
      <c r="BM6" s="117"/>
      <c r="BN6" s="671" t="s">
        <v>326</v>
      </c>
      <c r="BO6" s="672"/>
      <c r="BP6" s="672"/>
      <c r="BQ6" s="673"/>
      <c r="BR6" s="671" t="s">
        <v>353</v>
      </c>
      <c r="BS6" s="672"/>
      <c r="BT6" s="672"/>
      <c r="BU6" s="673"/>
      <c r="BV6" s="671"/>
      <c r="BW6" s="672"/>
      <c r="BX6" s="672"/>
      <c r="BY6" s="673"/>
      <c r="BZ6" s="671" t="s">
        <v>47</v>
      </c>
      <c r="CA6" s="672"/>
      <c r="CB6" s="672"/>
      <c r="CC6" s="673"/>
      <c r="CD6" s="658" t="s">
        <v>51</v>
      </c>
      <c r="CE6" s="656"/>
      <c r="CF6" s="656"/>
      <c r="CG6" s="657"/>
      <c r="CH6" s="658" t="s">
        <v>302</v>
      </c>
      <c r="CI6" s="656"/>
      <c r="CJ6" s="656"/>
      <c r="CK6" s="657"/>
      <c r="CL6" s="671" t="s">
        <v>80</v>
      </c>
      <c r="CM6" s="672"/>
      <c r="CN6" s="673"/>
    </row>
    <row r="7" spans="1:106" ht="20.100000000000001" customHeight="1">
      <c r="A7" s="97" t="s">
        <v>78</v>
      </c>
      <c r="B7" s="668" t="s">
        <v>356</v>
      </c>
      <c r="C7" s="669"/>
      <c r="D7" s="669"/>
      <c r="E7" s="670"/>
      <c r="F7" s="674" t="s">
        <v>110</v>
      </c>
      <c r="G7" s="675"/>
      <c r="H7" s="675"/>
      <c r="I7" s="676"/>
      <c r="J7" s="668" t="s">
        <v>95</v>
      </c>
      <c r="K7" s="669"/>
      <c r="L7" s="669"/>
      <c r="M7" s="670"/>
      <c r="N7" s="668" t="s">
        <v>449</v>
      </c>
      <c r="O7" s="669"/>
      <c r="P7" s="669"/>
      <c r="Q7" s="670"/>
      <c r="R7" s="668" t="s">
        <v>95</v>
      </c>
      <c r="S7" s="669"/>
      <c r="T7" s="669"/>
      <c r="U7" s="670"/>
      <c r="V7" s="668" t="s">
        <v>455</v>
      </c>
      <c r="W7" s="669"/>
      <c r="X7" s="669"/>
      <c r="Y7" s="670"/>
      <c r="Z7" s="674" t="s">
        <v>2</v>
      </c>
      <c r="AA7" s="675"/>
      <c r="AB7" s="675"/>
      <c r="AC7" s="676"/>
      <c r="AD7" s="674" t="s">
        <v>93</v>
      </c>
      <c r="AE7" s="675"/>
      <c r="AF7" s="675"/>
      <c r="AG7" s="676"/>
      <c r="AH7" s="674" t="s">
        <v>3</v>
      </c>
      <c r="AI7" s="675"/>
      <c r="AJ7" s="675"/>
      <c r="AK7" s="676"/>
      <c r="AL7" s="674" t="s">
        <v>119</v>
      </c>
      <c r="AM7" s="675"/>
      <c r="AN7" s="675"/>
      <c r="AO7" s="676"/>
      <c r="AP7" s="674" t="s">
        <v>128</v>
      </c>
      <c r="AQ7" s="675"/>
      <c r="AR7" s="675"/>
      <c r="AS7" s="676"/>
      <c r="AT7" s="674" t="s">
        <v>129</v>
      </c>
      <c r="AU7" s="675"/>
      <c r="AV7" s="675"/>
      <c r="AW7" s="676"/>
      <c r="AX7" s="674" t="s">
        <v>468</v>
      </c>
      <c r="AY7" s="675"/>
      <c r="AZ7" s="675"/>
      <c r="BA7" s="676"/>
      <c r="BB7" s="674" t="s">
        <v>298</v>
      </c>
      <c r="BC7" s="675"/>
      <c r="BD7" s="675"/>
      <c r="BE7" s="676"/>
      <c r="BF7" s="674" t="s">
        <v>303</v>
      </c>
      <c r="BG7" s="675"/>
      <c r="BH7" s="675"/>
      <c r="BI7" s="676"/>
      <c r="BJ7" s="674" t="s">
        <v>112</v>
      </c>
      <c r="BK7" s="675"/>
      <c r="BL7" s="675"/>
      <c r="BM7" s="676"/>
      <c r="BN7" s="674" t="s">
        <v>110</v>
      </c>
      <c r="BO7" s="675"/>
      <c r="BP7" s="675"/>
      <c r="BQ7" s="676"/>
      <c r="BR7" s="674" t="s">
        <v>354</v>
      </c>
      <c r="BS7" s="675"/>
      <c r="BT7" s="675"/>
      <c r="BU7" s="676"/>
      <c r="BV7" s="674" t="s">
        <v>94</v>
      </c>
      <c r="BW7" s="675"/>
      <c r="BX7" s="675"/>
      <c r="BY7" s="676"/>
      <c r="BZ7" s="674" t="s">
        <v>95</v>
      </c>
      <c r="CA7" s="675"/>
      <c r="CB7" s="675"/>
      <c r="CC7" s="676"/>
      <c r="CD7" s="677" t="s">
        <v>2</v>
      </c>
      <c r="CE7" s="678"/>
      <c r="CF7" s="678"/>
      <c r="CG7" s="679"/>
      <c r="CH7" s="677" t="s">
        <v>2</v>
      </c>
      <c r="CI7" s="678"/>
      <c r="CJ7" s="678"/>
      <c r="CK7" s="679"/>
      <c r="CL7" s="674" t="s">
        <v>81</v>
      </c>
      <c r="CM7" s="675"/>
      <c r="CN7" s="676"/>
    </row>
    <row r="8" spans="1:106" ht="20.100000000000001" customHeight="1">
      <c r="A8" s="132"/>
      <c r="B8" s="7"/>
      <c r="C8" s="6"/>
      <c r="D8" s="6" t="s">
        <v>4</v>
      </c>
      <c r="E8" s="7" t="s">
        <v>5</v>
      </c>
      <c r="F8" s="7"/>
      <c r="G8" s="6"/>
      <c r="H8" s="6" t="s">
        <v>4</v>
      </c>
      <c r="I8" s="7" t="s">
        <v>5</v>
      </c>
      <c r="J8" s="7"/>
      <c r="K8" s="6"/>
      <c r="L8" s="6" t="s">
        <v>4</v>
      </c>
      <c r="M8" s="7" t="s">
        <v>5</v>
      </c>
      <c r="N8" s="7"/>
      <c r="O8" s="6"/>
      <c r="P8" s="6" t="s">
        <v>4</v>
      </c>
      <c r="Q8" s="7" t="s">
        <v>5</v>
      </c>
      <c r="R8" s="7"/>
      <c r="S8" s="6"/>
      <c r="T8" s="6" t="s">
        <v>4</v>
      </c>
      <c r="U8" s="7" t="s">
        <v>5</v>
      </c>
      <c r="V8" s="7"/>
      <c r="W8" s="6"/>
      <c r="X8" s="6" t="s">
        <v>4</v>
      </c>
      <c r="Y8" s="7" t="s">
        <v>5</v>
      </c>
      <c r="Z8" s="7"/>
      <c r="AA8" s="6"/>
      <c r="AB8" s="6" t="s">
        <v>4</v>
      </c>
      <c r="AC8" s="7" t="s">
        <v>5</v>
      </c>
      <c r="AD8" s="7"/>
      <c r="AE8" s="6"/>
      <c r="AF8" s="6" t="s">
        <v>4</v>
      </c>
      <c r="AG8" s="7" t="s">
        <v>5</v>
      </c>
      <c r="AH8" s="7"/>
      <c r="AI8" s="6"/>
      <c r="AJ8" s="6" t="s">
        <v>4</v>
      </c>
      <c r="AK8" s="7" t="s">
        <v>5</v>
      </c>
      <c r="AL8" s="7"/>
      <c r="AM8" s="6"/>
      <c r="AN8" s="6" t="s">
        <v>4</v>
      </c>
      <c r="AO8" s="7" t="s">
        <v>5</v>
      </c>
      <c r="AP8" s="7"/>
      <c r="AQ8" s="6"/>
      <c r="AR8" s="6" t="s">
        <v>4</v>
      </c>
      <c r="AS8" s="7" t="s">
        <v>5</v>
      </c>
      <c r="AT8" s="7"/>
      <c r="AU8" s="6"/>
      <c r="AV8" s="6" t="s">
        <v>4</v>
      </c>
      <c r="AW8" s="7" t="s">
        <v>5</v>
      </c>
      <c r="AX8" s="7"/>
      <c r="AY8" s="6"/>
      <c r="AZ8" s="6" t="s">
        <v>4</v>
      </c>
      <c r="BA8" s="7" t="s">
        <v>5</v>
      </c>
      <c r="BB8" s="7"/>
      <c r="BC8" s="6"/>
      <c r="BD8" s="6" t="s">
        <v>4</v>
      </c>
      <c r="BE8" s="7" t="s">
        <v>5</v>
      </c>
      <c r="BF8" s="7"/>
      <c r="BG8" s="6"/>
      <c r="BH8" s="6" t="s">
        <v>4</v>
      </c>
      <c r="BI8" s="7" t="s">
        <v>5</v>
      </c>
      <c r="BJ8" s="7"/>
      <c r="BK8" s="6"/>
      <c r="BL8" s="6" t="s">
        <v>4</v>
      </c>
      <c r="BM8" s="7" t="s">
        <v>5</v>
      </c>
      <c r="BN8" s="7"/>
      <c r="BO8" s="6"/>
      <c r="BP8" s="6" t="s">
        <v>4</v>
      </c>
      <c r="BQ8" s="7" t="s">
        <v>5</v>
      </c>
      <c r="BR8" s="7"/>
      <c r="BS8" s="6"/>
      <c r="BT8" s="6" t="s">
        <v>4</v>
      </c>
      <c r="BU8" s="7" t="s">
        <v>5</v>
      </c>
      <c r="BV8" s="7"/>
      <c r="BW8" s="6"/>
      <c r="BX8" s="6" t="s">
        <v>4</v>
      </c>
      <c r="BY8" s="7" t="s">
        <v>5</v>
      </c>
      <c r="BZ8" s="7"/>
      <c r="CA8" s="6"/>
      <c r="CB8" s="6" t="s">
        <v>4</v>
      </c>
      <c r="CC8" s="7" t="s">
        <v>5</v>
      </c>
      <c r="CD8" s="7"/>
      <c r="CE8" s="6"/>
      <c r="CF8" s="6" t="s">
        <v>4</v>
      </c>
      <c r="CG8" s="7" t="s">
        <v>5</v>
      </c>
      <c r="CH8" s="7"/>
      <c r="CI8" s="6"/>
      <c r="CJ8" s="6" t="s">
        <v>4</v>
      </c>
      <c r="CK8" s="7" t="s">
        <v>5</v>
      </c>
      <c r="CL8" s="5"/>
      <c r="CM8" s="6"/>
      <c r="CN8" s="7" t="s">
        <v>4</v>
      </c>
      <c r="DB8" s="7"/>
    </row>
    <row r="9" spans="1:106" ht="20.100000000000001" customHeight="1">
      <c r="A9" s="200" t="s">
        <v>6</v>
      </c>
      <c r="B9" s="199">
        <v>2014</v>
      </c>
      <c r="C9" s="196">
        <v>2015</v>
      </c>
      <c r="D9" s="9" t="s">
        <v>7</v>
      </c>
      <c r="E9" s="50" t="s">
        <v>8</v>
      </c>
      <c r="F9" s="199">
        <v>2014</v>
      </c>
      <c r="G9" s="196">
        <v>2015</v>
      </c>
      <c r="H9" s="9" t="s">
        <v>7</v>
      </c>
      <c r="I9" s="50" t="s">
        <v>8</v>
      </c>
      <c r="J9" s="199">
        <v>2014</v>
      </c>
      <c r="K9" s="196">
        <v>2015</v>
      </c>
      <c r="L9" s="9" t="s">
        <v>7</v>
      </c>
      <c r="M9" s="50" t="s">
        <v>8</v>
      </c>
      <c r="N9" s="199">
        <v>2014</v>
      </c>
      <c r="O9" s="196">
        <v>2015</v>
      </c>
      <c r="P9" s="9" t="s">
        <v>7</v>
      </c>
      <c r="Q9" s="50" t="s">
        <v>8</v>
      </c>
      <c r="R9" s="199">
        <v>2014</v>
      </c>
      <c r="S9" s="196">
        <v>2015</v>
      </c>
      <c r="T9" s="9" t="s">
        <v>7</v>
      </c>
      <c r="U9" s="50" t="s">
        <v>8</v>
      </c>
      <c r="V9" s="199">
        <v>2014</v>
      </c>
      <c r="W9" s="196">
        <v>2015</v>
      </c>
      <c r="X9" s="9" t="s">
        <v>7</v>
      </c>
      <c r="Y9" s="50" t="s">
        <v>8</v>
      </c>
      <c r="Z9" s="199">
        <v>2014</v>
      </c>
      <c r="AA9" s="196">
        <v>2015</v>
      </c>
      <c r="AB9" s="9" t="s">
        <v>7</v>
      </c>
      <c r="AC9" s="50" t="s">
        <v>8</v>
      </c>
      <c r="AD9" s="199">
        <v>2014</v>
      </c>
      <c r="AE9" s="196">
        <v>2015</v>
      </c>
      <c r="AF9" s="9" t="s">
        <v>7</v>
      </c>
      <c r="AG9" s="50" t="s">
        <v>8</v>
      </c>
      <c r="AH9" s="199">
        <v>2014</v>
      </c>
      <c r="AI9" s="196">
        <v>2015</v>
      </c>
      <c r="AJ9" s="9" t="s">
        <v>7</v>
      </c>
      <c r="AK9" s="50" t="s">
        <v>8</v>
      </c>
      <c r="AL9" s="199">
        <v>2014</v>
      </c>
      <c r="AM9" s="196">
        <v>2015</v>
      </c>
      <c r="AN9" s="9" t="s">
        <v>7</v>
      </c>
      <c r="AO9" s="50" t="s">
        <v>8</v>
      </c>
      <c r="AP9" s="199">
        <v>2014</v>
      </c>
      <c r="AQ9" s="196">
        <v>2015</v>
      </c>
      <c r="AR9" s="9" t="s">
        <v>7</v>
      </c>
      <c r="AS9" s="50" t="s">
        <v>8</v>
      </c>
      <c r="AT9" s="199">
        <v>2014</v>
      </c>
      <c r="AU9" s="196">
        <v>2015</v>
      </c>
      <c r="AV9" s="9" t="s">
        <v>7</v>
      </c>
      <c r="AW9" s="50" t="s">
        <v>8</v>
      </c>
      <c r="AX9" s="295">
        <v>2014</v>
      </c>
      <c r="AY9" s="602">
        <v>2015</v>
      </c>
      <c r="AZ9" s="9" t="s">
        <v>7</v>
      </c>
      <c r="BA9" s="50" t="s">
        <v>8</v>
      </c>
      <c r="BB9" s="199">
        <v>2014</v>
      </c>
      <c r="BC9" s="196">
        <v>2015</v>
      </c>
      <c r="BD9" s="9" t="s">
        <v>7</v>
      </c>
      <c r="BE9" s="50" t="s">
        <v>8</v>
      </c>
      <c r="BF9" s="199">
        <v>2014</v>
      </c>
      <c r="BG9" s="196">
        <v>2015</v>
      </c>
      <c r="BH9" s="9" t="s">
        <v>7</v>
      </c>
      <c r="BI9" s="50" t="s">
        <v>8</v>
      </c>
      <c r="BJ9" s="199">
        <v>2014</v>
      </c>
      <c r="BK9" s="196">
        <v>2015</v>
      </c>
      <c r="BL9" s="9" t="s">
        <v>7</v>
      </c>
      <c r="BM9" s="50" t="s">
        <v>8</v>
      </c>
      <c r="BN9" s="199">
        <v>2014</v>
      </c>
      <c r="BO9" s="196">
        <v>2015</v>
      </c>
      <c r="BP9" s="9" t="s">
        <v>7</v>
      </c>
      <c r="BQ9" s="50" t="s">
        <v>8</v>
      </c>
      <c r="BR9" s="199">
        <v>2014</v>
      </c>
      <c r="BS9" s="196">
        <v>2015</v>
      </c>
      <c r="BT9" s="9" t="s">
        <v>7</v>
      </c>
      <c r="BU9" s="50" t="s">
        <v>8</v>
      </c>
      <c r="BV9" s="199">
        <v>2014</v>
      </c>
      <c r="BW9" s="196">
        <v>2015</v>
      </c>
      <c r="BX9" s="9" t="s">
        <v>7</v>
      </c>
      <c r="BY9" s="50" t="s">
        <v>8</v>
      </c>
      <c r="BZ9" s="199">
        <v>2014</v>
      </c>
      <c r="CA9" s="196">
        <v>2015</v>
      </c>
      <c r="CB9" s="9" t="s">
        <v>7</v>
      </c>
      <c r="CC9" s="50" t="s">
        <v>8</v>
      </c>
      <c r="CD9" s="199">
        <v>2014</v>
      </c>
      <c r="CE9" s="196">
        <v>2015</v>
      </c>
      <c r="CF9" s="9" t="s">
        <v>7</v>
      </c>
      <c r="CG9" s="50" t="s">
        <v>8</v>
      </c>
      <c r="CH9" s="199">
        <v>2014</v>
      </c>
      <c r="CI9" s="196">
        <v>2015</v>
      </c>
      <c r="CJ9" s="9" t="s">
        <v>7</v>
      </c>
      <c r="CK9" s="50" t="s">
        <v>8</v>
      </c>
      <c r="CL9" s="199">
        <v>2014</v>
      </c>
      <c r="CM9" s="199">
        <v>2015</v>
      </c>
      <c r="CN9" s="50" t="s">
        <v>7</v>
      </c>
      <c r="DB9" s="50"/>
    </row>
    <row r="10" spans="1:106" ht="20.100000000000001" customHeight="1">
      <c r="A10" s="485" t="s">
        <v>346</v>
      </c>
      <c r="B10" s="485"/>
      <c r="C10" s="485"/>
      <c r="D10" s="485"/>
      <c r="E10" s="485"/>
      <c r="F10" s="149"/>
      <c r="G10" s="485"/>
      <c r="H10" s="485"/>
      <c r="I10" s="624"/>
      <c r="J10" s="149"/>
      <c r="K10" s="485"/>
      <c r="L10" s="485"/>
      <c r="M10" s="613"/>
      <c r="N10" s="485"/>
      <c r="O10" s="485"/>
      <c r="P10" s="485"/>
      <c r="Q10" s="485"/>
      <c r="R10" s="149"/>
      <c r="S10" s="485"/>
      <c r="T10" s="485"/>
      <c r="U10" s="485"/>
      <c r="V10" s="485"/>
      <c r="W10" s="485"/>
      <c r="X10" s="485"/>
      <c r="Y10" s="485"/>
      <c r="Z10" s="485"/>
      <c r="AA10" s="485"/>
      <c r="AB10" s="485"/>
      <c r="AC10" s="485"/>
      <c r="AD10" s="166"/>
      <c r="AE10" s="485"/>
      <c r="AF10" s="633"/>
      <c r="AG10" s="613"/>
      <c r="AH10" s="148"/>
      <c r="AI10" s="485"/>
      <c r="AJ10" s="485"/>
      <c r="AK10" s="613"/>
      <c r="AL10" s="485"/>
      <c r="AM10" s="485"/>
      <c r="AN10" s="485"/>
      <c r="AO10" s="485"/>
      <c r="AP10" s="485"/>
      <c r="AQ10" s="485"/>
      <c r="AR10" s="633"/>
      <c r="AS10" s="485"/>
      <c r="AT10" s="485"/>
      <c r="AU10" s="485"/>
      <c r="AV10" s="485"/>
      <c r="AW10" s="624"/>
      <c r="AX10" s="486"/>
      <c r="AY10" s="486"/>
      <c r="AZ10" s="486"/>
      <c r="BA10" s="486"/>
      <c r="BB10" s="485"/>
      <c r="BC10" s="485"/>
      <c r="BD10" s="485"/>
      <c r="BE10" s="485"/>
      <c r="BF10" s="485"/>
      <c r="BG10" s="485"/>
      <c r="BH10" s="485"/>
      <c r="BI10" s="485"/>
      <c r="BJ10" s="70"/>
      <c r="BK10" s="485"/>
      <c r="BL10" s="633"/>
      <c r="BM10" s="613"/>
      <c r="BN10" s="485"/>
      <c r="BO10" s="485"/>
      <c r="BP10" s="485"/>
      <c r="BQ10" s="485"/>
      <c r="BR10" s="485"/>
      <c r="BS10" s="485"/>
      <c r="BT10" s="485"/>
      <c r="BU10" s="613"/>
      <c r="BV10" s="148"/>
      <c r="BW10" s="485"/>
      <c r="BX10" s="485"/>
      <c r="BY10" s="485"/>
      <c r="BZ10" s="148"/>
      <c r="CA10" s="485"/>
      <c r="CB10" s="485"/>
      <c r="CC10" s="624"/>
      <c r="CD10" s="485"/>
      <c r="CE10" s="485"/>
      <c r="CF10" s="485"/>
      <c r="CG10" s="485"/>
      <c r="CH10" s="485"/>
      <c r="CI10" s="485"/>
      <c r="CJ10" s="485"/>
      <c r="CK10" s="485"/>
      <c r="CL10" s="148"/>
      <c r="CM10" s="148"/>
      <c r="CN10" s="156"/>
      <c r="DB10" s="69"/>
    </row>
    <row r="11" spans="1:106" s="28" customFormat="1" ht="20.100000000000001" customHeight="1">
      <c r="A11" s="84" t="s">
        <v>9</v>
      </c>
      <c r="B11" s="10"/>
      <c r="C11" s="10"/>
      <c r="D11" s="84"/>
      <c r="E11" s="84"/>
      <c r="F11" s="70">
        <v>376885.84499999997</v>
      </c>
      <c r="G11" s="10">
        <v>410668.163</v>
      </c>
      <c r="H11" s="10">
        <f>IF(F11=0, "    ---- ", IF(ABS(ROUND(100/F11*G11-100,1))&lt;999,ROUND(100/F11*G11-100,1),IF(ROUND(100/F11*G11-100,1)&gt;999,999,-999)))</f>
        <v>9</v>
      </c>
      <c r="I11" s="47">
        <f>100/$CM11*G11</f>
        <v>1.5954653558213268</v>
      </c>
      <c r="J11" s="70">
        <v>16795239</v>
      </c>
      <c r="K11" s="10">
        <v>19154712</v>
      </c>
      <c r="L11" s="10">
        <f t="shared" ref="L11:L18" si="0">IF(J11=0, "    ---- ", IF(ABS(ROUND(100/J11*K11-100,1))&lt;999,ROUND(100/J11*K11-100,1),IF(ROUND(100/J11*K11-100,1)&gt;999,999,-999)))</f>
        <v>14</v>
      </c>
      <c r="M11" s="37">
        <f t="shared" ref="M11:M18" si="1">100/$CM11*K11</f>
        <v>74.416967639965407</v>
      </c>
      <c r="N11" s="10"/>
      <c r="O11" s="10"/>
      <c r="P11" s="84"/>
      <c r="Q11" s="84"/>
      <c r="R11" s="70">
        <v>217981</v>
      </c>
      <c r="S11" s="10">
        <v>289155</v>
      </c>
      <c r="T11" s="643">
        <f>IF(R11=0, "    ---- ", IF(ABS(ROUND(100/R11*S11-100,1))&lt;999,ROUND(100/R11*S11-100,1),IF(ROUND(100/R11*S11-100,1)&gt;999,999,-999)))</f>
        <v>32.700000000000003</v>
      </c>
      <c r="U11" s="47">
        <f>100/$CM11*S11</f>
        <v>1.1233809350897155</v>
      </c>
      <c r="V11" s="10"/>
      <c r="W11" s="10"/>
      <c r="X11" s="84"/>
      <c r="Y11" s="84"/>
      <c r="Z11" s="10"/>
      <c r="AA11" s="10"/>
      <c r="AB11" s="84"/>
      <c r="AC11" s="84"/>
      <c r="AD11" s="70"/>
      <c r="AE11" s="10"/>
      <c r="AF11" s="643"/>
      <c r="AG11" s="37"/>
      <c r="AH11" s="70">
        <v>21245</v>
      </c>
      <c r="AI11" s="10">
        <v>25938</v>
      </c>
      <c r="AJ11" s="10">
        <f>IF(AH11=0, "    ---- ", IF(ABS(ROUND(100/AH11*AI11-100,1))&lt;999,ROUND(100/AH11*AI11-100,1),IF(ROUND(100/AH11*AI11-100,1)&gt;999,999,-999)))</f>
        <v>22.1</v>
      </c>
      <c r="AK11" s="37">
        <f>100/$CM11*AI11</f>
        <v>0.10077036431795072</v>
      </c>
      <c r="AL11" s="10"/>
      <c r="AM11" s="10"/>
      <c r="AN11" s="84"/>
      <c r="AO11" s="84"/>
      <c r="AP11" s="10"/>
      <c r="AQ11" s="10"/>
      <c r="AR11" s="643"/>
      <c r="AS11" s="84"/>
      <c r="AT11" s="10"/>
      <c r="AU11" s="10"/>
      <c r="AV11" s="84"/>
      <c r="AW11" s="47"/>
      <c r="AX11" s="97"/>
      <c r="AY11" s="97"/>
      <c r="AZ11" s="205"/>
      <c r="BA11" s="205"/>
      <c r="BB11" s="10"/>
      <c r="BC11" s="10"/>
      <c r="BD11" s="84"/>
      <c r="BE11" s="84"/>
      <c r="BF11" s="10"/>
      <c r="BG11" s="10"/>
      <c r="BH11" s="84"/>
      <c r="BI11" s="84"/>
      <c r="BJ11" s="70">
        <v>911182.48588442954</v>
      </c>
      <c r="BK11" s="10">
        <v>876364.79</v>
      </c>
      <c r="BL11" s="625">
        <f t="shared" ref="BL11:BL18" si="2">IF(BJ11=0, "    ---- ", IF(ABS(ROUND(100/BJ11*BK11-100,1))&lt;999,ROUND(100/BJ11*BK11-100,1),IF(ROUND(100/BJ11*BK11-100,1)&gt;999,999,-999)))</f>
        <v>-3.8</v>
      </c>
      <c r="BM11" s="614">
        <f t="shared" ref="BM11:BM18" si="3">100/$CM11*BK11</f>
        <v>3.4047189129356306</v>
      </c>
      <c r="BN11" s="10"/>
      <c r="BO11" s="10"/>
      <c r="BP11" s="84"/>
      <c r="BQ11" s="84"/>
      <c r="BR11" s="10"/>
      <c r="BS11" s="10"/>
      <c r="BT11" s="84"/>
      <c r="BU11" s="37"/>
      <c r="BV11" s="70">
        <v>978179.67776999995</v>
      </c>
      <c r="BW11" s="10">
        <v>985370.70811000001</v>
      </c>
      <c r="BX11" s="234">
        <f>IF(BV11=0, "    ---- ", IF(ABS(ROUND(100/BV11*BW11-100,1))&lt;999,ROUND(100/BV11*BW11-100,1),IF(ROUND(100/BV11*BW11-100,1)&gt;999,999,-999)))</f>
        <v>0.7</v>
      </c>
      <c r="BY11" s="545">
        <f>100/$CM11*BW11</f>
        <v>3.8282120920842697</v>
      </c>
      <c r="BZ11" s="70">
        <v>4030854.7543670484</v>
      </c>
      <c r="CA11" s="10">
        <v>3997501.7940000002</v>
      </c>
      <c r="CB11" s="234">
        <f>IF(BZ11=0, "    ---- ", IF(ABS(ROUND(100/BZ11*CA11-100,1))&lt;999,ROUND(100/BZ11*CA11-100,1),IF(ROUND(100/BZ11*CA11-100,1)&gt;999,999,-999)))</f>
        <v>-0.8</v>
      </c>
      <c r="CC11" s="545">
        <f>100/$CM11*CA11</f>
        <v>15.530484699785706</v>
      </c>
      <c r="CD11" s="10"/>
      <c r="CE11" s="10"/>
      <c r="CF11" s="84"/>
      <c r="CG11" s="84"/>
      <c r="CH11" s="10"/>
      <c r="CI11" s="10"/>
      <c r="CJ11" s="84"/>
      <c r="CK11" s="84"/>
      <c r="CL11" s="70">
        <f>B11+F11+J11+N11+R11+V11+Z11+AD11+AH11+AL11+AP11+AT11+AX11+BB11+BF11+BJ11+BN11+BR11+BV11+BZ11+CD11+CH11</f>
        <v>23331567.763021477</v>
      </c>
      <c r="CM11" s="70">
        <f>C11+G11+K11+O11+S11+W11+AA11+AE11+AI11+AM11+AQ11+AU11+AY11+BC11+BG11+BK11+BO11+BS11+BW11+CA11+CE11+CI11</f>
        <v>25739710.455109999</v>
      </c>
      <c r="CN11" s="155">
        <f>IF(CL11=0, "    ---- ", IF(ABS(ROUND(100/CL11*CM11-100,1))&lt;999,ROUND(100/CL11*CM11-100,1),IF(ROUND(100/CL11*CM11-100,1)&gt;999,999,-999)))</f>
        <v>10.3</v>
      </c>
      <c r="DB11" s="67"/>
    </row>
    <row r="12" spans="1:106" s="28" customFormat="1" ht="20.100000000000001" customHeight="1">
      <c r="A12" s="84" t="s">
        <v>10</v>
      </c>
      <c r="B12" s="10"/>
      <c r="C12" s="10"/>
      <c r="D12" s="84"/>
      <c r="E12" s="84"/>
      <c r="F12" s="10"/>
      <c r="G12" s="10"/>
      <c r="H12" s="10"/>
      <c r="I12" s="47"/>
      <c r="J12" s="134">
        <v>32327482</v>
      </c>
      <c r="K12" s="10">
        <v>30682199</v>
      </c>
      <c r="L12" s="10">
        <f t="shared" si="0"/>
        <v>-5.0999999999999996</v>
      </c>
      <c r="M12" s="37">
        <f t="shared" si="1"/>
        <v>57.300455893927854</v>
      </c>
      <c r="N12" s="10"/>
      <c r="O12" s="10"/>
      <c r="P12" s="84"/>
      <c r="Q12" s="84"/>
      <c r="R12" s="134">
        <v>202458</v>
      </c>
      <c r="S12" s="10">
        <v>286239</v>
      </c>
      <c r="T12" s="643">
        <f>IF(R12=0, "    ---- ", IF(ABS(ROUND(100/R12*S12-100,1))&lt;999,ROUND(100/R12*S12-100,1),IF(ROUND(100/R12*S12-100,1)&gt;999,999,-999)))</f>
        <v>41.4</v>
      </c>
      <c r="U12" s="47">
        <f>100/$CM12*S12</f>
        <v>0.53456485288495836</v>
      </c>
      <c r="V12" s="10"/>
      <c r="W12" s="10"/>
      <c r="X12" s="84"/>
      <c r="Y12" s="84"/>
      <c r="Z12" s="10"/>
      <c r="AA12" s="10"/>
      <c r="AB12" s="84"/>
      <c r="AC12" s="84"/>
      <c r="AD12" s="134">
        <v>433351.50900000002</v>
      </c>
      <c r="AE12" s="10">
        <v>655558.47699999996</v>
      </c>
      <c r="AF12" s="643">
        <f>IF(AD12=0, "    ---- ", IF(ABS(ROUND(100/AD12*AE12-100,1))&lt;999,ROUND(100/AD12*AE12-100,1),IF(ROUND(100/AD12*AE12-100,1)&gt;999,999,-999)))</f>
        <v>51.3</v>
      </c>
      <c r="AG12" s="37">
        <f>100/$CM12*AE12</f>
        <v>1.2242864208405992</v>
      </c>
      <c r="AH12" s="134">
        <v>2513</v>
      </c>
      <c r="AI12" s="10">
        <v>2402</v>
      </c>
      <c r="AJ12" s="10">
        <f>IF(AH12=0, "    ---- ", IF(ABS(ROUND(100/AH12*AI12-100,1))&lt;999,ROUND(100/AH12*AI12-100,1),IF(ROUND(100/AH12*AI12-100,1)&gt;999,999,-999)))</f>
        <v>-4.4000000000000004</v>
      </c>
      <c r="AK12" s="37">
        <f>100/$CM12*AI12</f>
        <v>4.4858484575116247E-3</v>
      </c>
      <c r="AL12" s="10"/>
      <c r="AM12" s="10"/>
      <c r="AN12" s="84"/>
      <c r="AO12" s="84"/>
      <c r="AP12" s="10"/>
      <c r="AQ12" s="10"/>
      <c r="AR12" s="643"/>
      <c r="AS12" s="84"/>
      <c r="AT12" s="10"/>
      <c r="AU12" s="10"/>
      <c r="AV12" s="84"/>
      <c r="AW12" s="47"/>
      <c r="AX12" s="97"/>
      <c r="AY12" s="97"/>
      <c r="AZ12" s="205"/>
      <c r="BA12" s="205"/>
      <c r="BB12" s="10"/>
      <c r="BC12" s="10"/>
      <c r="BD12" s="84"/>
      <c r="BE12" s="84"/>
      <c r="BF12" s="10"/>
      <c r="BG12" s="10"/>
      <c r="BH12" s="84"/>
      <c r="BI12" s="84"/>
      <c r="BJ12" s="134">
        <v>4777679</v>
      </c>
      <c r="BK12" s="10">
        <v>4563299.6900000004</v>
      </c>
      <c r="BL12" s="625">
        <f t="shared" si="2"/>
        <v>-4.5</v>
      </c>
      <c r="BM12" s="614">
        <f t="shared" si="3"/>
        <v>8.5221777167151451</v>
      </c>
      <c r="BN12" s="10"/>
      <c r="BO12" s="10"/>
      <c r="BP12" s="84"/>
      <c r="BQ12" s="84"/>
      <c r="BR12" s="10"/>
      <c r="BS12" s="10"/>
      <c r="BT12" s="84"/>
      <c r="BU12" s="37"/>
      <c r="BV12" s="134">
        <v>4777009.3459000001</v>
      </c>
      <c r="BW12" s="10">
        <v>4764098.7979800003</v>
      </c>
      <c r="BX12" s="234">
        <f>IF(BV12=0, "    ---- ", IF(ABS(ROUND(100/BV12*BW12-100,1))&lt;999,ROUND(100/BV12*BW12-100,1),IF(ROUND(100/BV12*BW12-100,1)&gt;999,999,-999)))</f>
        <v>-0.3</v>
      </c>
      <c r="BY12" s="545">
        <f>100/$CM12*BW12</f>
        <v>8.8971795355335423</v>
      </c>
      <c r="BZ12" s="134">
        <v>13321769.499453487</v>
      </c>
      <c r="CA12" s="10">
        <v>12592372.120999999</v>
      </c>
      <c r="CB12" s="234">
        <f>IF(BZ12=0, "    ---- ", IF(ABS(ROUND(100/BZ12*CA12-100,1))&lt;999,ROUND(100/BZ12*CA12-100,1),IF(ROUND(100/BZ12*CA12-100,1)&gt;999,999,-999)))</f>
        <v>-5.5</v>
      </c>
      <c r="CC12" s="545">
        <f>100/$CM12*CA12</f>
        <v>23.516849731640395</v>
      </c>
      <c r="CD12" s="10"/>
      <c r="CE12" s="10"/>
      <c r="CF12" s="84"/>
      <c r="CG12" s="84"/>
      <c r="CH12" s="10"/>
      <c r="CI12" s="10"/>
      <c r="CJ12" s="84"/>
      <c r="CK12" s="84"/>
      <c r="CL12" s="70">
        <f t="shared" ref="CL12:CL18" si="4">B12+F12+J12+N12+R12+V12+Z12+AD12+AH12+AL12+AP12+AT12+AX12+BB12+BF12+BJ12+BN12+BR12+BV12+BZ12+CD12+CH12</f>
        <v>55842262.354353487</v>
      </c>
      <c r="CM12" s="70">
        <f t="shared" ref="CM12:CM18" si="5">C12+G12+K12+O12+S12+W12+AA12+AE12+AI12+AM12+AQ12+AU12+AY12+BC12+BG12+BK12+BO12+BS12+BW12+CA12+CE12+CI12</f>
        <v>53546169.085979998</v>
      </c>
      <c r="CN12" s="155">
        <f t="shared" ref="CN12:CN71" si="6">IF(CL12=0, "    ---- ", IF(ABS(ROUND(100/CL12*CM12-100,1))&lt;999,ROUND(100/CL12*CM12-100,1),IF(ROUND(100/CL12*CM12-100,1)&gt;999,999,-999)))</f>
        <v>-4.0999999999999996</v>
      </c>
      <c r="DB12" s="67"/>
    </row>
    <row r="13" spans="1:106" s="110" customFormat="1" ht="20.100000000000001" customHeight="1">
      <c r="A13" s="430" t="s">
        <v>361</v>
      </c>
      <c r="B13" s="430"/>
      <c r="C13" s="430"/>
      <c r="D13" s="430"/>
      <c r="E13" s="430"/>
      <c r="F13" s="430"/>
      <c r="G13" s="430"/>
      <c r="H13" s="617"/>
      <c r="I13" s="513"/>
      <c r="J13" s="430"/>
      <c r="K13" s="430"/>
      <c r="L13" s="617"/>
      <c r="M13" s="615"/>
      <c r="N13" s="430"/>
      <c r="O13" s="430"/>
      <c r="P13" s="430"/>
      <c r="Q13" s="430"/>
      <c r="R13" s="430"/>
      <c r="S13" s="430"/>
      <c r="T13" s="430"/>
      <c r="U13" s="513"/>
      <c r="V13" s="430"/>
      <c r="W13" s="430"/>
      <c r="X13" s="430"/>
      <c r="Y13" s="430"/>
      <c r="Z13" s="430"/>
      <c r="AA13" s="430"/>
      <c r="AB13" s="430"/>
      <c r="AC13" s="430"/>
      <c r="AD13" s="430"/>
      <c r="AE13" s="430"/>
      <c r="AF13" s="627"/>
      <c r="AG13" s="615"/>
      <c r="AH13" s="430"/>
      <c r="AI13" s="430"/>
      <c r="AJ13" s="617"/>
      <c r="AK13" s="615"/>
      <c r="AL13" s="430"/>
      <c r="AM13" s="430"/>
      <c r="AN13" s="430"/>
      <c r="AO13" s="430"/>
      <c r="AP13" s="430"/>
      <c r="AQ13" s="430"/>
      <c r="AR13" s="627"/>
      <c r="AS13" s="430"/>
      <c r="AT13" s="430"/>
      <c r="AU13" s="430"/>
      <c r="AV13" s="430"/>
      <c r="AW13" s="513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627"/>
      <c r="BM13" s="615"/>
      <c r="BN13" s="430"/>
      <c r="BO13" s="430"/>
      <c r="BP13" s="430"/>
      <c r="BQ13" s="430"/>
      <c r="BR13" s="430"/>
      <c r="BS13" s="430"/>
      <c r="BT13" s="430"/>
      <c r="BU13" s="615"/>
      <c r="BV13" s="430"/>
      <c r="BW13" s="430"/>
      <c r="BX13" s="617"/>
      <c r="BY13" s="513"/>
      <c r="BZ13" s="430"/>
      <c r="CA13" s="430"/>
      <c r="CB13" s="617"/>
      <c r="CC13" s="513"/>
      <c r="CD13" s="430"/>
      <c r="CE13" s="430"/>
      <c r="CF13" s="430"/>
      <c r="CG13" s="430"/>
      <c r="CH13" s="430"/>
      <c r="CI13" s="430"/>
      <c r="CJ13" s="430"/>
      <c r="CK13" s="430"/>
      <c r="CL13" s="430"/>
      <c r="CM13" s="430"/>
      <c r="CN13" s="430"/>
      <c r="DB13" s="235"/>
    </row>
    <row r="14" spans="1:106" s="110" customFormat="1" ht="20.100000000000001" customHeight="1">
      <c r="A14" s="430" t="s">
        <v>362</v>
      </c>
      <c r="B14" s="430"/>
      <c r="C14" s="430"/>
      <c r="D14" s="430"/>
      <c r="E14" s="430"/>
      <c r="F14" s="430"/>
      <c r="G14" s="430"/>
      <c r="H14" s="617"/>
      <c r="I14" s="513"/>
      <c r="J14" s="430"/>
      <c r="K14" s="430"/>
      <c r="L14" s="617"/>
      <c r="M14" s="615"/>
      <c r="N14" s="430"/>
      <c r="O14" s="430"/>
      <c r="P14" s="430"/>
      <c r="Q14" s="430"/>
      <c r="R14" s="430"/>
      <c r="S14" s="430"/>
      <c r="T14" s="430"/>
      <c r="U14" s="513"/>
      <c r="V14" s="430"/>
      <c r="W14" s="430"/>
      <c r="X14" s="430"/>
      <c r="Y14" s="430"/>
      <c r="Z14" s="430"/>
      <c r="AA14" s="430"/>
      <c r="AB14" s="430"/>
      <c r="AC14" s="430"/>
      <c r="AD14" s="430"/>
      <c r="AE14" s="430"/>
      <c r="AF14" s="627"/>
      <c r="AG14" s="615"/>
      <c r="AH14" s="430"/>
      <c r="AI14" s="430"/>
      <c r="AJ14" s="617"/>
      <c r="AK14" s="615"/>
      <c r="AL14" s="430"/>
      <c r="AM14" s="430"/>
      <c r="AN14" s="430"/>
      <c r="AO14" s="430"/>
      <c r="AP14" s="430"/>
      <c r="AQ14" s="430"/>
      <c r="AR14" s="627"/>
      <c r="AS14" s="430"/>
      <c r="AT14" s="430"/>
      <c r="AU14" s="430"/>
      <c r="AV14" s="430"/>
      <c r="AW14" s="513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627"/>
      <c r="BM14" s="615"/>
      <c r="BN14" s="430"/>
      <c r="BO14" s="430"/>
      <c r="BP14" s="430"/>
      <c r="BQ14" s="430"/>
      <c r="BR14" s="430"/>
      <c r="BS14" s="430"/>
      <c r="BT14" s="430"/>
      <c r="BU14" s="615"/>
      <c r="BV14" s="430"/>
      <c r="BW14" s="430"/>
      <c r="BX14" s="617"/>
      <c r="BY14" s="513"/>
      <c r="BZ14" s="430"/>
      <c r="CA14" s="430"/>
      <c r="CB14" s="617"/>
      <c r="CC14" s="513"/>
      <c r="CD14" s="430"/>
      <c r="CE14" s="430"/>
      <c r="CF14" s="430"/>
      <c r="CG14" s="430"/>
      <c r="CH14" s="430"/>
      <c r="CI14" s="430"/>
      <c r="CJ14" s="430"/>
      <c r="CK14" s="430"/>
      <c r="CL14" s="430"/>
      <c r="CM14" s="430"/>
      <c r="CN14" s="430"/>
      <c r="DB14" s="235"/>
    </row>
    <row r="15" spans="1:106" s="110" customFormat="1" ht="20.100000000000001" customHeight="1">
      <c r="A15" s="430" t="s">
        <v>363</v>
      </c>
      <c r="B15" s="430"/>
      <c r="C15" s="430"/>
      <c r="D15" s="430"/>
      <c r="E15" s="430"/>
      <c r="F15" s="430"/>
      <c r="G15" s="430"/>
      <c r="H15" s="617"/>
      <c r="I15" s="513"/>
      <c r="J15" s="430"/>
      <c r="K15" s="430"/>
      <c r="L15" s="617"/>
      <c r="M15" s="615"/>
      <c r="N15" s="430"/>
      <c r="O15" s="430"/>
      <c r="P15" s="430"/>
      <c r="Q15" s="430"/>
      <c r="R15" s="430"/>
      <c r="S15" s="430"/>
      <c r="T15" s="430"/>
      <c r="U15" s="513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627"/>
      <c r="AG15" s="615"/>
      <c r="AH15" s="430"/>
      <c r="AI15" s="430"/>
      <c r="AJ15" s="617"/>
      <c r="AK15" s="615"/>
      <c r="AL15" s="430"/>
      <c r="AM15" s="430"/>
      <c r="AN15" s="430"/>
      <c r="AO15" s="430"/>
      <c r="AP15" s="430"/>
      <c r="AQ15" s="430"/>
      <c r="AR15" s="627"/>
      <c r="AS15" s="430"/>
      <c r="AT15" s="430"/>
      <c r="AU15" s="430"/>
      <c r="AV15" s="430"/>
      <c r="AW15" s="513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627"/>
      <c r="BM15" s="615"/>
      <c r="BN15" s="430"/>
      <c r="BO15" s="430"/>
      <c r="BP15" s="430"/>
      <c r="BQ15" s="430"/>
      <c r="BR15" s="430"/>
      <c r="BS15" s="430"/>
      <c r="BT15" s="430"/>
      <c r="BU15" s="615"/>
      <c r="BV15" s="430"/>
      <c r="BW15" s="430"/>
      <c r="BX15" s="617"/>
      <c r="BY15" s="513"/>
      <c r="BZ15" s="430"/>
      <c r="CA15" s="430"/>
      <c r="CB15" s="617"/>
      <c r="CC15" s="513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DB15" s="235"/>
    </row>
    <row r="16" spans="1:106" s="263" customFormat="1" ht="20.100000000000001" customHeight="1">
      <c r="A16" s="205" t="s">
        <v>52</v>
      </c>
      <c r="B16" s="97"/>
      <c r="C16" s="97"/>
      <c r="D16" s="205"/>
      <c r="E16" s="205"/>
      <c r="F16" s="97">
        <v>411060.76799999998</v>
      </c>
      <c r="G16" s="97">
        <v>461091.99599999998</v>
      </c>
      <c r="H16" s="97">
        <f>IF(F16=0, "    ---- ", IF(ABS(ROUND(100/F16*G16-100,1))&lt;999,ROUND(100/F16*G16-100,1),IF(ROUND(100/F16*G16-100,1)&gt;999,999,-999)))</f>
        <v>12.2</v>
      </c>
      <c r="I16" s="619">
        <f>100/$CM16*G16</f>
        <v>0.12778684831140172</v>
      </c>
      <c r="J16" s="97">
        <v>138364813</v>
      </c>
      <c r="K16" s="97">
        <v>144193827</v>
      </c>
      <c r="L16" s="97">
        <f t="shared" si="0"/>
        <v>4.2</v>
      </c>
      <c r="M16" s="636">
        <f t="shared" si="1"/>
        <v>39.961818591814165</v>
      </c>
      <c r="N16" s="97"/>
      <c r="O16" s="97"/>
      <c r="P16" s="205"/>
      <c r="Q16" s="205"/>
      <c r="R16" s="97">
        <v>120588</v>
      </c>
      <c r="S16" s="97">
        <v>137446</v>
      </c>
      <c r="T16" s="205">
        <f>IF(R16=0, "    ---- ", IF(ABS(ROUND(100/R16*S16-100,1))&lt;999,ROUND(100/R16*S16-100,1),IF(ROUND(100/R16*S16-100,1)&gt;999,999,-999)))</f>
        <v>14</v>
      </c>
      <c r="U16" s="619">
        <f>100/$CM16*S16</f>
        <v>3.8091728560408412E-2</v>
      </c>
      <c r="V16" s="97"/>
      <c r="W16" s="97"/>
      <c r="X16" s="205"/>
      <c r="Y16" s="205"/>
      <c r="Z16" s="97"/>
      <c r="AA16" s="97"/>
      <c r="AB16" s="205"/>
      <c r="AC16" s="205"/>
      <c r="AD16" s="97">
        <v>3330810.6970000002</v>
      </c>
      <c r="AE16" s="97">
        <v>3928587.1060000001</v>
      </c>
      <c r="AF16" s="629">
        <f>IF(AD16=0, "    ---- ", IF(ABS(ROUND(100/AD16*AE16-100,1))&lt;999,ROUND(100/AD16*AE16-100,1),IF(ROUND(100/AD16*AE16-100,1)&gt;999,999,-999)))</f>
        <v>17.899999999999999</v>
      </c>
      <c r="AG16" s="636">
        <f>100/$CM16*AE16</f>
        <v>1.0887670333634478</v>
      </c>
      <c r="AH16" s="97"/>
      <c r="AI16" s="97"/>
      <c r="AJ16" s="97"/>
      <c r="AK16" s="636"/>
      <c r="AL16" s="97"/>
      <c r="AM16" s="97"/>
      <c r="AN16" s="205"/>
      <c r="AO16" s="205"/>
      <c r="AP16" s="97"/>
      <c r="AQ16" s="97"/>
      <c r="AR16" s="629"/>
      <c r="AS16" s="205"/>
      <c r="AT16" s="97">
        <v>1220615</v>
      </c>
      <c r="AU16" s="97">
        <v>1331683</v>
      </c>
      <c r="AV16" s="625">
        <f>IF(AT16=0, "    ---- ", IF(ABS(ROUND(100/AT16*AU16-100,1))&lt;999,ROUND(100/AT16*AU16-100,1),IF(ROUND(100/AT16*AU16-100,1)&gt;999,999,-999)))</f>
        <v>9.1</v>
      </c>
      <c r="AW16" s="545">
        <f>100/$CM16*AU16</f>
        <v>0.36906208521535994</v>
      </c>
      <c r="AX16" s="97"/>
      <c r="AY16" s="97"/>
      <c r="AZ16" s="85"/>
      <c r="BA16" s="85"/>
      <c r="BB16" s="97"/>
      <c r="BC16" s="97"/>
      <c r="BD16" s="205"/>
      <c r="BE16" s="205"/>
      <c r="BF16" s="97"/>
      <c r="BG16" s="97"/>
      <c r="BH16" s="205"/>
      <c r="BI16" s="205"/>
      <c r="BJ16" s="97">
        <v>37839679.329135627</v>
      </c>
      <c r="BK16" s="97">
        <v>41890511.600000001</v>
      </c>
      <c r="BL16" s="625">
        <f t="shared" si="2"/>
        <v>10.7</v>
      </c>
      <c r="BM16" s="614">
        <f t="shared" si="3"/>
        <v>11.609519353956028</v>
      </c>
      <c r="BN16" s="97"/>
      <c r="BO16" s="97"/>
      <c r="BP16" s="205"/>
      <c r="BQ16" s="205"/>
      <c r="BR16" s="97">
        <v>8269977.1475</v>
      </c>
      <c r="BS16" s="97">
        <v>8603713.2363200001</v>
      </c>
      <c r="BT16" s="85">
        <f>IF(BR16=0, "    ---- ", IF(ABS(ROUND(100/BR16*BS16-100,1))&lt;999,ROUND(100/BR16*BS16-100,1),IF(ROUND(100/BR16*BS16-100,1)&gt;999,999,-999)))</f>
        <v>4</v>
      </c>
      <c r="BU16" s="614">
        <f>100/$CM16*BS16</f>
        <v>2.3844295884165017</v>
      </c>
      <c r="BV16" s="97">
        <v>10094258.212119997</v>
      </c>
      <c r="BW16" s="97">
        <v>10676264.598179996</v>
      </c>
      <c r="BX16" s="234">
        <f>IF(BV16=0, "    ---- ", IF(ABS(ROUND(100/BV16*BW16-100,1))&lt;999,ROUND(100/BV16*BW16-100,1),IF(ROUND(100/BV16*BW16-100,1)&gt;999,999,-999)))</f>
        <v>5.8</v>
      </c>
      <c r="BY16" s="545">
        <f>100/$CM16*BW16</f>
        <v>2.9588156302327477</v>
      </c>
      <c r="BZ16" s="97">
        <v>146511642.94499999</v>
      </c>
      <c r="CA16" s="97">
        <v>149605866.93871999</v>
      </c>
      <c r="CB16" s="234">
        <f>IF(BZ16=0, "    ---- ", IF(ABS(ROUND(100/BZ16*CA16-100,1))&lt;999,ROUND(100/BZ16*CA16-100,1),IF(ROUND(100/BZ16*CA16-100,1)&gt;999,999,-999)))</f>
        <v>2.1</v>
      </c>
      <c r="CC16" s="545">
        <f>100/$CM16*CA16</f>
        <v>41.461709140129955</v>
      </c>
      <c r="CD16" s="97"/>
      <c r="CE16" s="97"/>
      <c r="CF16" s="205"/>
      <c r="CG16" s="205"/>
      <c r="CH16" s="97"/>
      <c r="CI16" s="97"/>
      <c r="CJ16" s="205"/>
      <c r="CK16" s="205"/>
      <c r="CL16" s="134">
        <f t="shared" si="4"/>
        <v>346163445.0987556</v>
      </c>
      <c r="CM16" s="134">
        <f>C16+G16+K16+O16+S16+W16+AA16+AE16+AI16+AM16+AQ16+AU16+AY16+BC16+BG16+BK16+BO16+BS16+BW16+CA16+CE16+CI16</f>
        <v>360828991.47521996</v>
      </c>
      <c r="CN16" s="154">
        <f t="shared" si="6"/>
        <v>4.2</v>
      </c>
      <c r="DB16" s="281"/>
    </row>
    <row r="17" spans="1:106" s="110" customFormat="1" ht="20.100000000000001" customHeight="1">
      <c r="A17" s="85" t="s">
        <v>15</v>
      </c>
      <c r="B17" s="234"/>
      <c r="C17" s="234"/>
      <c r="D17" s="85"/>
      <c r="E17" s="85"/>
      <c r="F17" s="158">
        <v>411060.76799999998</v>
      </c>
      <c r="G17" s="234">
        <v>461091.99599999998</v>
      </c>
      <c r="H17" s="234">
        <f>IF(F17=0, "    ---- ", IF(ABS(ROUND(100/F17*G17-100,1))&lt;999,ROUND(100/F17*G17-100,1),IF(ROUND(100/F17*G17-100,1)&gt;999,999,-999)))</f>
        <v>12.2</v>
      </c>
      <c r="I17" s="545">
        <f>100/$CM17*G17</f>
        <v>0.128339339036661</v>
      </c>
      <c r="J17" s="158">
        <v>138259322</v>
      </c>
      <c r="K17" s="234">
        <v>144087827</v>
      </c>
      <c r="L17" s="234">
        <f t="shared" si="0"/>
        <v>4.2</v>
      </c>
      <c r="M17" s="614">
        <f t="shared" si="1"/>
        <v>40.105091046535442</v>
      </c>
      <c r="N17" s="234"/>
      <c r="O17" s="234"/>
      <c r="P17" s="85"/>
      <c r="Q17" s="85"/>
      <c r="R17" s="234"/>
      <c r="S17" s="234"/>
      <c r="T17" s="85"/>
      <c r="U17" s="545"/>
      <c r="V17" s="234"/>
      <c r="W17" s="234"/>
      <c r="X17" s="85"/>
      <c r="Y17" s="85"/>
      <c r="Z17" s="234"/>
      <c r="AA17" s="234"/>
      <c r="AB17" s="85"/>
      <c r="AC17" s="85"/>
      <c r="AD17" s="158">
        <v>3330810.6970000002</v>
      </c>
      <c r="AE17" s="234">
        <v>3928587.1060000001</v>
      </c>
      <c r="AF17" s="625">
        <f>IF(AD17=0, "    ---- ", IF(ABS(ROUND(100/AD17*AE17-100,1))&lt;999,ROUND(100/AD17*AE17-100,1),IF(ROUND(100/AD17*AE17-100,1)&gt;999,999,-999)))</f>
        <v>17.899999999999999</v>
      </c>
      <c r="AG17" s="614">
        <f>100/$CM17*AE17</f>
        <v>1.0934743541546725</v>
      </c>
      <c r="AH17" s="158"/>
      <c r="AI17" s="234"/>
      <c r="AJ17" s="234"/>
      <c r="AK17" s="614"/>
      <c r="AL17" s="234"/>
      <c r="AM17" s="234"/>
      <c r="AN17" s="85"/>
      <c r="AO17" s="85"/>
      <c r="AP17" s="234"/>
      <c r="AQ17" s="234"/>
      <c r="AR17" s="625"/>
      <c r="AS17" s="85"/>
      <c r="AT17" s="158">
        <v>1220615</v>
      </c>
      <c r="AU17" s="234">
        <v>1331683</v>
      </c>
      <c r="AV17" s="625">
        <f>IF(AT17=0, "    ---- ", IF(ABS(ROUND(100/AT17*AU17-100,1))&lt;999,ROUND(100/AT17*AU17-100,1),IF(ROUND(100/AT17*AU17-100,1)&gt;999,999,-999)))</f>
        <v>9.1</v>
      </c>
      <c r="AW17" s="545">
        <f>100/$CM17*AU17</f>
        <v>0.37065773752090425</v>
      </c>
      <c r="AX17" s="234"/>
      <c r="AY17" s="234"/>
      <c r="AZ17" s="85"/>
      <c r="BA17" s="85"/>
      <c r="BB17" s="234"/>
      <c r="BC17" s="234"/>
      <c r="BD17" s="85"/>
      <c r="BE17" s="85"/>
      <c r="BF17" s="234"/>
      <c r="BG17" s="234"/>
      <c r="BH17" s="85"/>
      <c r="BI17" s="85"/>
      <c r="BJ17" s="158">
        <v>37288229.25992123</v>
      </c>
      <c r="BK17" s="234">
        <v>41360642.109999999</v>
      </c>
      <c r="BL17" s="625">
        <f t="shared" si="2"/>
        <v>10.9</v>
      </c>
      <c r="BM17" s="614">
        <f t="shared" si="3"/>
        <v>11.512230783831015</v>
      </c>
      <c r="BN17" s="234"/>
      <c r="BO17" s="234"/>
      <c r="BP17" s="85"/>
      <c r="BQ17" s="85"/>
      <c r="BR17" s="158">
        <v>8269977.1475</v>
      </c>
      <c r="BS17" s="234">
        <v>8603713.2363200001</v>
      </c>
      <c r="BT17" s="85">
        <f>IF(BR17=0, "    ---- ", IF(ABS(ROUND(100/BR17*BS17-100,1))&lt;999,ROUND(100/BR17*BS17-100,1),IF(ROUND(100/BR17*BS17-100,1)&gt;999,999,-999)))</f>
        <v>4</v>
      </c>
      <c r="BU17" s="614">
        <f>100/$CM17*BS17</f>
        <v>2.3947387497272459</v>
      </c>
      <c r="BV17" s="158">
        <v>9431259.3210099973</v>
      </c>
      <c r="BW17" s="234">
        <v>9953542.9973399956</v>
      </c>
      <c r="BX17" s="234">
        <f>IF(BV17=0, "    ---- ", IF(ABS(ROUND(100/BV17*BW17-100,1))&lt;999,ROUND(100/BV17*BW17-100,1),IF(ROUND(100/BV17*BW17-100,1)&gt;999,999,-999)))</f>
        <v>5.5</v>
      </c>
      <c r="BY17" s="545">
        <f>100/$CM17*BW17</f>
        <v>2.7704474170737949</v>
      </c>
      <c r="BZ17" s="158">
        <v>146464960.51661998</v>
      </c>
      <c r="CA17" s="234">
        <v>149548563.69999999</v>
      </c>
      <c r="CB17" s="234">
        <f>IF(BZ17=0, "    ---- ", IF(ABS(ROUND(100/BZ17*CA17-100,1))&lt;999,ROUND(100/BZ17*CA17-100,1),IF(ROUND(100/BZ17*CA17-100,1)&gt;999,999,-999)))</f>
        <v>2.1</v>
      </c>
      <c r="CC17" s="545">
        <f>100/$CM17*CA17</f>
        <v>41.625020572120256</v>
      </c>
      <c r="CD17" s="234"/>
      <c r="CE17" s="234"/>
      <c r="CF17" s="85"/>
      <c r="CG17" s="85"/>
      <c r="CH17" s="234"/>
      <c r="CI17" s="234"/>
      <c r="CJ17" s="85"/>
      <c r="CK17" s="85"/>
      <c r="CL17" s="158">
        <f t="shared" si="4"/>
        <v>344676234.71005118</v>
      </c>
      <c r="CM17" s="158">
        <f t="shared" si="5"/>
        <v>359275651.14565998</v>
      </c>
      <c r="CN17" s="159">
        <f t="shared" si="6"/>
        <v>4.2</v>
      </c>
      <c r="DB17" s="235"/>
    </row>
    <row r="18" spans="1:106" s="110" customFormat="1" ht="20.100000000000001" customHeight="1">
      <c r="A18" s="265" t="s">
        <v>158</v>
      </c>
      <c r="B18" s="234"/>
      <c r="C18" s="234"/>
      <c r="D18" s="265"/>
      <c r="E18" s="265"/>
      <c r="F18" s="234"/>
      <c r="G18" s="234"/>
      <c r="H18" s="566"/>
      <c r="I18" s="560"/>
      <c r="J18" s="158">
        <v>105491</v>
      </c>
      <c r="K18" s="234">
        <v>106000</v>
      </c>
      <c r="L18" s="566">
        <f t="shared" si="0"/>
        <v>0.5</v>
      </c>
      <c r="M18" s="637">
        <f t="shared" si="1"/>
        <v>6.917051124934023</v>
      </c>
      <c r="N18" s="234"/>
      <c r="O18" s="234"/>
      <c r="P18" s="265"/>
      <c r="Q18" s="265"/>
      <c r="R18" s="158">
        <v>120588</v>
      </c>
      <c r="S18" s="234">
        <v>137446</v>
      </c>
      <c r="T18" s="265">
        <f>IF(R18=0, "    ---- ", IF(ABS(ROUND(100/R18*S18-100,1))&lt;999,ROUND(100/R18*S18-100,1),IF(ROUND(100/R18*S18-100,1)&gt;999,999,-999)))</f>
        <v>14</v>
      </c>
      <c r="U18" s="560">
        <f>100/$CM18*S18</f>
        <v>8.9690661218649215</v>
      </c>
      <c r="V18" s="234"/>
      <c r="W18" s="234"/>
      <c r="X18" s="265"/>
      <c r="Y18" s="265"/>
      <c r="Z18" s="234"/>
      <c r="AA18" s="234"/>
      <c r="AB18" s="265"/>
      <c r="AC18" s="265"/>
      <c r="AD18" s="234"/>
      <c r="AE18" s="234"/>
      <c r="AF18" s="626"/>
      <c r="AG18" s="637"/>
      <c r="AH18" s="234"/>
      <c r="AI18" s="234"/>
      <c r="AJ18" s="566"/>
      <c r="AK18" s="637"/>
      <c r="AL18" s="234"/>
      <c r="AM18" s="234"/>
      <c r="AN18" s="265"/>
      <c r="AO18" s="265"/>
      <c r="AP18" s="234"/>
      <c r="AQ18" s="234"/>
      <c r="AR18" s="626"/>
      <c r="AS18" s="265"/>
      <c r="AT18" s="234"/>
      <c r="AU18" s="234"/>
      <c r="AV18" s="626"/>
      <c r="AW18" s="560"/>
      <c r="AX18" s="234"/>
      <c r="AY18" s="234"/>
      <c r="AZ18" s="265"/>
      <c r="BA18" s="265"/>
      <c r="BB18" s="234"/>
      <c r="BC18" s="234"/>
      <c r="BD18" s="265"/>
      <c r="BE18" s="265"/>
      <c r="BF18" s="234"/>
      <c r="BG18" s="234"/>
      <c r="BH18" s="265"/>
      <c r="BI18" s="265"/>
      <c r="BJ18" s="158">
        <v>551450.06921439921</v>
      </c>
      <c r="BK18" s="234">
        <v>529869.5</v>
      </c>
      <c r="BL18" s="625">
        <f t="shared" si="2"/>
        <v>-3.9</v>
      </c>
      <c r="BM18" s="614">
        <f t="shared" si="3"/>
        <v>34.576739821162533</v>
      </c>
      <c r="BN18" s="234"/>
      <c r="BO18" s="234"/>
      <c r="BP18" s="265"/>
      <c r="BQ18" s="265"/>
      <c r="BR18" s="234"/>
      <c r="BS18" s="234"/>
      <c r="BT18" s="265"/>
      <c r="BU18" s="637"/>
      <c r="BV18" s="158">
        <v>662998.89110999997</v>
      </c>
      <c r="BW18" s="234">
        <v>711908.44784000004</v>
      </c>
      <c r="BX18" s="234">
        <f>IF(BV18=0, "    ---- ", IF(ABS(ROUND(100/BV18*BW18-100,1))&lt;999,ROUND(100/BV18*BW18-100,1),IF(ROUND(100/BV18*BW18-100,1)&gt;999,999,-999)))</f>
        <v>7.4</v>
      </c>
      <c r="BY18" s="85">
        <f>100/$CM18*BW18</f>
        <v>46.45572764133685</v>
      </c>
      <c r="BZ18" s="158">
        <v>46682.428379999998</v>
      </c>
      <c r="CA18" s="234">
        <v>47220.992720000002</v>
      </c>
      <c r="CB18" s="234">
        <f>IF(BZ18=0, "    ---- ", IF(ABS(ROUND(100/BZ18*CA18-100,1))&lt;999,ROUND(100/BZ18*CA18-100,1),IF(ROUND(100/BZ18*CA18-100,1)&gt;999,999,-999)))</f>
        <v>1.2</v>
      </c>
      <c r="CC18" s="545">
        <f>100/$CM18*CA18</f>
        <v>3.0814152907016727</v>
      </c>
      <c r="CD18" s="234"/>
      <c r="CE18" s="234"/>
      <c r="CF18" s="265"/>
      <c r="CG18" s="265"/>
      <c r="CH18" s="234"/>
      <c r="CI18" s="234"/>
      <c r="CJ18" s="265"/>
      <c r="CK18" s="265"/>
      <c r="CL18" s="158">
        <f t="shared" si="4"/>
        <v>1487210.3887043991</v>
      </c>
      <c r="CM18" s="158">
        <f t="shared" si="5"/>
        <v>1532444.94056</v>
      </c>
      <c r="CN18" s="159">
        <f t="shared" si="6"/>
        <v>3</v>
      </c>
      <c r="DB18" s="235"/>
    </row>
    <row r="19" spans="1:106" s="110" customFormat="1" ht="20.100000000000001" customHeight="1">
      <c r="A19" s="430" t="s">
        <v>320</v>
      </c>
      <c r="B19" s="430"/>
      <c r="C19" s="430"/>
      <c r="D19" s="430"/>
      <c r="E19" s="430"/>
      <c r="F19" s="430"/>
      <c r="G19" s="430"/>
      <c r="H19" s="617"/>
      <c r="I19" s="513"/>
      <c r="J19" s="430"/>
      <c r="K19" s="430"/>
      <c r="L19" s="617"/>
      <c r="M19" s="615"/>
      <c r="N19" s="430"/>
      <c r="O19" s="430"/>
      <c r="P19" s="430"/>
      <c r="Q19" s="430"/>
      <c r="R19" s="430"/>
      <c r="S19" s="430"/>
      <c r="T19" s="430"/>
      <c r="U19" s="513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627"/>
      <c r="AG19" s="615"/>
      <c r="AH19" s="430"/>
      <c r="AI19" s="430"/>
      <c r="AJ19" s="617"/>
      <c r="AK19" s="615"/>
      <c r="AL19" s="430"/>
      <c r="AM19" s="430"/>
      <c r="AN19" s="430"/>
      <c r="AO19" s="430"/>
      <c r="AP19" s="430"/>
      <c r="AQ19" s="430"/>
      <c r="AR19" s="627"/>
      <c r="AS19" s="430"/>
      <c r="AT19" s="430"/>
      <c r="AU19" s="430"/>
      <c r="AV19" s="627"/>
      <c r="AW19" s="513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627"/>
      <c r="BM19" s="615"/>
      <c r="BN19" s="430"/>
      <c r="BO19" s="430"/>
      <c r="BP19" s="430"/>
      <c r="BQ19" s="430"/>
      <c r="BR19" s="430"/>
      <c r="BS19" s="430"/>
      <c r="BT19" s="430"/>
      <c r="BU19" s="615"/>
      <c r="BV19" s="430"/>
      <c r="BW19" s="430"/>
      <c r="BX19" s="617"/>
      <c r="BY19" s="430"/>
      <c r="BZ19" s="430"/>
      <c r="CA19" s="430"/>
      <c r="CB19" s="617"/>
      <c r="CC19" s="513"/>
      <c r="CD19" s="430"/>
      <c r="CE19" s="430"/>
      <c r="CF19" s="430"/>
      <c r="CG19" s="430"/>
      <c r="CH19" s="430"/>
      <c r="CI19" s="430"/>
      <c r="CJ19" s="430"/>
      <c r="CK19" s="430"/>
      <c r="CL19" s="430"/>
      <c r="CM19" s="430"/>
      <c r="CN19" s="430"/>
      <c r="DB19" s="235"/>
    </row>
    <row r="20" spans="1:106" s="110" customFormat="1" ht="20.100000000000001" customHeight="1">
      <c r="A20" s="430" t="s">
        <v>321</v>
      </c>
      <c r="B20" s="565"/>
      <c r="C20" s="565"/>
      <c r="D20" s="495"/>
      <c r="E20" s="495"/>
      <c r="F20" s="565"/>
      <c r="G20" s="565"/>
      <c r="H20" s="565"/>
      <c r="I20" s="649"/>
      <c r="J20" s="565"/>
      <c r="K20" s="565"/>
      <c r="L20" s="565"/>
      <c r="M20" s="616"/>
      <c r="N20" s="565"/>
      <c r="O20" s="565"/>
      <c r="P20" s="495"/>
      <c r="Q20" s="495"/>
      <c r="R20" s="565"/>
      <c r="S20" s="565"/>
      <c r="T20" s="495"/>
      <c r="U20" s="649"/>
      <c r="V20" s="565"/>
      <c r="W20" s="565"/>
      <c r="X20" s="495"/>
      <c r="Y20" s="495"/>
      <c r="Z20" s="565"/>
      <c r="AA20" s="565"/>
      <c r="AB20" s="495"/>
      <c r="AC20" s="495"/>
      <c r="AD20" s="565"/>
      <c r="AE20" s="565"/>
      <c r="AF20" s="645"/>
      <c r="AG20" s="616"/>
      <c r="AH20" s="565"/>
      <c r="AI20" s="565"/>
      <c r="AJ20" s="565"/>
      <c r="AK20" s="616"/>
      <c r="AL20" s="565"/>
      <c r="AM20" s="565"/>
      <c r="AN20" s="495"/>
      <c r="AO20" s="495"/>
      <c r="AP20" s="565"/>
      <c r="AQ20" s="565"/>
      <c r="AR20" s="645"/>
      <c r="AS20" s="495"/>
      <c r="AT20" s="565"/>
      <c r="AU20" s="565"/>
      <c r="AV20" s="645"/>
      <c r="AW20" s="649"/>
      <c r="AX20" s="565"/>
      <c r="AY20" s="565"/>
      <c r="AZ20" s="565"/>
      <c r="BA20" s="565"/>
      <c r="BB20" s="565"/>
      <c r="BC20" s="565"/>
      <c r="BD20" s="495"/>
      <c r="BE20" s="495"/>
      <c r="BF20" s="565"/>
      <c r="BG20" s="565"/>
      <c r="BH20" s="495"/>
      <c r="BI20" s="495"/>
      <c r="BJ20" s="565"/>
      <c r="BK20" s="565"/>
      <c r="BL20" s="645"/>
      <c r="BM20" s="616"/>
      <c r="BN20" s="565"/>
      <c r="BO20" s="565"/>
      <c r="BP20" s="495"/>
      <c r="BQ20" s="495"/>
      <c r="BR20" s="565"/>
      <c r="BS20" s="565"/>
      <c r="BT20" s="495"/>
      <c r="BU20" s="616"/>
      <c r="BV20" s="565"/>
      <c r="BW20" s="565"/>
      <c r="BX20" s="565"/>
      <c r="BY20" s="495"/>
      <c r="BZ20" s="565"/>
      <c r="CA20" s="565"/>
      <c r="CB20" s="565"/>
      <c r="CC20" s="649"/>
      <c r="CD20" s="565"/>
      <c r="CE20" s="565"/>
      <c r="CF20" s="495"/>
      <c r="CG20" s="495"/>
      <c r="CH20" s="565"/>
      <c r="CI20" s="565"/>
      <c r="CJ20" s="495"/>
      <c r="CK20" s="495"/>
      <c r="CL20" s="432"/>
      <c r="CM20" s="432"/>
      <c r="CN20" s="435"/>
      <c r="DB20" s="235"/>
    </row>
    <row r="21" spans="1:106" s="110" customFormat="1" ht="20.100000000000001" customHeight="1">
      <c r="A21" s="430" t="s">
        <v>322</v>
      </c>
      <c r="B21" s="565"/>
      <c r="C21" s="565"/>
      <c r="D21" s="495"/>
      <c r="E21" s="495"/>
      <c r="F21" s="565"/>
      <c r="G21" s="565"/>
      <c r="H21" s="565"/>
      <c r="I21" s="649"/>
      <c r="J21" s="565"/>
      <c r="K21" s="565"/>
      <c r="L21" s="565"/>
      <c r="M21" s="616"/>
      <c r="N21" s="565"/>
      <c r="O21" s="565"/>
      <c r="P21" s="495"/>
      <c r="Q21" s="495"/>
      <c r="R21" s="565"/>
      <c r="S21" s="565"/>
      <c r="T21" s="495"/>
      <c r="U21" s="649"/>
      <c r="V21" s="565"/>
      <c r="W21" s="565"/>
      <c r="X21" s="495"/>
      <c r="Y21" s="495"/>
      <c r="Z21" s="565"/>
      <c r="AA21" s="565"/>
      <c r="AB21" s="495"/>
      <c r="AC21" s="495"/>
      <c r="AD21" s="565"/>
      <c r="AE21" s="565"/>
      <c r="AF21" s="645"/>
      <c r="AG21" s="616"/>
      <c r="AH21" s="565"/>
      <c r="AI21" s="565"/>
      <c r="AJ21" s="565"/>
      <c r="AK21" s="616"/>
      <c r="AL21" s="565"/>
      <c r="AM21" s="565"/>
      <c r="AN21" s="495"/>
      <c r="AO21" s="495"/>
      <c r="AP21" s="565"/>
      <c r="AQ21" s="565"/>
      <c r="AR21" s="645"/>
      <c r="AS21" s="495"/>
      <c r="AT21" s="565"/>
      <c r="AU21" s="565"/>
      <c r="AV21" s="645"/>
      <c r="AW21" s="649"/>
      <c r="AX21" s="565"/>
      <c r="AY21" s="565"/>
      <c r="AZ21" s="565"/>
      <c r="BA21" s="565"/>
      <c r="BB21" s="565"/>
      <c r="BC21" s="565"/>
      <c r="BD21" s="495"/>
      <c r="BE21" s="495"/>
      <c r="BF21" s="565"/>
      <c r="BG21" s="565"/>
      <c r="BH21" s="495"/>
      <c r="BI21" s="495"/>
      <c r="BJ21" s="565"/>
      <c r="BK21" s="565"/>
      <c r="BL21" s="645"/>
      <c r="BM21" s="616"/>
      <c r="BN21" s="565"/>
      <c r="BO21" s="565"/>
      <c r="BP21" s="495"/>
      <c r="BQ21" s="495"/>
      <c r="BR21" s="565"/>
      <c r="BS21" s="565"/>
      <c r="BT21" s="495"/>
      <c r="BU21" s="616"/>
      <c r="BV21" s="565"/>
      <c r="BW21" s="565"/>
      <c r="BX21" s="565"/>
      <c r="BY21" s="495"/>
      <c r="BZ21" s="565"/>
      <c r="CA21" s="565"/>
      <c r="CB21" s="565"/>
      <c r="CC21" s="649"/>
      <c r="CD21" s="565"/>
      <c r="CE21" s="565"/>
      <c r="CF21" s="495"/>
      <c r="CG21" s="495"/>
      <c r="CH21" s="565"/>
      <c r="CI21" s="565"/>
      <c r="CJ21" s="495"/>
      <c r="CK21" s="495"/>
      <c r="CL21" s="432"/>
      <c r="CM21" s="432"/>
      <c r="CN21" s="435"/>
      <c r="DB21" s="235"/>
    </row>
    <row r="22" spans="1:106" s="110" customFormat="1" ht="19.5" customHeight="1">
      <c r="A22" s="430" t="s">
        <v>323</v>
      </c>
      <c r="B22" s="430"/>
      <c r="C22" s="430"/>
      <c r="D22" s="430"/>
      <c r="E22" s="430"/>
      <c r="F22" s="430"/>
      <c r="G22" s="430"/>
      <c r="H22" s="617"/>
      <c r="I22" s="513"/>
      <c r="J22" s="430"/>
      <c r="K22" s="430"/>
      <c r="L22" s="617"/>
      <c r="M22" s="615"/>
      <c r="N22" s="430"/>
      <c r="O22" s="430"/>
      <c r="P22" s="430"/>
      <c r="Q22" s="430"/>
      <c r="R22" s="430"/>
      <c r="S22" s="430"/>
      <c r="T22" s="430"/>
      <c r="U22" s="513"/>
      <c r="V22" s="430"/>
      <c r="W22" s="430"/>
      <c r="X22" s="430"/>
      <c r="Y22" s="430"/>
      <c r="Z22" s="430"/>
      <c r="AA22" s="430"/>
      <c r="AB22" s="430"/>
      <c r="AC22" s="430"/>
      <c r="AD22" s="430"/>
      <c r="AE22" s="430"/>
      <c r="AF22" s="627"/>
      <c r="AG22" s="615"/>
      <c r="AH22" s="430"/>
      <c r="AI22" s="430"/>
      <c r="AJ22" s="617"/>
      <c r="AK22" s="615"/>
      <c r="AL22" s="430"/>
      <c r="AM22" s="430"/>
      <c r="AN22" s="430"/>
      <c r="AO22" s="430"/>
      <c r="AP22" s="430"/>
      <c r="AQ22" s="430"/>
      <c r="AR22" s="627"/>
      <c r="AS22" s="430"/>
      <c r="AT22" s="430"/>
      <c r="AU22" s="430"/>
      <c r="AV22" s="627"/>
      <c r="AW22" s="513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627"/>
      <c r="BM22" s="615"/>
      <c r="BN22" s="430"/>
      <c r="BO22" s="430"/>
      <c r="BP22" s="430"/>
      <c r="BQ22" s="430"/>
      <c r="BR22" s="430"/>
      <c r="BS22" s="430"/>
      <c r="BT22" s="430"/>
      <c r="BU22" s="615"/>
      <c r="BV22" s="430"/>
      <c r="BW22" s="430"/>
      <c r="BX22" s="617"/>
      <c r="BY22" s="430"/>
      <c r="BZ22" s="430"/>
      <c r="CA22" s="430"/>
      <c r="CB22" s="617"/>
      <c r="CC22" s="513"/>
      <c r="CD22" s="430"/>
      <c r="CE22" s="430"/>
      <c r="CF22" s="430"/>
      <c r="CG22" s="430"/>
      <c r="CH22" s="430"/>
      <c r="CI22" s="430"/>
      <c r="CJ22" s="430"/>
      <c r="CK22" s="430"/>
      <c r="CL22" s="430"/>
      <c r="CM22" s="430"/>
      <c r="CN22" s="430"/>
      <c r="DB22" s="235"/>
    </row>
    <row r="23" spans="1:106" s="110" customFormat="1" ht="20.100000000000001" customHeight="1">
      <c r="A23" s="430" t="s">
        <v>321</v>
      </c>
      <c r="B23" s="565"/>
      <c r="C23" s="565"/>
      <c r="D23" s="495"/>
      <c r="E23" s="495"/>
      <c r="F23" s="565"/>
      <c r="G23" s="565"/>
      <c r="H23" s="565"/>
      <c r="I23" s="649"/>
      <c r="J23" s="565"/>
      <c r="K23" s="565"/>
      <c r="L23" s="565"/>
      <c r="M23" s="616"/>
      <c r="N23" s="565"/>
      <c r="O23" s="565"/>
      <c r="P23" s="495"/>
      <c r="Q23" s="495"/>
      <c r="R23" s="565"/>
      <c r="S23" s="565"/>
      <c r="T23" s="495"/>
      <c r="U23" s="649"/>
      <c r="V23" s="565"/>
      <c r="W23" s="565"/>
      <c r="X23" s="495"/>
      <c r="Y23" s="495"/>
      <c r="Z23" s="565"/>
      <c r="AA23" s="565"/>
      <c r="AB23" s="495"/>
      <c r="AC23" s="495"/>
      <c r="AD23" s="565"/>
      <c r="AE23" s="565"/>
      <c r="AF23" s="645"/>
      <c r="AG23" s="616"/>
      <c r="AH23" s="565"/>
      <c r="AI23" s="565"/>
      <c r="AJ23" s="565"/>
      <c r="AK23" s="616"/>
      <c r="AL23" s="565"/>
      <c r="AM23" s="565"/>
      <c r="AN23" s="495"/>
      <c r="AO23" s="495"/>
      <c r="AP23" s="565"/>
      <c r="AQ23" s="565"/>
      <c r="AR23" s="645"/>
      <c r="AS23" s="495"/>
      <c r="AT23" s="565"/>
      <c r="AU23" s="565"/>
      <c r="AV23" s="645"/>
      <c r="AW23" s="649"/>
      <c r="AX23" s="565"/>
      <c r="AY23" s="565"/>
      <c r="AZ23" s="565"/>
      <c r="BA23" s="565"/>
      <c r="BB23" s="565"/>
      <c r="BC23" s="565"/>
      <c r="BD23" s="495"/>
      <c r="BE23" s="495"/>
      <c r="BF23" s="565"/>
      <c r="BG23" s="565"/>
      <c r="BH23" s="495"/>
      <c r="BI23" s="495"/>
      <c r="BJ23" s="565"/>
      <c r="BK23" s="565"/>
      <c r="BL23" s="645"/>
      <c r="BM23" s="616"/>
      <c r="BN23" s="565"/>
      <c r="BO23" s="565"/>
      <c r="BP23" s="495"/>
      <c r="BQ23" s="495"/>
      <c r="BR23" s="565"/>
      <c r="BS23" s="565"/>
      <c r="BT23" s="495"/>
      <c r="BU23" s="616"/>
      <c r="BV23" s="565"/>
      <c r="BW23" s="565"/>
      <c r="BX23" s="565"/>
      <c r="BY23" s="495"/>
      <c r="BZ23" s="565"/>
      <c r="CA23" s="565"/>
      <c r="CB23" s="565"/>
      <c r="CC23" s="649"/>
      <c r="CD23" s="565"/>
      <c r="CE23" s="565"/>
      <c r="CF23" s="495"/>
      <c r="CG23" s="495"/>
      <c r="CH23" s="565"/>
      <c r="CI23" s="565"/>
      <c r="CJ23" s="495"/>
      <c r="CK23" s="495"/>
      <c r="CL23" s="432"/>
      <c r="CM23" s="432"/>
      <c r="CN23" s="435"/>
      <c r="DB23" s="235"/>
    </row>
    <row r="24" spans="1:106" s="110" customFormat="1" ht="20.100000000000001" customHeight="1">
      <c r="A24" s="430" t="s">
        <v>322</v>
      </c>
      <c r="B24" s="565"/>
      <c r="C24" s="565"/>
      <c r="D24" s="495"/>
      <c r="E24" s="495"/>
      <c r="F24" s="565"/>
      <c r="G24" s="565"/>
      <c r="H24" s="565"/>
      <c r="I24" s="649"/>
      <c r="J24" s="565"/>
      <c r="K24" s="565"/>
      <c r="L24" s="565"/>
      <c r="M24" s="616"/>
      <c r="N24" s="565"/>
      <c r="O24" s="565"/>
      <c r="P24" s="495"/>
      <c r="Q24" s="495"/>
      <c r="R24" s="565"/>
      <c r="S24" s="565"/>
      <c r="T24" s="495"/>
      <c r="U24" s="649"/>
      <c r="V24" s="565"/>
      <c r="W24" s="565"/>
      <c r="X24" s="495"/>
      <c r="Y24" s="495"/>
      <c r="Z24" s="565"/>
      <c r="AA24" s="565"/>
      <c r="AB24" s="495"/>
      <c r="AC24" s="495"/>
      <c r="AD24" s="565"/>
      <c r="AE24" s="565"/>
      <c r="AF24" s="645"/>
      <c r="AG24" s="616"/>
      <c r="AH24" s="565"/>
      <c r="AI24" s="565"/>
      <c r="AJ24" s="565"/>
      <c r="AK24" s="616"/>
      <c r="AL24" s="565"/>
      <c r="AM24" s="565"/>
      <c r="AN24" s="495"/>
      <c r="AO24" s="495"/>
      <c r="AP24" s="565"/>
      <c r="AQ24" s="565"/>
      <c r="AR24" s="645"/>
      <c r="AS24" s="495"/>
      <c r="AT24" s="565"/>
      <c r="AU24" s="565"/>
      <c r="AV24" s="645"/>
      <c r="AW24" s="649"/>
      <c r="AX24" s="565"/>
      <c r="AY24" s="565"/>
      <c r="AZ24" s="565"/>
      <c r="BA24" s="565"/>
      <c r="BB24" s="565"/>
      <c r="BC24" s="565"/>
      <c r="BD24" s="495"/>
      <c r="BE24" s="495"/>
      <c r="BF24" s="565"/>
      <c r="BG24" s="565"/>
      <c r="BH24" s="495"/>
      <c r="BI24" s="495"/>
      <c r="BJ24" s="565"/>
      <c r="BK24" s="565"/>
      <c r="BL24" s="645"/>
      <c r="BM24" s="616"/>
      <c r="BN24" s="565"/>
      <c r="BO24" s="565"/>
      <c r="BP24" s="495"/>
      <c r="BQ24" s="495"/>
      <c r="BR24" s="565"/>
      <c r="BS24" s="565"/>
      <c r="BT24" s="495"/>
      <c r="BU24" s="616"/>
      <c r="BV24" s="565"/>
      <c r="BW24" s="565"/>
      <c r="BX24" s="565"/>
      <c r="BY24" s="495"/>
      <c r="BZ24" s="565"/>
      <c r="CA24" s="565"/>
      <c r="CB24" s="565"/>
      <c r="CC24" s="649"/>
      <c r="CD24" s="565"/>
      <c r="CE24" s="565"/>
      <c r="CF24" s="495"/>
      <c r="CG24" s="495"/>
      <c r="CH24" s="565"/>
      <c r="CI24" s="565"/>
      <c r="CJ24" s="495"/>
      <c r="CK24" s="495"/>
      <c r="CL24" s="432"/>
      <c r="CM24" s="432"/>
      <c r="CN24" s="435"/>
      <c r="DB24" s="235"/>
    </row>
    <row r="25" spans="1:106" s="110" customFormat="1" ht="20.100000000000001" customHeight="1">
      <c r="A25" s="591" t="s">
        <v>459</v>
      </c>
      <c r="B25" s="234"/>
      <c r="C25" s="234"/>
      <c r="D25" s="85"/>
      <c r="E25" s="85"/>
      <c r="F25" s="234"/>
      <c r="G25" s="234"/>
      <c r="H25" s="234"/>
      <c r="I25" s="545"/>
      <c r="J25" s="234"/>
      <c r="K25" s="234"/>
      <c r="L25" s="234"/>
      <c r="M25" s="614"/>
      <c r="N25" s="234"/>
      <c r="O25" s="234"/>
      <c r="P25" s="85"/>
      <c r="Q25" s="85"/>
      <c r="R25" s="234"/>
      <c r="S25" s="234"/>
      <c r="T25" s="85"/>
      <c r="U25" s="545"/>
      <c r="V25" s="234"/>
      <c r="W25" s="234"/>
      <c r="X25" s="85"/>
      <c r="Y25" s="85"/>
      <c r="Z25" s="234"/>
      <c r="AA25" s="234"/>
      <c r="AB25" s="85"/>
      <c r="AC25" s="85"/>
      <c r="AD25" s="234"/>
      <c r="AE25" s="234"/>
      <c r="AF25" s="625"/>
      <c r="AG25" s="614"/>
      <c r="AH25" s="234"/>
      <c r="AI25" s="234"/>
      <c r="AJ25" s="234"/>
      <c r="AK25" s="614"/>
      <c r="AL25" s="234"/>
      <c r="AM25" s="234"/>
      <c r="AN25" s="85"/>
      <c r="AO25" s="85"/>
      <c r="AP25" s="234"/>
      <c r="AQ25" s="234"/>
      <c r="AR25" s="625"/>
      <c r="AS25" s="85"/>
      <c r="AT25" s="234"/>
      <c r="AU25" s="234"/>
      <c r="AV25" s="625"/>
      <c r="AW25" s="545"/>
      <c r="AX25" s="234"/>
      <c r="AY25" s="234"/>
      <c r="AZ25" s="85"/>
      <c r="BA25" s="85"/>
      <c r="BB25" s="234"/>
      <c r="BC25" s="234"/>
      <c r="BD25" s="85"/>
      <c r="BE25" s="85"/>
      <c r="BF25" s="234"/>
      <c r="BG25" s="234"/>
      <c r="BH25" s="85"/>
      <c r="BI25" s="85"/>
      <c r="BJ25" s="234"/>
      <c r="BK25" s="234"/>
      <c r="BL25" s="625"/>
      <c r="BM25" s="614"/>
      <c r="BN25" s="234"/>
      <c r="BO25" s="234"/>
      <c r="BP25" s="85"/>
      <c r="BQ25" s="85"/>
      <c r="BR25" s="234"/>
      <c r="BS25" s="234"/>
      <c r="BT25" s="85"/>
      <c r="BU25" s="614"/>
      <c r="BV25" s="234"/>
      <c r="BW25" s="234">
        <v>10813.153</v>
      </c>
      <c r="BX25" s="234" t="str">
        <f>IF(BV25=0, "    ---- ", IF(ABS(ROUND(100/BV25*BW25-100,1))&lt;999,ROUND(100/BV25*BW25-100,1),IF(ROUND(100/BV25*BW25-100,1)&gt;999,999,-999)))</f>
        <v xml:space="preserve">    ---- </v>
      </c>
      <c r="BY25" s="545">
        <f>100/$CM25*BW25</f>
        <v>51.748966363360665</v>
      </c>
      <c r="BZ25" s="234"/>
      <c r="CA25" s="234">
        <v>10082.245999999999</v>
      </c>
      <c r="CB25" s="234" t="str">
        <f>IF(BZ25=0, "    ---- ", IF(ABS(ROUND(100/BZ25*CA25-100,1))&lt;999,ROUND(100/BZ25*CA25-100,1),IF(ROUND(100/BZ25*CA25-100,1)&gt;999,999,-999)))</f>
        <v xml:space="preserve">    ---- </v>
      </c>
      <c r="CC25" s="545">
        <f>100/$CM25*CA25</f>
        <v>48.251033636639342</v>
      </c>
      <c r="CD25" s="234"/>
      <c r="CE25" s="234"/>
      <c r="CF25" s="85"/>
      <c r="CG25" s="85"/>
      <c r="CH25" s="234"/>
      <c r="CI25" s="234"/>
      <c r="CJ25" s="85"/>
      <c r="CK25" s="85"/>
      <c r="CL25" s="158">
        <f t="shared" ref="CL25:CM28" si="7">B25+F25+J25+N25+R25+V25+Z25+AD25+AH25+AL25+AP25+AT25+AX25+BB25+BF25+BJ25+BN25+BR25+BV25+BZ25+CD25+CH25</f>
        <v>0</v>
      </c>
      <c r="CM25" s="158">
        <f t="shared" si="7"/>
        <v>20895.398999999998</v>
      </c>
      <c r="CN25" s="159" t="str">
        <f>IF(CL25=0, "    ---- ", IF(ABS(ROUND(100/CL25*CM25-100,1))&lt;999,ROUND(100/CL25*CM25-100,1),IF(ROUND(100/CL25*CM25-100,1)&gt;999,999,-999)))</f>
        <v xml:space="preserve">    ---- </v>
      </c>
      <c r="DB25" s="235"/>
    </row>
    <row r="26" spans="1:106" s="110" customFormat="1" ht="20.100000000000001" customHeight="1">
      <c r="A26" s="85" t="s">
        <v>288</v>
      </c>
      <c r="B26" s="234"/>
      <c r="C26" s="234"/>
      <c r="D26" s="85"/>
      <c r="E26" s="85"/>
      <c r="F26" s="234">
        <v>411060.76799999998</v>
      </c>
      <c r="G26" s="234">
        <v>461091.99599999998</v>
      </c>
      <c r="H26" s="234">
        <f>IF(F26=0, "    ---- ", IF(ABS(ROUND(100/F26*G26-100,1))&lt;999,ROUND(100/F26*G26-100,1),IF(ROUND(100/F26*G26-100,1)&gt;999,999,-999)))</f>
        <v>12.2</v>
      </c>
      <c r="I26" s="545">
        <f>100/$CM26*G26</f>
        <v>0.12945147958402964</v>
      </c>
      <c r="J26" s="234">
        <v>137320873</v>
      </c>
      <c r="K26" s="234">
        <v>142990702.52261999</v>
      </c>
      <c r="L26" s="234">
        <f>IF(J26=0, "    ---- ", IF(ABS(ROUND(100/J26*K26-100,1))&lt;999,ROUND(100/J26*K26-100,1),IF(ROUND(100/J26*K26-100,1)&gt;999,999,-999)))</f>
        <v>4.0999999999999996</v>
      </c>
      <c r="M26" s="614">
        <f>100/$CM26*K26</f>
        <v>40.144609251280514</v>
      </c>
      <c r="N26" s="234"/>
      <c r="O26" s="234"/>
      <c r="P26" s="85"/>
      <c r="Q26" s="85"/>
      <c r="R26" s="234">
        <v>120588</v>
      </c>
      <c r="S26" s="234">
        <v>137446</v>
      </c>
      <c r="T26" s="85">
        <f>IF(R26=0, "    ---- ", IF(ABS(ROUND(100/R26*S26-100,1))&lt;999,ROUND(100/R26*S26-100,1),IF(ROUND(100/R26*S26-100,1)&gt;999,999,-999)))</f>
        <v>14</v>
      </c>
      <c r="U26" s="545">
        <f>100/$CM26*S26</f>
        <v>3.8587935200043118E-2</v>
      </c>
      <c r="V26" s="234"/>
      <c r="W26" s="234"/>
      <c r="X26" s="85"/>
      <c r="Y26" s="85"/>
      <c r="Z26" s="234"/>
      <c r="AA26" s="234"/>
      <c r="AB26" s="85"/>
      <c r="AC26" s="85"/>
      <c r="AD26" s="234">
        <v>3330810.6970000002</v>
      </c>
      <c r="AE26" s="234">
        <v>3928587.1060000001</v>
      </c>
      <c r="AF26" s="625">
        <f>IF(AD26=0, "    ---- ", IF(ABS(ROUND(100/AD26*AE26-100,1))&lt;999,ROUND(100/AD26*AE26-100,1),IF(ROUND(100/AD26*AE26-100,1)&gt;999,999,-999)))</f>
        <v>17.899999999999999</v>
      </c>
      <c r="AG26" s="614">
        <f>100/$CM26*AE26</f>
        <v>1.1029499925356352</v>
      </c>
      <c r="AH26" s="234"/>
      <c r="AI26" s="234"/>
      <c r="AJ26" s="234"/>
      <c r="AK26" s="614"/>
      <c r="AL26" s="234"/>
      <c r="AM26" s="234"/>
      <c r="AN26" s="85"/>
      <c r="AO26" s="85"/>
      <c r="AP26" s="234"/>
      <c r="AQ26" s="234"/>
      <c r="AR26" s="625"/>
      <c r="AS26" s="85"/>
      <c r="AT26" s="234">
        <v>1220615</v>
      </c>
      <c r="AU26" s="234">
        <v>1331683</v>
      </c>
      <c r="AV26" s="625">
        <f>IF(AT26=0, "    ---- ", IF(ABS(ROUND(100/AT26*AU26-100,1))&lt;999,ROUND(100/AT26*AU26-100,1),IF(ROUND(100/AT26*AU26-100,1)&gt;999,999,-999)))</f>
        <v>9.1</v>
      </c>
      <c r="AW26" s="545">
        <f>100/$CM26*AU26</f>
        <v>0.37386971836938881</v>
      </c>
      <c r="AX26" s="234"/>
      <c r="AY26" s="234"/>
      <c r="AZ26" s="85"/>
      <c r="BA26" s="85"/>
      <c r="BB26" s="234"/>
      <c r="BC26" s="234"/>
      <c r="BD26" s="85"/>
      <c r="BE26" s="85"/>
      <c r="BF26" s="234"/>
      <c r="BG26" s="234"/>
      <c r="BH26" s="85"/>
      <c r="BI26" s="85"/>
      <c r="BJ26" s="234">
        <v>37822542.63213563</v>
      </c>
      <c r="BK26" s="234">
        <v>41858182.210000001</v>
      </c>
      <c r="BL26" s="625">
        <f>IF(BJ26=0, "    ---- ", IF(ABS(ROUND(100/BJ26*BK26-100,1))&lt;999,ROUND(100/BJ26*BK26-100,1),IF(ROUND(100/BJ26*BK26-100,1)&gt;999,999,-999)))</f>
        <v>10.7</v>
      </c>
      <c r="BM26" s="614">
        <f>100/$CM26*BK26</f>
        <v>11.751675732368184</v>
      </c>
      <c r="BN26" s="234"/>
      <c r="BO26" s="234"/>
      <c r="BP26" s="85"/>
      <c r="BQ26" s="85"/>
      <c r="BR26" s="234">
        <v>8269977.1475</v>
      </c>
      <c r="BS26" s="234">
        <v>8603713.2363200001</v>
      </c>
      <c r="BT26" s="85">
        <f>IF(BR26=0, "    ---- ", IF(ABS(ROUND(100/BR26*BS26-100,1))&lt;999,ROUND(100/BR26*BS26-100,1),IF(ROUND(100/BR26*BS26-100,1)&gt;999,999,-999)))</f>
        <v>4</v>
      </c>
      <c r="BU26" s="614">
        <f>100/$CM26*BS26</f>
        <v>2.4154906570061652</v>
      </c>
      <c r="BV26" s="234">
        <v>10094258.212119997</v>
      </c>
      <c r="BW26" s="234">
        <v>10665451.445179995</v>
      </c>
      <c r="BX26" s="234">
        <f>IF(BV26=0, "    ---- ", IF(ABS(ROUND(100/BV26*BW26-100,1))&lt;999,ROUND(100/BV26*BW26-100,1),IF(ROUND(100/BV26*BW26-100,1)&gt;999,999,-999)))</f>
        <v>5.7</v>
      </c>
      <c r="BY26" s="545">
        <f>100/$CM26*BW26</f>
        <v>2.9943232196339786</v>
      </c>
      <c r="BZ26" s="234">
        <v>143173837.595</v>
      </c>
      <c r="CA26" s="234">
        <v>146212192.99272001</v>
      </c>
      <c r="CB26" s="234">
        <f>IF(BZ26=0, "    ---- ", IF(ABS(ROUND(100/BZ26*CA26-100,1))&lt;999,ROUND(100/BZ26*CA26-100,1),IF(ROUND(100/BZ26*CA26-100,1)&gt;999,999,-999)))</f>
        <v>2.1</v>
      </c>
      <c r="CC26" s="545">
        <f>100/$CM26*CA26</f>
        <v>41.049042014022071</v>
      </c>
      <c r="CD26" s="234"/>
      <c r="CE26" s="234"/>
      <c r="CF26" s="85"/>
      <c r="CG26" s="85"/>
      <c r="CH26" s="234"/>
      <c r="CI26" s="234"/>
      <c r="CJ26" s="85"/>
      <c r="CK26" s="85"/>
      <c r="CL26" s="158">
        <f t="shared" si="7"/>
        <v>341764563.05175567</v>
      </c>
      <c r="CM26" s="158">
        <f t="shared" si="7"/>
        <v>356189050.50883996</v>
      </c>
      <c r="CN26" s="159">
        <f t="shared" si="6"/>
        <v>4.2</v>
      </c>
      <c r="DB26" s="235"/>
    </row>
    <row r="27" spans="1:106" s="110" customFormat="1" ht="20.100000000000001" customHeight="1">
      <c r="A27" s="85" t="s">
        <v>15</v>
      </c>
      <c r="B27" s="234"/>
      <c r="C27" s="234"/>
      <c r="D27" s="85"/>
      <c r="E27" s="85"/>
      <c r="F27" s="158">
        <v>411060.76799999998</v>
      </c>
      <c r="G27" s="234">
        <v>461091.99599999998</v>
      </c>
      <c r="H27" s="234">
        <f>IF(F27=0, "    ---- ", IF(ABS(ROUND(100/F27*G27-100,1))&lt;999,ROUND(100/F27*G27-100,1),IF(ROUND(100/F27*G27-100,1)&gt;999,999,-999)))</f>
        <v>12.2</v>
      </c>
      <c r="I27" s="545">
        <f>100/$CM27*G27</f>
        <v>0.13001082984516091</v>
      </c>
      <c r="J27" s="158">
        <v>137215382</v>
      </c>
      <c r="K27" s="234">
        <v>142884702.52261999</v>
      </c>
      <c r="L27" s="234">
        <f>IF(J27=0, "    ---- ", IF(ABS(ROUND(100/J27*K27-100,1))&lt;999,ROUND(100/J27*K27-100,1),IF(ROUND(100/J27*K27-100,1)&gt;999,999,-999)))</f>
        <v>4.0999999999999996</v>
      </c>
      <c r="M27" s="614">
        <f>100/$CM27*K27</f>
        <v>40.288183070401388</v>
      </c>
      <c r="N27" s="234"/>
      <c r="O27" s="234"/>
      <c r="P27" s="85"/>
      <c r="Q27" s="85"/>
      <c r="R27" s="234"/>
      <c r="S27" s="234"/>
      <c r="T27" s="85"/>
      <c r="U27" s="545"/>
      <c r="V27" s="234"/>
      <c r="W27" s="234"/>
      <c r="X27" s="85"/>
      <c r="Y27" s="85"/>
      <c r="Z27" s="234"/>
      <c r="AA27" s="234"/>
      <c r="AB27" s="85"/>
      <c r="AC27" s="85"/>
      <c r="AD27" s="158">
        <v>3330810.6970000002</v>
      </c>
      <c r="AE27" s="234">
        <v>3928587.1060000001</v>
      </c>
      <c r="AF27" s="625">
        <f>IF(AD27=0, "    ---- ", IF(ABS(ROUND(100/AD27*AE27-100,1))&lt;999,ROUND(100/AD27*AE27-100,1),IF(ROUND(100/AD27*AE27-100,1)&gt;999,999,-999)))</f>
        <v>17.899999999999999</v>
      </c>
      <c r="AG27" s="614">
        <f>100/$CM27*AE27</f>
        <v>1.1077157578117214</v>
      </c>
      <c r="AH27" s="158"/>
      <c r="AI27" s="234"/>
      <c r="AJ27" s="234"/>
      <c r="AK27" s="614"/>
      <c r="AL27" s="234"/>
      <c r="AM27" s="234"/>
      <c r="AN27" s="85"/>
      <c r="AO27" s="85"/>
      <c r="AP27" s="234"/>
      <c r="AQ27" s="234"/>
      <c r="AR27" s="625"/>
      <c r="AS27" s="85"/>
      <c r="AT27" s="158">
        <v>1220615</v>
      </c>
      <c r="AU27" s="234">
        <v>1331683</v>
      </c>
      <c r="AV27" s="625">
        <f>IF(AT27=0, "    ---- ", IF(ABS(ROUND(100/AT27*AU27-100,1))&lt;999,ROUND(100/AT27*AU27-100,1),IF(ROUND(100/AT27*AU27-100,1)&gt;999,999,-999)))</f>
        <v>9.1</v>
      </c>
      <c r="AW27" s="545">
        <f>100/$CM27*AU27</f>
        <v>0.37548518174818507</v>
      </c>
      <c r="AX27" s="234"/>
      <c r="AY27" s="234"/>
      <c r="AZ27" s="85"/>
      <c r="BA27" s="85"/>
      <c r="BB27" s="234"/>
      <c r="BC27" s="234"/>
      <c r="BD27" s="85"/>
      <c r="BE27" s="85"/>
      <c r="BF27" s="234"/>
      <c r="BG27" s="234"/>
      <c r="BH27" s="85"/>
      <c r="BI27" s="85"/>
      <c r="BJ27" s="158">
        <v>37271092.562921233</v>
      </c>
      <c r="BK27" s="234">
        <v>41328312.710000001</v>
      </c>
      <c r="BL27" s="625">
        <f>IF(BJ27=0, "    ---- ", IF(ABS(ROUND(100/BJ27*BK27-100,1))&lt;999,ROUND(100/BJ27*BK27-100,1),IF(ROUND(100/BJ27*BK27-100,1)&gt;999,999,-999)))</f>
        <v>10.9</v>
      </c>
      <c r="BM27" s="614">
        <f>100/$CM27*BK27</f>
        <v>11.653050319978687</v>
      </c>
      <c r="BN27" s="234"/>
      <c r="BO27" s="234"/>
      <c r="BP27" s="85"/>
      <c r="BQ27" s="85"/>
      <c r="BR27" s="158">
        <v>8269977.1475</v>
      </c>
      <c r="BS27" s="234">
        <v>8603713.2363200001</v>
      </c>
      <c r="BT27" s="85">
        <f>IF(BR27=0, "    ---- ", IF(ABS(ROUND(100/BR27*BS27-100,1))&lt;999,ROUND(100/BR27*BS27-100,1),IF(ROUND(100/BR27*BS27-100,1)&gt;999,999,-999)))</f>
        <v>4</v>
      </c>
      <c r="BU27" s="614">
        <f>100/$CM27*BS27</f>
        <v>2.4259278133376192</v>
      </c>
      <c r="BV27" s="158">
        <v>9431259.3210099973</v>
      </c>
      <c r="BW27" s="234">
        <v>9953542.9973399956</v>
      </c>
      <c r="BX27" s="234">
        <f>IF(BV27=0, "    ---- ", IF(ABS(ROUND(100/BV27*BW27-100,1))&lt;999,ROUND(100/BV27*BW27-100,1),IF(ROUND(100/BV27*BW27-100,1)&gt;999,999,-999)))</f>
        <v>5.5</v>
      </c>
      <c r="BY27" s="545">
        <f>100/$CM27*BW27</f>
        <v>2.8065297081922522</v>
      </c>
      <c r="BZ27" s="158">
        <v>143127155.16661999</v>
      </c>
      <c r="CA27" s="234">
        <v>146164972</v>
      </c>
      <c r="CB27" s="234">
        <f>IF(BZ27=0, "    ---- ", IF(ABS(ROUND(100/BZ27*CA27-100,1))&lt;999,ROUND(100/BZ27*CA27-100,1),IF(ROUND(100/BZ27*CA27-100,1)&gt;999,999,-999)))</f>
        <v>2.1</v>
      </c>
      <c r="CC27" s="545">
        <f>100/$CM27*CA27</f>
        <v>41.213097318684994</v>
      </c>
      <c r="CD27" s="234"/>
      <c r="CE27" s="234"/>
      <c r="CF27" s="85"/>
      <c r="CG27" s="85"/>
      <c r="CH27" s="234"/>
      <c r="CI27" s="234"/>
      <c r="CJ27" s="85"/>
      <c r="CK27" s="85"/>
      <c r="CL27" s="158">
        <f t="shared" si="7"/>
        <v>340277352.66305125</v>
      </c>
      <c r="CM27" s="158">
        <f t="shared" si="7"/>
        <v>354656605.56827998</v>
      </c>
      <c r="CN27" s="159">
        <f t="shared" si="6"/>
        <v>4.2</v>
      </c>
      <c r="DB27" s="235"/>
    </row>
    <row r="28" spans="1:106" s="110" customFormat="1" ht="20.100000000000001" customHeight="1">
      <c r="A28" s="265" t="s">
        <v>158</v>
      </c>
      <c r="B28" s="234"/>
      <c r="C28" s="566"/>
      <c r="D28" s="265"/>
      <c r="E28" s="265"/>
      <c r="F28" s="234"/>
      <c r="G28" s="566"/>
      <c r="H28" s="566"/>
      <c r="I28" s="560"/>
      <c r="J28" s="158">
        <v>105491</v>
      </c>
      <c r="K28" s="566">
        <v>106000</v>
      </c>
      <c r="L28" s="566">
        <f>IF(J28=0, "    ---- ", IF(ABS(ROUND(100/J28*K28-100,1))&lt;999,ROUND(100/J28*K28-100,1),IF(ROUND(100/J28*K28-100,1)&gt;999,999,-999)))</f>
        <v>0.5</v>
      </c>
      <c r="M28" s="637">
        <f>100/$CM28*K28</f>
        <v>6.917051124934023</v>
      </c>
      <c r="N28" s="234"/>
      <c r="O28" s="566"/>
      <c r="P28" s="265"/>
      <c r="Q28" s="265"/>
      <c r="R28" s="158">
        <v>120588</v>
      </c>
      <c r="S28" s="566">
        <v>137446</v>
      </c>
      <c r="T28" s="265">
        <f>IF(R28=0, "    ---- ", IF(ABS(ROUND(100/R28*S28-100,1))&lt;999,ROUND(100/R28*S28-100,1),IF(ROUND(100/R28*S28-100,1)&gt;999,999,-999)))</f>
        <v>14</v>
      </c>
      <c r="U28" s="560">
        <f>100/$CM28*S28</f>
        <v>8.9690661218649215</v>
      </c>
      <c r="V28" s="234"/>
      <c r="W28" s="566"/>
      <c r="X28" s="265"/>
      <c r="Y28" s="265"/>
      <c r="Z28" s="234"/>
      <c r="AA28" s="566"/>
      <c r="AB28" s="265"/>
      <c r="AC28" s="265"/>
      <c r="AD28" s="234"/>
      <c r="AE28" s="566"/>
      <c r="AF28" s="626"/>
      <c r="AG28" s="637"/>
      <c r="AH28" s="234"/>
      <c r="AI28" s="566"/>
      <c r="AJ28" s="566"/>
      <c r="AK28" s="637"/>
      <c r="AL28" s="234"/>
      <c r="AM28" s="566"/>
      <c r="AN28" s="265"/>
      <c r="AO28" s="265"/>
      <c r="AP28" s="234"/>
      <c r="AQ28" s="566"/>
      <c r="AR28" s="626"/>
      <c r="AS28" s="265"/>
      <c r="AT28" s="234"/>
      <c r="AU28" s="566"/>
      <c r="AV28" s="626"/>
      <c r="AW28" s="560"/>
      <c r="AX28" s="234"/>
      <c r="AY28" s="566"/>
      <c r="AZ28" s="265"/>
      <c r="BA28" s="265"/>
      <c r="BB28" s="234"/>
      <c r="BC28" s="566"/>
      <c r="BD28" s="265"/>
      <c r="BE28" s="265"/>
      <c r="BF28" s="234"/>
      <c r="BG28" s="566"/>
      <c r="BH28" s="265"/>
      <c r="BI28" s="265"/>
      <c r="BJ28" s="158">
        <v>551450.06921439921</v>
      </c>
      <c r="BK28" s="566">
        <v>529869.5</v>
      </c>
      <c r="BL28" s="625">
        <f>IF(BJ28=0, "    ---- ", IF(ABS(ROUND(100/BJ28*BK28-100,1))&lt;999,ROUND(100/BJ28*BK28-100,1),IF(ROUND(100/BJ28*BK28-100,1)&gt;999,999,-999)))</f>
        <v>-3.9</v>
      </c>
      <c r="BM28" s="614">
        <f>100/$CM28*BK28</f>
        <v>34.576739821162533</v>
      </c>
      <c r="BN28" s="234"/>
      <c r="BO28" s="566"/>
      <c r="BP28" s="265"/>
      <c r="BQ28" s="265"/>
      <c r="BR28" s="234"/>
      <c r="BS28" s="566"/>
      <c r="BT28" s="265"/>
      <c r="BU28" s="637"/>
      <c r="BV28" s="158">
        <v>662998.89110999997</v>
      </c>
      <c r="BW28" s="566">
        <v>711908.44784000004</v>
      </c>
      <c r="BX28" s="234">
        <f>IF(BV28=0, "    ---- ", IF(ABS(ROUND(100/BV28*BW28-100,1))&lt;999,ROUND(100/BV28*BW28-100,1),IF(ROUND(100/BV28*BW28-100,1)&gt;999,999,-999)))</f>
        <v>7.4</v>
      </c>
      <c r="BY28" s="85">
        <f>100/$CM28*BW28</f>
        <v>46.45572764133685</v>
      </c>
      <c r="BZ28" s="158">
        <v>46682.428379999998</v>
      </c>
      <c r="CA28" s="566">
        <v>47220.992720000002</v>
      </c>
      <c r="CB28" s="234">
        <f>IF(BZ28=0, "    ---- ", IF(ABS(ROUND(100/BZ28*CA28-100,1))&lt;999,ROUND(100/BZ28*CA28-100,1),IF(ROUND(100/BZ28*CA28-100,1)&gt;999,999,-999)))</f>
        <v>1.2</v>
      </c>
      <c r="CC28" s="545">
        <f>100/$CM28*CA28</f>
        <v>3.0814152907016727</v>
      </c>
      <c r="CD28" s="234"/>
      <c r="CE28" s="566"/>
      <c r="CF28" s="265"/>
      <c r="CG28" s="265"/>
      <c r="CH28" s="234"/>
      <c r="CI28" s="566"/>
      <c r="CJ28" s="265"/>
      <c r="CK28" s="265"/>
      <c r="CL28" s="158">
        <f t="shared" si="7"/>
        <v>1487210.3887043991</v>
      </c>
      <c r="CM28" s="158">
        <f t="shared" si="7"/>
        <v>1532444.94056</v>
      </c>
      <c r="CN28" s="159">
        <f t="shared" si="6"/>
        <v>3</v>
      </c>
      <c r="DB28" s="235"/>
    </row>
    <row r="29" spans="1:106" s="110" customFormat="1" ht="20.100000000000001" customHeight="1">
      <c r="A29" s="430" t="s">
        <v>320</v>
      </c>
      <c r="B29" s="430"/>
      <c r="C29" s="430"/>
      <c r="D29" s="430"/>
      <c r="E29" s="430"/>
      <c r="F29" s="430"/>
      <c r="G29" s="430"/>
      <c r="H29" s="617"/>
      <c r="I29" s="513"/>
      <c r="J29" s="430"/>
      <c r="K29" s="430"/>
      <c r="L29" s="617"/>
      <c r="M29" s="615"/>
      <c r="N29" s="430"/>
      <c r="O29" s="430"/>
      <c r="P29" s="430"/>
      <c r="Q29" s="430"/>
      <c r="R29" s="430"/>
      <c r="S29" s="430"/>
      <c r="T29" s="430"/>
      <c r="U29" s="513"/>
      <c r="V29" s="430"/>
      <c r="W29" s="430"/>
      <c r="X29" s="430"/>
      <c r="Y29" s="430"/>
      <c r="Z29" s="430"/>
      <c r="AA29" s="430"/>
      <c r="AB29" s="430"/>
      <c r="AC29" s="430"/>
      <c r="AD29" s="430"/>
      <c r="AE29" s="430"/>
      <c r="AF29" s="627"/>
      <c r="AG29" s="615"/>
      <c r="AH29" s="430"/>
      <c r="AI29" s="430"/>
      <c r="AJ29" s="617"/>
      <c r="AK29" s="615"/>
      <c r="AL29" s="430"/>
      <c r="AM29" s="430"/>
      <c r="AN29" s="430"/>
      <c r="AO29" s="430"/>
      <c r="AP29" s="430"/>
      <c r="AQ29" s="430"/>
      <c r="AR29" s="627"/>
      <c r="AS29" s="430"/>
      <c r="AT29" s="430"/>
      <c r="AU29" s="430"/>
      <c r="AV29" s="627"/>
      <c r="AW29" s="513"/>
      <c r="AX29" s="430"/>
      <c r="AY29" s="430"/>
      <c r="AZ29" s="430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627"/>
      <c r="BM29" s="615"/>
      <c r="BN29" s="430"/>
      <c r="BO29" s="430"/>
      <c r="BP29" s="430"/>
      <c r="BQ29" s="430"/>
      <c r="BR29" s="430"/>
      <c r="BS29" s="430"/>
      <c r="BT29" s="430"/>
      <c r="BU29" s="615"/>
      <c r="BV29" s="430"/>
      <c r="BW29" s="430"/>
      <c r="BX29" s="617"/>
      <c r="BY29" s="430"/>
      <c r="BZ29" s="430"/>
      <c r="CA29" s="430"/>
      <c r="CB29" s="617"/>
      <c r="CC29" s="513"/>
      <c r="CD29" s="430"/>
      <c r="CE29" s="430"/>
      <c r="CF29" s="430"/>
      <c r="CG29" s="430"/>
      <c r="CH29" s="430"/>
      <c r="CI29" s="430"/>
      <c r="CJ29" s="430"/>
      <c r="CK29" s="430"/>
      <c r="CL29" s="430"/>
      <c r="CM29" s="430"/>
      <c r="CN29" s="430"/>
      <c r="DB29" s="235"/>
    </row>
    <row r="30" spans="1:106" s="110" customFormat="1" ht="20.100000000000001" customHeight="1">
      <c r="A30" s="430" t="s">
        <v>321</v>
      </c>
      <c r="B30" s="565"/>
      <c r="C30" s="565"/>
      <c r="D30" s="495"/>
      <c r="E30" s="495"/>
      <c r="F30" s="565"/>
      <c r="G30" s="565"/>
      <c r="H30" s="565"/>
      <c r="I30" s="649"/>
      <c r="J30" s="565"/>
      <c r="K30" s="565"/>
      <c r="L30" s="565"/>
      <c r="M30" s="616"/>
      <c r="N30" s="565"/>
      <c r="O30" s="565"/>
      <c r="P30" s="495"/>
      <c r="Q30" s="495"/>
      <c r="R30" s="565"/>
      <c r="S30" s="565"/>
      <c r="T30" s="495"/>
      <c r="U30" s="649"/>
      <c r="V30" s="565"/>
      <c r="W30" s="565"/>
      <c r="X30" s="495"/>
      <c r="Y30" s="495"/>
      <c r="Z30" s="565"/>
      <c r="AA30" s="565"/>
      <c r="AB30" s="495"/>
      <c r="AC30" s="495"/>
      <c r="AD30" s="565"/>
      <c r="AE30" s="565"/>
      <c r="AF30" s="645"/>
      <c r="AG30" s="616"/>
      <c r="AH30" s="565"/>
      <c r="AI30" s="565"/>
      <c r="AJ30" s="565"/>
      <c r="AK30" s="616"/>
      <c r="AL30" s="565"/>
      <c r="AM30" s="565"/>
      <c r="AN30" s="495"/>
      <c r="AO30" s="495"/>
      <c r="AP30" s="565"/>
      <c r="AQ30" s="565"/>
      <c r="AR30" s="645"/>
      <c r="AS30" s="495"/>
      <c r="AT30" s="565"/>
      <c r="AU30" s="565"/>
      <c r="AV30" s="645"/>
      <c r="AW30" s="649"/>
      <c r="AX30" s="565"/>
      <c r="AY30" s="565"/>
      <c r="AZ30" s="565"/>
      <c r="BA30" s="565"/>
      <c r="BB30" s="565"/>
      <c r="BC30" s="565"/>
      <c r="BD30" s="495"/>
      <c r="BE30" s="495"/>
      <c r="BF30" s="565"/>
      <c r="BG30" s="565"/>
      <c r="BH30" s="495"/>
      <c r="BI30" s="495"/>
      <c r="BJ30" s="565"/>
      <c r="BK30" s="565"/>
      <c r="BL30" s="645"/>
      <c r="BM30" s="616"/>
      <c r="BN30" s="565"/>
      <c r="BO30" s="565"/>
      <c r="BP30" s="495"/>
      <c r="BQ30" s="495"/>
      <c r="BR30" s="565"/>
      <c r="BS30" s="565"/>
      <c r="BT30" s="495"/>
      <c r="BU30" s="616"/>
      <c r="BV30" s="565"/>
      <c r="BW30" s="565"/>
      <c r="BX30" s="565"/>
      <c r="BY30" s="495"/>
      <c r="BZ30" s="565"/>
      <c r="CA30" s="565"/>
      <c r="CB30" s="565"/>
      <c r="CC30" s="649"/>
      <c r="CD30" s="565"/>
      <c r="CE30" s="565"/>
      <c r="CF30" s="495"/>
      <c r="CG30" s="495"/>
      <c r="CH30" s="565"/>
      <c r="CI30" s="565"/>
      <c r="CJ30" s="495"/>
      <c r="CK30" s="495"/>
      <c r="CL30" s="432"/>
      <c r="CM30" s="432"/>
      <c r="CN30" s="435"/>
      <c r="DB30" s="235"/>
    </row>
    <row r="31" spans="1:106" s="110" customFormat="1" ht="20.100000000000001" customHeight="1">
      <c r="A31" s="430" t="s">
        <v>322</v>
      </c>
      <c r="B31" s="565"/>
      <c r="C31" s="565"/>
      <c r="D31" s="495"/>
      <c r="E31" s="495"/>
      <c r="F31" s="565"/>
      <c r="G31" s="565"/>
      <c r="H31" s="565"/>
      <c r="I31" s="649"/>
      <c r="J31" s="565"/>
      <c r="K31" s="565"/>
      <c r="L31" s="565"/>
      <c r="M31" s="616"/>
      <c r="N31" s="565"/>
      <c r="O31" s="565"/>
      <c r="P31" s="495"/>
      <c r="Q31" s="495"/>
      <c r="R31" s="565"/>
      <c r="S31" s="565"/>
      <c r="T31" s="495"/>
      <c r="U31" s="649"/>
      <c r="V31" s="565"/>
      <c r="W31" s="565"/>
      <c r="X31" s="495"/>
      <c r="Y31" s="495"/>
      <c r="Z31" s="565"/>
      <c r="AA31" s="565"/>
      <c r="AB31" s="495"/>
      <c r="AC31" s="495"/>
      <c r="AD31" s="565"/>
      <c r="AE31" s="565"/>
      <c r="AF31" s="645"/>
      <c r="AG31" s="616"/>
      <c r="AH31" s="565"/>
      <c r="AI31" s="565"/>
      <c r="AJ31" s="565"/>
      <c r="AK31" s="616"/>
      <c r="AL31" s="565"/>
      <c r="AM31" s="565"/>
      <c r="AN31" s="495"/>
      <c r="AO31" s="495"/>
      <c r="AP31" s="565"/>
      <c r="AQ31" s="565"/>
      <c r="AR31" s="645"/>
      <c r="AS31" s="495"/>
      <c r="AT31" s="565"/>
      <c r="AU31" s="565"/>
      <c r="AV31" s="645"/>
      <c r="AW31" s="649"/>
      <c r="AX31" s="565"/>
      <c r="AY31" s="565"/>
      <c r="AZ31" s="565"/>
      <c r="BA31" s="565"/>
      <c r="BB31" s="565"/>
      <c r="BC31" s="565"/>
      <c r="BD31" s="495"/>
      <c r="BE31" s="495"/>
      <c r="BF31" s="565"/>
      <c r="BG31" s="565"/>
      <c r="BH31" s="495"/>
      <c r="BI31" s="495"/>
      <c r="BJ31" s="565"/>
      <c r="BK31" s="565"/>
      <c r="BL31" s="645"/>
      <c r="BM31" s="616"/>
      <c r="BN31" s="565"/>
      <c r="BO31" s="565"/>
      <c r="BP31" s="495"/>
      <c r="BQ31" s="495"/>
      <c r="BR31" s="565"/>
      <c r="BS31" s="565"/>
      <c r="BT31" s="495"/>
      <c r="BU31" s="616"/>
      <c r="BV31" s="565"/>
      <c r="BW31" s="565"/>
      <c r="BX31" s="565"/>
      <c r="BY31" s="495"/>
      <c r="BZ31" s="565"/>
      <c r="CA31" s="565"/>
      <c r="CB31" s="565"/>
      <c r="CC31" s="649"/>
      <c r="CD31" s="565"/>
      <c r="CE31" s="565"/>
      <c r="CF31" s="495"/>
      <c r="CG31" s="495"/>
      <c r="CH31" s="565"/>
      <c r="CI31" s="565"/>
      <c r="CJ31" s="495"/>
      <c r="CK31" s="495"/>
      <c r="CL31" s="432"/>
      <c r="CM31" s="432"/>
      <c r="CN31" s="435"/>
      <c r="DB31" s="235"/>
    </row>
    <row r="32" spans="1:106" s="110" customFormat="1" ht="20.100000000000001" customHeight="1">
      <c r="A32" s="430" t="s">
        <v>323</v>
      </c>
      <c r="B32" s="430"/>
      <c r="C32" s="430"/>
      <c r="D32" s="430"/>
      <c r="E32" s="430"/>
      <c r="F32" s="430"/>
      <c r="G32" s="430"/>
      <c r="H32" s="617"/>
      <c r="I32" s="513"/>
      <c r="J32" s="430"/>
      <c r="K32" s="430"/>
      <c r="L32" s="617"/>
      <c r="M32" s="615"/>
      <c r="N32" s="430"/>
      <c r="O32" s="430"/>
      <c r="P32" s="430"/>
      <c r="Q32" s="430"/>
      <c r="R32" s="430"/>
      <c r="S32" s="430"/>
      <c r="T32" s="430"/>
      <c r="U32" s="513"/>
      <c r="V32" s="430"/>
      <c r="W32" s="430"/>
      <c r="X32" s="430"/>
      <c r="Y32" s="430"/>
      <c r="Z32" s="430"/>
      <c r="AA32" s="430"/>
      <c r="AB32" s="430"/>
      <c r="AC32" s="430"/>
      <c r="AD32" s="430"/>
      <c r="AE32" s="430"/>
      <c r="AF32" s="627"/>
      <c r="AG32" s="615"/>
      <c r="AH32" s="430"/>
      <c r="AI32" s="430"/>
      <c r="AJ32" s="617"/>
      <c r="AK32" s="615"/>
      <c r="AL32" s="430"/>
      <c r="AM32" s="430"/>
      <c r="AN32" s="430"/>
      <c r="AO32" s="430"/>
      <c r="AP32" s="430"/>
      <c r="AQ32" s="430"/>
      <c r="AR32" s="627"/>
      <c r="AS32" s="430"/>
      <c r="AT32" s="430"/>
      <c r="AU32" s="430"/>
      <c r="AV32" s="627"/>
      <c r="AW32" s="513"/>
      <c r="AX32" s="430"/>
      <c r="AY32" s="430"/>
      <c r="AZ32" s="430"/>
      <c r="BA32" s="430"/>
      <c r="BB32" s="430"/>
      <c r="BC32" s="430"/>
      <c r="BD32" s="430"/>
      <c r="BE32" s="430"/>
      <c r="BF32" s="430"/>
      <c r="BG32" s="430"/>
      <c r="BH32" s="430"/>
      <c r="BI32" s="430"/>
      <c r="BJ32" s="430"/>
      <c r="BK32" s="430"/>
      <c r="BL32" s="627"/>
      <c r="BM32" s="615"/>
      <c r="BN32" s="430"/>
      <c r="BO32" s="430"/>
      <c r="BP32" s="430"/>
      <c r="BQ32" s="430"/>
      <c r="BR32" s="430"/>
      <c r="BS32" s="430"/>
      <c r="BT32" s="430"/>
      <c r="BU32" s="615"/>
      <c r="BV32" s="430"/>
      <c r="BW32" s="430"/>
      <c r="BX32" s="617"/>
      <c r="BY32" s="430"/>
      <c r="BZ32" s="430"/>
      <c r="CA32" s="430"/>
      <c r="CB32" s="617"/>
      <c r="CC32" s="513"/>
      <c r="CD32" s="430"/>
      <c r="CE32" s="430"/>
      <c r="CF32" s="430"/>
      <c r="CG32" s="430"/>
      <c r="CH32" s="430"/>
      <c r="CI32" s="430"/>
      <c r="CJ32" s="430"/>
      <c r="CK32" s="430"/>
      <c r="CL32" s="430"/>
      <c r="CM32" s="430"/>
      <c r="CN32" s="430"/>
      <c r="DB32" s="235"/>
    </row>
    <row r="33" spans="1:106" s="110" customFormat="1" ht="20.100000000000001" customHeight="1">
      <c r="A33" s="430" t="s">
        <v>321</v>
      </c>
      <c r="B33" s="565"/>
      <c r="C33" s="565"/>
      <c r="D33" s="495"/>
      <c r="E33" s="495"/>
      <c r="F33" s="565"/>
      <c r="G33" s="565"/>
      <c r="H33" s="565"/>
      <c r="I33" s="649"/>
      <c r="J33" s="565"/>
      <c r="K33" s="565"/>
      <c r="L33" s="565"/>
      <c r="M33" s="616"/>
      <c r="N33" s="565"/>
      <c r="O33" s="565"/>
      <c r="P33" s="495"/>
      <c r="Q33" s="495"/>
      <c r="R33" s="565"/>
      <c r="S33" s="565"/>
      <c r="T33" s="495"/>
      <c r="U33" s="649"/>
      <c r="V33" s="565"/>
      <c r="W33" s="565"/>
      <c r="X33" s="495"/>
      <c r="Y33" s="495"/>
      <c r="Z33" s="565"/>
      <c r="AA33" s="565"/>
      <c r="AB33" s="495"/>
      <c r="AC33" s="495"/>
      <c r="AD33" s="565"/>
      <c r="AE33" s="565"/>
      <c r="AF33" s="645"/>
      <c r="AG33" s="616"/>
      <c r="AH33" s="565"/>
      <c r="AI33" s="565"/>
      <c r="AJ33" s="565"/>
      <c r="AK33" s="616"/>
      <c r="AL33" s="565"/>
      <c r="AM33" s="565"/>
      <c r="AN33" s="495"/>
      <c r="AO33" s="495"/>
      <c r="AP33" s="565"/>
      <c r="AQ33" s="565"/>
      <c r="AR33" s="645"/>
      <c r="AS33" s="495"/>
      <c r="AT33" s="565"/>
      <c r="AU33" s="565"/>
      <c r="AV33" s="645"/>
      <c r="AW33" s="649"/>
      <c r="AX33" s="565"/>
      <c r="AY33" s="565"/>
      <c r="AZ33" s="565"/>
      <c r="BA33" s="565"/>
      <c r="BB33" s="565"/>
      <c r="BC33" s="565"/>
      <c r="BD33" s="495"/>
      <c r="BE33" s="495"/>
      <c r="BF33" s="565"/>
      <c r="BG33" s="565"/>
      <c r="BH33" s="495"/>
      <c r="BI33" s="495"/>
      <c r="BJ33" s="565"/>
      <c r="BK33" s="565"/>
      <c r="BL33" s="645"/>
      <c r="BM33" s="616"/>
      <c r="BN33" s="565"/>
      <c r="BO33" s="565"/>
      <c r="BP33" s="495"/>
      <c r="BQ33" s="495"/>
      <c r="BR33" s="565"/>
      <c r="BS33" s="565"/>
      <c r="BT33" s="495"/>
      <c r="BU33" s="616"/>
      <c r="BV33" s="565"/>
      <c r="BW33" s="565"/>
      <c r="BX33" s="565"/>
      <c r="BY33" s="495"/>
      <c r="BZ33" s="565"/>
      <c r="CA33" s="565"/>
      <c r="CB33" s="565"/>
      <c r="CC33" s="649"/>
      <c r="CD33" s="565"/>
      <c r="CE33" s="565"/>
      <c r="CF33" s="495"/>
      <c r="CG33" s="495"/>
      <c r="CH33" s="565"/>
      <c r="CI33" s="565"/>
      <c r="CJ33" s="495"/>
      <c r="CK33" s="495"/>
      <c r="CL33" s="432"/>
      <c r="CM33" s="432"/>
      <c r="CN33" s="435"/>
      <c r="DB33" s="235"/>
    </row>
    <row r="34" spans="1:106" s="110" customFormat="1" ht="20.100000000000001" customHeight="1">
      <c r="A34" s="430" t="s">
        <v>322</v>
      </c>
      <c r="B34" s="565"/>
      <c r="C34" s="565"/>
      <c r="D34" s="495"/>
      <c r="E34" s="495"/>
      <c r="F34" s="565"/>
      <c r="G34" s="565"/>
      <c r="H34" s="565"/>
      <c r="I34" s="649"/>
      <c r="J34" s="565"/>
      <c r="K34" s="565"/>
      <c r="L34" s="565"/>
      <c r="M34" s="616"/>
      <c r="N34" s="565"/>
      <c r="O34" s="565"/>
      <c r="P34" s="495"/>
      <c r="Q34" s="495"/>
      <c r="R34" s="565"/>
      <c r="S34" s="565"/>
      <c r="T34" s="495"/>
      <c r="U34" s="649"/>
      <c r="V34" s="565"/>
      <c r="W34" s="565"/>
      <c r="X34" s="495"/>
      <c r="Y34" s="495"/>
      <c r="Z34" s="565"/>
      <c r="AA34" s="565"/>
      <c r="AB34" s="495"/>
      <c r="AC34" s="495"/>
      <c r="AD34" s="565"/>
      <c r="AE34" s="565"/>
      <c r="AF34" s="645"/>
      <c r="AG34" s="616"/>
      <c r="AH34" s="565"/>
      <c r="AI34" s="565"/>
      <c r="AJ34" s="565"/>
      <c r="AK34" s="616"/>
      <c r="AL34" s="565"/>
      <c r="AM34" s="565"/>
      <c r="AN34" s="495"/>
      <c r="AO34" s="495"/>
      <c r="AP34" s="565"/>
      <c r="AQ34" s="565"/>
      <c r="AR34" s="645"/>
      <c r="AS34" s="495"/>
      <c r="AT34" s="565"/>
      <c r="AU34" s="565"/>
      <c r="AV34" s="645"/>
      <c r="AW34" s="649"/>
      <c r="AX34" s="565"/>
      <c r="AY34" s="565"/>
      <c r="AZ34" s="565"/>
      <c r="BA34" s="565"/>
      <c r="BB34" s="565"/>
      <c r="BC34" s="565"/>
      <c r="BD34" s="495"/>
      <c r="BE34" s="495"/>
      <c r="BF34" s="565"/>
      <c r="BG34" s="565"/>
      <c r="BH34" s="495"/>
      <c r="BI34" s="495"/>
      <c r="BJ34" s="565"/>
      <c r="BK34" s="565"/>
      <c r="BL34" s="645"/>
      <c r="BM34" s="616"/>
      <c r="BN34" s="565"/>
      <c r="BO34" s="565"/>
      <c r="BP34" s="495"/>
      <c r="BQ34" s="495"/>
      <c r="BR34" s="565"/>
      <c r="BS34" s="565"/>
      <c r="BT34" s="495"/>
      <c r="BU34" s="616"/>
      <c r="BV34" s="565"/>
      <c r="BW34" s="565"/>
      <c r="BX34" s="565"/>
      <c r="BY34" s="495"/>
      <c r="BZ34" s="565"/>
      <c r="CA34" s="565"/>
      <c r="CB34" s="565"/>
      <c r="CC34" s="649"/>
      <c r="CD34" s="565"/>
      <c r="CE34" s="565"/>
      <c r="CF34" s="495"/>
      <c r="CG34" s="495"/>
      <c r="CH34" s="565"/>
      <c r="CI34" s="565"/>
      <c r="CJ34" s="495"/>
      <c r="CK34" s="495"/>
      <c r="CL34" s="432"/>
      <c r="CM34" s="432"/>
      <c r="CN34" s="435"/>
      <c r="DB34" s="235"/>
    </row>
    <row r="35" spans="1:106" s="110" customFormat="1" ht="20.100000000000001" customHeight="1">
      <c r="A35" s="85" t="s">
        <v>291</v>
      </c>
      <c r="B35" s="234"/>
      <c r="C35" s="234"/>
      <c r="D35" s="85"/>
      <c r="E35" s="85"/>
      <c r="F35" s="234"/>
      <c r="G35" s="234"/>
      <c r="H35" s="234"/>
      <c r="I35" s="545"/>
      <c r="J35" s="158">
        <v>1043940.451</v>
      </c>
      <c r="K35" s="234">
        <v>1203124.4773800001</v>
      </c>
      <c r="L35" s="234">
        <f>IF(J35=0, "    ---- ", IF(ABS(ROUND(100/J35*K35-100,1))&lt;999,ROUND(100/J35*K35-100,1),IF(ROUND(100/J35*K35-100,1)&gt;999,999,-999)))</f>
        <v>15.2</v>
      </c>
      <c r="M35" s="614">
        <f>100/$CM35*K35</f>
        <v>26.04703418899658</v>
      </c>
      <c r="N35" s="234"/>
      <c r="O35" s="234"/>
      <c r="P35" s="85"/>
      <c r="Q35" s="85"/>
      <c r="R35" s="234"/>
      <c r="S35" s="234"/>
      <c r="T35" s="85"/>
      <c r="U35" s="545"/>
      <c r="V35" s="234"/>
      <c r="W35" s="234"/>
      <c r="X35" s="85"/>
      <c r="Y35" s="85"/>
      <c r="Z35" s="234"/>
      <c r="AA35" s="234"/>
      <c r="AB35" s="85"/>
      <c r="AC35" s="85"/>
      <c r="AD35" s="234"/>
      <c r="AE35" s="234"/>
      <c r="AF35" s="625"/>
      <c r="AG35" s="614"/>
      <c r="AH35" s="234"/>
      <c r="AI35" s="234"/>
      <c r="AJ35" s="234"/>
      <c r="AK35" s="614"/>
      <c r="AL35" s="234"/>
      <c r="AM35" s="234"/>
      <c r="AN35" s="85"/>
      <c r="AO35" s="85"/>
      <c r="AP35" s="234"/>
      <c r="AQ35" s="234"/>
      <c r="AR35" s="625"/>
      <c r="AS35" s="85"/>
      <c r="AT35" s="234"/>
      <c r="AU35" s="234"/>
      <c r="AV35" s="625"/>
      <c r="AW35" s="545"/>
      <c r="AX35" s="234"/>
      <c r="AY35" s="234"/>
      <c r="AZ35" s="85"/>
      <c r="BA35" s="85"/>
      <c r="BB35" s="234"/>
      <c r="BC35" s="234"/>
      <c r="BD35" s="85"/>
      <c r="BE35" s="85"/>
      <c r="BF35" s="234"/>
      <c r="BG35" s="234"/>
      <c r="BH35" s="85"/>
      <c r="BI35" s="85"/>
      <c r="BJ35" s="158">
        <v>17136.697</v>
      </c>
      <c r="BK35" s="234">
        <v>32329.39</v>
      </c>
      <c r="BL35" s="625">
        <f>IF(BJ35=0, "    ---- ", IF(ABS(ROUND(100/BJ35*BK35-100,1))&lt;999,ROUND(100/BJ35*BK35-100,1),IF(ROUND(100/BJ35*BK35-100,1)&gt;999,999,-999)))</f>
        <v>88.7</v>
      </c>
      <c r="BM35" s="614">
        <f>100/$CM35*BK35</f>
        <v>0.69991488201884244</v>
      </c>
      <c r="BN35" s="234"/>
      <c r="BO35" s="234"/>
      <c r="BP35" s="85"/>
      <c r="BQ35" s="85"/>
      <c r="BR35" s="234"/>
      <c r="BS35" s="234"/>
      <c r="BT35" s="85"/>
      <c r="BU35" s="614"/>
      <c r="BV35" s="234"/>
      <c r="BW35" s="234"/>
      <c r="BX35" s="234"/>
      <c r="BY35" s="85"/>
      <c r="BZ35" s="158">
        <v>3337805.35</v>
      </c>
      <c r="CA35" s="234">
        <v>3383592.0809999998</v>
      </c>
      <c r="CB35" s="234">
        <f>IF(BZ35=0, "    ---- ", IF(ABS(ROUND(100/BZ35*CA35-100,1))&lt;999,ROUND(100/BZ35*CA35-100,1),IF(ROUND(100/BZ35*CA35-100,1)&gt;999,999,-999)))</f>
        <v>1.4</v>
      </c>
      <c r="CC35" s="545">
        <f>100/$CM35*CA35</f>
        <v>73.253050928984564</v>
      </c>
      <c r="CD35" s="234"/>
      <c r="CE35" s="234"/>
      <c r="CF35" s="85"/>
      <c r="CG35" s="85"/>
      <c r="CH35" s="234"/>
      <c r="CI35" s="234"/>
      <c r="CJ35" s="85"/>
      <c r="CK35" s="85"/>
      <c r="CL35" s="158">
        <f t="shared" ref="CL35:CM37" si="8">B35+F35+J35+N35+R35+V35+Z35+AD35+AH35+AL35+AP35+AT35+AX35+BB35+BF35+BJ35+BN35+BR35+BV35+BZ35+CD35+CH35</f>
        <v>4398882.4979999997</v>
      </c>
      <c r="CM35" s="158">
        <f t="shared" si="8"/>
        <v>4619045.94838</v>
      </c>
      <c r="CN35" s="159">
        <f t="shared" si="6"/>
        <v>5</v>
      </c>
      <c r="DB35" s="235"/>
    </row>
    <row r="36" spans="1:106" s="110" customFormat="1" ht="20.100000000000001" customHeight="1">
      <c r="A36" s="85" t="s">
        <v>331</v>
      </c>
      <c r="B36" s="234"/>
      <c r="C36" s="234"/>
      <c r="D36" s="85"/>
      <c r="E36" s="85"/>
      <c r="F36" s="234"/>
      <c r="G36" s="234">
        <v>6641.28</v>
      </c>
      <c r="H36" s="234"/>
      <c r="I36" s="545"/>
      <c r="J36" s="158">
        <v>75619101</v>
      </c>
      <c r="K36" s="234">
        <v>84855931</v>
      </c>
      <c r="L36" s="234">
        <f>IF(J36=0, "    ---- ", IF(ABS(ROUND(100/J36*K36-100,1))&lt;999,ROUND(100/J36*K36-100,1),IF(ROUND(100/J36*K36-100,1)&gt;999,999,-999)))</f>
        <v>12.2</v>
      </c>
      <c r="M36" s="614">
        <f>100/$CM36*K36</f>
        <v>38.42594869044683</v>
      </c>
      <c r="N36" s="234"/>
      <c r="O36" s="234"/>
      <c r="P36" s="85"/>
      <c r="Q36" s="85"/>
      <c r="R36" s="234"/>
      <c r="S36" s="234"/>
      <c r="T36" s="85"/>
      <c r="U36" s="545"/>
      <c r="V36" s="234"/>
      <c r="W36" s="234"/>
      <c r="X36" s="85"/>
      <c r="Y36" s="85"/>
      <c r="Z36" s="234"/>
      <c r="AA36" s="234"/>
      <c r="AB36" s="85"/>
      <c r="AC36" s="85"/>
      <c r="AD36" s="158">
        <v>2787142.517</v>
      </c>
      <c r="AE36" s="234">
        <v>3217558.74</v>
      </c>
      <c r="AF36" s="625">
        <f>IF(AD36=0, "    ---- ", IF(ABS(ROUND(100/AD36*AE36-100,1))&lt;999,ROUND(100/AD36*AE36-100,1),IF(ROUND(100/AD36*AE36-100,1)&gt;999,999,-999)))</f>
        <v>15.4</v>
      </c>
      <c r="AG36" s="614">
        <f>100/$CM36*AE36</f>
        <v>1.4570312952165803</v>
      </c>
      <c r="AH36" s="234"/>
      <c r="AI36" s="234"/>
      <c r="AJ36" s="234"/>
      <c r="AK36" s="614"/>
      <c r="AL36" s="234"/>
      <c r="AM36" s="234"/>
      <c r="AN36" s="85"/>
      <c r="AO36" s="85"/>
      <c r="AP36" s="234"/>
      <c r="AQ36" s="234"/>
      <c r="AR36" s="625"/>
      <c r="AS36" s="85"/>
      <c r="AT36" s="158">
        <v>302000</v>
      </c>
      <c r="AU36" s="234">
        <v>359000</v>
      </c>
      <c r="AV36" s="625">
        <f>IF(AT36=0, "    ---- ", IF(ABS(ROUND(100/AT36*AU36-100,1))&lt;999,ROUND(100/AT36*AU36-100,1),IF(ROUND(100/AT36*AU36-100,1)&gt;999,999,-999)))</f>
        <v>18.899999999999999</v>
      </c>
      <c r="AW36" s="545">
        <f>100/$CM36*AU36</f>
        <v>0.16256866688399674</v>
      </c>
      <c r="AX36" s="234"/>
      <c r="AY36" s="234"/>
      <c r="AZ36" s="85"/>
      <c r="BA36" s="85"/>
      <c r="BB36" s="234"/>
      <c r="BC36" s="234"/>
      <c r="BD36" s="85"/>
      <c r="BE36" s="85"/>
      <c r="BF36" s="234"/>
      <c r="BG36" s="234"/>
      <c r="BH36" s="85"/>
      <c r="BI36" s="85"/>
      <c r="BJ36" s="158">
        <v>20777716.599267822</v>
      </c>
      <c r="BK36" s="234">
        <v>23175455.23</v>
      </c>
      <c r="BL36" s="625">
        <f>IF(BJ36=0, "    ---- ", IF(ABS(ROUND(100/BJ36*BK36-100,1))&lt;999,ROUND(100/BJ36*BK36-100,1),IF(ROUND(100/BJ36*BK36-100,1)&gt;999,999,-999)))</f>
        <v>11.5</v>
      </c>
      <c r="BM36" s="614">
        <f>100/$CM36*BK36</f>
        <v>10.494715490726602</v>
      </c>
      <c r="BN36" s="234"/>
      <c r="BO36" s="234"/>
      <c r="BP36" s="85"/>
      <c r="BQ36" s="85"/>
      <c r="BR36" s="158">
        <v>8269977.1475</v>
      </c>
      <c r="BS36" s="234">
        <v>8603713.2363200001</v>
      </c>
      <c r="BT36" s="85">
        <f>IF(BR36=0, "    ---- ", IF(ABS(ROUND(100/BR36*BS36-100,1))&lt;999,ROUND(100/BR36*BS36-100,1),IF(ROUND(100/BR36*BS36-100,1)&gt;999,999,-999)))</f>
        <v>4</v>
      </c>
      <c r="BU36" s="614">
        <f>100/$CM36*BS36</f>
        <v>3.8960840977179374</v>
      </c>
      <c r="BV36" s="158">
        <v>4607302.8931799987</v>
      </c>
      <c r="BW36" s="234">
        <v>4882632.3342599981</v>
      </c>
      <c r="BX36" s="234">
        <f>IF(BV36=0, "    ---- ", IF(ABS(ROUND(100/BV36*BW36-100,1))&lt;999,ROUND(100/BV36*BW36-100,1),IF(ROUND(100/BV36*BW36-100,1)&gt;999,999,-999)))</f>
        <v>6</v>
      </c>
      <c r="BY36" s="545">
        <f>100/$CM36*BW36</f>
        <v>2.2110390792906545</v>
      </c>
      <c r="BZ36" s="158">
        <v>85882616.402449995</v>
      </c>
      <c r="CA36" s="234">
        <v>95728830.077000007</v>
      </c>
      <c r="CB36" s="234">
        <f>IF(BZ36=0, "    ---- ", IF(ABS(ROUND(100/BZ36*CA36-100,1))&lt;999,ROUND(100/BZ36*CA36-100,1),IF(ROUND(100/BZ36*CA36-100,1)&gt;999,999,-999)))</f>
        <v>11.5</v>
      </c>
      <c r="CC36" s="545">
        <f>100/$CM36*CA36</f>
        <v>43.349605259004292</v>
      </c>
      <c r="CD36" s="234"/>
      <c r="CE36" s="234"/>
      <c r="CF36" s="85"/>
      <c r="CG36" s="85"/>
      <c r="CH36" s="234"/>
      <c r="CI36" s="234"/>
      <c r="CJ36" s="85"/>
      <c r="CK36" s="85"/>
      <c r="CL36" s="158">
        <f t="shared" si="8"/>
        <v>198245856.55939782</v>
      </c>
      <c r="CM36" s="158">
        <f t="shared" si="8"/>
        <v>220829761.89758003</v>
      </c>
      <c r="CN36" s="159">
        <f t="shared" si="6"/>
        <v>11.4</v>
      </c>
      <c r="DB36" s="235"/>
    </row>
    <row r="37" spans="1:106" s="110" customFormat="1" ht="20.100000000000001" customHeight="1">
      <c r="A37" s="85" t="s">
        <v>332</v>
      </c>
      <c r="B37" s="234"/>
      <c r="C37" s="234"/>
      <c r="D37" s="85"/>
      <c r="E37" s="85"/>
      <c r="F37" s="234"/>
      <c r="G37" s="234"/>
      <c r="H37" s="234"/>
      <c r="I37" s="545"/>
      <c r="J37" s="158">
        <v>105491</v>
      </c>
      <c r="K37" s="234">
        <v>106000</v>
      </c>
      <c r="L37" s="234">
        <f>IF(J37=0, "    ---- ", IF(ABS(ROUND(100/J37*K37-100,1))&lt;999,ROUND(100/J37*K37-100,1),IF(ROUND(100/J37*K37-100,1)&gt;999,999,-999)))</f>
        <v>0.5</v>
      </c>
      <c r="M37" s="614">
        <f>100/$CM37*K37</f>
        <v>15.760783423938014</v>
      </c>
      <c r="N37" s="234"/>
      <c r="O37" s="234"/>
      <c r="P37" s="85"/>
      <c r="Q37" s="85"/>
      <c r="R37" s="234"/>
      <c r="S37" s="234"/>
      <c r="T37" s="85"/>
      <c r="U37" s="545"/>
      <c r="V37" s="234"/>
      <c r="W37" s="234"/>
      <c r="X37" s="85"/>
      <c r="Y37" s="85"/>
      <c r="Z37" s="234"/>
      <c r="AA37" s="234"/>
      <c r="AB37" s="85"/>
      <c r="AC37" s="85"/>
      <c r="AD37" s="234"/>
      <c r="AE37" s="234"/>
      <c r="AF37" s="625"/>
      <c r="AG37" s="614"/>
      <c r="AH37" s="234"/>
      <c r="AI37" s="234"/>
      <c r="AJ37" s="234"/>
      <c r="AK37" s="614"/>
      <c r="AL37" s="234"/>
      <c r="AM37" s="234"/>
      <c r="AN37" s="85"/>
      <c r="AO37" s="85"/>
      <c r="AP37" s="234"/>
      <c r="AQ37" s="234"/>
      <c r="AR37" s="625"/>
      <c r="AS37" s="85"/>
      <c r="AT37" s="234"/>
      <c r="AU37" s="234"/>
      <c r="AV37" s="625"/>
      <c r="AW37" s="545"/>
      <c r="AX37" s="234"/>
      <c r="AY37" s="234"/>
      <c r="AZ37" s="85"/>
      <c r="BA37" s="85"/>
      <c r="BB37" s="234"/>
      <c r="BC37" s="234"/>
      <c r="BD37" s="85"/>
      <c r="BE37" s="85"/>
      <c r="BF37" s="234"/>
      <c r="BG37" s="234"/>
      <c r="BH37" s="85"/>
      <c r="BI37" s="85"/>
      <c r="BJ37" s="158">
        <v>308031.21821439924</v>
      </c>
      <c r="BK37" s="234">
        <v>326994.40000000002</v>
      </c>
      <c r="BL37" s="625">
        <f>IF(BJ37=0, "    ---- ", IF(ABS(ROUND(100/BJ37*BK37-100,1))&lt;999,ROUND(100/BJ37*BK37-100,1),IF(ROUND(100/BJ37*BK37-100,1)&gt;999,999,-999)))</f>
        <v>6.2</v>
      </c>
      <c r="BM37" s="614">
        <f>100/$CM37*BK37</f>
        <v>48.619697351326003</v>
      </c>
      <c r="BN37" s="234"/>
      <c r="BO37" s="234"/>
      <c r="BP37" s="85"/>
      <c r="BQ37" s="85"/>
      <c r="BR37" s="234"/>
      <c r="BS37" s="234"/>
      <c r="BT37" s="85"/>
      <c r="BU37" s="614"/>
      <c r="BV37" s="158">
        <v>209435</v>
      </c>
      <c r="BW37" s="234">
        <v>239561</v>
      </c>
      <c r="BX37" s="234">
        <f>IF(BV37=0, "    ---- ", IF(ABS(ROUND(100/BV37*BW37-100,1))&lt;999,ROUND(100/BV37*BW37-100,1),IF(ROUND(100/BV37*BW37-100,1)&gt;999,999,-999)))</f>
        <v>14.4</v>
      </c>
      <c r="BY37" s="545">
        <f>100/$CM37*BW37</f>
        <v>35.619519224735981</v>
      </c>
      <c r="BZ37" s="234"/>
      <c r="CA37" s="234"/>
      <c r="CB37" s="234"/>
      <c r="CC37" s="545"/>
      <c r="CD37" s="234"/>
      <c r="CE37" s="234"/>
      <c r="CF37" s="85"/>
      <c r="CG37" s="85"/>
      <c r="CH37" s="234"/>
      <c r="CI37" s="234"/>
      <c r="CJ37" s="85"/>
      <c r="CK37" s="85"/>
      <c r="CL37" s="158">
        <f t="shared" si="8"/>
        <v>622957.21821439918</v>
      </c>
      <c r="CM37" s="158">
        <f t="shared" si="8"/>
        <v>672555.4</v>
      </c>
      <c r="CN37" s="159">
        <f t="shared" si="6"/>
        <v>8</v>
      </c>
      <c r="DB37" s="235"/>
    </row>
    <row r="38" spans="1:106" s="110" customFormat="1" ht="20.100000000000001" customHeight="1">
      <c r="A38" s="591" t="s">
        <v>466</v>
      </c>
      <c r="B38" s="234"/>
      <c r="C38" s="234"/>
      <c r="D38" s="85"/>
      <c r="E38" s="85"/>
      <c r="F38" s="234"/>
      <c r="G38" s="234"/>
      <c r="H38" s="234"/>
      <c r="I38" s="545"/>
      <c r="J38" s="234"/>
      <c r="K38" s="234"/>
      <c r="L38" s="234"/>
      <c r="M38" s="614"/>
      <c r="N38" s="234"/>
      <c r="O38" s="234"/>
      <c r="P38" s="85"/>
      <c r="Q38" s="85"/>
      <c r="R38" s="234"/>
      <c r="S38" s="234"/>
      <c r="T38" s="85"/>
      <c r="U38" s="545"/>
      <c r="V38" s="234"/>
      <c r="W38" s="234"/>
      <c r="X38" s="85"/>
      <c r="Y38" s="85"/>
      <c r="Z38" s="234"/>
      <c r="AA38" s="234"/>
      <c r="AB38" s="85"/>
      <c r="AC38" s="85"/>
      <c r="AD38" s="234"/>
      <c r="AE38" s="234"/>
      <c r="AF38" s="625"/>
      <c r="AG38" s="614"/>
      <c r="AH38" s="234"/>
      <c r="AI38" s="234"/>
      <c r="AJ38" s="234"/>
      <c r="AK38" s="614"/>
      <c r="AL38" s="234"/>
      <c r="AM38" s="234"/>
      <c r="AN38" s="85"/>
      <c r="AO38" s="85"/>
      <c r="AP38" s="234"/>
      <c r="AQ38" s="234"/>
      <c r="AR38" s="625"/>
      <c r="AS38" s="85"/>
      <c r="AT38" s="234"/>
      <c r="AU38" s="234"/>
      <c r="AV38" s="625"/>
      <c r="AW38" s="545"/>
      <c r="AX38" s="234"/>
      <c r="AY38" s="234"/>
      <c r="AZ38" s="85"/>
      <c r="BA38" s="85"/>
      <c r="BB38" s="234"/>
      <c r="BC38" s="234"/>
      <c r="BD38" s="85"/>
      <c r="BE38" s="85"/>
      <c r="BF38" s="234"/>
      <c r="BG38" s="234"/>
      <c r="BH38" s="85"/>
      <c r="BI38" s="85"/>
      <c r="BJ38" s="234"/>
      <c r="BK38" s="234"/>
      <c r="BL38" s="625"/>
      <c r="BM38" s="614"/>
      <c r="BN38" s="234"/>
      <c r="BO38" s="234"/>
      <c r="BP38" s="85"/>
      <c r="BQ38" s="85"/>
      <c r="BR38" s="234"/>
      <c r="BS38" s="234"/>
      <c r="BT38" s="85"/>
      <c r="BU38" s="614"/>
      <c r="BV38" s="234"/>
      <c r="BW38" s="234"/>
      <c r="BX38" s="85"/>
      <c r="BY38" s="545"/>
      <c r="BZ38" s="234"/>
      <c r="CA38" s="234"/>
      <c r="CB38" s="234"/>
      <c r="CC38" s="545"/>
      <c r="CD38" s="234"/>
      <c r="CE38" s="234"/>
      <c r="CF38" s="85"/>
      <c r="CG38" s="85"/>
      <c r="CH38" s="234"/>
      <c r="CI38" s="234"/>
      <c r="CJ38" s="85"/>
      <c r="CK38" s="85"/>
      <c r="CL38" s="158"/>
      <c r="CM38" s="158"/>
      <c r="CN38" s="159"/>
      <c r="DB38" s="235"/>
    </row>
    <row r="39" spans="1:106" s="263" customFormat="1" ht="20.100000000000001" customHeight="1">
      <c r="A39" s="261" t="s">
        <v>341</v>
      </c>
      <c r="B39" s="567"/>
      <c r="C39" s="567"/>
      <c r="D39" s="261"/>
      <c r="E39" s="261"/>
      <c r="F39" s="567"/>
      <c r="G39" s="567"/>
      <c r="H39" s="567"/>
      <c r="I39" s="618"/>
      <c r="J39" s="134">
        <v>27749386</v>
      </c>
      <c r="K39" s="567">
        <v>2760148</v>
      </c>
      <c r="L39" s="567">
        <f>IF(J39=0, "    ---- ", IF(ABS(ROUND(100/J39*K39-100,1))&lt;999,ROUND(100/J39*K39-100,1),IF(ROUND(100/J39*K39-100,1)&gt;999,999,-999)))</f>
        <v>-90.1</v>
      </c>
      <c r="M39" s="638">
        <f>100/$CM39*K39</f>
        <v>0.6131359088259688</v>
      </c>
      <c r="N39" s="567"/>
      <c r="O39" s="567"/>
      <c r="P39" s="261"/>
      <c r="Q39" s="261"/>
      <c r="R39" s="567"/>
      <c r="S39" s="567"/>
      <c r="T39" s="261"/>
      <c r="U39" s="618"/>
      <c r="V39" s="567"/>
      <c r="W39" s="567"/>
      <c r="X39" s="261"/>
      <c r="Y39" s="261"/>
      <c r="Z39" s="567"/>
      <c r="AA39" s="567"/>
      <c r="AB39" s="261"/>
      <c r="AC39" s="261"/>
      <c r="AD39" s="567"/>
      <c r="AE39" s="567"/>
      <c r="AF39" s="628"/>
      <c r="AG39" s="638"/>
      <c r="AH39" s="567"/>
      <c r="AI39" s="567"/>
      <c r="AJ39" s="567"/>
      <c r="AK39" s="638"/>
      <c r="AL39" s="134"/>
      <c r="AM39" s="567"/>
      <c r="AN39" s="261"/>
      <c r="AO39" s="261"/>
      <c r="AP39" s="134">
        <v>332433481.11654007</v>
      </c>
      <c r="AQ39" s="567">
        <v>383972113.19656003</v>
      </c>
      <c r="AR39" s="625">
        <f>IF(AP39=0, "    ---- ", IF(ABS(ROUND(100/AP39*AQ39-100,1))&lt;999,ROUND(100/AP39*AQ39-100,1),IF(ROUND(100/AP39*AQ39-100,1)&gt;999,999,-999)))</f>
        <v>15.5</v>
      </c>
      <c r="AS39" s="545">
        <f>100/$CM39*AQ39</f>
        <v>85.295096708075292</v>
      </c>
      <c r="AT39" s="567"/>
      <c r="AU39" s="567"/>
      <c r="AV39" s="628"/>
      <c r="AW39" s="618"/>
      <c r="AX39" s="567"/>
      <c r="AY39" s="567"/>
      <c r="AZ39" s="261"/>
      <c r="BA39" s="261"/>
      <c r="BB39" s="567"/>
      <c r="BC39" s="567"/>
      <c r="BD39" s="261"/>
      <c r="BE39" s="261"/>
      <c r="BF39" s="567"/>
      <c r="BG39" s="567"/>
      <c r="BH39" s="261"/>
      <c r="BI39" s="261"/>
      <c r="BJ39" s="567"/>
      <c r="BK39" s="567"/>
      <c r="BL39" s="628"/>
      <c r="BM39" s="638"/>
      <c r="BN39" s="134">
        <v>49590103</v>
      </c>
      <c r="BO39" s="567">
        <v>58892941</v>
      </c>
      <c r="BP39" s="628">
        <f>IF(BN39=0, "    ---- ", IF(ABS(ROUND(100/BN39*BO39-100,1))&lt;999,ROUND(100/BN39*BO39-100,1),IF(ROUND(100/BN39*BO39-100,1)&gt;999,999,-999)))</f>
        <v>18.8</v>
      </c>
      <c r="BQ39" s="618">
        <f>100/$CM39*BO39</f>
        <v>13.082406053396108</v>
      </c>
      <c r="BR39" s="567"/>
      <c r="BS39" s="567"/>
      <c r="BT39" s="261"/>
      <c r="BU39" s="638"/>
      <c r="BV39" s="567"/>
      <c r="BW39" s="567"/>
      <c r="BX39" s="261"/>
      <c r="BY39" s="618"/>
      <c r="BZ39" s="134">
        <v>14339938.17087223</v>
      </c>
      <c r="CA39" s="567">
        <v>4543832.1509999996</v>
      </c>
      <c r="CB39" s="234">
        <f>IF(BZ39=0, "    ---- ", IF(ABS(ROUND(100/BZ39*CA39-100,1))&lt;999,ROUND(100/BZ39*CA39-100,1),IF(ROUND(100/BZ39*CA39-100,1)&gt;999,999,-999)))</f>
        <v>-68.3</v>
      </c>
      <c r="CC39" s="545">
        <f>100/$CM39*CA39</f>
        <v>1.0093613297026252</v>
      </c>
      <c r="CD39" s="567"/>
      <c r="CE39" s="567"/>
      <c r="CF39" s="261"/>
      <c r="CG39" s="261"/>
      <c r="CH39" s="567"/>
      <c r="CI39" s="567"/>
      <c r="CJ39" s="261"/>
      <c r="CK39" s="261"/>
      <c r="CL39" s="134">
        <f>B39+F39+J39+N39+R39+V39+Z39+AD39+AH39+AL39+AP39+AT39+AX39+BB39+BF39+BJ39+BN39+BR39+BV39+BZ39+CD39+CH39</f>
        <v>424112908.28741229</v>
      </c>
      <c r="CM39" s="134">
        <f>C39+G39+K39+O39+S39+W39+AA39+AE39+AI39+AM39+AQ39+AU39+AY39+BC39+BG39+BK39+BO39+BS39+BW39+CA39+CE39+CI39</f>
        <v>450169034.34756005</v>
      </c>
      <c r="CN39" s="154">
        <f t="shared" si="6"/>
        <v>6.1</v>
      </c>
      <c r="DB39" s="281"/>
    </row>
    <row r="40" spans="1:106" s="263" customFormat="1" ht="20.100000000000001" customHeight="1">
      <c r="A40" s="205" t="s">
        <v>16</v>
      </c>
      <c r="B40" s="97"/>
      <c r="C40" s="97"/>
      <c r="D40" s="205"/>
      <c r="E40" s="205"/>
      <c r="F40" s="97"/>
      <c r="G40" s="97"/>
      <c r="H40" s="97"/>
      <c r="I40" s="619"/>
      <c r="J40" s="134">
        <v>3852464</v>
      </c>
      <c r="K40" s="97">
        <v>3787340</v>
      </c>
      <c r="L40" s="97">
        <f>IF(J40=0, "    ---- ", IF(ABS(ROUND(100/J40*K40-100,1))&lt;999,ROUND(100/J40*K40-100,1),IF(ROUND(100/J40*K40-100,1)&gt;999,999,-999)))</f>
        <v>-1.7</v>
      </c>
      <c r="M40" s="636">
        <f>100/$CM40*K40</f>
        <v>88.449627709201124</v>
      </c>
      <c r="N40" s="97"/>
      <c r="O40" s="97"/>
      <c r="P40" s="205"/>
      <c r="Q40" s="205"/>
      <c r="R40" s="97"/>
      <c r="S40" s="97"/>
      <c r="T40" s="205"/>
      <c r="U40" s="619"/>
      <c r="V40" s="97"/>
      <c r="W40" s="97"/>
      <c r="X40" s="205"/>
      <c r="Y40" s="205"/>
      <c r="Z40" s="97"/>
      <c r="AA40" s="97"/>
      <c r="AB40" s="205"/>
      <c r="AC40" s="205"/>
      <c r="AD40" s="97"/>
      <c r="AE40" s="97"/>
      <c r="AF40" s="629"/>
      <c r="AG40" s="636"/>
      <c r="AH40" s="97"/>
      <c r="AI40" s="97"/>
      <c r="AJ40" s="97"/>
      <c r="AK40" s="636"/>
      <c r="AL40" s="97"/>
      <c r="AM40" s="97"/>
      <c r="AN40" s="205"/>
      <c r="AO40" s="205"/>
      <c r="AP40" s="97"/>
      <c r="AQ40" s="97"/>
      <c r="AR40" s="629"/>
      <c r="AS40" s="619"/>
      <c r="AT40" s="97"/>
      <c r="AU40" s="97"/>
      <c r="AV40" s="629"/>
      <c r="AW40" s="619"/>
      <c r="AX40" s="97"/>
      <c r="AY40" s="97"/>
      <c r="AZ40" s="205"/>
      <c r="BA40" s="205"/>
      <c r="BB40" s="97"/>
      <c r="BC40" s="97"/>
      <c r="BD40" s="205"/>
      <c r="BE40" s="205"/>
      <c r="BF40" s="97"/>
      <c r="BG40" s="97"/>
      <c r="BH40" s="205"/>
      <c r="BI40" s="205"/>
      <c r="BJ40" s="97"/>
      <c r="BK40" s="97"/>
      <c r="BL40" s="629"/>
      <c r="BM40" s="636"/>
      <c r="BN40" s="97"/>
      <c r="BO40" s="97"/>
      <c r="BP40" s="629"/>
      <c r="BQ40" s="619"/>
      <c r="BR40" s="97"/>
      <c r="BS40" s="97"/>
      <c r="BT40" s="205"/>
      <c r="BU40" s="636"/>
      <c r="BV40" s="97"/>
      <c r="BW40" s="97"/>
      <c r="BX40" s="205"/>
      <c r="BY40" s="619"/>
      <c r="BZ40" s="134">
        <v>496252.09100000001</v>
      </c>
      <c r="CA40" s="97">
        <v>494577.40100000001</v>
      </c>
      <c r="CB40" s="234">
        <f>IF(BZ40=0, "    ---- ", IF(ABS(ROUND(100/BZ40*CA40-100,1))&lt;999,ROUND(100/BZ40*CA40-100,1),IF(ROUND(100/BZ40*CA40-100,1)&gt;999,999,-999)))</f>
        <v>-0.3</v>
      </c>
      <c r="CC40" s="545">
        <f>100/$CM40*CA40</f>
        <v>11.550372290798892</v>
      </c>
      <c r="CD40" s="97"/>
      <c r="CE40" s="97"/>
      <c r="CF40" s="205"/>
      <c r="CG40" s="205"/>
      <c r="CH40" s="97"/>
      <c r="CI40" s="97"/>
      <c r="CJ40" s="205"/>
      <c r="CK40" s="205"/>
      <c r="CL40" s="134">
        <f>B40+F40+J40+N40+R40+V40+Z40+AD40+AH40+AL40+AP40+AT40+AX40+BB40+BF40+BJ40+BN40+BR40+BV40+BZ40+CD40+CH40</f>
        <v>4348716.091</v>
      </c>
      <c r="CM40" s="134">
        <f>C40+G40+K40+O40+S40+W40+AA40+AE40+AI40+AM40+AQ40+AU40+AY40+BC40+BG40+BK40+BO40+BS40+BW40+CA40+CE40+CI40</f>
        <v>4281917.4009999996</v>
      </c>
      <c r="CN40" s="154">
        <f t="shared" si="6"/>
        <v>-1.5</v>
      </c>
      <c r="DB40" s="281"/>
    </row>
    <row r="41" spans="1:106" s="110" customFormat="1" ht="20.100000000000001" customHeight="1">
      <c r="A41" s="282"/>
      <c r="B41" s="568"/>
      <c r="C41" s="568"/>
      <c r="D41" s="282"/>
      <c r="E41" s="282"/>
      <c r="F41" s="568"/>
      <c r="G41" s="568"/>
      <c r="H41" s="568"/>
      <c r="I41" s="620"/>
      <c r="J41" s="568"/>
      <c r="K41" s="568"/>
      <c r="L41" s="568"/>
      <c r="M41" s="647"/>
      <c r="N41" s="568"/>
      <c r="O41" s="568"/>
      <c r="P41" s="282"/>
      <c r="Q41" s="282"/>
      <c r="R41" s="568"/>
      <c r="S41" s="568"/>
      <c r="T41" s="282"/>
      <c r="U41" s="620"/>
      <c r="V41" s="568"/>
      <c r="W41" s="568"/>
      <c r="X41" s="282"/>
      <c r="Y41" s="282"/>
      <c r="Z41" s="568"/>
      <c r="AA41" s="568"/>
      <c r="AB41" s="282"/>
      <c r="AC41" s="282"/>
      <c r="AD41" s="568"/>
      <c r="AE41" s="568"/>
      <c r="AF41" s="646"/>
      <c r="AG41" s="647"/>
      <c r="AH41" s="568"/>
      <c r="AI41" s="568"/>
      <c r="AJ41" s="568"/>
      <c r="AK41" s="647"/>
      <c r="AL41" s="568"/>
      <c r="AM41" s="568"/>
      <c r="AN41" s="282"/>
      <c r="AO41" s="282"/>
      <c r="AP41" s="568"/>
      <c r="AQ41" s="568"/>
      <c r="AR41" s="646"/>
      <c r="AS41" s="620"/>
      <c r="AT41" s="568"/>
      <c r="AU41" s="568"/>
      <c r="AV41" s="646"/>
      <c r="AW41" s="620"/>
      <c r="AX41" s="568"/>
      <c r="AY41" s="568"/>
      <c r="AZ41" s="282"/>
      <c r="BA41" s="282"/>
      <c r="BB41" s="568"/>
      <c r="BC41" s="568"/>
      <c r="BD41" s="282"/>
      <c r="BE41" s="282"/>
      <c r="BF41" s="568"/>
      <c r="BG41" s="568"/>
      <c r="BH41" s="282"/>
      <c r="BI41" s="282"/>
      <c r="BJ41" s="568"/>
      <c r="BK41" s="568"/>
      <c r="BL41" s="646"/>
      <c r="BM41" s="647"/>
      <c r="BN41" s="568"/>
      <c r="BO41" s="568"/>
      <c r="BP41" s="646"/>
      <c r="BQ41" s="620"/>
      <c r="BR41" s="568"/>
      <c r="BS41" s="568"/>
      <c r="BT41" s="282"/>
      <c r="BU41" s="647"/>
      <c r="BV41" s="568"/>
      <c r="BW41" s="568"/>
      <c r="BX41" s="282"/>
      <c r="BY41" s="620"/>
      <c r="BZ41" s="568"/>
      <c r="CA41" s="568"/>
      <c r="CB41" s="568"/>
      <c r="CC41" s="620"/>
      <c r="CD41" s="568"/>
      <c r="CE41" s="568"/>
      <c r="CF41" s="282"/>
      <c r="CG41" s="282"/>
      <c r="CH41" s="568"/>
      <c r="CI41" s="568"/>
      <c r="CJ41" s="282"/>
      <c r="CK41" s="282"/>
      <c r="CL41" s="158"/>
      <c r="CM41" s="158"/>
      <c r="CN41" s="159"/>
      <c r="DB41" s="235"/>
    </row>
    <row r="42" spans="1:106" s="263" customFormat="1" ht="20.100000000000001" customHeight="1">
      <c r="A42" s="214" t="s">
        <v>22</v>
      </c>
      <c r="B42" s="569"/>
      <c r="C42" s="569"/>
      <c r="D42" s="214"/>
      <c r="E42" s="214"/>
      <c r="F42" s="569">
        <v>787946.6129999999</v>
      </c>
      <c r="G42" s="569">
        <v>871760.15899999999</v>
      </c>
      <c r="H42" s="569">
        <f>IF(F42=0, "    ---- ", IF(ABS(ROUND(100/F42*G42-100,1))&lt;999,ROUND(100/F42*G42-100,1),IF(ROUND(100/F42*G42-100,1)&gt;999,999,-999)))</f>
        <v>10.6</v>
      </c>
      <c r="I42" s="641">
        <f>100/$CM42*G42</f>
        <v>9.7482154060762063E-2</v>
      </c>
      <c r="J42" s="569">
        <v>219089384</v>
      </c>
      <c r="K42" s="569">
        <v>200578226</v>
      </c>
      <c r="L42" s="569">
        <f>IF(J42=0, "    ---- ", IF(ABS(ROUND(100/J42*K42-100,1))&lt;999,ROUND(100/J42*K42-100,1),IF(ROUND(100/J42*K42-100,1)&gt;999,999,-999)))</f>
        <v>-8.4</v>
      </c>
      <c r="M42" s="640">
        <f>100/$CM42*K42</f>
        <v>22.429102002775</v>
      </c>
      <c r="N42" s="569"/>
      <c r="O42" s="569"/>
      <c r="P42" s="214"/>
      <c r="Q42" s="214"/>
      <c r="R42" s="569">
        <v>541027</v>
      </c>
      <c r="S42" s="569">
        <v>423685</v>
      </c>
      <c r="T42" s="642">
        <f>IF(R42=0, "    ---- ", IF(ABS(ROUND(100/R42*S42-100,1))&lt;999,ROUND(100/R42*S42-100,1),IF(ROUND(100/R42*S42-100,1)&gt;999,999,-999)))</f>
        <v>-21.7</v>
      </c>
      <c r="U42" s="641">
        <f>100/$CM42*S42</f>
        <v>4.7377396198756513E-2</v>
      </c>
      <c r="V42" s="569"/>
      <c r="W42" s="569"/>
      <c r="X42" s="214"/>
      <c r="Y42" s="214"/>
      <c r="Z42" s="569"/>
      <c r="AA42" s="569"/>
      <c r="AB42" s="214"/>
      <c r="AC42" s="214"/>
      <c r="AD42" s="569">
        <v>3764162.2060000002</v>
      </c>
      <c r="AE42" s="569">
        <v>4584145.5830000006</v>
      </c>
      <c r="AF42" s="642">
        <f>IF(AD42=0, "    ---- ", IF(ABS(ROUND(100/AD42*AE42-100,1))&lt;999,ROUND(100/AD42*AE42-100,1),IF(ROUND(100/AD42*AE42-100,1)&gt;999,999,-999)))</f>
        <v>21.8</v>
      </c>
      <c r="AG42" s="640">
        <f>100/$CM42*AE42</f>
        <v>0.51260932418794791</v>
      </c>
      <c r="AH42" s="569">
        <v>23758</v>
      </c>
      <c r="AI42" s="569">
        <v>28340</v>
      </c>
      <c r="AJ42" s="569">
        <f>IF(AH42=0, "    ---- ", IF(ABS(ROUND(100/AH42*AI42-100,1))&lt;999,ROUND(100/AH42*AI42-100,1),IF(ROUND(100/AH42*AI42-100,1)&gt;999,999,-999)))</f>
        <v>19.3</v>
      </c>
      <c r="AK42" s="640">
        <f>100/$CM42*AI42</f>
        <v>3.1690416424295402E-3</v>
      </c>
      <c r="AL42" s="569"/>
      <c r="AM42" s="569"/>
      <c r="AN42" s="214"/>
      <c r="AO42" s="214"/>
      <c r="AP42" s="569">
        <v>332433481.11654007</v>
      </c>
      <c r="AQ42" s="569">
        <v>383972113.19656003</v>
      </c>
      <c r="AR42" s="631">
        <f>IF(AP42=0, "    ---- ", IF(ABS(ROUND(100/AP42*AQ42-100,1))&lt;999,ROUND(100/AP42*AQ42-100,1),IF(ROUND(100/AP42*AQ42-100,1)&gt;999,999,-999)))</f>
        <v>15.5</v>
      </c>
      <c r="AS42" s="621">
        <f>100/$CM42*AQ42</f>
        <v>42.936613135199998</v>
      </c>
      <c r="AT42" s="569">
        <v>1220615</v>
      </c>
      <c r="AU42" s="569">
        <v>1331683</v>
      </c>
      <c r="AV42" s="631">
        <f>IF(AT42=0, "    ---- ", IF(ABS(ROUND(100/AT42*AU42-100,1))&lt;999,ROUND(100/AT42*AU42-100,1),IF(ROUND(100/AT42*AU42-100,1)&gt;999,999,-999)))</f>
        <v>9.1</v>
      </c>
      <c r="AW42" s="621">
        <f>100/$CM42*AU42</f>
        <v>0.14891174599560683</v>
      </c>
      <c r="AX42" s="569"/>
      <c r="AY42" s="569"/>
      <c r="AZ42" s="284"/>
      <c r="BA42" s="284"/>
      <c r="BB42" s="569"/>
      <c r="BC42" s="569"/>
      <c r="BD42" s="214"/>
      <c r="BE42" s="214"/>
      <c r="BF42" s="569"/>
      <c r="BG42" s="569"/>
      <c r="BH42" s="214"/>
      <c r="BI42" s="214"/>
      <c r="BJ42" s="569">
        <v>43528540.815020055</v>
      </c>
      <c r="BK42" s="569">
        <v>47330176.079999998</v>
      </c>
      <c r="BL42" s="631">
        <f>IF(BJ42=0, "    ---- ", IF(ABS(ROUND(100/BJ42*BK42-100,1))&lt;999,ROUND(100/BJ42*BK42-100,1),IF(ROUND(100/BJ42*BK42-100,1)&gt;999,999,-999)))</f>
        <v>8.6999999999999993</v>
      </c>
      <c r="BM42" s="635">
        <f>100/$CM42*BK42</f>
        <v>5.2925652413917614</v>
      </c>
      <c r="BN42" s="569">
        <v>49590103</v>
      </c>
      <c r="BO42" s="569">
        <v>58892941</v>
      </c>
      <c r="BP42" s="642">
        <f>IF(BN42=0, "    ---- ", IF(ABS(ROUND(100/BN42*BO42-100,1))&lt;999,ROUND(100/BN42*BO42-100,1),IF(ROUND(100/BN42*BO42-100,1)&gt;999,999,-999)))</f>
        <v>18.8</v>
      </c>
      <c r="BQ42" s="641">
        <f>100/$CM42*BO42</f>
        <v>6.5855392545570215</v>
      </c>
      <c r="BR42" s="569">
        <v>8269977.1475</v>
      </c>
      <c r="BS42" s="569">
        <v>8603713.2363200001</v>
      </c>
      <c r="BT42" s="284">
        <f>IF(BR42=0, "    ---- ", IF(ABS(ROUND(100/BR42*BS42-100,1))&lt;999,ROUND(100/BR42*BS42-100,1),IF(ROUND(100/BR42*BS42-100,1)&gt;999,999,-999)))</f>
        <v>4</v>
      </c>
      <c r="BU42" s="635">
        <f>100/$CM42*BS42</f>
        <v>0.96208629235780896</v>
      </c>
      <c r="BV42" s="569">
        <v>15849447.235789996</v>
      </c>
      <c r="BW42" s="569">
        <v>16425734.104269996</v>
      </c>
      <c r="BX42" s="569">
        <f>BX11+BX12+BX16+BX39+BX40</f>
        <v>6.2</v>
      </c>
      <c r="BY42" s="621">
        <f>IF(BW42=0, "    ---- ", IF(ABS(ROUND(100/BW42*BX42-100,1))&lt;999,ROUND(100/BW42*BX42-100,1),IF(ROUND(100/BW42*BX42-100,1)&gt;999,999,-999)))</f>
        <v>-100</v>
      </c>
      <c r="BZ42" s="569">
        <v>178700457.46069276</v>
      </c>
      <c r="CA42" s="569">
        <v>171234150.40571997</v>
      </c>
      <c r="CB42" s="571">
        <f>IF(BZ42=0, "    ---- ", IF(ABS(ROUND(100/BZ42*CA42-100,1))&lt;999,ROUND(100/BZ42*CA42-100,1),IF(ROUND(100/BZ42*CA42-100,1)&gt;999,999,-999)))</f>
        <v>-4.2</v>
      </c>
      <c r="CC42" s="621">
        <f>100/$CM42*CA42</f>
        <v>19.147782400909303</v>
      </c>
      <c r="CD42" s="569"/>
      <c r="CE42" s="569"/>
      <c r="CF42" s="214"/>
      <c r="CG42" s="214"/>
      <c r="CH42" s="569"/>
      <c r="CI42" s="569"/>
      <c r="CJ42" s="214"/>
      <c r="CK42" s="214"/>
      <c r="CL42" s="165">
        <f>B42+F42+J42+N42+R42+V42+Z42+AD42+AH42+AL42+AP42+AT42+AX42+BB42+BF42+BJ42+BN42+BR42+BV42+BZ42+CD42+CH42</f>
        <v>853798899.59454298</v>
      </c>
      <c r="CM42" s="165">
        <f>C42+G42+K42+O42+S42+W42+AA42+AE42+AI42+AM42+AQ42+AU42+AY42+BC42+BG42+BK42+BO42+BS42+BW42+CA42+CE42+CI42</f>
        <v>894276667.76487005</v>
      </c>
      <c r="CN42" s="165">
        <f t="shared" si="6"/>
        <v>4.7</v>
      </c>
      <c r="DB42" s="281"/>
    </row>
    <row r="43" spans="1:106" s="263" customFormat="1" ht="20.100000000000001" customHeight="1">
      <c r="A43" s="486" t="s">
        <v>347</v>
      </c>
      <c r="B43" s="486"/>
      <c r="C43" s="486"/>
      <c r="D43" s="486"/>
      <c r="E43" s="486"/>
      <c r="F43" s="486"/>
      <c r="G43" s="486"/>
      <c r="H43" s="486"/>
      <c r="I43" s="623"/>
      <c r="J43" s="134"/>
      <c r="K43" s="486"/>
      <c r="L43" s="486"/>
      <c r="M43" s="634"/>
      <c r="N43" s="486"/>
      <c r="O43" s="486"/>
      <c r="P43" s="486"/>
      <c r="Q43" s="486"/>
      <c r="R43" s="486"/>
      <c r="S43" s="486"/>
      <c r="T43" s="632"/>
      <c r="U43" s="623"/>
      <c r="V43" s="486"/>
      <c r="W43" s="486"/>
      <c r="X43" s="486"/>
      <c r="Y43" s="486"/>
      <c r="Z43" s="486"/>
      <c r="AA43" s="486"/>
      <c r="AB43" s="486"/>
      <c r="AC43" s="486"/>
      <c r="AD43" s="486"/>
      <c r="AE43" s="486"/>
      <c r="AF43" s="486"/>
      <c r="AG43" s="634"/>
      <c r="AH43" s="486"/>
      <c r="AI43" s="486"/>
      <c r="AJ43" s="486"/>
      <c r="AK43" s="486"/>
      <c r="AL43" s="486"/>
      <c r="AM43" s="486"/>
      <c r="AN43" s="486"/>
      <c r="AO43" s="486"/>
      <c r="AP43" s="486"/>
      <c r="AQ43" s="486"/>
      <c r="AR43" s="632"/>
      <c r="AS43" s="486"/>
      <c r="AT43" s="486"/>
      <c r="AU43" s="486"/>
      <c r="AV43" s="632"/>
      <c r="AW43" s="623"/>
      <c r="AX43" s="486"/>
      <c r="AY43" s="486"/>
      <c r="AZ43" s="486"/>
      <c r="BA43" s="486"/>
      <c r="BB43" s="486"/>
      <c r="BC43" s="486"/>
      <c r="BD43" s="486"/>
      <c r="BE43" s="486"/>
      <c r="BF43" s="486"/>
      <c r="BG43" s="486"/>
      <c r="BH43" s="486"/>
      <c r="BI43" s="486"/>
      <c r="BJ43" s="134"/>
      <c r="BK43" s="486"/>
      <c r="BL43" s="632"/>
      <c r="BM43" s="634"/>
      <c r="BN43" s="486"/>
      <c r="BO43" s="486"/>
      <c r="BP43" s="486"/>
      <c r="BQ43" s="486"/>
      <c r="BR43" s="486"/>
      <c r="BS43" s="486"/>
      <c r="BT43" s="486"/>
      <c r="BU43" s="634"/>
      <c r="BV43" s="486"/>
      <c r="BW43" s="486"/>
      <c r="BX43" s="486"/>
      <c r="BY43" s="486"/>
      <c r="BZ43" s="134"/>
      <c r="CA43" s="486"/>
      <c r="CB43" s="486"/>
      <c r="CC43" s="623"/>
      <c r="CD43" s="486"/>
      <c r="CE43" s="486"/>
      <c r="CF43" s="486"/>
      <c r="CG43" s="486"/>
      <c r="CH43" s="486"/>
      <c r="CI43" s="486"/>
      <c r="CJ43" s="486"/>
      <c r="CK43" s="486"/>
      <c r="CL43" s="134"/>
      <c r="CM43" s="134"/>
      <c r="CN43" s="154"/>
      <c r="DB43" s="281"/>
    </row>
    <row r="44" spans="1:106" s="263" customFormat="1" ht="20.100000000000001" customHeight="1">
      <c r="A44" s="205" t="s">
        <v>9</v>
      </c>
      <c r="B44" s="97"/>
      <c r="C44" s="97"/>
      <c r="D44" s="205"/>
      <c r="E44" s="205"/>
      <c r="F44" s="97"/>
      <c r="G44" s="97"/>
      <c r="H44" s="97"/>
      <c r="I44" s="619"/>
      <c r="J44" s="134">
        <v>42271</v>
      </c>
      <c r="K44" s="97">
        <v>63029</v>
      </c>
      <c r="L44" s="97">
        <f>IF(J44=0, "    ---- ", IF(ABS(ROUND(100/J44*K44-100,1))&lt;999,ROUND(100/J44*K44-100,1),IF(ROUND(100/J44*K44-100,1)&gt;999,999,-999)))</f>
        <v>49.1</v>
      </c>
      <c r="M44" s="636">
        <f>100/$CM44*K44</f>
        <v>100</v>
      </c>
      <c r="N44" s="97"/>
      <c r="O44" s="97"/>
      <c r="P44" s="205"/>
      <c r="Q44" s="205"/>
      <c r="R44" s="97"/>
      <c r="S44" s="97"/>
      <c r="T44" s="629"/>
      <c r="U44" s="619"/>
      <c r="V44" s="97"/>
      <c r="W44" s="97"/>
      <c r="X44" s="205"/>
      <c r="Y44" s="205"/>
      <c r="Z44" s="97"/>
      <c r="AA44" s="97"/>
      <c r="AB44" s="205"/>
      <c r="AC44" s="205"/>
      <c r="AD44" s="97"/>
      <c r="AE44" s="97"/>
      <c r="AF44" s="205"/>
      <c r="AG44" s="636"/>
      <c r="AH44" s="97"/>
      <c r="AI44" s="97"/>
      <c r="AJ44" s="205"/>
      <c r="AK44" s="205"/>
      <c r="AL44" s="97"/>
      <c r="AM44" s="97"/>
      <c r="AN44" s="205"/>
      <c r="AO44" s="205"/>
      <c r="AP44" s="97"/>
      <c r="AQ44" s="97"/>
      <c r="AR44" s="629"/>
      <c r="AS44" s="205"/>
      <c r="AT44" s="97"/>
      <c r="AU44" s="97"/>
      <c r="AV44" s="629"/>
      <c r="AW44" s="619"/>
      <c r="AX44" s="97"/>
      <c r="AY44" s="97"/>
      <c r="AZ44" s="205"/>
      <c r="BA44" s="205"/>
      <c r="BB44" s="97"/>
      <c r="BC44" s="97"/>
      <c r="BD44" s="205"/>
      <c r="BE44" s="205"/>
      <c r="BF44" s="97"/>
      <c r="BG44" s="97"/>
      <c r="BH44" s="205"/>
      <c r="BI44" s="205"/>
      <c r="BJ44" s="134"/>
      <c r="BK44" s="97"/>
      <c r="BL44" s="629"/>
      <c r="BM44" s="636"/>
      <c r="BN44" s="97"/>
      <c r="BO44" s="97"/>
      <c r="BP44" s="205"/>
      <c r="BQ44" s="205"/>
      <c r="BR44" s="97"/>
      <c r="BS44" s="97"/>
      <c r="BT44" s="205"/>
      <c r="BU44" s="636"/>
      <c r="BV44" s="97"/>
      <c r="BW44" s="97"/>
      <c r="BX44" s="205"/>
      <c r="BY44" s="205"/>
      <c r="BZ44" s="134"/>
      <c r="CA44" s="97"/>
      <c r="CB44" s="234"/>
      <c r="CC44" s="545"/>
      <c r="CD44" s="97"/>
      <c r="CE44" s="97"/>
      <c r="CF44" s="205"/>
      <c r="CG44" s="205"/>
      <c r="CH44" s="97"/>
      <c r="CI44" s="97"/>
      <c r="CJ44" s="205"/>
      <c r="CK44" s="205"/>
      <c r="CL44" s="134">
        <f t="shared" ref="CL44:CM48" si="9">B44+F44+J44+N44+R44+V44+Z44+AD44+AH44+AL44+AP44+AT44+AX44+BB44+BF44+BJ44+BN44+BR44+BV44+BZ44+CD44+CH44</f>
        <v>42271</v>
      </c>
      <c r="CM44" s="134">
        <f t="shared" si="9"/>
        <v>63029</v>
      </c>
      <c r="CN44" s="154">
        <f t="shared" si="6"/>
        <v>49.1</v>
      </c>
      <c r="DB44" s="281"/>
    </row>
    <row r="45" spans="1:106" s="263" customFormat="1" ht="20.100000000000001" customHeight="1">
      <c r="A45" s="205" t="s">
        <v>10</v>
      </c>
      <c r="B45" s="97"/>
      <c r="C45" s="97"/>
      <c r="D45" s="205"/>
      <c r="E45" s="205"/>
      <c r="F45" s="97"/>
      <c r="G45" s="97"/>
      <c r="H45" s="97"/>
      <c r="I45" s="619"/>
      <c r="J45" s="134">
        <v>76600</v>
      </c>
      <c r="K45" s="97">
        <v>24172</v>
      </c>
      <c r="L45" s="97">
        <f>IF(J45=0, "    ---- ", IF(ABS(ROUND(100/J45*K45-100,1))&lt;999,ROUND(100/J45*K45-100,1),IF(ROUND(100/J45*K45-100,1)&gt;999,999,-999)))</f>
        <v>-68.400000000000006</v>
      </c>
      <c r="M45" s="636">
        <f>100/$CM45*K45</f>
        <v>85.008029376231605</v>
      </c>
      <c r="N45" s="97"/>
      <c r="O45" s="97"/>
      <c r="P45" s="205"/>
      <c r="Q45" s="205"/>
      <c r="R45" s="97"/>
      <c r="S45" s="97"/>
      <c r="T45" s="629"/>
      <c r="U45" s="619"/>
      <c r="V45" s="97"/>
      <c r="W45" s="97"/>
      <c r="X45" s="205"/>
      <c r="Y45" s="205"/>
      <c r="Z45" s="97"/>
      <c r="AA45" s="97"/>
      <c r="AB45" s="205"/>
      <c r="AC45" s="205"/>
      <c r="AD45" s="97"/>
      <c r="AE45" s="97"/>
      <c r="AF45" s="205"/>
      <c r="AG45" s="636"/>
      <c r="AH45" s="97"/>
      <c r="AI45" s="97"/>
      <c r="AJ45" s="205"/>
      <c r="AK45" s="205"/>
      <c r="AL45" s="97"/>
      <c r="AM45" s="97"/>
      <c r="AN45" s="205"/>
      <c r="AO45" s="205"/>
      <c r="AP45" s="97"/>
      <c r="AQ45" s="97"/>
      <c r="AR45" s="629"/>
      <c r="AS45" s="205"/>
      <c r="AT45" s="97"/>
      <c r="AU45" s="97"/>
      <c r="AV45" s="629"/>
      <c r="AW45" s="619"/>
      <c r="AX45" s="97"/>
      <c r="AY45" s="97"/>
      <c r="AZ45" s="205"/>
      <c r="BA45" s="205"/>
      <c r="BB45" s="97"/>
      <c r="BC45" s="97"/>
      <c r="BD45" s="205"/>
      <c r="BE45" s="205"/>
      <c r="BF45" s="97"/>
      <c r="BG45" s="97"/>
      <c r="BH45" s="205"/>
      <c r="BI45" s="205"/>
      <c r="BJ45" s="134">
        <v>290.64003000000002</v>
      </c>
      <c r="BK45" s="97">
        <v>626.36</v>
      </c>
      <c r="BL45" s="625">
        <f>IF(BJ45=0, "    ---- ", IF(ABS(ROUND(100/BJ45*BK45-100,1))&lt;999,ROUND(100/BJ45*BK45-100,1),IF(ROUND(100/BJ45*BK45-100,1)&gt;999,999,-999)))</f>
        <v>115.5</v>
      </c>
      <c r="BM45" s="614">
        <f>100/$CM45*BK45</f>
        <v>2.2027812874440027</v>
      </c>
      <c r="BN45" s="97"/>
      <c r="BO45" s="97"/>
      <c r="BP45" s="205"/>
      <c r="BQ45" s="205"/>
      <c r="BR45" s="97"/>
      <c r="BS45" s="97"/>
      <c r="BT45" s="205"/>
      <c r="BU45" s="636"/>
      <c r="BV45" s="97"/>
      <c r="BW45" s="97"/>
      <c r="BX45" s="85"/>
      <c r="BY45" s="85"/>
      <c r="BZ45" s="134">
        <v>2662.9290000000001</v>
      </c>
      <c r="CA45" s="97">
        <v>3636.6010000000001</v>
      </c>
      <c r="CB45" s="234">
        <f>IF(BZ45=0, "    ---- ", IF(ABS(ROUND(100/BZ45*CA45-100,1))&lt;999,ROUND(100/BZ45*CA45-100,1),IF(ROUND(100/BZ45*CA45-100,1)&gt;999,999,-999)))</f>
        <v>36.6</v>
      </c>
      <c r="CC45" s="545">
        <f>100/$CM45*CA45</f>
        <v>12.789189336324394</v>
      </c>
      <c r="CD45" s="97"/>
      <c r="CE45" s="97"/>
      <c r="CF45" s="205"/>
      <c r="CG45" s="205"/>
      <c r="CH45" s="97"/>
      <c r="CI45" s="97"/>
      <c r="CJ45" s="205"/>
      <c r="CK45" s="205"/>
      <c r="CL45" s="134">
        <f t="shared" si="9"/>
        <v>79553.569029999999</v>
      </c>
      <c r="CM45" s="134">
        <f t="shared" si="9"/>
        <v>28434.960999999999</v>
      </c>
      <c r="CN45" s="154">
        <f t="shared" si="6"/>
        <v>-64.3</v>
      </c>
      <c r="DB45" s="281"/>
    </row>
    <row r="46" spans="1:106" s="263" customFormat="1" ht="20.100000000000001" customHeight="1">
      <c r="A46" s="205" t="s">
        <v>52</v>
      </c>
      <c r="B46" s="97"/>
      <c r="C46" s="97"/>
      <c r="D46" s="205"/>
      <c r="E46" s="205"/>
      <c r="F46" s="97">
        <v>3518.9180000000001</v>
      </c>
      <c r="G46" s="97">
        <v>3195.6289999999999</v>
      </c>
      <c r="H46" s="97">
        <f>IF(F46=0, "    ---- ", IF(ABS(ROUND(100/F46*G46-100,1))&lt;999,ROUND(100/F46*G46-100,1),IF(ROUND(100/F46*G46-100,1)&gt;999,999,-999)))</f>
        <v>-9.1999999999999993</v>
      </c>
      <c r="I46" s="619">
        <f>100/$CM46*G46</f>
        <v>0.43018415256011433</v>
      </c>
      <c r="J46" s="97">
        <v>265985</v>
      </c>
      <c r="K46" s="97">
        <v>345595</v>
      </c>
      <c r="L46" s="97">
        <f>IF(J46=0, "    ---- ", IF(ABS(ROUND(100/J46*K46-100,1))&lt;999,ROUND(100/J46*K46-100,1),IF(ROUND(100/J46*K46-100,1)&gt;999,999,-999)))</f>
        <v>29.9</v>
      </c>
      <c r="M46" s="636">
        <f>100/$CM46*K46</f>
        <v>46.522763501023654</v>
      </c>
      <c r="N46" s="97"/>
      <c r="O46" s="97"/>
      <c r="P46" s="205"/>
      <c r="Q46" s="205"/>
      <c r="R46" s="97">
        <v>452.09300000000002</v>
      </c>
      <c r="S46" s="97">
        <v>637</v>
      </c>
      <c r="T46" s="629">
        <f>IF(R46=0, "    ---- ", IF(ABS(ROUND(100/R46*S46-100,1))&lt;999,ROUND(100/R46*S46-100,1),IF(ROUND(100/R46*S46-100,1)&gt;999,999,-999)))</f>
        <v>40.9</v>
      </c>
      <c r="U46" s="619">
        <f>100/$CM46*S46</f>
        <v>8.5750662915123385E-2</v>
      </c>
      <c r="V46" s="97"/>
      <c r="W46" s="97"/>
      <c r="X46" s="205"/>
      <c r="Y46" s="205"/>
      <c r="Z46" s="97"/>
      <c r="AA46" s="97"/>
      <c r="AB46" s="205"/>
      <c r="AC46" s="205"/>
      <c r="AD46" s="97">
        <v>20163.609</v>
      </c>
      <c r="AE46" s="97">
        <v>197205.29399999999</v>
      </c>
      <c r="AF46" s="205">
        <f>IF(AD46=0, "    ---- ", IF(ABS(ROUND(100/AD46*AE46-100,1))&lt;999,ROUND(100/AD46*AE46-100,1),IF(ROUND(100/AD46*AE46-100,1)&gt;999,999,-999)))</f>
        <v>878</v>
      </c>
      <c r="AG46" s="636">
        <f>100/$CM46*AE46</f>
        <v>26.547071728213194</v>
      </c>
      <c r="AH46" s="97"/>
      <c r="AI46" s="97"/>
      <c r="AJ46" s="205"/>
      <c r="AK46" s="205"/>
      <c r="AL46" s="97"/>
      <c r="AM46" s="97"/>
      <c r="AN46" s="205"/>
      <c r="AO46" s="205"/>
      <c r="AP46" s="97"/>
      <c r="AQ46" s="97"/>
      <c r="AR46" s="629"/>
      <c r="AS46" s="205"/>
      <c r="AT46" s="97">
        <v>89826</v>
      </c>
      <c r="AU46" s="97">
        <v>2240</v>
      </c>
      <c r="AV46" s="625">
        <f>IF(AT46=0, "    ---- ", IF(ABS(ROUND(100/AT46*AU46-100,1))&lt;999,ROUND(100/AT46*AU46-100,1),IF(ROUND(100/AT46*AU46-100,1)&gt;999,999,-999)))</f>
        <v>-97.5</v>
      </c>
      <c r="AW46" s="545">
        <f>100/$CM46*AU46</f>
        <v>0.30154079266856576</v>
      </c>
      <c r="AX46" s="97"/>
      <c r="AY46" s="97"/>
      <c r="AZ46" s="85"/>
      <c r="BA46" s="85"/>
      <c r="BB46" s="97"/>
      <c r="BC46" s="97"/>
      <c r="BD46" s="205"/>
      <c r="BE46" s="205"/>
      <c r="BF46" s="97"/>
      <c r="BG46" s="97"/>
      <c r="BH46" s="205"/>
      <c r="BI46" s="205"/>
      <c r="BJ46" s="97">
        <v>16752.21</v>
      </c>
      <c r="BK46" s="97">
        <v>7435.61</v>
      </c>
      <c r="BL46" s="625">
        <f>IF(BJ46=0, "    ---- ", IF(ABS(ROUND(100/BJ46*BK46-100,1))&lt;999,ROUND(100/BJ46*BK46-100,1),IF(ROUND(100/BJ46*BK46-100,1)&gt;999,999,-999)))</f>
        <v>-55.6</v>
      </c>
      <c r="BM46" s="614">
        <f>100/$CM46*BK46</f>
        <v>1.0009552381135332</v>
      </c>
      <c r="BN46" s="97"/>
      <c r="BO46" s="97"/>
      <c r="BP46" s="205"/>
      <c r="BQ46" s="205"/>
      <c r="BR46" s="97">
        <v>30478.07849</v>
      </c>
      <c r="BS46" s="97">
        <v>13575.017529999999</v>
      </c>
      <c r="BT46" s="625">
        <f>IF(BR46=0, "    ---- ", IF(ABS(ROUND(100/BR46*BS46-100,1))&lt;999,ROUND(100/BR46*BS46-100,1),IF(ROUND(100/BR46*BS46-100,1)&gt;999,999,-999)))</f>
        <v>-55.5</v>
      </c>
      <c r="BU46" s="614">
        <f>100/$CM46*BS46</f>
        <v>1.8274203332526229</v>
      </c>
      <c r="BV46" s="97">
        <v>25793.036309999996</v>
      </c>
      <c r="BW46" s="97">
        <v>67798.153500000015</v>
      </c>
      <c r="BX46" s="625">
        <f>IF(BV46=0, "    ---- ", IF(ABS(ROUND(100/BV46*BW46-100,1))&lt;999,ROUND(100/BV46*BW46-100,1),IF(ROUND(100/BV46*BW46-100,1)&gt;999,999,-999)))</f>
        <v>162.9</v>
      </c>
      <c r="BY46" s="545">
        <f>100/$CM46*BW46</f>
        <v>9.1267450660067411</v>
      </c>
      <c r="BZ46" s="97">
        <v>41123.329590000001</v>
      </c>
      <c r="CA46" s="97">
        <v>105169.696</v>
      </c>
      <c r="CB46" s="234">
        <f>IF(BZ46=0, "    ---- ", IF(ABS(ROUND(100/BZ46*CA46-100,1))&lt;999,ROUND(100/BZ46*CA46-100,1),IF(ROUND(100/BZ46*CA46-100,1)&gt;999,999,-999)))</f>
        <v>155.69999999999999</v>
      </c>
      <c r="CC46" s="545">
        <f>100/$CM46*CA46</f>
        <v>14.157568525246468</v>
      </c>
      <c r="CD46" s="97"/>
      <c r="CE46" s="97"/>
      <c r="CF46" s="205"/>
      <c r="CG46" s="205"/>
      <c r="CH46" s="97"/>
      <c r="CI46" s="97"/>
      <c r="CJ46" s="205"/>
      <c r="CK46" s="205"/>
      <c r="CL46" s="134">
        <f t="shared" si="9"/>
        <v>494092.27438999998</v>
      </c>
      <c r="CM46" s="134">
        <f t="shared" si="9"/>
        <v>742851.4000299999</v>
      </c>
      <c r="CN46" s="154">
        <f t="shared" si="6"/>
        <v>50.3</v>
      </c>
      <c r="DB46" s="281"/>
    </row>
    <row r="47" spans="1:106" s="110" customFormat="1" ht="20.100000000000001" customHeight="1">
      <c r="A47" s="85" t="s">
        <v>15</v>
      </c>
      <c r="B47" s="234"/>
      <c r="C47" s="234"/>
      <c r="D47" s="85"/>
      <c r="E47" s="85"/>
      <c r="F47" s="158">
        <v>3518.9180000000001</v>
      </c>
      <c r="G47" s="234">
        <v>3195.6289999999999</v>
      </c>
      <c r="H47" s="234">
        <f>IF(F47=0, "    ---- ", IF(ABS(ROUND(100/F47*G47-100,1))&lt;999,ROUND(100/F47*G47-100,1),IF(ROUND(100/F47*G47-100,1)&gt;999,999,-999)))</f>
        <v>-9.1999999999999993</v>
      </c>
      <c r="I47" s="545">
        <f>100/$CM47*G47</f>
        <v>0.43064857693082764</v>
      </c>
      <c r="J47" s="158">
        <v>265985</v>
      </c>
      <c r="K47" s="234">
        <v>345595</v>
      </c>
      <c r="L47" s="234">
        <f>IF(J47=0, "    ---- ", IF(ABS(ROUND(100/J47*K47-100,1))&lt;999,ROUND(100/J47*K47-100,1),IF(ROUND(100/J47*K47-100,1)&gt;999,999,-999)))</f>
        <v>29.9</v>
      </c>
      <c r="M47" s="614">
        <f>100/$CM47*K47</f>
        <v>46.572989212580488</v>
      </c>
      <c r="N47" s="234"/>
      <c r="O47" s="234"/>
      <c r="P47" s="85"/>
      <c r="Q47" s="85"/>
      <c r="R47" s="234"/>
      <c r="S47" s="234"/>
      <c r="T47" s="625"/>
      <c r="U47" s="545"/>
      <c r="V47" s="234"/>
      <c r="W47" s="234"/>
      <c r="X47" s="85"/>
      <c r="Y47" s="85"/>
      <c r="Z47" s="234"/>
      <c r="AA47" s="234"/>
      <c r="AB47" s="85"/>
      <c r="AC47" s="85"/>
      <c r="AD47" s="158">
        <v>20163.609</v>
      </c>
      <c r="AE47" s="234">
        <v>197205.29399999999</v>
      </c>
      <c r="AF47" s="85">
        <f>IF(AD47=0, "    ---- ", IF(ABS(ROUND(100/AD47*AE47-100,1))&lt;999,ROUND(100/AD47*AE47-100,1),IF(ROUND(100/AD47*AE47-100,1)&gt;999,999,-999)))</f>
        <v>878</v>
      </c>
      <c r="AG47" s="614">
        <f>100/$CM47*AE47</f>
        <v>26.575731796252157</v>
      </c>
      <c r="AH47" s="234"/>
      <c r="AI47" s="234"/>
      <c r="AJ47" s="85"/>
      <c r="AK47" s="85"/>
      <c r="AL47" s="234"/>
      <c r="AM47" s="234"/>
      <c r="AN47" s="85"/>
      <c r="AO47" s="85"/>
      <c r="AP47" s="234"/>
      <c r="AQ47" s="234"/>
      <c r="AR47" s="625"/>
      <c r="AS47" s="85"/>
      <c r="AT47" s="158">
        <v>89826</v>
      </c>
      <c r="AU47" s="234">
        <v>2240</v>
      </c>
      <c r="AV47" s="625">
        <f>IF(AT47=0, "    ---- ", IF(ABS(ROUND(100/AT47*AU47-100,1))&lt;999,ROUND(100/AT47*AU47-100,1),IF(ROUND(100/AT47*AU47-100,1)&gt;999,999,-999)))</f>
        <v>-97.5</v>
      </c>
      <c r="AW47" s="545">
        <f>100/$CM47*AU47</f>
        <v>0.30186633439772076</v>
      </c>
      <c r="AX47" s="234"/>
      <c r="AY47" s="234"/>
      <c r="AZ47" s="85"/>
      <c r="BA47" s="85"/>
      <c r="BB47" s="234"/>
      <c r="BC47" s="234"/>
      <c r="BD47" s="85"/>
      <c r="BE47" s="85"/>
      <c r="BF47" s="234"/>
      <c r="BG47" s="234"/>
      <c r="BH47" s="85"/>
      <c r="BI47" s="85"/>
      <c r="BJ47" s="158">
        <v>16752.21</v>
      </c>
      <c r="BK47" s="234">
        <v>7435.61</v>
      </c>
      <c r="BL47" s="625">
        <f>IF(BJ47=0, "    ---- ", IF(ABS(ROUND(100/BJ47*BK47-100,1))&lt;999,ROUND(100/BJ47*BK47-100,1),IF(ROUND(100/BJ47*BK47-100,1)&gt;999,999,-999)))</f>
        <v>-55.6</v>
      </c>
      <c r="BM47" s="614">
        <f>100/$CM47*BK47</f>
        <v>1.002035863710284</v>
      </c>
      <c r="BN47" s="234"/>
      <c r="BO47" s="234"/>
      <c r="BP47" s="85"/>
      <c r="BQ47" s="85"/>
      <c r="BR47" s="158">
        <v>30478.07849</v>
      </c>
      <c r="BS47" s="234">
        <v>13575.017529999999</v>
      </c>
      <c r="BT47" s="625">
        <f>IF(BR47=0, "    ---- ", IF(ABS(ROUND(100/BR47*BS47-100,1))&lt;999,ROUND(100/BR47*BS47-100,1),IF(ROUND(100/BR47*BS47-100,1)&gt;999,999,-999)))</f>
        <v>-55.5</v>
      </c>
      <c r="BU47" s="614">
        <f>100/$CM47*BS47</f>
        <v>1.8293932058776343</v>
      </c>
      <c r="BV47" s="158">
        <v>25600.716569999997</v>
      </c>
      <c r="BW47" s="234">
        <v>67634.04022000001</v>
      </c>
      <c r="BX47" s="625">
        <f>IF(BV47=0, "    ---- ", IF(ABS(ROUND(100/BV47*BW47-100,1))&lt;999,ROUND(100/BV47*BW47-100,1),IF(ROUND(100/BV47*BW47-100,1)&gt;999,999,-999)))</f>
        <v>164.2</v>
      </c>
      <c r="BY47" s="545">
        <f>100/$CM47*BW47</f>
        <v>9.1144820543390246</v>
      </c>
      <c r="BZ47" s="158">
        <v>41123.329590000001</v>
      </c>
      <c r="CA47" s="234">
        <v>105169.696</v>
      </c>
      <c r="CB47" s="234">
        <f>IF(BZ47=0, "    ---- ", IF(ABS(ROUND(100/BZ47*CA47-100,1))&lt;999,ROUND(100/BZ47*CA47-100,1),IF(ROUND(100/BZ47*CA47-100,1)&gt;999,999,-999)))</f>
        <v>155.69999999999999</v>
      </c>
      <c r="CC47" s="545">
        <f>100/$CM47*CA47</f>
        <v>14.172852955911889</v>
      </c>
      <c r="CD47" s="234"/>
      <c r="CE47" s="234"/>
      <c r="CF47" s="85"/>
      <c r="CG47" s="85"/>
      <c r="CH47" s="234"/>
      <c r="CI47" s="234"/>
      <c r="CJ47" s="85"/>
      <c r="CK47" s="85"/>
      <c r="CL47" s="158">
        <f t="shared" si="9"/>
        <v>493447.86164999998</v>
      </c>
      <c r="CM47" s="158">
        <f t="shared" si="9"/>
        <v>742050.28674999985</v>
      </c>
      <c r="CN47" s="159">
        <f t="shared" si="6"/>
        <v>50.4</v>
      </c>
      <c r="DB47" s="235"/>
    </row>
    <row r="48" spans="1:106" s="110" customFormat="1" ht="20.100000000000001" customHeight="1">
      <c r="A48" s="265" t="s">
        <v>158</v>
      </c>
      <c r="B48" s="566"/>
      <c r="C48" s="566"/>
      <c r="D48" s="265"/>
      <c r="E48" s="265"/>
      <c r="F48" s="566"/>
      <c r="G48" s="566"/>
      <c r="H48" s="566"/>
      <c r="I48" s="560"/>
      <c r="J48" s="566"/>
      <c r="K48" s="566"/>
      <c r="L48" s="566"/>
      <c r="M48" s="637"/>
      <c r="N48" s="566"/>
      <c r="O48" s="566"/>
      <c r="P48" s="265"/>
      <c r="Q48" s="265"/>
      <c r="R48" s="158">
        <v>452.09300000000002</v>
      </c>
      <c r="S48" s="566">
        <v>637</v>
      </c>
      <c r="T48" s="626">
        <f>IF(R48=0, "    ---- ", IF(ABS(ROUND(100/R48*S48-100,1))&lt;999,ROUND(100/R48*S48-100,1),IF(ROUND(100/R48*S48-100,1)&gt;999,999,-999)))</f>
        <v>40.9</v>
      </c>
      <c r="U48" s="560">
        <f>100/$CM48*S48</f>
        <v>79.514347833554822</v>
      </c>
      <c r="V48" s="566"/>
      <c r="W48" s="566"/>
      <c r="X48" s="265"/>
      <c r="Y48" s="265"/>
      <c r="Z48" s="566"/>
      <c r="AA48" s="566"/>
      <c r="AB48" s="265"/>
      <c r="AC48" s="265"/>
      <c r="AD48" s="566"/>
      <c r="AE48" s="566"/>
      <c r="AF48" s="265"/>
      <c r="AG48" s="637"/>
      <c r="AH48" s="566"/>
      <c r="AI48" s="566"/>
      <c r="AJ48" s="265"/>
      <c r="AK48" s="265"/>
      <c r="AL48" s="566"/>
      <c r="AM48" s="566"/>
      <c r="AN48" s="265"/>
      <c r="AO48" s="265"/>
      <c r="AP48" s="566"/>
      <c r="AQ48" s="566"/>
      <c r="AR48" s="626"/>
      <c r="AS48" s="265"/>
      <c r="AT48" s="566"/>
      <c r="AU48" s="566"/>
      <c r="AV48" s="626"/>
      <c r="AW48" s="560"/>
      <c r="AX48" s="566"/>
      <c r="AY48" s="566"/>
      <c r="AZ48" s="265"/>
      <c r="BA48" s="265"/>
      <c r="BB48" s="566"/>
      <c r="BC48" s="566"/>
      <c r="BD48" s="265"/>
      <c r="BE48" s="265"/>
      <c r="BF48" s="566"/>
      <c r="BG48" s="566"/>
      <c r="BH48" s="265"/>
      <c r="BI48" s="265"/>
      <c r="BJ48" s="566"/>
      <c r="BK48" s="566"/>
      <c r="BL48" s="626"/>
      <c r="BM48" s="637"/>
      <c r="BN48" s="566"/>
      <c r="BO48" s="566"/>
      <c r="BP48" s="265"/>
      <c r="BQ48" s="265"/>
      <c r="BR48" s="566"/>
      <c r="BS48" s="566"/>
      <c r="BT48" s="265"/>
      <c r="BU48" s="637"/>
      <c r="BV48" s="158">
        <v>192.31974000000002</v>
      </c>
      <c r="BW48" s="566">
        <v>164.11328</v>
      </c>
      <c r="BX48" s="625">
        <f>IF(BV48=0, "    ---- ", IF(ABS(ROUND(100/BV48*BW48-100,1))&lt;999,ROUND(100/BV48*BW48-100,1),IF(ROUND(100/BV48*BW48-100,1)&gt;999,999,-999)))</f>
        <v>-14.7</v>
      </c>
      <c r="BY48" s="545">
        <f>100/$CM48*BW48</f>
        <v>20.485652166445174</v>
      </c>
      <c r="BZ48" s="566"/>
      <c r="CA48" s="566"/>
      <c r="CB48" s="566"/>
      <c r="CC48" s="560"/>
      <c r="CD48" s="566"/>
      <c r="CE48" s="566"/>
      <c r="CF48" s="265"/>
      <c r="CG48" s="265"/>
      <c r="CH48" s="566"/>
      <c r="CI48" s="566"/>
      <c r="CJ48" s="265"/>
      <c r="CK48" s="265"/>
      <c r="CL48" s="158">
        <f t="shared" si="9"/>
        <v>644.41273999999999</v>
      </c>
      <c r="CM48" s="158">
        <f t="shared" si="9"/>
        <v>801.11328000000003</v>
      </c>
      <c r="CN48" s="159">
        <f t="shared" si="6"/>
        <v>24.3</v>
      </c>
      <c r="DB48" s="235"/>
    </row>
    <row r="49" spans="1:106" s="110" customFormat="1" ht="20.100000000000001" customHeight="1">
      <c r="A49" s="591" t="s">
        <v>460</v>
      </c>
      <c r="B49" s="566"/>
      <c r="C49" s="566"/>
      <c r="D49" s="265"/>
      <c r="E49" s="265"/>
      <c r="F49" s="566"/>
      <c r="G49" s="566"/>
      <c r="H49" s="566"/>
      <c r="I49" s="560"/>
      <c r="J49" s="566"/>
      <c r="K49" s="566"/>
      <c r="L49" s="566"/>
      <c r="M49" s="637"/>
      <c r="N49" s="566"/>
      <c r="O49" s="566"/>
      <c r="P49" s="265"/>
      <c r="Q49" s="265"/>
      <c r="R49" s="566"/>
      <c r="S49" s="566"/>
      <c r="T49" s="265"/>
      <c r="U49" s="560"/>
      <c r="V49" s="566"/>
      <c r="W49" s="566"/>
      <c r="X49" s="265"/>
      <c r="Y49" s="265"/>
      <c r="Z49" s="566"/>
      <c r="AA49" s="566"/>
      <c r="AB49" s="265"/>
      <c r="AC49" s="265"/>
      <c r="AD49" s="566"/>
      <c r="AE49" s="566"/>
      <c r="AF49" s="265"/>
      <c r="AG49" s="637"/>
      <c r="AH49" s="566"/>
      <c r="AI49" s="566"/>
      <c r="AJ49" s="265"/>
      <c r="AK49" s="265"/>
      <c r="AL49" s="566"/>
      <c r="AM49" s="566"/>
      <c r="AN49" s="265"/>
      <c r="AO49" s="265"/>
      <c r="AP49" s="566"/>
      <c r="AQ49" s="566"/>
      <c r="AR49" s="626"/>
      <c r="AS49" s="265"/>
      <c r="AT49" s="566"/>
      <c r="AU49" s="566"/>
      <c r="AV49" s="626"/>
      <c r="AW49" s="560"/>
      <c r="AX49" s="566"/>
      <c r="AY49" s="566"/>
      <c r="AZ49" s="265"/>
      <c r="BA49" s="265"/>
      <c r="BB49" s="566"/>
      <c r="BC49" s="566"/>
      <c r="BD49" s="265"/>
      <c r="BE49" s="265"/>
      <c r="BF49" s="566"/>
      <c r="BG49" s="566"/>
      <c r="BH49" s="265"/>
      <c r="BI49" s="265"/>
      <c r="BJ49" s="566"/>
      <c r="BK49" s="566"/>
      <c r="BL49" s="626"/>
      <c r="BM49" s="637"/>
      <c r="BN49" s="566"/>
      <c r="BO49" s="566"/>
      <c r="BP49" s="265"/>
      <c r="BQ49" s="265"/>
      <c r="BR49" s="566"/>
      <c r="BS49" s="566"/>
      <c r="BT49" s="265"/>
      <c r="BU49" s="637"/>
      <c r="BV49" s="566"/>
      <c r="BW49" s="566"/>
      <c r="BX49" s="626"/>
      <c r="BY49" s="560"/>
      <c r="BZ49" s="566"/>
      <c r="CA49" s="566"/>
      <c r="CB49" s="566"/>
      <c r="CC49" s="560"/>
      <c r="CD49" s="566"/>
      <c r="CE49" s="566"/>
      <c r="CF49" s="265"/>
      <c r="CG49" s="265"/>
      <c r="CH49" s="566"/>
      <c r="CI49" s="566"/>
      <c r="CJ49" s="265"/>
      <c r="CK49" s="265"/>
      <c r="CL49" s="158"/>
      <c r="CM49" s="158"/>
      <c r="CN49" s="159"/>
      <c r="DB49" s="235"/>
    </row>
    <row r="50" spans="1:106" s="110" customFormat="1" ht="20.100000000000001" customHeight="1">
      <c r="A50" s="430" t="s">
        <v>286</v>
      </c>
      <c r="B50" s="430"/>
      <c r="C50" s="430"/>
      <c r="D50" s="430"/>
      <c r="E50" s="430"/>
      <c r="F50" s="430"/>
      <c r="G50" s="430"/>
      <c r="H50" s="617"/>
      <c r="I50" s="513"/>
      <c r="J50" s="430"/>
      <c r="K50" s="430"/>
      <c r="L50" s="617"/>
      <c r="M50" s="615"/>
      <c r="N50" s="430"/>
      <c r="O50" s="430"/>
      <c r="P50" s="430"/>
      <c r="Q50" s="430"/>
      <c r="R50" s="430"/>
      <c r="S50" s="430"/>
      <c r="T50" s="430"/>
      <c r="U50" s="513"/>
      <c r="V50" s="430"/>
      <c r="W50" s="430"/>
      <c r="X50" s="430"/>
      <c r="Y50" s="430"/>
      <c r="Z50" s="430"/>
      <c r="AA50" s="430"/>
      <c r="AB50" s="430"/>
      <c r="AC50" s="430"/>
      <c r="AD50" s="430"/>
      <c r="AE50" s="430"/>
      <c r="AF50" s="430"/>
      <c r="AG50" s="615"/>
      <c r="AH50" s="430"/>
      <c r="AI50" s="430"/>
      <c r="AJ50" s="430"/>
      <c r="AK50" s="430"/>
      <c r="AL50" s="430"/>
      <c r="AM50" s="430"/>
      <c r="AN50" s="430"/>
      <c r="AO50" s="430"/>
      <c r="AP50" s="430"/>
      <c r="AQ50" s="430"/>
      <c r="AR50" s="627"/>
      <c r="AS50" s="430"/>
      <c r="AT50" s="430"/>
      <c r="AU50" s="430"/>
      <c r="AV50" s="627"/>
      <c r="AW50" s="513"/>
      <c r="AX50" s="430"/>
      <c r="AY50" s="430"/>
      <c r="AZ50" s="430"/>
      <c r="BA50" s="430"/>
      <c r="BB50" s="430"/>
      <c r="BC50" s="430"/>
      <c r="BD50" s="430"/>
      <c r="BE50" s="430"/>
      <c r="BF50" s="430"/>
      <c r="BG50" s="430"/>
      <c r="BH50" s="430"/>
      <c r="BI50" s="430"/>
      <c r="BJ50" s="430"/>
      <c r="BK50" s="430"/>
      <c r="BL50" s="627"/>
      <c r="BM50" s="615"/>
      <c r="BN50" s="430"/>
      <c r="BO50" s="430"/>
      <c r="BP50" s="430"/>
      <c r="BQ50" s="430"/>
      <c r="BR50" s="430"/>
      <c r="BS50" s="430"/>
      <c r="BT50" s="430"/>
      <c r="BU50" s="615"/>
      <c r="BV50" s="430"/>
      <c r="BW50" s="430"/>
      <c r="BX50" s="627"/>
      <c r="BY50" s="513"/>
      <c r="BZ50" s="430"/>
      <c r="CA50" s="430"/>
      <c r="CB50" s="617"/>
      <c r="CC50" s="513"/>
      <c r="CD50" s="430"/>
      <c r="CE50" s="430"/>
      <c r="CF50" s="430"/>
      <c r="CG50" s="430"/>
      <c r="CH50" s="430"/>
      <c r="CI50" s="430"/>
      <c r="CJ50" s="430"/>
      <c r="CK50" s="430"/>
      <c r="CL50" s="430"/>
      <c r="CM50" s="430"/>
      <c r="CN50" s="430"/>
      <c r="DB50" s="235"/>
    </row>
    <row r="51" spans="1:106" s="110" customFormat="1" ht="20.100000000000001" customHeight="1">
      <c r="A51" s="85" t="s">
        <v>331</v>
      </c>
      <c r="B51" s="234"/>
      <c r="C51" s="234"/>
      <c r="D51" s="85"/>
      <c r="E51" s="85"/>
      <c r="F51" s="234"/>
      <c r="G51" s="234">
        <v>6460.6180000000004</v>
      </c>
      <c r="H51" s="234" t="str">
        <f>IF(F51=0, "    ---- ", IF(ABS(ROUND(100/F51*G51-100,1))&lt;999,ROUND(100/F51*G51-100,1),IF(ROUND(100/F51*G51-100,1)&gt;999,999,-999)))</f>
        <v xml:space="preserve">    ---- </v>
      </c>
      <c r="I51" s="545">
        <f>100/$CM51*G51</f>
        <v>2.107683736449085</v>
      </c>
      <c r="J51" s="158">
        <v>86675</v>
      </c>
      <c r="K51" s="234">
        <v>102014</v>
      </c>
      <c r="L51" s="234">
        <f>IF(J51=0, "    ---- ", IF(ABS(ROUND(100/J51*K51-100,1))&lt;999,ROUND(100/J51*K51-100,1),IF(ROUND(100/J51*K51-100,1)&gt;999,999,-999)))</f>
        <v>17.7</v>
      </c>
      <c r="M51" s="614">
        <f>100/$CM51*K51</f>
        <v>33.280600817153555</v>
      </c>
      <c r="N51" s="234"/>
      <c r="O51" s="234"/>
      <c r="P51" s="85"/>
      <c r="Q51" s="85"/>
      <c r="R51" s="234"/>
      <c r="S51" s="234"/>
      <c r="T51" s="85"/>
      <c r="U51" s="545"/>
      <c r="V51" s="234"/>
      <c r="W51" s="234"/>
      <c r="X51" s="85"/>
      <c r="Y51" s="85"/>
      <c r="Z51" s="234"/>
      <c r="AA51" s="234"/>
      <c r="AB51" s="85"/>
      <c r="AC51" s="85"/>
      <c r="AD51" s="158">
        <v>9451.8060000000005</v>
      </c>
      <c r="AE51" s="234">
        <v>172562.61199999999</v>
      </c>
      <c r="AF51" s="85">
        <f>IF(AD51=0, "    ---- ", IF(ABS(ROUND(100/AD51*AE51-100,1))&lt;999,ROUND(100/AD51*AE51-100,1),IF(ROUND(100/AD51*AE51-100,1)&gt;999,999,-999)))</f>
        <v>999</v>
      </c>
      <c r="AG51" s="614">
        <f>100/$CM51*AE51</f>
        <v>56.296071185693641</v>
      </c>
      <c r="AH51" s="234"/>
      <c r="AI51" s="234"/>
      <c r="AJ51" s="85"/>
      <c r="AK51" s="85"/>
      <c r="AL51" s="234"/>
      <c r="AM51" s="234"/>
      <c r="AN51" s="85"/>
      <c r="AO51" s="85"/>
      <c r="AP51" s="234"/>
      <c r="AQ51" s="234"/>
      <c r="AR51" s="625"/>
      <c r="AS51" s="85"/>
      <c r="AT51" s="234"/>
      <c r="AU51" s="234"/>
      <c r="AV51" s="625"/>
      <c r="AW51" s="545"/>
      <c r="AX51" s="234"/>
      <c r="AY51" s="234"/>
      <c r="AZ51" s="85"/>
      <c r="BA51" s="85"/>
      <c r="BB51" s="234"/>
      <c r="BC51" s="234"/>
      <c r="BD51" s="85"/>
      <c r="BE51" s="85"/>
      <c r="BF51" s="234"/>
      <c r="BG51" s="234"/>
      <c r="BH51" s="85"/>
      <c r="BI51" s="85"/>
      <c r="BJ51" s="158">
        <v>17942.870999999999</v>
      </c>
      <c r="BK51" s="234">
        <v>7435.61</v>
      </c>
      <c r="BL51" s="625">
        <f>IF(BJ51=0, "    ---- ", IF(ABS(ROUND(100/BJ51*BK51-100,1))&lt;999,ROUND(100/BJ51*BK51-100,1),IF(ROUND(100/BJ51*BK51-100,1)&gt;999,999,-999)))</f>
        <v>-58.6</v>
      </c>
      <c r="BM51" s="614">
        <f>100/$CM51*BK51</f>
        <v>2.4257608587256172</v>
      </c>
      <c r="BN51" s="234"/>
      <c r="BO51" s="234"/>
      <c r="BP51" s="85"/>
      <c r="BQ51" s="85"/>
      <c r="BR51" s="158">
        <v>30478.07849</v>
      </c>
      <c r="BS51" s="234">
        <v>13575.017529999999</v>
      </c>
      <c r="BT51" s="625">
        <f>IF(BR51=0, "    ---- ", IF(ABS(ROUND(100/BR51*BS51-100,1))&lt;999,ROUND(100/BR51*BS51-100,1),IF(ROUND(100/BR51*BS51-100,1)&gt;999,999,-999)))</f>
        <v>-55.5</v>
      </c>
      <c r="BU51" s="614">
        <f>100/$CM51*BS51</f>
        <v>4.4286542974669336</v>
      </c>
      <c r="BV51" s="596">
        <v>481</v>
      </c>
      <c r="BW51" s="234">
        <v>4479.0605399999995</v>
      </c>
      <c r="BX51" s="625">
        <f>IF(BV51=0, "    ---- ", IF(ABS(ROUND(100/BV51*BW51-100,1))&lt;999,ROUND(100/BV51*BW51-100,1),IF(ROUND(100/BV51*BW51-100,1)&gt;999,999,-999)))</f>
        <v>831.2</v>
      </c>
      <c r="BY51" s="545">
        <f>100/$CM51*BW51</f>
        <v>1.4612291045111869</v>
      </c>
      <c r="BZ51" s="158">
        <v>17094.186590000001</v>
      </c>
      <c r="CA51" s="234">
        <v>0</v>
      </c>
      <c r="CB51" s="234">
        <f>IF(BZ51=0, "    ---- ", IF(ABS(ROUND(100/BZ51*CA51-100,1))&lt;999,ROUND(100/BZ51*CA51-100,1),IF(ROUND(100/BZ51*CA51-100,1)&gt;999,999,-999)))</f>
        <v>-100</v>
      </c>
      <c r="CC51" s="545">
        <f>100/$CM51*CA51</f>
        <v>0</v>
      </c>
      <c r="CD51" s="234"/>
      <c r="CE51" s="234"/>
      <c r="CF51" s="85"/>
      <c r="CG51" s="85"/>
      <c r="CH51" s="234"/>
      <c r="CI51" s="234"/>
      <c r="CJ51" s="85"/>
      <c r="CK51" s="85"/>
      <c r="CL51" s="158">
        <f>B51+F51+J51+N51+R51+V51+Z51+AD51+AH51+AL51+AP51+AT51+AX51+BB51+BF51+BJ51+BN51+BR51+BV51+BZ51+CD51+CH51</f>
        <v>162122.94208000001</v>
      </c>
      <c r="CM51" s="158">
        <f>C51+G51+K51+O51+S51+W51+AA51+AE51+AI51+AM51+AQ51+AU51+AY51+BC51+BG51+BK51+BO51+BS51+BW51+CA51+CE51+CI51</f>
        <v>306526.91806999996</v>
      </c>
      <c r="CN51" s="159">
        <f t="shared" si="6"/>
        <v>89.1</v>
      </c>
      <c r="DB51" s="235"/>
    </row>
    <row r="52" spans="1:106" s="110" customFormat="1" ht="20.100000000000001" customHeight="1">
      <c r="A52" s="85" t="s">
        <v>332</v>
      </c>
      <c r="B52" s="234"/>
      <c r="C52" s="234"/>
      <c r="D52" s="85"/>
      <c r="E52" s="85"/>
      <c r="F52" s="234"/>
      <c r="G52" s="234"/>
      <c r="H52" s="234"/>
      <c r="I52" s="545"/>
      <c r="J52" s="234"/>
      <c r="K52" s="234"/>
      <c r="L52" s="234"/>
      <c r="M52" s="614"/>
      <c r="N52" s="234"/>
      <c r="O52" s="234"/>
      <c r="P52" s="85"/>
      <c r="Q52" s="85"/>
      <c r="R52" s="234"/>
      <c r="S52" s="234"/>
      <c r="T52" s="85"/>
      <c r="U52" s="545"/>
      <c r="V52" s="234"/>
      <c r="W52" s="234"/>
      <c r="X52" s="85"/>
      <c r="Y52" s="85"/>
      <c r="Z52" s="234"/>
      <c r="AA52" s="234"/>
      <c r="AB52" s="85"/>
      <c r="AC52" s="85"/>
      <c r="AD52" s="234"/>
      <c r="AE52" s="234"/>
      <c r="AF52" s="85"/>
      <c r="AG52" s="614"/>
      <c r="AH52" s="234"/>
      <c r="AI52" s="234"/>
      <c r="AJ52" s="85"/>
      <c r="AK52" s="85"/>
      <c r="AL52" s="234"/>
      <c r="AM52" s="234"/>
      <c r="AN52" s="85"/>
      <c r="AO52" s="85"/>
      <c r="AP52" s="234"/>
      <c r="AQ52" s="234"/>
      <c r="AR52" s="625"/>
      <c r="AS52" s="85"/>
      <c r="AT52" s="234"/>
      <c r="AU52" s="234"/>
      <c r="AV52" s="625"/>
      <c r="AW52" s="545"/>
      <c r="AX52" s="234"/>
      <c r="AY52" s="234"/>
      <c r="AZ52" s="85"/>
      <c r="BA52" s="85"/>
      <c r="BB52" s="234"/>
      <c r="BC52" s="234"/>
      <c r="BD52" s="85"/>
      <c r="BE52" s="85"/>
      <c r="BF52" s="234"/>
      <c r="BG52" s="234"/>
      <c r="BH52" s="85"/>
      <c r="BI52" s="85"/>
      <c r="BJ52" s="234"/>
      <c r="BK52" s="234"/>
      <c r="BL52" s="625"/>
      <c r="BM52" s="614"/>
      <c r="BN52" s="234"/>
      <c r="BO52" s="234"/>
      <c r="BP52" s="85"/>
      <c r="BQ52" s="85"/>
      <c r="BR52" s="234"/>
      <c r="BS52" s="234"/>
      <c r="BT52" s="85"/>
      <c r="BU52" s="614"/>
      <c r="BV52" s="158">
        <v>70</v>
      </c>
      <c r="BW52" s="234">
        <v>207</v>
      </c>
      <c r="BX52" s="625">
        <f>IF(BV52=0, "    ---- ", IF(ABS(ROUND(100/BV52*BW52-100,1))&lt;999,ROUND(100/BV52*BW52-100,1),IF(ROUND(100/BV52*BW52-100,1)&gt;999,999,-999)))</f>
        <v>195.7</v>
      </c>
      <c r="BY52" s="545">
        <f>100/$CM52*BW52</f>
        <v>100</v>
      </c>
      <c r="BZ52" s="234"/>
      <c r="CA52" s="234"/>
      <c r="CB52" s="234"/>
      <c r="CC52" s="545"/>
      <c r="CD52" s="234"/>
      <c r="CE52" s="234"/>
      <c r="CF52" s="85"/>
      <c r="CG52" s="85"/>
      <c r="CH52" s="234"/>
      <c r="CI52" s="234"/>
      <c r="CJ52" s="85"/>
      <c r="CK52" s="85"/>
      <c r="CL52" s="158">
        <f>B52+F52+J52+N52+R52+V52+Z52+AD52+AH52+AL52+AP52+AT52+AX52+BB52+BF52+BJ52+BN52+BR52+BV52+BZ52+CD52+CH52</f>
        <v>70</v>
      </c>
      <c r="CM52" s="158">
        <f>C52+G52+K52+O52+S52+W52+AA52+AE52+AI52+AM52+AQ52+AU52+AY52+BC52+BG52+BK52+BO52+BS52+BW52+CA52+CE52+CI52</f>
        <v>207</v>
      </c>
      <c r="CN52" s="159">
        <f t="shared" si="6"/>
        <v>195.7</v>
      </c>
      <c r="DB52" s="235"/>
    </row>
    <row r="53" spans="1:106" s="110" customFormat="1" ht="20.100000000000001" customHeight="1">
      <c r="A53" s="591" t="s">
        <v>466</v>
      </c>
      <c r="B53" s="234"/>
      <c r="C53" s="234"/>
      <c r="D53" s="85"/>
      <c r="E53" s="85"/>
      <c r="F53" s="234"/>
      <c r="G53" s="234"/>
      <c r="H53" s="234"/>
      <c r="I53" s="545"/>
      <c r="J53" s="234"/>
      <c r="K53" s="234"/>
      <c r="L53" s="234"/>
      <c r="M53" s="614"/>
      <c r="N53" s="234"/>
      <c r="O53" s="234"/>
      <c r="P53" s="85"/>
      <c r="Q53" s="85"/>
      <c r="R53" s="234"/>
      <c r="S53" s="234"/>
      <c r="T53" s="85"/>
      <c r="U53" s="545"/>
      <c r="V53" s="234"/>
      <c r="W53" s="234"/>
      <c r="X53" s="85"/>
      <c r="Y53" s="85"/>
      <c r="Z53" s="234"/>
      <c r="AA53" s="234"/>
      <c r="AB53" s="85"/>
      <c r="AC53" s="85"/>
      <c r="AD53" s="234"/>
      <c r="AE53" s="234"/>
      <c r="AF53" s="85"/>
      <c r="AG53" s="614"/>
      <c r="AH53" s="234"/>
      <c r="AI53" s="234"/>
      <c r="AJ53" s="85"/>
      <c r="AK53" s="85"/>
      <c r="AL53" s="234"/>
      <c r="AM53" s="234"/>
      <c r="AN53" s="85"/>
      <c r="AO53" s="85"/>
      <c r="AP53" s="234"/>
      <c r="AQ53" s="234"/>
      <c r="AR53" s="625"/>
      <c r="AS53" s="85"/>
      <c r="AT53" s="234"/>
      <c r="AU53" s="234"/>
      <c r="AV53" s="625"/>
      <c r="AW53" s="545"/>
      <c r="AX53" s="234"/>
      <c r="AY53" s="234"/>
      <c r="AZ53" s="85"/>
      <c r="BA53" s="85"/>
      <c r="BB53" s="234"/>
      <c r="BC53" s="234"/>
      <c r="BD53" s="85"/>
      <c r="BE53" s="85"/>
      <c r="BF53" s="234"/>
      <c r="BG53" s="234"/>
      <c r="BH53" s="85"/>
      <c r="BI53" s="85"/>
      <c r="BJ53" s="234"/>
      <c r="BK53" s="234"/>
      <c r="BL53" s="625"/>
      <c r="BM53" s="614"/>
      <c r="BN53" s="234"/>
      <c r="BO53" s="234"/>
      <c r="BP53" s="85"/>
      <c r="BQ53" s="85"/>
      <c r="BR53" s="234"/>
      <c r="BS53" s="234"/>
      <c r="BT53" s="85"/>
      <c r="BU53" s="614"/>
      <c r="BV53" s="234"/>
      <c r="BW53" s="234"/>
      <c r="BX53" s="625"/>
      <c r="BY53" s="545"/>
      <c r="BZ53" s="234"/>
      <c r="CA53" s="234"/>
      <c r="CB53" s="234"/>
      <c r="CC53" s="545"/>
      <c r="CD53" s="234"/>
      <c r="CE53" s="234"/>
      <c r="CF53" s="85"/>
      <c r="CG53" s="85"/>
      <c r="CH53" s="234"/>
      <c r="CI53" s="234"/>
      <c r="CJ53" s="85"/>
      <c r="CK53" s="85"/>
      <c r="CL53" s="158"/>
      <c r="CM53" s="158"/>
      <c r="CN53" s="159"/>
      <c r="DB53" s="235"/>
    </row>
    <row r="54" spans="1:106" s="263" customFormat="1" ht="20.100000000000001" customHeight="1">
      <c r="A54" s="261" t="s">
        <v>342</v>
      </c>
      <c r="B54" s="567"/>
      <c r="C54" s="567"/>
      <c r="D54" s="261"/>
      <c r="E54" s="261"/>
      <c r="F54" s="567"/>
      <c r="G54" s="567"/>
      <c r="H54" s="567"/>
      <c r="I54" s="618"/>
      <c r="J54" s="134"/>
      <c r="K54" s="567"/>
      <c r="L54" s="567"/>
      <c r="M54" s="638"/>
      <c r="N54" s="567"/>
      <c r="O54" s="567"/>
      <c r="P54" s="261"/>
      <c r="Q54" s="261"/>
      <c r="R54" s="567"/>
      <c r="S54" s="567"/>
      <c r="T54" s="261"/>
      <c r="U54" s="618"/>
      <c r="V54" s="567"/>
      <c r="W54" s="567"/>
      <c r="X54" s="261"/>
      <c r="Y54" s="261"/>
      <c r="Z54" s="567"/>
      <c r="AA54" s="567"/>
      <c r="AB54" s="261"/>
      <c r="AC54" s="261"/>
      <c r="AD54" s="567"/>
      <c r="AE54" s="567"/>
      <c r="AF54" s="261"/>
      <c r="AG54" s="638"/>
      <c r="AH54" s="567"/>
      <c r="AI54" s="567"/>
      <c r="AJ54" s="261"/>
      <c r="AK54" s="261"/>
      <c r="AL54" s="134"/>
      <c r="AM54" s="567"/>
      <c r="AN54" s="261"/>
      <c r="AO54" s="261"/>
      <c r="AP54" s="134">
        <v>21072241</v>
      </c>
      <c r="AQ54" s="567">
        <v>9602866.418469999</v>
      </c>
      <c r="AR54" s="625">
        <f>IF(AP54=0, "    ---- ", IF(ABS(ROUND(100/AP54*AQ54-100,1))&lt;999,ROUND(100/AP54*AQ54-100,1),IF(ROUND(100/AP54*AQ54-100,1)&gt;999,999,-999)))</f>
        <v>-54.4</v>
      </c>
      <c r="AS54" s="545">
        <f>100/$CM54*AQ54</f>
        <v>99.884870896605847</v>
      </c>
      <c r="AT54" s="567"/>
      <c r="AU54" s="567"/>
      <c r="AV54" s="628"/>
      <c r="AW54" s="618"/>
      <c r="AX54" s="567"/>
      <c r="AY54" s="567"/>
      <c r="AZ54" s="261"/>
      <c r="BA54" s="261"/>
      <c r="BB54" s="567"/>
      <c r="BC54" s="567"/>
      <c r="BD54" s="261"/>
      <c r="BE54" s="261"/>
      <c r="BF54" s="567"/>
      <c r="BG54" s="567"/>
      <c r="BH54" s="261"/>
      <c r="BI54" s="261"/>
      <c r="BJ54" s="567"/>
      <c r="BK54" s="567"/>
      <c r="BL54" s="628"/>
      <c r="BM54" s="638"/>
      <c r="BN54" s="567"/>
      <c r="BO54" s="567">
        <v>9898</v>
      </c>
      <c r="BP54" s="625" t="str">
        <f>IF(BN54=0, "    ---- ", IF(ABS(ROUND(100/BN54*BO54-100,1))&lt;999,ROUND(100/BN54*BO54-100,1),IF(ROUND(100/BN54*BO54-100,1)&gt;999,999,-999)))</f>
        <v xml:space="preserve">    ---- </v>
      </c>
      <c r="BQ54" s="236">
        <f>100/$CM54*BO54</f>
        <v>0.10295472300156451</v>
      </c>
      <c r="BR54" s="567"/>
      <c r="BS54" s="567"/>
      <c r="BT54" s="261"/>
      <c r="BU54" s="638"/>
      <c r="BV54" s="567"/>
      <c r="BW54" s="567"/>
      <c r="BX54" s="628"/>
      <c r="BY54" s="618"/>
      <c r="BZ54" s="134">
        <v>3037.2759999999998</v>
      </c>
      <c r="CA54" s="567">
        <v>1170.4369999999999</v>
      </c>
      <c r="CB54" s="234">
        <f>IF(BZ54=0, "    ---- ", IF(ABS(ROUND(100/BZ54*CA54-100,1))&lt;999,ROUND(100/BZ54*CA54-100,1),IF(ROUND(100/BZ54*CA54-100,1)&gt;999,999,-999)))</f>
        <v>-61.5</v>
      </c>
      <c r="CC54" s="545">
        <f>100/$CM54*CA54</f>
        <v>1.2174380392582557E-2</v>
      </c>
      <c r="CD54" s="567"/>
      <c r="CE54" s="567"/>
      <c r="CF54" s="261"/>
      <c r="CG54" s="261"/>
      <c r="CH54" s="567"/>
      <c r="CI54" s="567"/>
      <c r="CJ54" s="261"/>
      <c r="CK54" s="261"/>
      <c r="CL54" s="134">
        <f>B54+F54+J54+N54+R54+V54+Z54+AD54+AH54+AL54+AP54+AT54+AX54+BB54+BF54+BJ54+BN54+BR54+BV54+BZ54+CD54+CH54</f>
        <v>21075278.276000001</v>
      </c>
      <c r="CM54" s="134">
        <f>C54+G54+K54+O54+S54+W54+AA54+AE54+AI54+AM54+AQ54+AU54+AY54+BC54+BG54+BK54+BO54+BS54+BW54+CA54+CE54+CI54</f>
        <v>9613934.8554699998</v>
      </c>
      <c r="CN54" s="154">
        <f t="shared" si="6"/>
        <v>-54.4</v>
      </c>
      <c r="DB54" s="281"/>
    </row>
    <row r="55" spans="1:106" s="263" customFormat="1" ht="20.100000000000001" customHeight="1">
      <c r="A55" s="205" t="s">
        <v>16</v>
      </c>
      <c r="B55" s="97"/>
      <c r="C55" s="97"/>
      <c r="D55" s="205"/>
      <c r="E55" s="205"/>
      <c r="F55" s="97"/>
      <c r="G55" s="97"/>
      <c r="H55" s="97"/>
      <c r="I55" s="619"/>
      <c r="J55" s="97"/>
      <c r="K55" s="97"/>
      <c r="L55" s="97"/>
      <c r="M55" s="636"/>
      <c r="N55" s="97"/>
      <c r="O55" s="97"/>
      <c r="P55" s="205"/>
      <c r="Q55" s="205"/>
      <c r="R55" s="97"/>
      <c r="S55" s="97"/>
      <c r="T55" s="205"/>
      <c r="U55" s="619"/>
      <c r="V55" s="97"/>
      <c r="W55" s="97"/>
      <c r="X55" s="205"/>
      <c r="Y55" s="205"/>
      <c r="Z55" s="97"/>
      <c r="AA55" s="97"/>
      <c r="AB55" s="205"/>
      <c r="AC55" s="205"/>
      <c r="AD55" s="97"/>
      <c r="AE55" s="97"/>
      <c r="AF55" s="205"/>
      <c r="AG55" s="636"/>
      <c r="AH55" s="97"/>
      <c r="AI55" s="97"/>
      <c r="AJ55" s="205"/>
      <c r="AK55" s="205"/>
      <c r="AL55" s="97"/>
      <c r="AM55" s="97"/>
      <c r="AN55" s="205"/>
      <c r="AO55" s="205"/>
      <c r="AP55" s="97"/>
      <c r="AQ55" s="97"/>
      <c r="AR55" s="629"/>
      <c r="AS55" s="619"/>
      <c r="AT55" s="97"/>
      <c r="AU55" s="97"/>
      <c r="AV55" s="629"/>
      <c r="AW55" s="619"/>
      <c r="AX55" s="97"/>
      <c r="AY55" s="97"/>
      <c r="AZ55" s="205"/>
      <c r="BA55" s="205"/>
      <c r="BB55" s="97"/>
      <c r="BC55" s="97"/>
      <c r="BD55" s="205"/>
      <c r="BE55" s="205"/>
      <c r="BF55" s="97"/>
      <c r="BG55" s="97"/>
      <c r="BH55" s="205"/>
      <c r="BI55" s="205"/>
      <c r="BJ55" s="97"/>
      <c r="BK55" s="97"/>
      <c r="BL55" s="629"/>
      <c r="BM55" s="636"/>
      <c r="BN55" s="97"/>
      <c r="BO55" s="97"/>
      <c r="BP55" s="205"/>
      <c r="BQ55" s="205"/>
      <c r="BR55" s="97"/>
      <c r="BS55" s="97"/>
      <c r="BT55" s="205"/>
      <c r="BU55" s="636"/>
      <c r="BV55" s="97"/>
      <c r="BW55" s="97"/>
      <c r="BX55" s="629"/>
      <c r="BY55" s="619"/>
      <c r="BZ55" s="97"/>
      <c r="CA55" s="97"/>
      <c r="CB55" s="97"/>
      <c r="CC55" s="619"/>
      <c r="CD55" s="97"/>
      <c r="CE55" s="97"/>
      <c r="CF55" s="205"/>
      <c r="CG55" s="205"/>
      <c r="CH55" s="97"/>
      <c r="CI55" s="97"/>
      <c r="CJ55" s="205"/>
      <c r="CK55" s="205"/>
      <c r="CL55" s="134">
        <f>B55+F55+J55+N55+R55+V55+Z55+AD55+AH55+AL55+AP55+AT55+AX55+BB55+BF55+BJ55+BN55+BR55+BV55+BZ55+CD55+CH55</f>
        <v>0</v>
      </c>
      <c r="CM55" s="134">
        <f>C55+G55+K55+O55+S55+W55+AA55+AE55+AI55+AM55+AQ55+AU55+AY55+BC55+BG55+BK55+BO55+BS55+BW55+CA55+CE55+CI55</f>
        <v>0</v>
      </c>
      <c r="CN55" s="154" t="str">
        <f t="shared" si="6"/>
        <v xml:space="preserve">    ---- </v>
      </c>
      <c r="DB55" s="281"/>
    </row>
    <row r="56" spans="1:106" s="263" customFormat="1" ht="20.100000000000001" customHeight="1">
      <c r="A56" s="283"/>
      <c r="B56" s="570"/>
      <c r="C56" s="570"/>
      <c r="D56" s="283"/>
      <c r="E56" s="283"/>
      <c r="F56" s="570"/>
      <c r="G56" s="570"/>
      <c r="H56" s="570"/>
      <c r="I56" s="622"/>
      <c r="J56" s="570"/>
      <c r="K56" s="570"/>
      <c r="L56" s="570"/>
      <c r="M56" s="639"/>
      <c r="N56" s="570"/>
      <c r="O56" s="570"/>
      <c r="P56" s="283"/>
      <c r="Q56" s="283"/>
      <c r="R56" s="570"/>
      <c r="S56" s="570"/>
      <c r="T56" s="283"/>
      <c r="U56" s="622"/>
      <c r="V56" s="570"/>
      <c r="W56" s="570"/>
      <c r="X56" s="283"/>
      <c r="Y56" s="283"/>
      <c r="Z56" s="570"/>
      <c r="AA56" s="570"/>
      <c r="AB56" s="283"/>
      <c r="AC56" s="283"/>
      <c r="AD56" s="570"/>
      <c r="AE56" s="570"/>
      <c r="AF56" s="283"/>
      <c r="AG56" s="639"/>
      <c r="AH56" s="570"/>
      <c r="AI56" s="570"/>
      <c r="AJ56" s="283"/>
      <c r="AK56" s="283"/>
      <c r="AL56" s="570"/>
      <c r="AM56" s="570"/>
      <c r="AN56" s="283"/>
      <c r="AO56" s="283"/>
      <c r="AP56" s="570"/>
      <c r="AQ56" s="570"/>
      <c r="AR56" s="630"/>
      <c r="AS56" s="622"/>
      <c r="AT56" s="570"/>
      <c r="AU56" s="570"/>
      <c r="AV56" s="630"/>
      <c r="AW56" s="622"/>
      <c r="AX56" s="570"/>
      <c r="AY56" s="570"/>
      <c r="AZ56" s="283"/>
      <c r="BA56" s="283"/>
      <c r="BB56" s="570"/>
      <c r="BC56" s="570"/>
      <c r="BD56" s="283"/>
      <c r="BE56" s="283"/>
      <c r="BF56" s="570"/>
      <c r="BG56" s="570"/>
      <c r="BH56" s="283"/>
      <c r="BI56" s="283"/>
      <c r="BJ56" s="570"/>
      <c r="BK56" s="570"/>
      <c r="BL56" s="630"/>
      <c r="BM56" s="639"/>
      <c r="BN56" s="570"/>
      <c r="BO56" s="570"/>
      <c r="BP56" s="283"/>
      <c r="BQ56" s="283"/>
      <c r="BR56" s="570"/>
      <c r="BS56" s="570"/>
      <c r="BT56" s="283"/>
      <c r="BU56" s="639"/>
      <c r="BV56" s="570"/>
      <c r="BW56" s="570"/>
      <c r="BX56" s="630"/>
      <c r="BY56" s="622"/>
      <c r="BZ56" s="570"/>
      <c r="CA56" s="570"/>
      <c r="CB56" s="570"/>
      <c r="CC56" s="622"/>
      <c r="CD56" s="570"/>
      <c r="CE56" s="570"/>
      <c r="CF56" s="283"/>
      <c r="CG56" s="283"/>
      <c r="CH56" s="570"/>
      <c r="CI56" s="570"/>
      <c r="CJ56" s="283"/>
      <c r="CK56" s="283"/>
      <c r="CL56" s="134"/>
      <c r="CM56" s="134"/>
      <c r="CN56" s="154"/>
      <c r="DB56" s="281"/>
    </row>
    <row r="57" spans="1:106" s="263" customFormat="1" ht="20.100000000000001" customHeight="1">
      <c r="A57" s="214" t="s">
        <v>22</v>
      </c>
      <c r="B57" s="569"/>
      <c r="C57" s="569"/>
      <c r="D57" s="214"/>
      <c r="E57" s="508"/>
      <c r="F57" s="569">
        <v>3518.9180000000001</v>
      </c>
      <c r="G57" s="569">
        <v>3195.6289999999999</v>
      </c>
      <c r="H57" s="569">
        <f>IF(F57=0, "    ---- ", IF(ABS(ROUND(100/F57*G57-100,1))&lt;999,ROUND(100/F57*G57-100,1),IF(ROUND(100/F57*G57-100,1)&gt;999,999,-999)))</f>
        <v>-9.1999999999999993</v>
      </c>
      <c r="I57" s="650">
        <f>100/$CM57*G57</f>
        <v>3.0585303125239337E-2</v>
      </c>
      <c r="J57" s="569">
        <v>384856</v>
      </c>
      <c r="K57" s="569">
        <v>432796</v>
      </c>
      <c r="L57" s="569">
        <f>IF(J57=0, "    ---- ", IF(ABS(ROUND(100/J57*K57-100,1))&lt;999,ROUND(100/J57*K57-100,1),IF(ROUND(100/J57*K57-100,1)&gt;999,999,-999)))</f>
        <v>12.5</v>
      </c>
      <c r="M57" s="648">
        <f>100/$CM57*K57</f>
        <v>4.1422821145355373</v>
      </c>
      <c r="N57" s="569"/>
      <c r="O57" s="569"/>
      <c r="P57" s="214"/>
      <c r="Q57" s="508"/>
      <c r="R57" s="569">
        <v>452.09300000000002</v>
      </c>
      <c r="S57" s="569">
        <v>637</v>
      </c>
      <c r="T57" s="642">
        <f>IF(R57=0, "    ---- ", IF(ABS(ROUND(100/R57*S57-100,1))&lt;999,ROUND(100/R57*S57-100,1),IF(ROUND(100/R57*S57-100,1)&gt;999,999,-999)))</f>
        <v>40.9</v>
      </c>
      <c r="U57" s="650">
        <f>100/$CM57*S57</f>
        <v>6.0967146345140373E-3</v>
      </c>
      <c r="V57" s="569"/>
      <c r="W57" s="569"/>
      <c r="X57" s="214"/>
      <c r="Y57" s="508"/>
      <c r="Z57" s="569"/>
      <c r="AA57" s="569"/>
      <c r="AB57" s="214"/>
      <c r="AC57" s="508"/>
      <c r="AD57" s="569">
        <v>20163.609</v>
      </c>
      <c r="AE57" s="569">
        <v>197205.29399999999</v>
      </c>
      <c r="AF57" s="214">
        <f>IF(AD57=0, "    ---- ", IF(ABS(ROUND(100/AD57*AE57-100,1))&lt;999,ROUND(100/AD57*AE57-100,1),IF(ROUND(100/AD57*AE57-100,1)&gt;999,999,-999)))</f>
        <v>878</v>
      </c>
      <c r="AG57" s="648">
        <f>100/$CM57*AE57</f>
        <v>1.8874480407118417</v>
      </c>
      <c r="AH57" s="569"/>
      <c r="AI57" s="569"/>
      <c r="AJ57" s="214"/>
      <c r="AK57" s="508"/>
      <c r="AL57" s="569"/>
      <c r="AM57" s="569"/>
      <c r="AN57" s="214"/>
      <c r="AO57" s="508"/>
      <c r="AP57" s="569">
        <v>21072158.478879999</v>
      </c>
      <c r="AQ57" s="569">
        <v>9602866.418469999</v>
      </c>
      <c r="AR57" s="631">
        <f>IF(AP57=0, "    ---- ", IF(ABS(ROUND(100/AP57*AQ57-100,1))&lt;999,ROUND(100/AP57*AQ57-100,1),IF(ROUND(100/AP57*AQ57-100,1)&gt;999,999,-999)))</f>
        <v>-54.4</v>
      </c>
      <c r="AS57" s="621">
        <f>100/$CM57*AQ57</f>
        <v>91.908848079700846</v>
      </c>
      <c r="AT57" s="569">
        <v>89826</v>
      </c>
      <c r="AU57" s="569">
        <v>2240</v>
      </c>
      <c r="AV57" s="631">
        <f>IF(AT57=0, "    ---- ", IF(ABS(ROUND(100/AT57*AU57-100,1))&lt;999,ROUND(100/AT57*AU57-100,1),IF(ROUND(100/AT57*AU57-100,1)&gt;999,999,-999)))</f>
        <v>-97.5</v>
      </c>
      <c r="AW57" s="621">
        <f>100/$CM57*AU57</f>
        <v>2.1438996516972439E-2</v>
      </c>
      <c r="AX57" s="569"/>
      <c r="AY57" s="569"/>
      <c r="AZ57" s="284"/>
      <c r="BA57" s="284"/>
      <c r="BB57" s="569"/>
      <c r="BC57" s="569"/>
      <c r="BD57" s="214"/>
      <c r="BE57" s="508"/>
      <c r="BF57" s="569"/>
      <c r="BG57" s="569"/>
      <c r="BH57" s="214"/>
      <c r="BI57" s="508"/>
      <c r="BJ57" s="569">
        <v>17042.850029999998</v>
      </c>
      <c r="BK57" s="569">
        <v>8061.97</v>
      </c>
      <c r="BL57" s="631">
        <f>IF(BJ57=0, "    ---- ", IF(ABS(ROUND(100/BJ57*BK57-100,1))&lt;999,ROUND(100/BJ57*BK57-100,1),IF(ROUND(100/BJ57*BK57-100,1)&gt;999,999,-999)))</f>
        <v>-52.7</v>
      </c>
      <c r="BM57" s="635">
        <f>100/$CM57*BK57</f>
        <v>7.7160958370507279E-2</v>
      </c>
      <c r="BN57" s="569"/>
      <c r="BO57" s="569">
        <v>9898</v>
      </c>
      <c r="BP57" s="631" t="str">
        <f>IF(BN57=0, "    ---- ", IF(ABS(ROUND(100/BN57*BO57-100,1))&lt;999,ROUND(100/BN57*BO57-100,1),IF(ROUND(100/BN57*BO57-100,1)&gt;999,999,-999)))</f>
        <v xml:space="preserve">    ---- </v>
      </c>
      <c r="BQ57" s="621">
        <f>100/$CM57*BO57</f>
        <v>9.4733565859371968E-2</v>
      </c>
      <c r="BR57" s="569">
        <v>30478.07849</v>
      </c>
      <c r="BS57" s="569">
        <v>13575.017529999999</v>
      </c>
      <c r="BT57" s="569">
        <v>25793.036309999996</v>
      </c>
      <c r="BU57" s="569">
        <v>67798.153500000015</v>
      </c>
      <c r="BV57" s="569">
        <v>25793.036309999996</v>
      </c>
      <c r="BW57" s="569">
        <v>67798.153500000015</v>
      </c>
      <c r="BX57" s="631">
        <f>IF(BV57=0, "    ---- ", IF(ABS(ROUND(100/BV57*BW57-100,1))&lt;999,ROUND(100/BV57*BW57-100,1),IF(ROUND(100/BV57*BW57-100,1)&gt;999,999,-999)))</f>
        <v>162.9</v>
      </c>
      <c r="BY57" s="621">
        <f>100/$CM57*BW57</f>
        <v>0.64889481104627811</v>
      </c>
      <c r="BZ57" s="569">
        <v>46823.534589999996</v>
      </c>
      <c r="CA57" s="569">
        <v>109976.734</v>
      </c>
      <c r="CB57" s="571">
        <f>IF(BZ57=0, "    ---- ", IF(ABS(ROUND(100/BZ57*CA57-100,1))&lt;999,ROUND(100/BZ57*CA57-100,1),IF(ROUND(100/BZ57*CA57-100,1)&gt;999,999,-999)))</f>
        <v>134.9</v>
      </c>
      <c r="CC57" s="621">
        <f>100/$CM57*CA57</f>
        <v>1.0525851862383948</v>
      </c>
      <c r="CD57" s="569"/>
      <c r="CE57" s="569"/>
      <c r="CF57" s="214"/>
      <c r="CG57" s="508"/>
      <c r="CH57" s="569"/>
      <c r="CI57" s="569"/>
      <c r="CJ57" s="214"/>
      <c r="CK57" s="508"/>
      <c r="CL57" s="165">
        <f>B57+F57+J57+N57+R57+V57+Z57+AD57+AH57+AL57+AP57+AT57+AX57+BB57+BF57+BJ57+BN57+BR57+BV57+BZ57+CD57+CH57</f>
        <v>21691112.598299999</v>
      </c>
      <c r="CM57" s="165">
        <f>C57+G57+K57+O57+S57+W57+AA57+AE57+AI57+AM57+AQ57+AU57+AY57+BC57+BG57+BK57+BO57+BS57+BW57+CA57+CE57+CI57</f>
        <v>10448250.216499999</v>
      </c>
      <c r="CN57" s="165">
        <f t="shared" si="6"/>
        <v>-51.8</v>
      </c>
      <c r="DB57" s="281"/>
    </row>
    <row r="58" spans="1:106" s="263" customFormat="1" ht="20.100000000000001" customHeight="1">
      <c r="A58" s="486" t="s">
        <v>338</v>
      </c>
      <c r="B58" s="486"/>
      <c r="C58" s="486"/>
      <c r="D58" s="486"/>
      <c r="E58" s="486"/>
      <c r="F58" s="486"/>
      <c r="G58" s="486"/>
      <c r="H58" s="486"/>
      <c r="I58" s="623"/>
      <c r="J58" s="486"/>
      <c r="K58" s="486"/>
      <c r="L58" s="486"/>
      <c r="M58" s="634"/>
      <c r="N58" s="486"/>
      <c r="O58" s="486"/>
      <c r="P58" s="486"/>
      <c r="Q58" s="486"/>
      <c r="R58" s="486"/>
      <c r="S58" s="486"/>
      <c r="T58" s="632"/>
      <c r="U58" s="623"/>
      <c r="V58" s="486"/>
      <c r="W58" s="486"/>
      <c r="X58" s="486"/>
      <c r="Y58" s="486"/>
      <c r="Z58" s="486"/>
      <c r="AA58" s="486"/>
      <c r="AB58" s="486"/>
      <c r="AC58" s="486"/>
      <c r="AD58" s="486"/>
      <c r="AE58" s="486"/>
      <c r="AF58" s="486"/>
      <c r="AG58" s="634"/>
      <c r="AH58" s="486"/>
      <c r="AI58" s="486"/>
      <c r="AJ58" s="486"/>
      <c r="AK58" s="486"/>
      <c r="AL58" s="486"/>
      <c r="AM58" s="486"/>
      <c r="AN58" s="486"/>
      <c r="AO58" s="486"/>
      <c r="AP58" s="486"/>
      <c r="AQ58" s="486"/>
      <c r="AR58" s="632"/>
      <c r="AS58" s="486"/>
      <c r="AT58" s="486"/>
      <c r="AU58" s="486"/>
      <c r="AV58" s="632"/>
      <c r="AW58" s="623"/>
      <c r="AX58" s="486"/>
      <c r="AY58" s="486"/>
      <c r="AZ58" s="486"/>
      <c r="BA58" s="486"/>
      <c r="BB58" s="486"/>
      <c r="BC58" s="486"/>
      <c r="BD58" s="486"/>
      <c r="BE58" s="486"/>
      <c r="BF58" s="486"/>
      <c r="BG58" s="486"/>
      <c r="BH58" s="486"/>
      <c r="BI58" s="486"/>
      <c r="BJ58" s="486"/>
      <c r="BK58" s="486"/>
      <c r="BL58" s="632"/>
      <c r="BM58" s="634"/>
      <c r="BN58" s="486"/>
      <c r="BO58" s="486"/>
      <c r="BP58" s="486"/>
      <c r="BQ58" s="486"/>
      <c r="BR58" s="486"/>
      <c r="BS58" s="486"/>
      <c r="BT58" s="486"/>
      <c r="BU58" s="634"/>
      <c r="BV58" s="486"/>
      <c r="BW58" s="486"/>
      <c r="BX58" s="632"/>
      <c r="BY58" s="623"/>
      <c r="BZ58" s="486"/>
      <c r="CA58" s="486"/>
      <c r="CB58" s="486"/>
      <c r="CC58" s="623"/>
      <c r="CD58" s="486"/>
      <c r="CE58" s="486"/>
      <c r="CF58" s="486"/>
      <c r="CG58" s="486"/>
      <c r="CH58" s="486"/>
      <c r="CI58" s="486"/>
      <c r="CJ58" s="486"/>
      <c r="CK58" s="634"/>
      <c r="CL58" s="134"/>
      <c r="CM58" s="134"/>
      <c r="CN58" s="154"/>
      <c r="DB58" s="281"/>
    </row>
    <row r="59" spans="1:106" s="263" customFormat="1" ht="20.100000000000001" customHeight="1">
      <c r="A59" s="205" t="s">
        <v>23</v>
      </c>
      <c r="B59" s="97"/>
      <c r="C59" s="97"/>
      <c r="D59" s="205"/>
      <c r="E59" s="205"/>
      <c r="F59" s="97"/>
      <c r="G59" s="97"/>
      <c r="H59" s="97"/>
      <c r="I59" s="619"/>
      <c r="J59" s="97">
        <v>22309</v>
      </c>
      <c r="K59" s="97">
        <v>28112</v>
      </c>
      <c r="L59" s="97">
        <f>IF(J59=0, "    ---- ", IF(ABS(ROUND(100/J59*K59-100,1))&lt;999,ROUND(100/J59*K59-100,1),IF(ROUND(100/J59*K59-100,1)&gt;999,999,-999)))</f>
        <v>26</v>
      </c>
      <c r="M59" s="636">
        <f>100/$CM59*K59</f>
        <v>12.8486207018017</v>
      </c>
      <c r="N59" s="97"/>
      <c r="O59" s="97"/>
      <c r="P59" s="205"/>
      <c r="Q59" s="205"/>
      <c r="R59" s="97"/>
      <c r="S59" s="97"/>
      <c r="T59" s="629"/>
      <c r="U59" s="619"/>
      <c r="V59" s="97">
        <v>166</v>
      </c>
      <c r="W59" s="97"/>
      <c r="X59" s="205">
        <f>IF(V59=0, "    ---- ", IF(ABS(ROUND(100/V59*W59-100,1))&lt;999,ROUND(100/V59*W59-100,1),IF(ROUND(100/V59*W59-100,1)&gt;999,999,-999)))</f>
        <v>-100</v>
      </c>
      <c r="Y59" s="205">
        <f>100/$CM59*W59</f>
        <v>0</v>
      </c>
      <c r="Z59" s="97">
        <v>65371</v>
      </c>
      <c r="AA59" s="97">
        <v>21901</v>
      </c>
      <c r="AB59" s="629">
        <f>IF(Z59=0, "    ---- ", IF(ABS(ROUND(100/Z59*AA59-100,1))&lt;999,ROUND(100/Z59*AA59-100,1),IF(ROUND(100/Z59*AA59-100,1)&gt;999,999,-999)))</f>
        <v>-66.5</v>
      </c>
      <c r="AC59" s="619">
        <f>100/$CM59*AA59</f>
        <v>10.009876280241855</v>
      </c>
      <c r="AD59" s="97"/>
      <c r="AE59" s="97"/>
      <c r="AF59" s="205"/>
      <c r="AG59" s="636"/>
      <c r="AH59" s="97"/>
      <c r="AI59" s="97"/>
      <c r="AJ59" s="205"/>
      <c r="AK59" s="205"/>
      <c r="AL59" s="97">
        <v>1313</v>
      </c>
      <c r="AM59" s="97">
        <v>1935</v>
      </c>
      <c r="AN59" s="629">
        <f>IF(AL59=0, "    ---- ", IF(ABS(ROUND(100/AL59*AM59-100,1))&lt;999,ROUND(100/AL59*AM59-100,1),IF(ROUND(100/AL59*AM59-100,1)&gt;999,999,-999)))</f>
        <v>47.4</v>
      </c>
      <c r="AO59" s="619">
        <f>100/$CM59*AM59</f>
        <v>0.88439389079347919</v>
      </c>
      <c r="AP59" s="97"/>
      <c r="AQ59" s="97"/>
      <c r="AR59" s="629"/>
      <c r="AS59" s="205"/>
      <c r="AT59" s="97"/>
      <c r="AU59" s="97"/>
      <c r="AV59" s="629"/>
      <c r="AW59" s="619"/>
      <c r="AX59" s="97"/>
      <c r="AY59" s="97"/>
      <c r="AZ59" s="205"/>
      <c r="BA59" s="205"/>
      <c r="BB59" s="97"/>
      <c r="BC59" s="97"/>
      <c r="BD59" s="205"/>
      <c r="BE59" s="205"/>
      <c r="BF59" s="97"/>
      <c r="BG59" s="97"/>
      <c r="BH59" s="205"/>
      <c r="BI59" s="205"/>
      <c r="BJ59" s="97"/>
      <c r="BK59" s="97"/>
      <c r="BL59" s="629"/>
      <c r="BM59" s="636"/>
      <c r="BN59" s="97"/>
      <c r="BO59" s="97"/>
      <c r="BP59" s="205"/>
      <c r="BQ59" s="205"/>
      <c r="BR59" s="97"/>
      <c r="BS59" s="97"/>
      <c r="BT59" s="205"/>
      <c r="BU59" s="636"/>
      <c r="BV59" s="97">
        <v>1861</v>
      </c>
      <c r="BW59" s="97">
        <v>3950</v>
      </c>
      <c r="BX59" s="625">
        <f>IF(BV59=0, "    ---- ", IF(ABS(ROUND(100/BV59*BW59-100,1))&lt;999,ROUND(100/BV59*BW59-100,1),IF(ROUND(100/BV59*BW59-100,1)&gt;999,999,-999)))</f>
        <v>112.3</v>
      </c>
      <c r="BY59" s="545">
        <f>100/$CM59*BW59</f>
        <v>1.805351870095216</v>
      </c>
      <c r="BZ59" s="97">
        <v>15558.234</v>
      </c>
      <c r="CA59" s="97">
        <v>143876.913</v>
      </c>
      <c r="CB59" s="234">
        <f>IF(BZ59=0, "    ---- ", IF(ABS(ROUND(100/BZ59*CA59-100,1))&lt;999,ROUND(100/BZ59*CA59-100,1),IF(ROUND(100/BZ59*CA59-100,1)&gt;999,999,-999)))</f>
        <v>824.8</v>
      </c>
      <c r="CC59" s="545">
        <f>100/$CM59*CA59</f>
        <v>65.759102265335869</v>
      </c>
      <c r="CD59" s="97"/>
      <c r="CE59" s="97"/>
      <c r="CF59" s="205"/>
      <c r="CG59" s="205"/>
      <c r="CH59" s="97">
        <v>35837.600000000006</v>
      </c>
      <c r="CI59" s="97">
        <v>19019</v>
      </c>
      <c r="CJ59" s="625">
        <f>IF(CH59=0, "    ---- ", IF(ABS(ROUND(100/CH59*CI59-100,1))&lt;999,ROUND(100/CH59*CI59-100,1),IF(ROUND(100/CH59*CI59-100,1)&gt;999,999,-999)))</f>
        <v>-46.9</v>
      </c>
      <c r="CK59" s="614">
        <f>100/$CM59*CI59</f>
        <v>8.6926549917318763</v>
      </c>
      <c r="CL59" s="134">
        <f t="shared" ref="CL59:CM61" si="10">B59+F59+J59+N59+R59+V59+Z59+AD59+AH59+AL59+AP59+AT59+AX59+BB59+BF59+BJ59+BN59+BR59+BV59+BZ59+CD59+CH59</f>
        <v>142415.834</v>
      </c>
      <c r="CM59" s="134">
        <f t="shared" si="10"/>
        <v>218793.913</v>
      </c>
      <c r="CN59" s="154">
        <f t="shared" si="6"/>
        <v>53.6</v>
      </c>
      <c r="DB59" s="281"/>
    </row>
    <row r="60" spans="1:106" s="110" customFormat="1" ht="20.100000000000001" customHeight="1">
      <c r="A60" s="85" t="s">
        <v>42</v>
      </c>
      <c r="B60" s="234"/>
      <c r="C60" s="234"/>
      <c r="D60" s="85"/>
      <c r="E60" s="85"/>
      <c r="F60" s="234"/>
      <c r="G60" s="234"/>
      <c r="H60" s="234"/>
      <c r="I60" s="545"/>
      <c r="J60" s="158">
        <v>19760</v>
      </c>
      <c r="K60" s="234">
        <v>25258</v>
      </c>
      <c r="L60" s="234">
        <f>IF(J60=0, "    ---- ", IF(ABS(ROUND(100/J60*K60-100,1))&lt;999,ROUND(100/J60*K60-100,1),IF(ROUND(100/J60*K60-100,1)&gt;999,999,-999)))</f>
        <v>27.8</v>
      </c>
      <c r="M60" s="614">
        <f>100/$CM60*K60</f>
        <v>34.401256870308806</v>
      </c>
      <c r="N60" s="234"/>
      <c r="O60" s="234"/>
      <c r="P60" s="85"/>
      <c r="Q60" s="85"/>
      <c r="R60" s="234"/>
      <c r="S60" s="234"/>
      <c r="T60" s="625"/>
      <c r="U60" s="545"/>
      <c r="V60" s="158">
        <v>166</v>
      </c>
      <c r="W60" s="234"/>
      <c r="X60" s="85">
        <f>IF(V60=0, "    ---- ", IF(ABS(ROUND(100/V60*W60-100,1))&lt;999,ROUND(100/V60*W60-100,1),IF(ROUND(100/V60*W60-100,1)&gt;999,999,-999)))</f>
        <v>-100</v>
      </c>
      <c r="Y60" s="85">
        <f>100/$CM60*W60</f>
        <v>0</v>
      </c>
      <c r="Z60" s="158">
        <v>65371</v>
      </c>
      <c r="AA60" s="234">
        <v>21901</v>
      </c>
      <c r="AB60" s="625">
        <f>IF(Z60=0, "    ---- ", IF(ABS(ROUND(100/Z60*AA60-100,1))&lt;999,ROUND(100/Z60*AA60-100,1),IF(ROUND(100/Z60*AA60-100,1)&gt;999,999,-999)))</f>
        <v>-66.5</v>
      </c>
      <c r="AC60" s="545">
        <f>100/$CM60*AA60</f>
        <v>29.829041361811434</v>
      </c>
      <c r="AD60" s="234"/>
      <c r="AE60" s="234"/>
      <c r="AF60" s="85"/>
      <c r="AG60" s="614"/>
      <c r="AH60" s="234"/>
      <c r="AI60" s="234"/>
      <c r="AJ60" s="85"/>
      <c r="AK60" s="85"/>
      <c r="AL60" s="158">
        <v>1313</v>
      </c>
      <c r="AM60" s="234">
        <v>1935</v>
      </c>
      <c r="AN60" s="625">
        <f>IF(AL60=0, "    ---- ", IF(ABS(ROUND(100/AL60*AM60-100,1))&lt;999,ROUND(100/AL60*AM60-100,1),IF(ROUND(100/AL60*AM60-100,1)&gt;999,999,-999)))</f>
        <v>47.4</v>
      </c>
      <c r="AO60" s="545">
        <f>100/$CM60*AM60</f>
        <v>2.6354593413590761</v>
      </c>
      <c r="AP60" s="234"/>
      <c r="AQ60" s="234"/>
      <c r="AR60" s="625"/>
      <c r="AS60" s="85"/>
      <c r="AT60" s="234"/>
      <c r="AU60" s="234"/>
      <c r="AV60" s="625"/>
      <c r="AW60" s="545"/>
      <c r="AX60" s="234"/>
      <c r="AY60" s="234"/>
      <c r="AZ60" s="85"/>
      <c r="BA60" s="85"/>
      <c r="BB60" s="234"/>
      <c r="BC60" s="234"/>
      <c r="BD60" s="85"/>
      <c r="BE60" s="85"/>
      <c r="BF60" s="234"/>
      <c r="BG60" s="234"/>
      <c r="BH60" s="85"/>
      <c r="BI60" s="85"/>
      <c r="BJ60" s="234"/>
      <c r="BK60" s="234"/>
      <c r="BL60" s="625"/>
      <c r="BM60" s="614"/>
      <c r="BN60" s="234"/>
      <c r="BO60" s="234"/>
      <c r="BP60" s="85"/>
      <c r="BQ60" s="85"/>
      <c r="BR60" s="234"/>
      <c r="BS60" s="234"/>
      <c r="BT60" s="85"/>
      <c r="BU60" s="614"/>
      <c r="BV60" s="158">
        <v>1861</v>
      </c>
      <c r="BW60" s="234">
        <v>3950</v>
      </c>
      <c r="BX60" s="625">
        <f>IF(BV60=0, "    ---- ", IF(ABS(ROUND(100/BV60*BW60-100,1))&lt;999,ROUND(100/BV60*BW60-100,1),IF(ROUND(100/BV60*BW60-100,1)&gt;999,999,-999)))</f>
        <v>112.3</v>
      </c>
      <c r="BY60" s="545">
        <f>100/$CM60*BW60</f>
        <v>5.3798782420508271</v>
      </c>
      <c r="BZ60" s="158">
        <v>15558.234</v>
      </c>
      <c r="CA60" s="234">
        <v>1358.7360000000001</v>
      </c>
      <c r="CB60" s="234">
        <f>IF(BZ60=0, "    ---- ", IF(ABS(ROUND(100/BZ60*CA60-100,1))&lt;999,ROUND(100/BZ60*CA60-100,1),IF(ROUND(100/BZ60*CA60-100,1)&gt;999,999,-999)))</f>
        <v>-91.3</v>
      </c>
      <c r="CC60" s="545">
        <f>100/$CM60*CA60</f>
        <v>1.8505909476180187</v>
      </c>
      <c r="CD60" s="234"/>
      <c r="CE60" s="234"/>
      <c r="CF60" s="85"/>
      <c r="CG60" s="85"/>
      <c r="CH60" s="158">
        <v>33895.700000000004</v>
      </c>
      <c r="CI60" s="234">
        <v>19019</v>
      </c>
      <c r="CJ60" s="625">
        <f>IF(CH60=0, "    ---- ", IF(ABS(ROUND(100/CH60*CI60-100,1))&lt;999,ROUND(100/CH60*CI60-100,1),IF(ROUND(100/CH60*CI60-100,1)&gt;999,999,-999)))</f>
        <v>-43.9</v>
      </c>
      <c r="CK60" s="614">
        <f>100/$CM60*CI60</f>
        <v>25.903773236851819</v>
      </c>
      <c r="CL60" s="158">
        <f t="shared" si="10"/>
        <v>137924.93400000001</v>
      </c>
      <c r="CM60" s="158">
        <f t="shared" si="10"/>
        <v>73421.736000000004</v>
      </c>
      <c r="CN60" s="159">
        <f t="shared" si="6"/>
        <v>-46.8</v>
      </c>
      <c r="DB60" s="235"/>
    </row>
    <row r="61" spans="1:106" s="110" customFormat="1" ht="20.100000000000001" customHeight="1">
      <c r="A61" s="284" t="s">
        <v>43</v>
      </c>
      <c r="B61" s="571"/>
      <c r="C61" s="571"/>
      <c r="D61" s="284"/>
      <c r="E61" s="284"/>
      <c r="F61" s="571"/>
      <c r="G61" s="571"/>
      <c r="H61" s="571"/>
      <c r="I61" s="621"/>
      <c r="J61" s="181">
        <v>2549</v>
      </c>
      <c r="K61" s="571">
        <v>2854</v>
      </c>
      <c r="L61" s="571">
        <f>IF(J61=0, "    ---- ", IF(ABS(ROUND(100/J61*K61-100,1))&lt;999,ROUND(100/J61*K61-100,1),IF(ROUND(100/J61*K61-100,1)&gt;999,999,-999)))</f>
        <v>12</v>
      </c>
      <c r="M61" s="286">
        <f>100/$CM61*K61</f>
        <v>1.963236747840682</v>
      </c>
      <c r="N61" s="571"/>
      <c r="O61" s="571"/>
      <c r="P61" s="284"/>
      <c r="Q61" s="284"/>
      <c r="R61" s="571"/>
      <c r="S61" s="571"/>
      <c r="T61" s="631"/>
      <c r="U61" s="621"/>
      <c r="V61" s="571"/>
      <c r="W61" s="571"/>
      <c r="X61" s="284"/>
      <c r="Y61" s="284"/>
      <c r="Z61" s="571"/>
      <c r="AA61" s="571"/>
      <c r="AB61" s="631"/>
      <c r="AC61" s="621"/>
      <c r="AD61" s="571"/>
      <c r="AE61" s="571"/>
      <c r="AF61" s="284"/>
      <c r="AG61" s="635"/>
      <c r="AH61" s="571"/>
      <c r="AI61" s="571"/>
      <c r="AJ61" s="284"/>
      <c r="AK61" s="284"/>
      <c r="AL61" s="571"/>
      <c r="AM61" s="571"/>
      <c r="AN61" s="631"/>
      <c r="AO61" s="621"/>
      <c r="AP61" s="571"/>
      <c r="AQ61" s="571"/>
      <c r="AR61" s="631"/>
      <c r="AS61" s="284"/>
      <c r="AT61" s="571"/>
      <c r="AU61" s="571"/>
      <c r="AV61" s="631"/>
      <c r="AW61" s="621"/>
      <c r="AX61" s="571"/>
      <c r="AY61" s="571"/>
      <c r="AZ61" s="284"/>
      <c r="BA61" s="284"/>
      <c r="BB61" s="571"/>
      <c r="BC61" s="571"/>
      <c r="BD61" s="284"/>
      <c r="BE61" s="284"/>
      <c r="BF61" s="571"/>
      <c r="BG61" s="571"/>
      <c r="BH61" s="284"/>
      <c r="BI61" s="284"/>
      <c r="BJ61" s="571"/>
      <c r="BK61" s="571"/>
      <c r="BL61" s="631"/>
      <c r="BM61" s="635"/>
      <c r="BN61" s="571"/>
      <c r="BO61" s="571"/>
      <c r="BP61" s="284"/>
      <c r="BQ61" s="284"/>
      <c r="BR61" s="571"/>
      <c r="BS61" s="571"/>
      <c r="BT61" s="284"/>
      <c r="BU61" s="635"/>
      <c r="BV61" s="571"/>
      <c r="BW61" s="571"/>
      <c r="BX61" s="631"/>
      <c r="BY61" s="621"/>
      <c r="BZ61" s="571"/>
      <c r="CA61" s="571">
        <v>142518.177</v>
      </c>
      <c r="CB61" s="571"/>
      <c r="CC61" s="621"/>
      <c r="CD61" s="571"/>
      <c r="CE61" s="571"/>
      <c r="CF61" s="284"/>
      <c r="CG61" s="284"/>
      <c r="CH61" s="181">
        <v>1941.9</v>
      </c>
      <c r="CI61" s="571">
        <v>0</v>
      </c>
      <c r="CJ61" s="284">
        <f>IF(CH61=0, "    ---- ", IF(ABS(ROUND(100/CH61*CI61-100,1))&lt;999,ROUND(100/CH61*CI61-100,1),IF(ROUND(100/CH61*CI61-100,1)&gt;999,999,-999)))</f>
        <v>-100</v>
      </c>
      <c r="CK61" s="635">
        <f>100/$CM61*CI61</f>
        <v>0</v>
      </c>
      <c r="CL61" s="180">
        <f t="shared" si="10"/>
        <v>4490.8999999999996</v>
      </c>
      <c r="CM61" s="180">
        <f t="shared" si="10"/>
        <v>145372.177</v>
      </c>
      <c r="CN61" s="180">
        <f t="shared" si="6"/>
        <v>999</v>
      </c>
      <c r="DB61" s="235"/>
    </row>
    <row r="62" spans="1:106" s="263" customFormat="1" ht="20.100000000000001" customHeight="1">
      <c r="A62" s="486" t="s">
        <v>339</v>
      </c>
      <c r="B62" s="486"/>
      <c r="C62" s="486"/>
      <c r="D62" s="486"/>
      <c r="E62" s="486"/>
      <c r="F62" s="486"/>
      <c r="G62" s="486"/>
      <c r="H62" s="486"/>
      <c r="I62" s="623"/>
      <c r="J62" s="134"/>
      <c r="K62" s="486"/>
      <c r="L62" s="486"/>
      <c r="M62" s="634"/>
      <c r="N62" s="486"/>
      <c r="O62" s="486"/>
      <c r="P62" s="486"/>
      <c r="Q62" s="486"/>
      <c r="R62" s="486"/>
      <c r="S62" s="486"/>
      <c r="T62" s="632"/>
      <c r="U62" s="623"/>
      <c r="V62" s="486"/>
      <c r="W62" s="486"/>
      <c r="X62" s="486"/>
      <c r="Y62" s="486"/>
      <c r="Z62" s="486"/>
      <c r="AA62" s="486"/>
      <c r="AB62" s="632"/>
      <c r="AC62" s="623"/>
      <c r="AD62" s="486"/>
      <c r="AE62" s="486"/>
      <c r="AF62" s="486"/>
      <c r="AG62" s="634"/>
      <c r="AH62" s="486"/>
      <c r="AI62" s="486"/>
      <c r="AJ62" s="486"/>
      <c r="AK62" s="486"/>
      <c r="AL62" s="486"/>
      <c r="AM62" s="486"/>
      <c r="AN62" s="632"/>
      <c r="AO62" s="623"/>
      <c r="AP62" s="486"/>
      <c r="AQ62" s="486"/>
      <c r="AR62" s="632"/>
      <c r="AS62" s="486"/>
      <c r="AT62" s="486"/>
      <c r="AU62" s="486"/>
      <c r="AV62" s="632"/>
      <c r="AW62" s="623"/>
      <c r="AX62" s="486"/>
      <c r="AY62" s="486"/>
      <c r="AZ62" s="486"/>
      <c r="BA62" s="486"/>
      <c r="BB62" s="486"/>
      <c r="BC62" s="486"/>
      <c r="BD62" s="486"/>
      <c r="BE62" s="486"/>
      <c r="BF62" s="486"/>
      <c r="BG62" s="486"/>
      <c r="BH62" s="486"/>
      <c r="BI62" s="486"/>
      <c r="BJ62" s="134"/>
      <c r="BK62" s="486"/>
      <c r="BL62" s="632"/>
      <c r="BM62" s="634"/>
      <c r="BN62" s="486"/>
      <c r="BO62" s="486"/>
      <c r="BP62" s="486"/>
      <c r="BQ62" s="486"/>
      <c r="BR62" s="486"/>
      <c r="BS62" s="486"/>
      <c r="BT62" s="486"/>
      <c r="BU62" s="634"/>
      <c r="BV62" s="134"/>
      <c r="BW62" s="486"/>
      <c r="BX62" s="632"/>
      <c r="BY62" s="623"/>
      <c r="BZ62" s="134"/>
      <c r="CA62" s="486"/>
      <c r="CB62" s="486"/>
      <c r="CC62" s="623"/>
      <c r="CD62" s="486"/>
      <c r="CE62" s="486"/>
      <c r="CF62" s="486"/>
      <c r="CG62" s="486"/>
      <c r="CH62" s="486"/>
      <c r="CI62" s="486"/>
      <c r="CJ62" s="486"/>
      <c r="CK62" s="634"/>
      <c r="CL62" s="134"/>
      <c r="CM62" s="134"/>
      <c r="CN62" s="154"/>
      <c r="DB62" s="281"/>
    </row>
    <row r="63" spans="1:106" s="263" customFormat="1" ht="20.100000000000001" customHeight="1">
      <c r="A63" s="205" t="s">
        <v>9</v>
      </c>
      <c r="B63" s="97"/>
      <c r="C63" s="97"/>
      <c r="D63" s="205"/>
      <c r="E63" s="205"/>
      <c r="F63" s="97"/>
      <c r="G63" s="97"/>
      <c r="H63" s="97"/>
      <c r="I63" s="619"/>
      <c r="J63" s="134">
        <v>37332</v>
      </c>
      <c r="K63" s="97">
        <v>39120</v>
      </c>
      <c r="L63" s="97">
        <f>IF(J63=0, "    ---- ", IF(ABS(ROUND(100/J63*K63-100,1))&lt;999,ROUND(100/J63*K63-100,1),IF(ROUND(100/J63*K63-100,1)&gt;999,999,-999)))</f>
        <v>4.8</v>
      </c>
      <c r="M63" s="636">
        <f>100/$CM63*K63</f>
        <v>100</v>
      </c>
      <c r="N63" s="97"/>
      <c r="O63" s="97"/>
      <c r="P63" s="205"/>
      <c r="Q63" s="205"/>
      <c r="R63" s="97"/>
      <c r="S63" s="97"/>
      <c r="T63" s="629"/>
      <c r="U63" s="619"/>
      <c r="V63" s="97"/>
      <c r="W63" s="97"/>
      <c r="X63" s="205"/>
      <c r="Y63" s="205"/>
      <c r="Z63" s="97"/>
      <c r="AA63" s="97"/>
      <c r="AB63" s="629"/>
      <c r="AC63" s="619"/>
      <c r="AD63" s="97"/>
      <c r="AE63" s="97"/>
      <c r="AF63" s="205"/>
      <c r="AG63" s="636"/>
      <c r="AH63" s="97"/>
      <c r="AI63" s="97"/>
      <c r="AJ63" s="205"/>
      <c r="AK63" s="205"/>
      <c r="AL63" s="97"/>
      <c r="AM63" s="97"/>
      <c r="AN63" s="629"/>
      <c r="AO63" s="619"/>
      <c r="AP63" s="97"/>
      <c r="AQ63" s="97"/>
      <c r="AR63" s="629"/>
      <c r="AS63" s="205"/>
      <c r="AT63" s="97"/>
      <c r="AU63" s="97"/>
      <c r="AV63" s="629"/>
      <c r="AW63" s="619"/>
      <c r="AX63" s="97"/>
      <c r="AY63" s="97"/>
      <c r="AZ63" s="205"/>
      <c r="BA63" s="205"/>
      <c r="BB63" s="97"/>
      <c r="BC63" s="97"/>
      <c r="BD63" s="205"/>
      <c r="BE63" s="205"/>
      <c r="BF63" s="97"/>
      <c r="BG63" s="97"/>
      <c r="BH63" s="205"/>
      <c r="BI63" s="205"/>
      <c r="BJ63" s="134">
        <v>-1.4590000000000001</v>
      </c>
      <c r="BK63" s="97">
        <v>0</v>
      </c>
      <c r="BL63" s="625">
        <f>IF(BJ63=0, "    ---- ", IF(ABS(ROUND(100/BJ63*BK63-100,1))&lt;999,ROUND(100/BJ63*BK63-100,1),IF(ROUND(100/BJ63*BK63-100,1)&gt;999,999,-999)))</f>
        <v>-100</v>
      </c>
      <c r="BM63" s="614">
        <f>100/$CM63*BK63</f>
        <v>0</v>
      </c>
      <c r="BN63" s="97"/>
      <c r="BO63" s="97"/>
      <c r="BP63" s="205"/>
      <c r="BQ63" s="205"/>
      <c r="BR63" s="97"/>
      <c r="BS63" s="97"/>
      <c r="BT63" s="205"/>
      <c r="BU63" s="636"/>
      <c r="BV63" s="134"/>
      <c r="BW63" s="97"/>
      <c r="BX63" s="629"/>
      <c r="BY63" s="619"/>
      <c r="BZ63" s="134"/>
      <c r="CA63" s="97"/>
      <c r="CB63" s="97"/>
      <c r="CC63" s="619"/>
      <c r="CD63" s="97"/>
      <c r="CE63" s="97"/>
      <c r="CF63" s="205"/>
      <c r="CG63" s="205"/>
      <c r="CH63" s="97"/>
      <c r="CI63" s="97"/>
      <c r="CJ63" s="205"/>
      <c r="CK63" s="636"/>
      <c r="CL63" s="134">
        <f t="shared" ref="CL63:CM67" si="11">B63+F63+J63+N63+R63+V63+Z63+AD63+AH63+AL63+AP63+AT63+AX63+BB63+BF63+BJ63+BN63+BR63+BV63+BZ63+CD63+CH63</f>
        <v>37330.540999999997</v>
      </c>
      <c r="CM63" s="134">
        <f t="shared" si="11"/>
        <v>39120</v>
      </c>
      <c r="CN63" s="154">
        <f>IF(CL63=0, "    ---- ", IF(ABS(ROUND(100/CL63*CM63-100,1))&lt;999,ROUND(100/CL63*CM63-100,1),IF(ROUND(100/CL63*CM63-100,1)&gt;999,999,-999)))</f>
        <v>4.8</v>
      </c>
      <c r="DB63" s="281"/>
    </row>
    <row r="64" spans="1:106" s="263" customFormat="1" ht="20.100000000000001" customHeight="1">
      <c r="A64" s="205" t="s">
        <v>10</v>
      </c>
      <c r="B64" s="97"/>
      <c r="C64" s="97"/>
      <c r="D64" s="205"/>
      <c r="E64" s="205"/>
      <c r="F64" s="97"/>
      <c r="G64" s="97"/>
      <c r="H64" s="97"/>
      <c r="I64" s="619"/>
      <c r="J64" s="134">
        <v>13203</v>
      </c>
      <c r="K64" s="97">
        <v>-46018</v>
      </c>
      <c r="L64" s="97">
        <f>IF(J64=0, "    ---- ", IF(ABS(ROUND(100/J64*K64-100,1))&lt;999,ROUND(100/J64*K64-100,1),IF(ROUND(100/J64*K64-100,1)&gt;999,999,-999)))</f>
        <v>-448.5</v>
      </c>
      <c r="M64" s="636">
        <f>100/$CM64*K64</f>
        <v>120.91063263084645</v>
      </c>
      <c r="N64" s="97"/>
      <c r="O64" s="97"/>
      <c r="P64" s="205"/>
      <c r="Q64" s="205"/>
      <c r="R64" s="97"/>
      <c r="S64" s="97"/>
      <c r="T64" s="629"/>
      <c r="U64" s="619"/>
      <c r="V64" s="97"/>
      <c r="W64" s="97"/>
      <c r="X64" s="205"/>
      <c r="Y64" s="205"/>
      <c r="Z64" s="97"/>
      <c r="AA64" s="97"/>
      <c r="AB64" s="629"/>
      <c r="AC64" s="619"/>
      <c r="AD64" s="97"/>
      <c r="AE64" s="97"/>
      <c r="AF64" s="629"/>
      <c r="AG64" s="636"/>
      <c r="AH64" s="97"/>
      <c r="AI64" s="97"/>
      <c r="AJ64" s="205"/>
      <c r="AK64" s="205"/>
      <c r="AL64" s="97"/>
      <c r="AM64" s="97"/>
      <c r="AN64" s="629"/>
      <c r="AO64" s="619"/>
      <c r="AP64" s="97"/>
      <c r="AQ64" s="97"/>
      <c r="AR64" s="629"/>
      <c r="AS64" s="205"/>
      <c r="AT64" s="97"/>
      <c r="AU64" s="97"/>
      <c r="AV64" s="629"/>
      <c r="AW64" s="619"/>
      <c r="AX64" s="97"/>
      <c r="AY64" s="97"/>
      <c r="AZ64" s="205"/>
      <c r="BA64" s="205"/>
      <c r="BB64" s="97"/>
      <c r="BC64" s="97"/>
      <c r="BD64" s="205"/>
      <c r="BE64" s="205"/>
      <c r="BF64" s="97"/>
      <c r="BG64" s="97"/>
      <c r="BH64" s="205"/>
      <c r="BI64" s="205"/>
      <c r="BJ64" s="134">
        <v>19705.273800000003</v>
      </c>
      <c r="BK64" s="97">
        <v>1914.55</v>
      </c>
      <c r="BL64" s="625">
        <f>IF(BJ64=0, "    ---- ", IF(ABS(ROUND(100/BJ64*BK64-100,1))&lt;999,ROUND(100/BJ64*BK64-100,1),IF(ROUND(100/BJ64*BK64-100,1)&gt;999,999,-999)))</f>
        <v>-90.3</v>
      </c>
      <c r="BM64" s="614">
        <f>100/$CM64*BK64</f>
        <v>-5.0304109631749983</v>
      </c>
      <c r="BN64" s="97"/>
      <c r="BO64" s="97"/>
      <c r="BP64" s="205"/>
      <c r="BQ64" s="205"/>
      <c r="BR64" s="97"/>
      <c r="BS64" s="97"/>
      <c r="BT64" s="205"/>
      <c r="BU64" s="636"/>
      <c r="BV64" s="134">
        <v>4468.5497299999997</v>
      </c>
      <c r="BW64" s="97">
        <v>1453.8123000000001</v>
      </c>
      <c r="BX64" s="625">
        <f>IF(BV64=0, "    ---- ", IF(ABS(ROUND(100/BV64*BW64-100,1))&lt;999,ROUND(100/BV64*BW64-100,1),IF(ROUND(100/BV64*BW64-100,1)&gt;999,999,-999)))</f>
        <v>-67.5</v>
      </c>
      <c r="BY64" s="545">
        <f>100/$CM64*BW64</f>
        <v>-3.8198393002630695</v>
      </c>
      <c r="BZ64" s="134">
        <v>11554.539720000001</v>
      </c>
      <c r="CA64" s="97">
        <v>4590.1229999999996</v>
      </c>
      <c r="CB64" s="234">
        <f>IF(BZ64=0, "    ---- ", IF(ABS(ROUND(100/BZ64*CA64-100,1))&lt;999,ROUND(100/BZ64*CA64-100,1),IF(ROUND(100/BZ64*CA64-100,1)&gt;999,999,-999)))</f>
        <v>-60.3</v>
      </c>
      <c r="CC64" s="545">
        <f>100/$CM64*CA64</f>
        <v>-12.060382367408378</v>
      </c>
      <c r="CD64" s="97"/>
      <c r="CE64" s="97"/>
      <c r="CF64" s="205"/>
      <c r="CG64" s="205"/>
      <c r="CH64" s="97"/>
      <c r="CI64" s="97"/>
      <c r="CJ64" s="205"/>
      <c r="CK64" s="636"/>
      <c r="CL64" s="134">
        <f t="shared" si="11"/>
        <v>48931.363250000002</v>
      </c>
      <c r="CM64" s="134">
        <f t="shared" si="11"/>
        <v>-38059.5147</v>
      </c>
      <c r="CN64" s="154">
        <f t="shared" si="6"/>
        <v>-177.8</v>
      </c>
      <c r="DB64" s="281"/>
    </row>
    <row r="65" spans="1:106" s="263" customFormat="1" ht="20.100000000000001" customHeight="1">
      <c r="A65" s="205" t="s">
        <v>52</v>
      </c>
      <c r="B65" s="97"/>
      <c r="C65" s="97"/>
      <c r="D65" s="205"/>
      <c r="E65" s="205"/>
      <c r="F65" s="97">
        <v>19089.262999999999</v>
      </c>
      <c r="G65" s="97">
        <v>20018.339</v>
      </c>
      <c r="H65" s="97">
        <f>IF(F65=0, "    ---- ", IF(ABS(ROUND(100/F65*G65-100,1))&lt;999,ROUND(100/F65*G65-100,1),IF(ROUND(100/F65*G65-100,1)&gt;999,999,-999)))</f>
        <v>4.9000000000000004</v>
      </c>
      <c r="I65" s="619">
        <f>100/$CM65*G65</f>
        <v>4.5648367554307052</v>
      </c>
      <c r="J65" s="97">
        <v>174368</v>
      </c>
      <c r="K65" s="97">
        <v>89909</v>
      </c>
      <c r="L65" s="97">
        <f>IF(J65=0, "    ---- ", IF(ABS(ROUND(100/J65*K65-100,1))&lt;999,ROUND(100/J65*K65-100,1),IF(ROUND(100/J65*K65-100,1)&gt;999,999,-999)))</f>
        <v>-48.4</v>
      </c>
      <c r="M65" s="636">
        <f>100/$CM65*K65</f>
        <v>20.502195903667097</v>
      </c>
      <c r="N65" s="97"/>
      <c r="O65" s="97"/>
      <c r="P65" s="205"/>
      <c r="Q65" s="205"/>
      <c r="R65" s="97">
        <v>3896.5529999999999</v>
      </c>
      <c r="S65" s="97">
        <v>4173</v>
      </c>
      <c r="T65" s="629">
        <f>IF(R65=0, "    ---- ", IF(ABS(ROUND(100/R65*S65-100,1))&lt;999,ROUND(100/R65*S65-100,1),IF(ROUND(100/R65*S65-100,1)&gt;999,999,-999)))</f>
        <v>7.1</v>
      </c>
      <c r="U65" s="619">
        <f>100/$CM65*S65</f>
        <v>0.951580637155377</v>
      </c>
      <c r="V65" s="97"/>
      <c r="W65" s="97"/>
      <c r="X65" s="205"/>
      <c r="Y65" s="205"/>
      <c r="Z65" s="97"/>
      <c r="AA65" s="97"/>
      <c r="AB65" s="629"/>
      <c r="AC65" s="619"/>
      <c r="AD65" s="97">
        <v>1968.319</v>
      </c>
      <c r="AE65" s="97">
        <v>4754.9449999999997</v>
      </c>
      <c r="AF65" s="629">
        <f>IF(AD65=0, "    ---- ", IF(ABS(ROUND(100/AD65*AE65-100,1))&lt;999,ROUND(100/AD65*AE65-100,1),IF(ROUND(100/AD65*AE65-100,1)&gt;999,999,-999)))</f>
        <v>141.6</v>
      </c>
      <c r="AG65" s="636">
        <f>100/$CM65*AE65</f>
        <v>1.0842831518664686</v>
      </c>
      <c r="AH65" s="97"/>
      <c r="AI65" s="97"/>
      <c r="AJ65" s="205"/>
      <c r="AK65" s="205"/>
      <c r="AL65" s="97"/>
      <c r="AM65" s="97"/>
      <c r="AN65" s="629"/>
      <c r="AO65" s="619"/>
      <c r="AP65" s="97"/>
      <c r="AQ65" s="97"/>
      <c r="AR65" s="629"/>
      <c r="AS65" s="205"/>
      <c r="AT65" s="97">
        <v>1785</v>
      </c>
      <c r="AU65" s="97">
        <v>1072</v>
      </c>
      <c r="AV65" s="625">
        <f>IF(AT65=0, "    ---- ", IF(ABS(ROUND(100/AT65*AU65-100,1))&lt;999,ROUND(100/AT65*AU65-100,1),IF(ROUND(100/AT65*AU65-100,1)&gt;999,999,-999)))</f>
        <v>-39.9</v>
      </c>
      <c r="AW65" s="545">
        <f>100/$CM65*AU65</f>
        <v>0.24445110065434081</v>
      </c>
      <c r="AX65" s="97"/>
      <c r="AY65" s="97"/>
      <c r="AZ65" s="85"/>
      <c r="BA65" s="85"/>
      <c r="BB65" s="97"/>
      <c r="BC65" s="97"/>
      <c r="BD65" s="205"/>
      <c r="BE65" s="205"/>
      <c r="BF65" s="97"/>
      <c r="BG65" s="97"/>
      <c r="BH65" s="205"/>
      <c r="BI65" s="205"/>
      <c r="BJ65" s="97">
        <v>50570.895029999956</v>
      </c>
      <c r="BK65" s="97">
        <v>231662.6</v>
      </c>
      <c r="BL65" s="625">
        <f>IF(BJ65=0, "    ---- ", IF(ABS(ROUND(100/BJ65*BK65-100,1))&lt;999,ROUND(100/BJ65*BK65-100,1),IF(ROUND(100/BJ65*BK65-100,1)&gt;999,999,-999)))</f>
        <v>358.1</v>
      </c>
      <c r="BM65" s="614">
        <f>100/$CM65*BK65</f>
        <v>52.82665816272975</v>
      </c>
      <c r="BN65" s="97"/>
      <c r="BO65" s="97"/>
      <c r="BP65" s="205"/>
      <c r="BQ65" s="205"/>
      <c r="BR65" s="97">
        <v>3534.5396800000003</v>
      </c>
      <c r="BS65" s="97">
        <v>6617.8471099999997</v>
      </c>
      <c r="BT65" s="97">
        <v>25793.036309999996</v>
      </c>
      <c r="BU65" s="83">
        <v>67798.153500000015</v>
      </c>
      <c r="BV65" s="97">
        <v>157752.39214999997</v>
      </c>
      <c r="BW65" s="97">
        <v>27847.725190000001</v>
      </c>
      <c r="BX65" s="625">
        <f>IF(BV65=0, "    ---- ", IF(ABS(ROUND(100/BV65*BW65-100,1))&lt;999,ROUND(100/BV65*BW65-100,1),IF(ROUND(100/BV65*BW65-100,1)&gt;999,999,-999)))</f>
        <v>-82.3</v>
      </c>
      <c r="BY65" s="545">
        <f>100/$CM65*BW65</f>
        <v>6.3501931654991717</v>
      </c>
      <c r="BZ65" s="97">
        <v>166519.37400000001</v>
      </c>
      <c r="CA65" s="97">
        <v>52478.057000000001</v>
      </c>
      <c r="CB65" s="234">
        <f>IF(BZ65=0, "    ---- ", IF(ABS(ROUND(100/BZ65*CA65-100,1))&lt;999,ROUND(100/BZ65*CA65-100,1),IF(ROUND(100/BZ65*CA65-100,1)&gt;999,999,-999)))</f>
        <v>-68.5</v>
      </c>
      <c r="CC65" s="545">
        <f>100/$CM65*CA65</f>
        <v>11.966715292771674</v>
      </c>
      <c r="CD65" s="97"/>
      <c r="CE65" s="97"/>
      <c r="CF65" s="205"/>
      <c r="CG65" s="205"/>
      <c r="CH65" s="97"/>
      <c r="CI65" s="97"/>
      <c r="CJ65" s="205"/>
      <c r="CK65" s="636"/>
      <c r="CL65" s="134">
        <f t="shared" si="11"/>
        <v>579484.33585999999</v>
      </c>
      <c r="CM65" s="134">
        <f t="shared" si="11"/>
        <v>438533.51329999999</v>
      </c>
      <c r="CN65" s="154">
        <f t="shared" si="6"/>
        <v>-24.3</v>
      </c>
      <c r="DB65" s="281"/>
    </row>
    <row r="66" spans="1:106" s="110" customFormat="1" ht="20.100000000000001" customHeight="1">
      <c r="A66" s="85" t="s">
        <v>15</v>
      </c>
      <c r="B66" s="234"/>
      <c r="C66" s="234"/>
      <c r="D66" s="85"/>
      <c r="E66" s="85"/>
      <c r="F66" s="158">
        <v>19089.262999999999</v>
      </c>
      <c r="G66" s="234">
        <v>20018.339</v>
      </c>
      <c r="H66" s="234">
        <f>IF(F66=0, "    ---- ", IF(ABS(ROUND(100/F66*G66-100,1))&lt;999,ROUND(100/F66*G66-100,1),IF(ROUND(100/F66*G66-100,1)&gt;999,999,-999)))</f>
        <v>4.9000000000000004</v>
      </c>
      <c r="I66" s="545">
        <f>100/$CM66*G66</f>
        <v>4.9427296015964188</v>
      </c>
      <c r="J66" s="158">
        <v>174368</v>
      </c>
      <c r="K66" s="234">
        <v>89909</v>
      </c>
      <c r="L66" s="234">
        <f>IF(J66=0, "    ---- ", IF(ABS(ROUND(100/J66*K66-100,1))&lt;999,ROUND(100/J66*K66-100,1),IF(ROUND(100/J66*K66-100,1)&gt;999,999,-999)))</f>
        <v>-48.4</v>
      </c>
      <c r="M66" s="614">
        <f>100/$CM66*K66</f>
        <v>22.199438012810774</v>
      </c>
      <c r="N66" s="234"/>
      <c r="O66" s="234"/>
      <c r="P66" s="85"/>
      <c r="Q66" s="85"/>
      <c r="R66" s="234"/>
      <c r="S66" s="234"/>
      <c r="T66" s="625"/>
      <c r="U66" s="545"/>
      <c r="V66" s="234"/>
      <c r="W66" s="234"/>
      <c r="X66" s="85"/>
      <c r="Y66" s="85"/>
      <c r="Z66" s="234"/>
      <c r="AA66" s="234"/>
      <c r="AB66" s="625"/>
      <c r="AC66" s="545"/>
      <c r="AD66" s="158">
        <v>1968.319</v>
      </c>
      <c r="AE66" s="234">
        <v>4754.9449999999997</v>
      </c>
      <c r="AF66" s="625">
        <f>IF(AD66=0, "    ---- ", IF(ABS(ROUND(100/AD66*AE66-100,1))&lt;999,ROUND(100/AD66*AE66-100,1),IF(ROUND(100/AD66*AE66-100,1)&gt;999,999,-999)))</f>
        <v>141.6</v>
      </c>
      <c r="AG66" s="614">
        <f>100/$CM66*AE66</f>
        <v>1.1740438307825081</v>
      </c>
      <c r="AH66" s="234"/>
      <c r="AI66" s="234"/>
      <c r="AJ66" s="85"/>
      <c r="AK66" s="85"/>
      <c r="AL66" s="234"/>
      <c r="AM66" s="234"/>
      <c r="AN66" s="625"/>
      <c r="AO66" s="545"/>
      <c r="AP66" s="234"/>
      <c r="AQ66" s="234"/>
      <c r="AR66" s="625"/>
      <c r="AS66" s="85"/>
      <c r="AT66" s="158">
        <v>1785</v>
      </c>
      <c r="AU66" s="234">
        <v>1072</v>
      </c>
      <c r="AV66" s="625">
        <f>IF(AT66=0, "    ---- ", IF(ABS(ROUND(100/AT66*AU66-100,1))&lt;999,ROUND(100/AT66*AU66-100,1),IF(ROUND(100/AT66*AU66-100,1)&gt;999,999,-999)))</f>
        <v>-39.9</v>
      </c>
      <c r="AW66" s="545">
        <f>100/$CM66*AU66</f>
        <v>0.26468760134951058</v>
      </c>
      <c r="AX66" s="234"/>
      <c r="AY66" s="234"/>
      <c r="AZ66" s="85"/>
      <c r="BA66" s="85"/>
      <c r="BB66" s="234"/>
      <c r="BC66" s="234"/>
      <c r="BD66" s="85"/>
      <c r="BE66" s="85"/>
      <c r="BF66" s="234"/>
      <c r="BG66" s="234"/>
      <c r="BH66" s="85"/>
      <c r="BI66" s="85"/>
      <c r="BJ66" s="158">
        <v>49615.384029999957</v>
      </c>
      <c r="BK66" s="234">
        <v>230155.56</v>
      </c>
      <c r="BL66" s="625">
        <f>IF(BJ66=0, "    ---- ", IF(ABS(ROUND(100/BJ66*BK66-100,1))&lt;999,ROUND(100/BJ66*BK66-100,1),IF(ROUND(100/BJ66*BK66-100,1)&gt;999,999,-999)))</f>
        <v>363.9</v>
      </c>
      <c r="BM66" s="614">
        <f>100/$CM66*BK66</f>
        <v>56.827726785124412</v>
      </c>
      <c r="BN66" s="234"/>
      <c r="BO66" s="234"/>
      <c r="BP66" s="85"/>
      <c r="BQ66" s="85"/>
      <c r="BR66" s="158">
        <v>3534.5396800000003</v>
      </c>
      <c r="BS66" s="234">
        <v>6617.8471099999997</v>
      </c>
      <c r="BT66" s="625">
        <f>IF(BR66=0, "    ---- ", IF(ABS(ROUND(100/BR66*BS66-100,1))&lt;999,ROUND(100/BR66*BS66-100,1),IF(ROUND(100/BR66*BS66-100,1)&gt;999,999,-999)))</f>
        <v>87.2</v>
      </c>
      <c r="BU66" s="614">
        <f>100/$CM66*BS66</f>
        <v>1.6340131321303086</v>
      </c>
      <c r="BV66" s="158">
        <v>4560.5019400000001</v>
      </c>
      <c r="BW66" s="234">
        <v>0</v>
      </c>
      <c r="BX66" s="625">
        <f>IF(BV66=0, "    ---- ", IF(ABS(ROUND(100/BV66*BW66-100,1))&lt;999,ROUND(100/BV66*BW66-100,1),IF(ROUND(100/BV66*BW66-100,1)&gt;999,999,-999)))</f>
        <v>-100</v>
      </c>
      <c r="BY66" s="545">
        <f>100/$CM66*BW66</f>
        <v>0</v>
      </c>
      <c r="BZ66" s="158">
        <v>166519.37400000001</v>
      </c>
      <c r="CA66" s="234">
        <v>52478.057000000001</v>
      </c>
      <c r="CB66" s="234">
        <f>IF(BZ66=0, "    ---- ", IF(ABS(ROUND(100/BZ66*CA66-100,1))&lt;999,ROUND(100/BZ66*CA66-100,1),IF(ROUND(100/BZ66*CA66-100,1)&gt;999,999,-999)))</f>
        <v>-68.5</v>
      </c>
      <c r="CC66" s="545">
        <f>100/$CM66*CA66</f>
        <v>12.957361036206059</v>
      </c>
      <c r="CD66" s="234"/>
      <c r="CE66" s="234"/>
      <c r="CF66" s="85"/>
      <c r="CG66" s="85"/>
      <c r="CH66" s="234"/>
      <c r="CI66" s="234"/>
      <c r="CJ66" s="85"/>
      <c r="CK66" s="614"/>
      <c r="CL66" s="158">
        <f t="shared" si="11"/>
        <v>421440.38164999994</v>
      </c>
      <c r="CM66" s="158">
        <f t="shared" si="11"/>
        <v>405005.74811000004</v>
      </c>
      <c r="CN66" s="159">
        <f t="shared" si="6"/>
        <v>-3.9</v>
      </c>
      <c r="DB66" s="235"/>
    </row>
    <row r="67" spans="1:106" s="110" customFormat="1" ht="20.100000000000001" customHeight="1">
      <c r="A67" s="265" t="s">
        <v>158</v>
      </c>
      <c r="B67" s="566"/>
      <c r="C67" s="566"/>
      <c r="D67" s="265"/>
      <c r="E67" s="265"/>
      <c r="F67" s="566"/>
      <c r="G67" s="566"/>
      <c r="H67" s="566"/>
      <c r="I67" s="560"/>
      <c r="J67" s="566"/>
      <c r="K67" s="566"/>
      <c r="L67" s="566"/>
      <c r="M67" s="637"/>
      <c r="N67" s="566"/>
      <c r="O67" s="566"/>
      <c r="P67" s="265"/>
      <c r="Q67" s="265"/>
      <c r="R67" s="158">
        <v>3896.5529999999999</v>
      </c>
      <c r="S67" s="566">
        <v>4173</v>
      </c>
      <c r="T67" s="626">
        <f>IF(R67=0, "    ---- ", IF(ABS(ROUND(100/R67*S67-100,1))&lt;999,ROUND(100/R67*S67-100,1),IF(ROUND(100/R67*S67-100,1)&gt;999,999,-999)))</f>
        <v>7.1</v>
      </c>
      <c r="U67" s="560">
        <f>100/$CM67*S67</f>
        <v>12.446400696115111</v>
      </c>
      <c r="V67" s="566"/>
      <c r="W67" s="566"/>
      <c r="X67" s="265"/>
      <c r="Y67" s="265"/>
      <c r="Z67" s="566"/>
      <c r="AA67" s="566"/>
      <c r="AB67" s="626"/>
      <c r="AC67" s="560"/>
      <c r="AD67" s="566"/>
      <c r="AE67" s="566"/>
      <c r="AF67" s="626"/>
      <c r="AG67" s="637"/>
      <c r="AH67" s="566"/>
      <c r="AI67" s="566"/>
      <c r="AJ67" s="265"/>
      <c r="AK67" s="265"/>
      <c r="AL67" s="566"/>
      <c r="AM67" s="566"/>
      <c r="AN67" s="626"/>
      <c r="AO67" s="560"/>
      <c r="AP67" s="566"/>
      <c r="AQ67" s="566"/>
      <c r="AR67" s="626"/>
      <c r="AS67" s="265"/>
      <c r="AT67" s="566"/>
      <c r="AU67" s="566"/>
      <c r="AV67" s="626"/>
      <c r="AW67" s="560"/>
      <c r="AX67" s="566"/>
      <c r="AY67" s="566"/>
      <c r="AZ67" s="265"/>
      <c r="BA67" s="265"/>
      <c r="BB67" s="566"/>
      <c r="BC67" s="566"/>
      <c r="BD67" s="265"/>
      <c r="BE67" s="265"/>
      <c r="BF67" s="566"/>
      <c r="BG67" s="566"/>
      <c r="BH67" s="265"/>
      <c r="BI67" s="265"/>
      <c r="BJ67" s="158">
        <v>955.51099999999997</v>
      </c>
      <c r="BK67" s="566">
        <v>1507.04</v>
      </c>
      <c r="BL67" s="625">
        <f>IF(BJ67=0, "    ---- ", IF(ABS(ROUND(100/BJ67*BK67-100,1))&lt;999,ROUND(100/BJ67*BK67-100,1),IF(ROUND(100/BJ67*BK67-100,1)&gt;999,999,-999)))</f>
        <v>57.7</v>
      </c>
      <c r="BM67" s="614">
        <f>100/$CM67*BK67</f>
        <v>4.4949014390302704</v>
      </c>
      <c r="BN67" s="566"/>
      <c r="BO67" s="566"/>
      <c r="BP67" s="265"/>
      <c r="BQ67" s="265"/>
      <c r="BR67" s="566"/>
      <c r="BS67" s="566"/>
      <c r="BT67" s="265"/>
      <c r="BU67" s="637"/>
      <c r="BV67" s="158">
        <v>153191.89020999998</v>
      </c>
      <c r="BW67" s="566">
        <v>27847.725190000001</v>
      </c>
      <c r="BX67" s="625">
        <f>IF(BV67=0, "    ---- ", IF(ABS(ROUND(100/BV67*BW67-100,1))&lt;999,ROUND(100/BV67*BW67-100,1),IF(ROUND(100/BV67*BW67-100,1)&gt;999,999,-999)))</f>
        <v>-81.8</v>
      </c>
      <c r="BY67" s="545">
        <f>100/$CM67*BW67</f>
        <v>83.058697864854622</v>
      </c>
      <c r="BZ67" s="566"/>
      <c r="CA67" s="566"/>
      <c r="CB67" s="566"/>
      <c r="CC67" s="560"/>
      <c r="CD67" s="566"/>
      <c r="CE67" s="566"/>
      <c r="CF67" s="265"/>
      <c r="CG67" s="265"/>
      <c r="CH67" s="566"/>
      <c r="CI67" s="566"/>
      <c r="CJ67" s="265"/>
      <c r="CK67" s="637"/>
      <c r="CL67" s="158">
        <f t="shared" si="11"/>
        <v>158043.95421</v>
      </c>
      <c r="CM67" s="158">
        <f t="shared" si="11"/>
        <v>33527.765189999998</v>
      </c>
      <c r="CN67" s="159">
        <f t="shared" si="6"/>
        <v>-78.8</v>
      </c>
      <c r="DB67" s="235"/>
    </row>
    <row r="68" spans="1:106" s="110" customFormat="1" ht="20.100000000000001" customHeight="1">
      <c r="A68" s="591" t="s">
        <v>460</v>
      </c>
      <c r="B68" s="566"/>
      <c r="C68" s="566"/>
      <c r="D68" s="265"/>
      <c r="E68" s="265"/>
      <c r="F68" s="566"/>
      <c r="G68" s="566"/>
      <c r="H68" s="566"/>
      <c r="I68" s="560"/>
      <c r="J68" s="566"/>
      <c r="K68" s="566"/>
      <c r="L68" s="566"/>
      <c r="M68" s="637"/>
      <c r="N68" s="566"/>
      <c r="O68" s="566"/>
      <c r="P68" s="265"/>
      <c r="Q68" s="265"/>
      <c r="R68" s="566"/>
      <c r="S68" s="566"/>
      <c r="T68" s="626"/>
      <c r="U68" s="560"/>
      <c r="V68" s="566"/>
      <c r="W68" s="566"/>
      <c r="X68" s="265"/>
      <c r="Y68" s="265"/>
      <c r="Z68" s="566"/>
      <c r="AA68" s="566"/>
      <c r="AB68" s="626"/>
      <c r="AC68" s="560"/>
      <c r="AD68" s="566"/>
      <c r="AE68" s="566"/>
      <c r="AF68" s="626"/>
      <c r="AG68" s="637"/>
      <c r="AH68" s="566"/>
      <c r="AI68" s="566"/>
      <c r="AJ68" s="265"/>
      <c r="AK68" s="265"/>
      <c r="AL68" s="566"/>
      <c r="AM68" s="566"/>
      <c r="AN68" s="626"/>
      <c r="AO68" s="560"/>
      <c r="AP68" s="566"/>
      <c r="AQ68" s="566"/>
      <c r="AR68" s="626"/>
      <c r="AS68" s="265"/>
      <c r="AT68" s="566"/>
      <c r="AU68" s="566"/>
      <c r="AV68" s="626"/>
      <c r="AW68" s="560"/>
      <c r="AX68" s="566"/>
      <c r="AY68" s="566"/>
      <c r="AZ68" s="265"/>
      <c r="BA68" s="265"/>
      <c r="BB68" s="566"/>
      <c r="BC68" s="566"/>
      <c r="BD68" s="265"/>
      <c r="BE68" s="265"/>
      <c r="BF68" s="566"/>
      <c r="BG68" s="566"/>
      <c r="BH68" s="265"/>
      <c r="BI68" s="265"/>
      <c r="BJ68" s="566"/>
      <c r="BK68" s="566"/>
      <c r="BL68" s="626"/>
      <c r="BM68" s="637"/>
      <c r="BN68" s="566"/>
      <c r="BO68" s="566"/>
      <c r="BP68" s="265"/>
      <c r="BQ68" s="265"/>
      <c r="BR68" s="566"/>
      <c r="BS68" s="566"/>
      <c r="BT68" s="265"/>
      <c r="BU68" s="637"/>
      <c r="BV68" s="566"/>
      <c r="BW68" s="566"/>
      <c r="BX68" s="626"/>
      <c r="BY68" s="560"/>
      <c r="BZ68" s="566"/>
      <c r="CA68" s="566"/>
      <c r="CB68" s="566"/>
      <c r="CC68" s="560"/>
      <c r="CD68" s="566"/>
      <c r="CE68" s="566"/>
      <c r="CF68" s="265"/>
      <c r="CG68" s="265"/>
      <c r="CH68" s="566"/>
      <c r="CI68" s="566"/>
      <c r="CJ68" s="265"/>
      <c r="CK68" s="637"/>
      <c r="CL68" s="158"/>
      <c r="CM68" s="158"/>
      <c r="CN68" s="159"/>
      <c r="DB68" s="235"/>
    </row>
    <row r="69" spans="1:106" s="110" customFormat="1" ht="20.100000000000001" customHeight="1">
      <c r="A69" s="430" t="s">
        <v>287</v>
      </c>
      <c r="B69" s="430"/>
      <c r="C69" s="430"/>
      <c r="D69" s="430"/>
      <c r="E69" s="430"/>
      <c r="F69" s="430"/>
      <c r="G69" s="430"/>
      <c r="H69" s="617"/>
      <c r="I69" s="513"/>
      <c r="J69" s="430"/>
      <c r="K69" s="430"/>
      <c r="L69" s="617"/>
      <c r="M69" s="615"/>
      <c r="N69" s="430"/>
      <c r="O69" s="430"/>
      <c r="P69" s="430"/>
      <c r="Q69" s="430"/>
      <c r="R69" s="430"/>
      <c r="S69" s="430"/>
      <c r="T69" s="627"/>
      <c r="U69" s="513"/>
      <c r="V69" s="430"/>
      <c r="W69" s="430"/>
      <c r="X69" s="430"/>
      <c r="Y69" s="430"/>
      <c r="Z69" s="430"/>
      <c r="AA69" s="430"/>
      <c r="AB69" s="627"/>
      <c r="AC69" s="513"/>
      <c r="AD69" s="430"/>
      <c r="AE69" s="430"/>
      <c r="AF69" s="627"/>
      <c r="AG69" s="615"/>
      <c r="AH69" s="430"/>
      <c r="AI69" s="430"/>
      <c r="AJ69" s="430"/>
      <c r="AK69" s="430"/>
      <c r="AL69" s="430"/>
      <c r="AM69" s="430"/>
      <c r="AN69" s="627"/>
      <c r="AO69" s="513"/>
      <c r="AP69" s="430"/>
      <c r="AQ69" s="430"/>
      <c r="AR69" s="627"/>
      <c r="AS69" s="430"/>
      <c r="AT69" s="430"/>
      <c r="AU69" s="430"/>
      <c r="AV69" s="627"/>
      <c r="AW69" s="513"/>
      <c r="AX69" s="430"/>
      <c r="AY69" s="430"/>
      <c r="AZ69" s="430"/>
      <c r="BA69" s="430"/>
      <c r="BB69" s="430"/>
      <c r="BC69" s="430"/>
      <c r="BD69" s="430"/>
      <c r="BE69" s="430"/>
      <c r="BF69" s="430"/>
      <c r="BG69" s="430"/>
      <c r="BH69" s="430"/>
      <c r="BI69" s="430"/>
      <c r="BJ69" s="430"/>
      <c r="BK69" s="430"/>
      <c r="BL69" s="627"/>
      <c r="BM69" s="615"/>
      <c r="BN69" s="430"/>
      <c r="BO69" s="430"/>
      <c r="BP69" s="430"/>
      <c r="BQ69" s="430"/>
      <c r="BR69" s="430"/>
      <c r="BS69" s="430"/>
      <c r="BT69" s="430"/>
      <c r="BU69" s="615"/>
      <c r="BV69" s="430"/>
      <c r="BW69" s="430"/>
      <c r="BX69" s="627"/>
      <c r="BY69" s="513"/>
      <c r="BZ69" s="430"/>
      <c r="CA69" s="430"/>
      <c r="CB69" s="617"/>
      <c r="CC69" s="513"/>
      <c r="CD69" s="430"/>
      <c r="CE69" s="430"/>
      <c r="CF69" s="430"/>
      <c r="CG69" s="430"/>
      <c r="CH69" s="430"/>
      <c r="CI69" s="430"/>
      <c r="CJ69" s="430"/>
      <c r="CK69" s="615"/>
      <c r="CL69" s="430"/>
      <c r="CM69" s="430"/>
      <c r="CN69" s="430"/>
      <c r="DB69" s="235"/>
    </row>
    <row r="70" spans="1:106" s="110" customFormat="1" ht="20.100000000000001" customHeight="1">
      <c r="A70" s="85" t="s">
        <v>331</v>
      </c>
      <c r="B70" s="234"/>
      <c r="C70" s="234"/>
      <c r="D70" s="85"/>
      <c r="E70" s="85"/>
      <c r="F70" s="234"/>
      <c r="G70" s="234"/>
      <c r="H70" s="234"/>
      <c r="I70" s="545"/>
      <c r="J70" s="158">
        <v>14250</v>
      </c>
      <c r="K70" s="234"/>
      <c r="L70" s="234">
        <f>IF(J70=0, "    ---- ", IF(ABS(ROUND(100/J70*K70-100,1))&lt;999,ROUND(100/J70*K70-100,1),IF(ROUND(100/J70*K70-100,1)&gt;999,999,-999)))</f>
        <v>-100</v>
      </c>
      <c r="M70" s="614">
        <f>100/$CM70*K70</f>
        <v>0</v>
      </c>
      <c r="N70" s="234"/>
      <c r="O70" s="234"/>
      <c r="P70" s="85"/>
      <c r="Q70" s="85"/>
      <c r="R70" s="234"/>
      <c r="S70" s="234"/>
      <c r="T70" s="625"/>
      <c r="U70" s="545"/>
      <c r="V70" s="234"/>
      <c r="W70" s="234"/>
      <c r="X70" s="85"/>
      <c r="Y70" s="85"/>
      <c r="Z70" s="234"/>
      <c r="AA70" s="234"/>
      <c r="AB70" s="625"/>
      <c r="AC70" s="545"/>
      <c r="AD70" s="234"/>
      <c r="AE70" s="234"/>
      <c r="AF70" s="625"/>
      <c r="AG70" s="614"/>
      <c r="AH70" s="234"/>
      <c r="AI70" s="234"/>
      <c r="AJ70" s="85"/>
      <c r="AK70" s="85"/>
      <c r="AL70" s="234"/>
      <c r="AM70" s="234"/>
      <c r="AN70" s="625"/>
      <c r="AO70" s="545"/>
      <c r="AP70" s="234"/>
      <c r="AQ70" s="234"/>
      <c r="AR70" s="625"/>
      <c r="AS70" s="85"/>
      <c r="AT70" s="234"/>
      <c r="AU70" s="234"/>
      <c r="AV70" s="625"/>
      <c r="AW70" s="545"/>
      <c r="AX70" s="234"/>
      <c r="AY70" s="234"/>
      <c r="AZ70" s="85"/>
      <c r="BA70" s="85"/>
      <c r="BB70" s="234"/>
      <c r="BC70" s="234"/>
      <c r="BD70" s="85"/>
      <c r="BE70" s="85"/>
      <c r="BF70" s="234"/>
      <c r="BG70" s="234"/>
      <c r="BH70" s="85"/>
      <c r="BI70" s="85"/>
      <c r="BJ70" s="158">
        <v>4406.5559999999996</v>
      </c>
      <c r="BK70" s="234">
        <v>2726.89</v>
      </c>
      <c r="BL70" s="625">
        <f>IF(BJ70=0, "    ---- ", IF(ABS(ROUND(100/BJ70*BK70-100,1))&lt;999,ROUND(100/BJ70*BK70-100,1),IF(ROUND(100/BJ70*BK70-100,1)&gt;999,999,-999)))</f>
        <v>-38.1</v>
      </c>
      <c r="BM70" s="614">
        <f>100/$CM70*BK70</f>
        <v>13.605874262580018</v>
      </c>
      <c r="BN70" s="234"/>
      <c r="BO70" s="234"/>
      <c r="BP70" s="85"/>
      <c r="BQ70" s="85"/>
      <c r="BR70" s="158">
        <v>3534.5396800000003</v>
      </c>
      <c r="BS70" s="234"/>
      <c r="BT70" s="625">
        <f>IF(BR70=0, "    ---- ", IF(ABS(ROUND(100/BR70*BS70-100,1))&lt;999,ROUND(100/BR70*BS70-100,1),IF(ROUND(100/BR70*BS70-100,1)&gt;999,999,-999)))</f>
        <v>-100</v>
      </c>
      <c r="BU70" s="614">
        <f>100/$CM70*BS70</f>
        <v>0</v>
      </c>
      <c r="BV70" s="158">
        <v>6273</v>
      </c>
      <c r="BW70" s="234">
        <v>8861</v>
      </c>
      <c r="BX70" s="625">
        <f>IF(BV70=0, "    ---- ", IF(ABS(ROUND(100/BV70*BW70-100,1))&lt;999,ROUND(100/BV70*BW70-100,1),IF(ROUND(100/BV70*BW70-100,1)&gt;999,999,-999)))</f>
        <v>41.3</v>
      </c>
      <c r="BY70" s="545">
        <f>100/$CM70*BW70</f>
        <v>44.212143445728117</v>
      </c>
      <c r="BZ70" s="158">
        <v>25597.627</v>
      </c>
      <c r="CA70" s="234">
        <v>8454.1149999999998</v>
      </c>
      <c r="CB70" s="234">
        <f>IF(BZ70=0, "    ---- ", IF(ABS(ROUND(100/BZ70*CA70-100,1))&lt;999,ROUND(100/BZ70*CA70-100,1),IF(ROUND(100/BZ70*CA70-100,1)&gt;999,999,-999)))</f>
        <v>-67</v>
      </c>
      <c r="CC70" s="545">
        <f>100/$CM70*CA70</f>
        <v>42.181982291691881</v>
      </c>
      <c r="CD70" s="234"/>
      <c r="CE70" s="234"/>
      <c r="CF70" s="85"/>
      <c r="CG70" s="85"/>
      <c r="CH70" s="234"/>
      <c r="CI70" s="234"/>
      <c r="CJ70" s="85"/>
      <c r="CK70" s="614"/>
      <c r="CL70" s="158">
        <f>B70+F70+J70+N70+R70+V70+Z70+AD70+AH70+AL70+AP70+AT70+AX70+BB70+BF70+BJ70+BN70+BR70+BV70+BZ70+CD70+CH70</f>
        <v>54061.722680000006</v>
      </c>
      <c r="CM70" s="158">
        <f>C70+G70+K70+O70+S70+W70+AA70+AE70+AI70+AM70+AQ70+AU70+AY70+BC70+BG70+BK70+BO70+BS70+BW70+CA70+CE70+CI70</f>
        <v>20042.004999999997</v>
      </c>
      <c r="CN70" s="159">
        <f t="shared" si="6"/>
        <v>-62.9</v>
      </c>
      <c r="DB70" s="235"/>
    </row>
    <row r="71" spans="1:106" s="110" customFormat="1" ht="20.100000000000001" customHeight="1">
      <c r="A71" s="85" t="s">
        <v>332</v>
      </c>
      <c r="B71" s="234"/>
      <c r="C71" s="234"/>
      <c r="D71" s="85"/>
      <c r="E71" s="85"/>
      <c r="F71" s="234"/>
      <c r="G71" s="234"/>
      <c r="H71" s="234"/>
      <c r="I71" s="545"/>
      <c r="J71" s="234"/>
      <c r="K71" s="234"/>
      <c r="L71" s="234"/>
      <c r="M71" s="614"/>
      <c r="N71" s="234"/>
      <c r="O71" s="234"/>
      <c r="P71" s="85"/>
      <c r="Q71" s="85"/>
      <c r="R71" s="234"/>
      <c r="S71" s="234"/>
      <c r="T71" s="625"/>
      <c r="U71" s="545"/>
      <c r="V71" s="234"/>
      <c r="W71" s="234"/>
      <c r="X71" s="85"/>
      <c r="Y71" s="85"/>
      <c r="Z71" s="234"/>
      <c r="AA71" s="234"/>
      <c r="AB71" s="625"/>
      <c r="AC71" s="545"/>
      <c r="AD71" s="234"/>
      <c r="AE71" s="234"/>
      <c r="AF71" s="625"/>
      <c r="AG71" s="614"/>
      <c r="AH71" s="234"/>
      <c r="AI71" s="234"/>
      <c r="AJ71" s="85"/>
      <c r="AK71" s="85"/>
      <c r="AL71" s="234"/>
      <c r="AM71" s="234"/>
      <c r="AN71" s="625"/>
      <c r="AO71" s="545"/>
      <c r="AP71" s="234"/>
      <c r="AQ71" s="234"/>
      <c r="AR71" s="625"/>
      <c r="AS71" s="85"/>
      <c r="AT71" s="234"/>
      <c r="AU71" s="234"/>
      <c r="AV71" s="625"/>
      <c r="AW71" s="545"/>
      <c r="AX71" s="234"/>
      <c r="AY71" s="234"/>
      <c r="AZ71" s="85"/>
      <c r="BA71" s="85"/>
      <c r="BB71" s="234"/>
      <c r="BC71" s="234"/>
      <c r="BD71" s="85"/>
      <c r="BE71" s="85"/>
      <c r="BF71" s="234"/>
      <c r="BG71" s="234"/>
      <c r="BH71" s="85"/>
      <c r="BI71" s="85"/>
      <c r="BJ71" s="158">
        <v>955.51099999999997</v>
      </c>
      <c r="BK71" s="234">
        <v>1507.04</v>
      </c>
      <c r="BL71" s="625">
        <f>IF(BJ71=0, "    ---- ", IF(ABS(ROUND(100/BJ71*BK71-100,1))&lt;999,ROUND(100/BJ71*BK71-100,1),IF(ROUND(100/BJ71*BK71-100,1)&gt;999,999,-999)))</f>
        <v>57.7</v>
      </c>
      <c r="BM71" s="614">
        <f>100/$CM71*BK71</f>
        <v>14.640145009322918</v>
      </c>
      <c r="BN71" s="234"/>
      <c r="BO71" s="234"/>
      <c r="BP71" s="85"/>
      <c r="BQ71" s="85"/>
      <c r="BR71" s="234"/>
      <c r="BS71" s="234">
        <v>6617.8471099999997</v>
      </c>
      <c r="BT71" s="625" t="str">
        <f>IF(BR71=0, "    ---- ", IF(ABS(ROUND(100/BR71*BS71-100,1))&lt;999,ROUND(100/BR71*BS71-100,1),IF(ROUND(100/BR71*BS71-100,1)&gt;999,999,-999)))</f>
        <v xml:space="preserve">    ---- </v>
      </c>
      <c r="BU71" s="614">
        <f>100/$CM71*BS71</f>
        <v>64.28909739617302</v>
      </c>
      <c r="BV71" s="158">
        <v>2816</v>
      </c>
      <c r="BW71" s="234">
        <v>2169</v>
      </c>
      <c r="BX71" s="625">
        <f>IF(BV71=0, "    ---- ", IF(ABS(ROUND(100/BV71*BW71-100,1))&lt;999,ROUND(100/BV71*BW71-100,1),IF(ROUND(100/BV71*BW71-100,1)&gt;999,999,-999)))</f>
        <v>-23</v>
      </c>
      <c r="BY71" s="545">
        <f>100/$CM71*BW71</f>
        <v>21.070757594504066</v>
      </c>
      <c r="BZ71" s="234"/>
      <c r="CA71" s="234"/>
      <c r="CB71" s="234"/>
      <c r="CC71" s="545"/>
      <c r="CD71" s="234"/>
      <c r="CE71" s="234"/>
      <c r="CF71" s="85"/>
      <c r="CG71" s="85"/>
      <c r="CH71" s="234"/>
      <c r="CI71" s="234"/>
      <c r="CJ71" s="85"/>
      <c r="CK71" s="614"/>
      <c r="CL71" s="158">
        <f>B71+F71+J71+N71+R71+V71+Z71+AD71+AH71+AL71+AP71+AT71+AX71+BB71+BF71+BJ71+BN71+BR71+BV71+BZ71+CD71+CH71</f>
        <v>3771.511</v>
      </c>
      <c r="CM71" s="158">
        <f>C71+G71+K71+O71+S71+W71+AA71+AE71+AI71+AM71+AQ71+AU71+AY71+BC71+BG71+BK71+BO71+BS71+BW71+CA71+CE71+CI71</f>
        <v>10293.88711</v>
      </c>
      <c r="CN71" s="159">
        <f t="shared" si="6"/>
        <v>172.9</v>
      </c>
      <c r="DB71" s="235"/>
    </row>
    <row r="72" spans="1:106" s="110" customFormat="1" ht="20.100000000000001" customHeight="1">
      <c r="A72" s="591" t="s">
        <v>466</v>
      </c>
      <c r="B72" s="234"/>
      <c r="C72" s="234"/>
      <c r="D72" s="85"/>
      <c r="E72" s="85"/>
      <c r="F72" s="234"/>
      <c r="G72" s="234"/>
      <c r="H72" s="234"/>
      <c r="I72" s="545"/>
      <c r="J72" s="234"/>
      <c r="K72" s="234"/>
      <c r="L72" s="234"/>
      <c r="M72" s="614"/>
      <c r="N72" s="234"/>
      <c r="O72" s="234"/>
      <c r="P72" s="85"/>
      <c r="Q72" s="85"/>
      <c r="R72" s="234"/>
      <c r="S72" s="234"/>
      <c r="T72" s="625"/>
      <c r="U72" s="545"/>
      <c r="V72" s="234"/>
      <c r="W72" s="234"/>
      <c r="X72" s="85"/>
      <c r="Y72" s="85"/>
      <c r="Z72" s="234"/>
      <c r="AA72" s="234"/>
      <c r="AB72" s="625"/>
      <c r="AC72" s="545"/>
      <c r="AD72" s="234"/>
      <c r="AE72" s="234"/>
      <c r="AF72" s="625"/>
      <c r="AG72" s="614"/>
      <c r="AH72" s="234"/>
      <c r="AI72" s="234"/>
      <c r="AJ72" s="85"/>
      <c r="AK72" s="85"/>
      <c r="AL72" s="234"/>
      <c r="AM72" s="234"/>
      <c r="AN72" s="625"/>
      <c r="AO72" s="545"/>
      <c r="AP72" s="234"/>
      <c r="AQ72" s="234"/>
      <c r="AR72" s="625"/>
      <c r="AS72" s="85"/>
      <c r="AT72" s="234"/>
      <c r="AU72" s="234"/>
      <c r="AV72" s="625"/>
      <c r="AW72" s="545"/>
      <c r="AX72" s="234"/>
      <c r="AY72" s="234"/>
      <c r="AZ72" s="85"/>
      <c r="BA72" s="85"/>
      <c r="BB72" s="234"/>
      <c r="BC72" s="234"/>
      <c r="BD72" s="85"/>
      <c r="BE72" s="85"/>
      <c r="BF72" s="234"/>
      <c r="BG72" s="234"/>
      <c r="BH72" s="85"/>
      <c r="BI72" s="85"/>
      <c r="BJ72" s="234"/>
      <c r="BK72" s="234"/>
      <c r="BL72" s="625"/>
      <c r="BM72" s="614"/>
      <c r="BN72" s="234"/>
      <c r="BO72" s="234"/>
      <c r="BP72" s="85"/>
      <c r="BQ72" s="85"/>
      <c r="BR72" s="234"/>
      <c r="BS72" s="234"/>
      <c r="BT72" s="85"/>
      <c r="BU72" s="614"/>
      <c r="BV72" s="234"/>
      <c r="BW72" s="234"/>
      <c r="BX72" s="625"/>
      <c r="BY72" s="545"/>
      <c r="BZ72" s="234"/>
      <c r="CA72" s="234"/>
      <c r="CB72" s="234"/>
      <c r="CC72" s="545"/>
      <c r="CD72" s="234"/>
      <c r="CE72" s="234"/>
      <c r="CF72" s="85"/>
      <c r="CG72" s="85"/>
      <c r="CH72" s="234"/>
      <c r="CI72" s="234"/>
      <c r="CJ72" s="85"/>
      <c r="CK72" s="614"/>
      <c r="CL72" s="158"/>
      <c r="CM72" s="158"/>
      <c r="CN72" s="159"/>
      <c r="DB72" s="235"/>
    </row>
    <row r="73" spans="1:106" s="263" customFormat="1" ht="20.100000000000001" customHeight="1">
      <c r="A73" s="261" t="s">
        <v>342</v>
      </c>
      <c r="B73" s="567"/>
      <c r="C73" s="567"/>
      <c r="D73" s="261"/>
      <c r="E73" s="261"/>
      <c r="F73" s="567"/>
      <c r="G73" s="567"/>
      <c r="H73" s="567"/>
      <c r="I73" s="618"/>
      <c r="J73" s="134">
        <v>13255565</v>
      </c>
      <c r="K73" s="567">
        <v>12764849</v>
      </c>
      <c r="L73" s="567">
        <f>IF(J73=0, "    ---- ", IF(ABS(ROUND(100/J73*K73-100,1))&lt;999,ROUND(100/J73*K73-100,1),IF(ROUND(100/J73*K73-100,1)&gt;999,999,-999)))</f>
        <v>-3.7</v>
      </c>
      <c r="M73" s="638">
        <f>100/$CM73*K73</f>
        <v>77.863327326786603</v>
      </c>
      <c r="N73" s="567"/>
      <c r="O73" s="567"/>
      <c r="P73" s="261"/>
      <c r="Q73" s="261"/>
      <c r="R73" s="567"/>
      <c r="S73" s="567"/>
      <c r="T73" s="628"/>
      <c r="U73" s="618"/>
      <c r="V73" s="567"/>
      <c r="W73" s="567"/>
      <c r="X73" s="261"/>
      <c r="Y73" s="261"/>
      <c r="Z73" s="567"/>
      <c r="AA73" s="567"/>
      <c r="AB73" s="628"/>
      <c r="AC73" s="618"/>
      <c r="AD73" s="567"/>
      <c r="AE73" s="567"/>
      <c r="AF73" s="628"/>
      <c r="AG73" s="638"/>
      <c r="AH73" s="567"/>
      <c r="AI73" s="567"/>
      <c r="AJ73" s="261"/>
      <c r="AK73" s="261"/>
      <c r="AL73" s="567"/>
      <c r="AM73" s="567"/>
      <c r="AN73" s="628"/>
      <c r="AO73" s="618"/>
      <c r="AP73" s="134">
        <v>4105817.9640000002</v>
      </c>
      <c r="AQ73" s="567">
        <v>147314.49900000001</v>
      </c>
      <c r="AR73" s="625">
        <f>IF(AP73=0, "    ---- ", IF(ABS(ROUND(100/AP73*AQ73-100,1))&lt;999,ROUND(100/AP73*AQ73-100,1),IF(ROUND(100/AP73*AQ73-100,1)&gt;999,999,-999)))</f>
        <v>-96.4</v>
      </c>
      <c r="AS73" s="545">
        <f>100/$CM73*AQ73</f>
        <v>0.89859245930904297</v>
      </c>
      <c r="AT73" s="567"/>
      <c r="AU73" s="567"/>
      <c r="AV73" s="628"/>
      <c r="AW73" s="618"/>
      <c r="AX73" s="567"/>
      <c r="AY73" s="567"/>
      <c r="AZ73" s="261"/>
      <c r="BA73" s="261"/>
      <c r="BB73" s="567"/>
      <c r="BC73" s="567"/>
      <c r="BD73" s="261"/>
      <c r="BE73" s="261"/>
      <c r="BF73" s="567"/>
      <c r="BG73" s="567"/>
      <c r="BH73" s="261"/>
      <c r="BI73" s="261"/>
      <c r="BJ73" s="567"/>
      <c r="BK73" s="567"/>
      <c r="BL73" s="628"/>
      <c r="BM73" s="638"/>
      <c r="BN73" s="134">
        <v>9451</v>
      </c>
      <c r="BO73" s="567"/>
      <c r="BP73" s="625">
        <f>IF(BN73=0, "    ---- ", IF(ABS(ROUND(100/BN73*BO73-100,1))&lt;999,ROUND(100/BN73*BO73-100,1),IF(ROUND(100/BN73*BO73-100,1)&gt;999,999,-999)))</f>
        <v>-100</v>
      </c>
      <c r="BQ73" s="236">
        <f>100/$CM73*BO73</f>
        <v>0</v>
      </c>
      <c r="BR73" s="567"/>
      <c r="BS73" s="567"/>
      <c r="BT73" s="261"/>
      <c r="BU73" s="638"/>
      <c r="BV73" s="567"/>
      <c r="BW73" s="567"/>
      <c r="BX73" s="628"/>
      <c r="BY73" s="618"/>
      <c r="BZ73" s="134">
        <v>4855292.1619999995</v>
      </c>
      <c r="CA73" s="567">
        <v>3481753.173</v>
      </c>
      <c r="CB73" s="234">
        <f>IF(BZ73=0, "    ---- ", IF(ABS(ROUND(100/BZ73*CA73-100,1))&lt;999,ROUND(100/BZ73*CA73-100,1),IF(ROUND(100/BZ73*CA73-100,1)&gt;999,999,-999)))</f>
        <v>-28.3</v>
      </c>
      <c r="CC73" s="545">
        <f>100/$CM73*CA73</f>
        <v>21.238080213904357</v>
      </c>
      <c r="CD73" s="567"/>
      <c r="CE73" s="567"/>
      <c r="CF73" s="261"/>
      <c r="CG73" s="261"/>
      <c r="CH73" s="567"/>
      <c r="CI73" s="567"/>
      <c r="CJ73" s="261"/>
      <c r="CK73" s="638"/>
      <c r="CL73" s="134">
        <f>B73+F73+J73+N73+R73+V73+Z73+AD73+AH73+AL73+AP73+AT73+AX73+BB73+BF73+BJ73+BN73+BR73+BV73+BZ73+CD73+CH73</f>
        <v>22226126.126000002</v>
      </c>
      <c r="CM73" s="134">
        <f>C73+G73+K73+O73+S73+W73+AA73+AE73+AI73+AM73+AQ73+AU73+AY73+BC73+BG73+BK73+BO73+BS73+BW73+CA73+CE73+CI73</f>
        <v>16393916.672</v>
      </c>
      <c r="CN73" s="154">
        <f>IF(CL73=0, "    ---- ", IF(ABS(ROUND(100/CL73*CM73-100,1))&lt;999,ROUND(100/CL73*CM73-100,1),IF(ROUND(100/CL73*CM73-100,1)&gt;999,999,-999)))</f>
        <v>-26.2</v>
      </c>
      <c r="DB73" s="281"/>
    </row>
    <row r="74" spans="1:106" s="263" customFormat="1" ht="20.100000000000001" customHeight="1">
      <c r="A74" s="205" t="s">
        <v>16</v>
      </c>
      <c r="B74" s="97"/>
      <c r="C74" s="97"/>
      <c r="D74" s="205"/>
      <c r="E74" s="205"/>
      <c r="F74" s="97"/>
      <c r="G74" s="97"/>
      <c r="H74" s="97"/>
      <c r="I74" s="619"/>
      <c r="J74" s="97"/>
      <c r="K74" s="97">
        <v>3</v>
      </c>
      <c r="L74" s="97" t="str">
        <f>IF(J74=0, "    ---- ", IF(ABS(ROUND(100/J74*K74-100,1))&lt;999,ROUND(100/J74*K74-100,1),IF(ROUND(100/J74*K74-100,1)&gt;999,999,-999)))</f>
        <v xml:space="preserve">    ---- </v>
      </c>
      <c r="M74" s="636">
        <v>0</v>
      </c>
      <c r="N74" s="97"/>
      <c r="O74" s="97"/>
      <c r="P74" s="205"/>
      <c r="Q74" s="205"/>
      <c r="R74" s="97"/>
      <c r="S74" s="97"/>
      <c r="T74" s="629"/>
      <c r="U74" s="619"/>
      <c r="V74" s="97"/>
      <c r="W74" s="97"/>
      <c r="X74" s="205"/>
      <c r="Y74" s="205"/>
      <c r="Z74" s="97"/>
      <c r="AA74" s="97"/>
      <c r="AB74" s="629"/>
      <c r="AC74" s="619"/>
      <c r="AD74" s="97"/>
      <c r="AE74" s="97"/>
      <c r="AF74" s="629"/>
      <c r="AG74" s="636"/>
      <c r="AH74" s="97"/>
      <c r="AI74" s="97"/>
      <c r="AJ74" s="205"/>
      <c r="AK74" s="205"/>
      <c r="AL74" s="97"/>
      <c r="AM74" s="97"/>
      <c r="AN74" s="629"/>
      <c r="AO74" s="619"/>
      <c r="AP74" s="97"/>
      <c r="AQ74" s="97"/>
      <c r="AR74" s="629"/>
      <c r="AS74" s="619"/>
      <c r="AT74" s="97"/>
      <c r="AU74" s="97"/>
      <c r="AV74" s="629"/>
      <c r="AW74" s="619"/>
      <c r="AX74" s="97"/>
      <c r="AY74" s="97"/>
      <c r="AZ74" s="205"/>
      <c r="BA74" s="205"/>
      <c r="BB74" s="97"/>
      <c r="BC74" s="97"/>
      <c r="BD74" s="205"/>
      <c r="BE74" s="205"/>
      <c r="BF74" s="97"/>
      <c r="BG74" s="97"/>
      <c r="BH74" s="205"/>
      <c r="BI74" s="205"/>
      <c r="BJ74" s="97"/>
      <c r="BK74" s="97"/>
      <c r="BL74" s="629"/>
      <c r="BM74" s="636"/>
      <c r="BN74" s="97"/>
      <c r="BO74" s="97"/>
      <c r="BP74" s="205"/>
      <c r="BQ74" s="205"/>
      <c r="BR74" s="97"/>
      <c r="BS74" s="97"/>
      <c r="BT74" s="205"/>
      <c r="BU74" s="636"/>
      <c r="BV74" s="97"/>
      <c r="BW74" s="97"/>
      <c r="BX74" s="629"/>
      <c r="BY74" s="619"/>
      <c r="BZ74" s="97"/>
      <c r="CA74" s="97"/>
      <c r="CB74" s="97"/>
      <c r="CC74" s="619"/>
      <c r="CD74" s="97"/>
      <c r="CE74" s="97"/>
      <c r="CF74" s="205"/>
      <c r="CG74" s="205"/>
      <c r="CH74" s="97"/>
      <c r="CI74" s="97"/>
      <c r="CJ74" s="205"/>
      <c r="CK74" s="636"/>
      <c r="CL74" s="134">
        <f>B74+F74+J74+N74+R74+V74+Z74+AD74+AH74+AL74+AP74+AT74+AX74+BB74+BF74+BJ74+BN74+BR74+BV74+BZ74+CD74+CH74</f>
        <v>0</v>
      </c>
      <c r="CM74" s="134">
        <f>C74+G74+K74+O74+S74+W74+AA74+AE74+AI74+AM74+AQ74+AU74+AY74+BC74+BG74+BK74+BO74+BS74+BW74+CA74+CE74+CI74</f>
        <v>3</v>
      </c>
      <c r="CN74" s="154" t="str">
        <f>IF(CL74=0, "    ---- ", IF(ABS(ROUND(100/CL74*CM74-100,1))&lt;999,ROUND(100/CL74*CM74-100,1),IF(ROUND(100/CL74*CM74-100,1)&gt;999,999,-999)))</f>
        <v xml:space="preserve">    ---- </v>
      </c>
      <c r="DB74" s="281"/>
    </row>
    <row r="75" spans="1:106" s="263" customFormat="1" ht="20.100000000000001" customHeight="1">
      <c r="A75" s="283"/>
      <c r="B75" s="570"/>
      <c r="C75" s="570"/>
      <c r="D75" s="283"/>
      <c r="E75" s="283"/>
      <c r="F75" s="570"/>
      <c r="G75" s="570"/>
      <c r="H75" s="570"/>
      <c r="I75" s="622"/>
      <c r="J75" s="570"/>
      <c r="K75" s="570"/>
      <c r="L75" s="570"/>
      <c r="M75" s="639"/>
      <c r="N75" s="570"/>
      <c r="O75" s="570"/>
      <c r="P75" s="283"/>
      <c r="Q75" s="283"/>
      <c r="R75" s="570"/>
      <c r="S75" s="570"/>
      <c r="T75" s="630"/>
      <c r="U75" s="622"/>
      <c r="V75" s="570"/>
      <c r="W75" s="570"/>
      <c r="X75" s="283"/>
      <c r="Y75" s="283"/>
      <c r="Z75" s="570"/>
      <c r="AA75" s="570"/>
      <c r="AB75" s="630"/>
      <c r="AC75" s="622"/>
      <c r="AD75" s="570"/>
      <c r="AE75" s="570"/>
      <c r="AF75" s="630"/>
      <c r="AG75" s="639"/>
      <c r="AH75" s="570"/>
      <c r="AI75" s="570"/>
      <c r="AJ75" s="283"/>
      <c r="AK75" s="283"/>
      <c r="AL75" s="570"/>
      <c r="AM75" s="570"/>
      <c r="AN75" s="630"/>
      <c r="AO75" s="622"/>
      <c r="AP75" s="570"/>
      <c r="AQ75" s="570"/>
      <c r="AR75" s="630"/>
      <c r="AS75" s="622"/>
      <c r="AT75" s="570"/>
      <c r="AU75" s="570"/>
      <c r="AV75" s="630"/>
      <c r="AW75" s="622"/>
      <c r="AX75" s="570"/>
      <c r="AY75" s="570"/>
      <c r="AZ75" s="283"/>
      <c r="BA75" s="283"/>
      <c r="BB75" s="570"/>
      <c r="BC75" s="570"/>
      <c r="BD75" s="283"/>
      <c r="BE75" s="283"/>
      <c r="BF75" s="570"/>
      <c r="BG75" s="570"/>
      <c r="BH75" s="283"/>
      <c r="BI75" s="283"/>
      <c r="BJ75" s="570"/>
      <c r="BK75" s="570"/>
      <c r="BL75" s="630"/>
      <c r="BM75" s="639"/>
      <c r="BN75" s="570"/>
      <c r="BO75" s="570"/>
      <c r="BP75" s="283"/>
      <c r="BQ75" s="283"/>
      <c r="BR75" s="570"/>
      <c r="BS75" s="570"/>
      <c r="BT75" s="283"/>
      <c r="BU75" s="639"/>
      <c r="BV75" s="570"/>
      <c r="BW75" s="570"/>
      <c r="BX75" s="630"/>
      <c r="BY75" s="622"/>
      <c r="BZ75" s="570"/>
      <c r="CA75" s="570"/>
      <c r="CB75" s="570"/>
      <c r="CC75" s="622"/>
      <c r="CD75" s="570"/>
      <c r="CE75" s="570"/>
      <c r="CF75" s="283"/>
      <c r="CG75" s="283"/>
      <c r="CH75" s="570"/>
      <c r="CI75" s="570"/>
      <c r="CJ75" s="283"/>
      <c r="CK75" s="639"/>
      <c r="CL75" s="134"/>
      <c r="CM75" s="134"/>
      <c r="CN75" s="154"/>
      <c r="DB75" s="281"/>
    </row>
    <row r="76" spans="1:106" s="263" customFormat="1" ht="20.100000000000001" customHeight="1">
      <c r="A76" s="214" t="s">
        <v>22</v>
      </c>
      <c r="B76" s="569"/>
      <c r="C76" s="569"/>
      <c r="D76" s="214"/>
      <c r="E76" s="214"/>
      <c r="F76" s="569">
        <v>19089.262999999999</v>
      </c>
      <c r="G76" s="569">
        <v>20018.339</v>
      </c>
      <c r="H76" s="569">
        <f>IF(F76=0, "    ---- ", IF(ABS(ROUND(100/F76*G76-100,1))&lt;999,ROUND(100/F76*G76-100,1),IF(ROUND(100/F76*G76-100,1)&gt;999,999,-999)))</f>
        <v>4.9000000000000004</v>
      </c>
      <c r="I76" s="641">
        <f>100/$CM76*G76</f>
        <v>0.11891955181558028</v>
      </c>
      <c r="J76" s="569">
        <v>13480468</v>
      </c>
      <c r="K76" s="569">
        <v>12847863</v>
      </c>
      <c r="L76" s="569">
        <f>IF(J76=0, "    ---- ", IF(ABS(ROUND(100/J76*K76-100,1))&lt;999,ROUND(100/J76*K76-100,1),IF(ROUND(100/J76*K76-100,1)&gt;999,999,-999)))</f>
        <v>-4.7</v>
      </c>
      <c r="M76" s="640">
        <f>100/$CM76*K76</f>
        <v>76.323121001596419</v>
      </c>
      <c r="N76" s="569"/>
      <c r="O76" s="569"/>
      <c r="P76" s="214"/>
      <c r="Q76" s="214"/>
      <c r="R76" s="569">
        <v>3896.5529999999999</v>
      </c>
      <c r="S76" s="569">
        <v>4173</v>
      </c>
      <c r="T76" s="642">
        <f>IF(R76=0, "    ---- ", IF(ABS(ROUND(100/R76*S76-100,1))&lt;999,ROUND(100/R76*S76-100,1),IF(ROUND(100/R76*S76-100,1)&gt;999,999,-999)))</f>
        <v>7.1</v>
      </c>
      <c r="U76" s="641">
        <f>100/$CM76*S76</f>
        <v>2.4789833448540185E-2</v>
      </c>
      <c r="V76" s="569"/>
      <c r="W76" s="569"/>
      <c r="X76" s="214"/>
      <c r="Y76" s="214"/>
      <c r="Z76" s="569"/>
      <c r="AA76" s="569"/>
      <c r="AB76" s="642"/>
      <c r="AC76" s="641"/>
      <c r="AD76" s="569">
        <v>1968.319</v>
      </c>
      <c r="AE76" s="569">
        <v>4754.9449999999997</v>
      </c>
      <c r="AF76" s="642">
        <f>IF(AD76=0, "    ---- ", IF(ABS(ROUND(100/AD76*AE76-100,1))&lt;999,ROUND(100/AD76*AE76-100,1),IF(ROUND(100/AD76*AE76-100,1)&gt;999,999,-999)))</f>
        <v>141.6</v>
      </c>
      <c r="AG76" s="640">
        <f>100/$CM76*AE76</f>
        <v>2.8246895424627105E-2</v>
      </c>
      <c r="AH76" s="569"/>
      <c r="AI76" s="569"/>
      <c r="AJ76" s="214"/>
      <c r="AK76" s="214"/>
      <c r="AL76" s="569"/>
      <c r="AM76" s="569"/>
      <c r="AN76" s="642"/>
      <c r="AO76" s="641"/>
      <c r="AP76" s="569">
        <v>4105817.9640000002</v>
      </c>
      <c r="AQ76" s="569">
        <v>147314.49900000001</v>
      </c>
      <c r="AR76" s="631">
        <f>IF(AP76=0, "    ---- ", IF(ABS(ROUND(100/AP76*AQ76-100,1))&lt;999,ROUND(100/AP76*AQ76-100,1),IF(ROUND(100/AP76*AQ76-100,1)&gt;999,999,-999)))</f>
        <v>-96.4</v>
      </c>
      <c r="AS76" s="621">
        <f>100/$CM76*AQ76</f>
        <v>0.87512626282414097</v>
      </c>
      <c r="AT76" s="569">
        <v>1785</v>
      </c>
      <c r="AU76" s="569">
        <v>1072</v>
      </c>
      <c r="AV76" s="631">
        <f>IF(AT76=0, "    ---- ", IF(ABS(ROUND(100/AT76*AU76-100,1))&lt;999,ROUND(100/AT76*AU76-100,1),IF(ROUND(100/AT76*AU76-100,1)&gt;999,999,-999)))</f>
        <v>-39.9</v>
      </c>
      <c r="AW76" s="621">
        <f>100/$CM76*AU76</f>
        <v>6.3682486117505582E-3</v>
      </c>
      <c r="AX76" s="569"/>
      <c r="AY76" s="569"/>
      <c r="AZ76" s="284"/>
      <c r="BA76" s="284"/>
      <c r="BB76" s="569"/>
      <c r="BC76" s="569"/>
      <c r="BD76" s="214"/>
      <c r="BE76" s="214"/>
      <c r="BF76" s="569"/>
      <c r="BG76" s="569"/>
      <c r="BH76" s="214"/>
      <c r="BI76" s="214"/>
      <c r="BJ76" s="569">
        <v>70274.709829999963</v>
      </c>
      <c r="BK76" s="569">
        <v>233577.14</v>
      </c>
      <c r="BL76" s="631">
        <f>IF(BJ76=0, "    ---- ", IF(ABS(ROUND(100/BJ76*BK76-100,1))&lt;999,ROUND(100/BJ76*BK76-100,1),IF(ROUND(100/BJ76*BK76-100,1)&gt;999,999,-999)))</f>
        <v>232.4</v>
      </c>
      <c r="BM76" s="635">
        <f>100/$CM76*BK76</f>
        <v>1.3875721059157331</v>
      </c>
      <c r="BN76" s="569">
        <v>9451</v>
      </c>
      <c r="BO76" s="569">
        <v>0</v>
      </c>
      <c r="BP76" s="631">
        <f>IF(BN76=0, "    ---- ", IF(ABS(ROUND(100/BN76*BO76-100,1))&lt;999,ROUND(100/BN76*BO76-100,1),IF(ROUND(100/BN76*BO76-100,1)&gt;999,999,-999)))</f>
        <v>-100</v>
      </c>
      <c r="BQ76" s="621">
        <f>100/$CM76*BO76</f>
        <v>0</v>
      </c>
      <c r="BR76" s="569">
        <v>3534.5396800000003</v>
      </c>
      <c r="BS76" s="569">
        <v>6617.8471099999997</v>
      </c>
      <c r="BT76" s="569">
        <v>25793.036309999996</v>
      </c>
      <c r="BU76" s="569">
        <v>67798.153500000015</v>
      </c>
      <c r="BV76" s="569">
        <v>162220.94187999997</v>
      </c>
      <c r="BW76" s="569">
        <v>29301.537490000002</v>
      </c>
      <c r="BX76" s="631">
        <f>IF(BV76=0, "    ---- ", IF(ABS(ROUND(100/BV76*BW76-100,1))&lt;999,ROUND(100/BV76*BW76-100,1),IF(ROUND(100/BV76*BW76-100,1)&gt;999,999,-999)))</f>
        <v>-81.900000000000006</v>
      </c>
      <c r="BY76" s="621">
        <f>100/$CM76*BW76</f>
        <v>0.17406667485340435</v>
      </c>
      <c r="BZ76" s="569">
        <v>5033366.0757199991</v>
      </c>
      <c r="CA76" s="569">
        <v>3538821.3530000001</v>
      </c>
      <c r="CB76" s="571">
        <f>IF(BZ76=0, "    ---- ", IF(ABS(ROUND(100/BZ76*CA76-100,1))&lt;999,ROUND(100/BZ76*CA76-100,1),IF(ROUND(100/BZ76*CA76-100,1)&gt;999,999,-999)))</f>
        <v>-29.7</v>
      </c>
      <c r="CC76" s="621">
        <f>100/$CM76*CA76</f>
        <v>21.022475903428621</v>
      </c>
      <c r="CD76" s="569"/>
      <c r="CE76" s="569"/>
      <c r="CF76" s="214"/>
      <c r="CG76" s="214"/>
      <c r="CH76" s="569"/>
      <c r="CI76" s="569"/>
      <c r="CJ76" s="214"/>
      <c r="CK76" s="640"/>
      <c r="CL76" s="165">
        <f>B76+F76+J76+N76+R76+V76+Z76+AD76+AH76+AL76+AP76+AT76+AX76+BB76+BF76+BJ76+BN76+BR76+BV76+BZ76+CD76+CH76</f>
        <v>22891872.366109997</v>
      </c>
      <c r="CM76" s="165">
        <f>C76+G76+K76+O76+S76+W76+AA76+AE76+AI76+AM76+AQ76+AU76+AY76+BC76+BG76+BK76+BO76+BS76+BW76+CA76+CE76+CI76</f>
        <v>16833513.660599999</v>
      </c>
      <c r="CN76" s="165">
        <f>IF(CL76=0, "    ---- ", IF(ABS(ROUND(100/CL76*CM76-100,1))&lt;999,ROUND(100/CL76*CM76-100,1),IF(ROUND(100/CL76*CM76-100,1)&gt;999,999,-999)))</f>
        <v>-26.5</v>
      </c>
      <c r="DB76" s="281"/>
    </row>
    <row r="77" spans="1:106" s="28" customFormat="1" ht="20.100000000000001" customHeight="1">
      <c r="A77" s="485" t="s">
        <v>340</v>
      </c>
      <c r="B77" s="485"/>
      <c r="C77" s="485"/>
      <c r="D77" s="485"/>
      <c r="E77" s="485"/>
      <c r="F77" s="485"/>
      <c r="G77" s="485"/>
      <c r="H77" s="485"/>
      <c r="I77" s="485"/>
      <c r="J77" s="485"/>
      <c r="K77" s="485"/>
      <c r="L77" s="485"/>
      <c r="M77" s="613"/>
      <c r="N77" s="485"/>
      <c r="O77" s="485"/>
      <c r="P77" s="485"/>
      <c r="Q77" s="485"/>
      <c r="R77" s="485"/>
      <c r="S77" s="485"/>
      <c r="T77" s="485"/>
      <c r="U77" s="485"/>
      <c r="V77" s="485"/>
      <c r="W77" s="485"/>
      <c r="X77" s="485"/>
      <c r="Y77" s="485"/>
      <c r="Z77" s="485"/>
      <c r="AA77" s="485"/>
      <c r="AB77" s="633"/>
      <c r="AC77" s="624"/>
      <c r="AD77" s="485"/>
      <c r="AE77" s="485"/>
      <c r="AF77" s="485"/>
      <c r="AG77" s="613"/>
      <c r="AH77" s="485"/>
      <c r="AI77" s="485"/>
      <c r="AJ77" s="485"/>
      <c r="AK77" s="485"/>
      <c r="AL77" s="485"/>
      <c r="AM77" s="485"/>
      <c r="AN77" s="633"/>
      <c r="AO77" s="624"/>
      <c r="AP77" s="485"/>
      <c r="AQ77" s="485"/>
      <c r="AR77" s="485"/>
      <c r="AS77" s="485"/>
      <c r="AT77" s="485"/>
      <c r="AU77" s="485"/>
      <c r="AV77" s="485"/>
      <c r="AW77" s="485"/>
      <c r="AX77" s="486"/>
      <c r="AY77" s="486"/>
      <c r="AZ77" s="486"/>
      <c r="BA77" s="486"/>
      <c r="BB77" s="485"/>
      <c r="BC77" s="485"/>
      <c r="BD77" s="485"/>
      <c r="BE77" s="485"/>
      <c r="BF77" s="485"/>
      <c r="BG77" s="485"/>
      <c r="BH77" s="485"/>
      <c r="BI77" s="485"/>
      <c r="BJ77" s="485"/>
      <c r="BK77" s="485"/>
      <c r="BL77" s="485"/>
      <c r="BM77" s="485"/>
      <c r="BN77" s="485"/>
      <c r="BO77" s="485"/>
      <c r="BP77" s="485"/>
      <c r="BQ77" s="485"/>
      <c r="BR77" s="485"/>
      <c r="BS77" s="485"/>
      <c r="BT77" s="485"/>
      <c r="BU77" s="613"/>
      <c r="BV77" s="485"/>
      <c r="BW77" s="485"/>
      <c r="BX77" s="633"/>
      <c r="BY77" s="624"/>
      <c r="BZ77" s="485"/>
      <c r="CA77" s="485"/>
      <c r="CB77" s="485"/>
      <c r="CC77" s="624"/>
      <c r="CD77" s="485"/>
      <c r="CE77" s="485"/>
      <c r="CF77" s="485"/>
      <c r="CG77" s="485"/>
      <c r="CH77" s="485"/>
      <c r="CI77" s="485"/>
      <c r="CJ77" s="485"/>
      <c r="CK77" s="613"/>
      <c r="CL77" s="70"/>
      <c r="CM77" s="70"/>
      <c r="CN77" s="155"/>
      <c r="DB77" s="67"/>
    </row>
    <row r="78" spans="1:106" s="28" customFormat="1" ht="20.100000000000001" customHeight="1">
      <c r="A78" s="84" t="s">
        <v>23</v>
      </c>
      <c r="B78" s="10"/>
      <c r="C78" s="10"/>
      <c r="D78" s="84"/>
      <c r="E78" s="84"/>
      <c r="F78" s="10"/>
      <c r="G78" s="10"/>
      <c r="H78" s="84"/>
      <c r="I78" s="84"/>
      <c r="J78" s="10">
        <v>31680</v>
      </c>
      <c r="K78" s="10">
        <v>195178.94899999999</v>
      </c>
      <c r="L78" s="10">
        <f>IF(J78=0, "    ---- ", IF(ABS(ROUND(100/J78*K78-100,1))&lt;999,ROUND(100/J78*K78-100,1),IF(ROUND(100/J78*K78-100,1)&gt;999,999,-999)))</f>
        <v>516.1</v>
      </c>
      <c r="M78" s="37">
        <f>100/$CM78*K78</f>
        <v>70.916342728663295</v>
      </c>
      <c r="N78" s="10"/>
      <c r="O78" s="10"/>
      <c r="P78" s="84"/>
      <c r="Q78" s="84"/>
      <c r="R78" s="10"/>
      <c r="S78" s="10"/>
      <c r="T78" s="84"/>
      <c r="U78" s="84"/>
      <c r="V78" s="10"/>
      <c r="W78" s="10"/>
      <c r="X78" s="84"/>
      <c r="Y78" s="84"/>
      <c r="Z78" s="10">
        <v>47643</v>
      </c>
      <c r="AA78" s="10">
        <v>27416</v>
      </c>
      <c r="AB78" s="643">
        <f>IF(Z78=0, "    ---- ", IF(ABS(ROUND(100/Z78*AA78-100,1))&lt;999,ROUND(100/Z78*AA78-100,1),IF(ROUND(100/Z78*AA78-100,1)&gt;999,999,-999)))</f>
        <v>-42.5</v>
      </c>
      <c r="AC78" s="47">
        <f>100/$CM78*AA78</f>
        <v>9.9613327267636489</v>
      </c>
      <c r="AD78" s="10"/>
      <c r="AE78" s="10"/>
      <c r="AF78" s="84"/>
      <c r="AG78" s="84"/>
      <c r="AH78" s="10"/>
      <c r="AI78" s="10"/>
      <c r="AJ78" s="84"/>
      <c r="AK78" s="84"/>
      <c r="AL78" s="10">
        <v>5331</v>
      </c>
      <c r="AM78" s="10">
        <v>4754</v>
      </c>
      <c r="AN78" s="643">
        <f>IF(AL78=0, "    ---- ", IF(ABS(ROUND(100/AL78*AM78-100,1))&lt;999,ROUND(100/AL78*AM78-100,1),IF(ROUND(100/AL78*AM78-100,1)&gt;999,999,-999)))</f>
        <v>-10.8</v>
      </c>
      <c r="AO78" s="47">
        <f>100/$CM78*AM78</f>
        <v>1.727318929932681</v>
      </c>
      <c r="AP78" s="10"/>
      <c r="AQ78" s="10"/>
      <c r="AR78" s="84"/>
      <c r="AS78" s="84"/>
      <c r="AT78" s="10"/>
      <c r="AU78" s="10"/>
      <c r="AV78" s="84"/>
      <c r="AW78" s="84"/>
      <c r="AX78" s="97"/>
      <c r="AY78" s="97"/>
      <c r="AZ78" s="205"/>
      <c r="BA78" s="205"/>
      <c r="BB78" s="10">
        <v>674</v>
      </c>
      <c r="BC78" s="10">
        <v>297</v>
      </c>
      <c r="BD78" s="625">
        <f>IF(BB78=0, "    ---- ", IF(ABS(ROUND(100/BB78*BC78-100,1))&lt;999,ROUND(100/BB78*BC78-100,1),IF(ROUND(100/BB78*BC78-100,1)&gt;999,999,-999)))</f>
        <v>-55.9</v>
      </c>
      <c r="BE78" s="545">
        <f>100/$CM78*BC78</f>
        <v>0.10791201560580696</v>
      </c>
      <c r="BF78" s="10">
        <v>315</v>
      </c>
      <c r="BG78" s="10">
        <v>0</v>
      </c>
      <c r="BH78" s="85">
        <f>IF(BF78=0, "    ---- ", IF(ABS(ROUND(100/BF78*BG78-100,1))&lt;999,ROUND(100/BF78*BG78-100,1),IF(ROUND(100/BF78*BG78-100,1)&gt;999,999,-999)))</f>
        <v>-100</v>
      </c>
      <c r="BI78" s="85">
        <f>100/$CM78*BG78</f>
        <v>0</v>
      </c>
      <c r="BJ78" s="10"/>
      <c r="BK78" s="10"/>
      <c r="BL78" s="84"/>
      <c r="BM78" s="84"/>
      <c r="BN78" s="10"/>
      <c r="BO78" s="10"/>
      <c r="BP78" s="84"/>
      <c r="BQ78" s="84"/>
      <c r="BR78" s="10"/>
      <c r="BS78" s="10"/>
      <c r="BT78" s="84"/>
      <c r="BU78" s="37"/>
      <c r="BV78" s="10">
        <v>4218</v>
      </c>
      <c r="BW78" s="10">
        <v>1615</v>
      </c>
      <c r="BX78" s="625">
        <f>IF(BV78=0, "    ---- ", IF(ABS(ROUND(100/BV78*BW78-100,1))&lt;999,ROUND(100/BV78*BW78-100,1),IF(ROUND(100/BV78*BW78-100,1)&gt;999,999,-999)))</f>
        <v>-61.7</v>
      </c>
      <c r="BY78" s="545">
        <f>100/$CM78*BW78</f>
        <v>0.5867942936140681</v>
      </c>
      <c r="BZ78" s="10">
        <v>75738.489000000001</v>
      </c>
      <c r="CA78" s="10">
        <v>23003.268</v>
      </c>
      <c r="CB78" s="234">
        <f>IF(BZ78=0, "    ---- ", IF(ABS(ROUND(100/BZ78*CA78-100,1))&lt;999,ROUND(100/BZ78*CA78-100,1),IF(ROUND(100/BZ78*CA78-100,1)&gt;999,999,-999)))</f>
        <v>-69.599999999999994</v>
      </c>
      <c r="CC78" s="545">
        <f>100/$CM78*CA78</f>
        <v>8.3580101528638373</v>
      </c>
      <c r="CD78" s="10"/>
      <c r="CE78" s="10"/>
      <c r="CF78" s="84"/>
      <c r="CG78" s="84"/>
      <c r="CH78" s="10">
        <v>67517.500000000015</v>
      </c>
      <c r="CI78" s="10">
        <v>22960</v>
      </c>
      <c r="CJ78" s="85">
        <f>IF(CH78=0, "    ---- ", IF(ABS(ROUND(100/CH78*CI78-100,1))&lt;999,ROUND(100/CH78*CI78-100,1),IF(ROUND(100/CH78*CI78-100,1)&gt;999,999,-999)))</f>
        <v>-66</v>
      </c>
      <c r="CK78" s="614">
        <f>100/$CM78*CI78</f>
        <v>8.3422891525566598</v>
      </c>
      <c r="CL78" s="70">
        <f t="shared" ref="CL78:CM80" si="12">B78+F78+J78+N78+R78+V78+Z78+AD78+AH78+AL78+AP78+AT78+AX78+BB78+BF78+BJ78+BN78+BR78+BV78+BZ78+CD78+CH78</f>
        <v>233116.989</v>
      </c>
      <c r="CM78" s="70">
        <f t="shared" si="12"/>
        <v>275224.217</v>
      </c>
      <c r="CN78" s="155">
        <f>IF(CL78=0, "    ---- ", IF(ABS(ROUND(100/CL78*CM78-100,1))&lt;999,ROUND(100/CL78*CM78-100,1),IF(ROUND(100/CL78*CM78-100,1)&gt;999,999,-999)))</f>
        <v>18.100000000000001</v>
      </c>
      <c r="DB78" s="67"/>
    </row>
    <row r="79" spans="1:106" ht="20.100000000000001" customHeight="1">
      <c r="A79" s="21" t="s">
        <v>42</v>
      </c>
      <c r="B79" s="11"/>
      <c r="C79" s="11"/>
      <c r="D79" s="21"/>
      <c r="E79" s="21"/>
      <c r="F79" s="11"/>
      <c r="G79" s="11"/>
      <c r="H79" s="21"/>
      <c r="I79" s="21"/>
      <c r="J79" s="71">
        <v>31680</v>
      </c>
      <c r="K79" s="11">
        <v>32458</v>
      </c>
      <c r="L79" s="11">
        <f>IF(J79=0, "    ---- ", IF(ABS(ROUND(100/J79*K79-100,1))&lt;999,ROUND(100/J79*K79-100,1),IF(ROUND(100/J79*K79-100,1)&gt;999,999,-999)))</f>
        <v>2.5</v>
      </c>
      <c r="M79" s="544">
        <f>100/$CM79*K79</f>
        <v>28.850717474269281</v>
      </c>
      <c r="N79" s="11"/>
      <c r="O79" s="11"/>
      <c r="P79" s="21"/>
      <c r="Q79" s="21"/>
      <c r="R79" s="11"/>
      <c r="S79" s="11"/>
      <c r="T79" s="21"/>
      <c r="U79" s="21"/>
      <c r="V79" s="11"/>
      <c r="W79" s="11"/>
      <c r="X79" s="21"/>
      <c r="Y79" s="21"/>
      <c r="Z79" s="71">
        <v>47643</v>
      </c>
      <c r="AA79" s="11">
        <v>27416</v>
      </c>
      <c r="AB79" s="644">
        <f>IF(Z79=0, "    ---- ", IF(ABS(ROUND(100/Z79*AA79-100,1))&lt;999,ROUND(100/Z79*AA79-100,1),IF(ROUND(100/Z79*AA79-100,1)&gt;999,999,-999)))</f>
        <v>-42.5</v>
      </c>
      <c r="AC79" s="36">
        <f>100/$CM79*AA79</f>
        <v>24.369069883374411</v>
      </c>
      <c r="AD79" s="11"/>
      <c r="AE79" s="11"/>
      <c r="AF79" s="21"/>
      <c r="AG79" s="21"/>
      <c r="AH79" s="11"/>
      <c r="AI79" s="11"/>
      <c r="AJ79" s="21"/>
      <c r="AK79" s="21"/>
      <c r="AL79" s="71">
        <v>5331</v>
      </c>
      <c r="AM79" s="11">
        <v>4754</v>
      </c>
      <c r="AN79" s="644">
        <f>IF(AL79=0, "    ---- ", IF(ABS(ROUND(100/AL79*AM79-100,1))&lt;999,ROUND(100/AL79*AM79-100,1),IF(ROUND(100/AL79*AM79-100,1)&gt;999,999,-999)))</f>
        <v>-10.8</v>
      </c>
      <c r="AO79" s="36">
        <f>100/$CM79*AM79</f>
        <v>4.22565502719441</v>
      </c>
      <c r="AP79" s="11"/>
      <c r="AQ79" s="11"/>
      <c r="AR79" s="21"/>
      <c r="AS79" s="21"/>
      <c r="AT79" s="11"/>
      <c r="AU79" s="11"/>
      <c r="AV79" s="21"/>
      <c r="AW79" s="21"/>
      <c r="AX79" s="234"/>
      <c r="AY79" s="234"/>
      <c r="AZ79" s="85"/>
      <c r="BA79" s="85"/>
      <c r="BB79" s="71">
        <v>674</v>
      </c>
      <c r="BC79" s="158">
        <v>297</v>
      </c>
      <c r="BD79" s="625">
        <f>IF(BB79=0, "    ---- ", IF(ABS(ROUND(100/BB79*BC79-100,1))&lt;999,ROUND(100/BB79*BC79-100,1),IF(ROUND(100/BB79*BC79-100,1)&gt;999,999,-999)))</f>
        <v>-55.9</v>
      </c>
      <c r="BE79" s="545">
        <f>100/$CM79*BC79</f>
        <v>0.26399233131610006</v>
      </c>
      <c r="BF79" s="71">
        <v>315</v>
      </c>
      <c r="BG79" s="158"/>
      <c r="BH79" s="85">
        <f>IF(BF79=0, "    ---- ", IF(ABS(ROUND(100/BF79*BG79-100,1))&lt;999,ROUND(100/BF79*BG79-100,1),IF(ROUND(100/BF79*BG79-100,1)&gt;999,999,-999)))</f>
        <v>-100</v>
      </c>
      <c r="BI79" s="85">
        <f>100/$CM79*BG79</f>
        <v>0</v>
      </c>
      <c r="BJ79" s="11"/>
      <c r="BK79" s="11"/>
      <c r="BL79" s="21"/>
      <c r="BM79" s="21"/>
      <c r="BN79" s="11"/>
      <c r="BO79" s="11"/>
      <c r="BP79" s="21"/>
      <c r="BQ79" s="21"/>
      <c r="BR79" s="11"/>
      <c r="BS79" s="11"/>
      <c r="BT79" s="21"/>
      <c r="BU79" s="544"/>
      <c r="BV79" s="71">
        <v>3462</v>
      </c>
      <c r="BW79" s="11">
        <v>1615</v>
      </c>
      <c r="BX79" s="625">
        <f>IF(BV79=0, "    ---- ", IF(ABS(ROUND(100/BV79*BW79-100,1))&lt;999,ROUND(100/BV79*BW79-100,1),IF(ROUND(100/BV79*BW79-100,1)&gt;999,999,-999)))</f>
        <v>-53.4</v>
      </c>
      <c r="BY79" s="545">
        <f>100/$CM79*BW79</f>
        <v>1.4355138554730695</v>
      </c>
      <c r="BZ79" s="71">
        <v>75738.489000000001</v>
      </c>
      <c r="CA79" s="11">
        <v>23003.268</v>
      </c>
      <c r="CB79" s="234">
        <f>IF(BZ79=0, "    ---- ", IF(ABS(ROUND(100/BZ79*CA79-100,1))&lt;999,ROUND(100/BZ79*CA79-100,1),IF(ROUND(100/BZ79*CA79-100,1)&gt;999,999,-999)))</f>
        <v>-69.599999999999994</v>
      </c>
      <c r="CC79" s="545">
        <f>100/$CM79*CA79</f>
        <v>20.446755377808223</v>
      </c>
      <c r="CD79" s="11"/>
      <c r="CE79" s="11"/>
      <c r="CF79" s="21"/>
      <c r="CG79" s="21"/>
      <c r="CH79" s="71">
        <v>67487.900000000009</v>
      </c>
      <c r="CI79" s="11">
        <v>22960</v>
      </c>
      <c r="CJ79" s="85">
        <f>IF(CH79=0, "    ---- ", IF(ABS(ROUND(100/CH79*CI79-100,1))&lt;999,ROUND(100/CH79*CI79-100,1),IF(ROUND(100/CH79*CI79-100,1)&gt;999,999,-999)))</f>
        <v>-66</v>
      </c>
      <c r="CK79" s="614">
        <f>100/$CM79*CI79</f>
        <v>20.408296050564505</v>
      </c>
      <c r="CL79" s="71">
        <f t="shared" si="12"/>
        <v>232331.38900000002</v>
      </c>
      <c r="CM79" s="71">
        <f t="shared" si="12"/>
        <v>112503.268</v>
      </c>
      <c r="CN79" s="156">
        <f>IF(CL79=0, "    ---- ", IF(ABS(ROUND(100/CL79*CM79-100,1))&lt;999,ROUND(100/CL79*CM79-100,1),IF(ROUND(100/CL79*CM79-100,1)&gt;999,999,-999)))</f>
        <v>-51.6</v>
      </c>
      <c r="DB79" s="69"/>
    </row>
    <row r="80" spans="1:106" ht="20.100000000000001" customHeight="1">
      <c r="A80" s="284" t="s">
        <v>43</v>
      </c>
      <c r="B80" s="571"/>
      <c r="C80" s="571"/>
      <c r="D80" s="284"/>
      <c r="E80" s="284"/>
      <c r="F80" s="571"/>
      <c r="G80" s="571"/>
      <c r="H80" s="284"/>
      <c r="I80" s="284"/>
      <c r="J80" s="571"/>
      <c r="K80" s="571">
        <v>162720.94899999999</v>
      </c>
      <c r="L80" s="571" t="str">
        <f>IF(J80=0, "    ---- ", IF(ABS(ROUND(100/J80*K80-100,1))&lt;999,ROUND(100/J80*K80-100,1),IF(ROUND(100/J80*K80-100,1)&gt;999,999,-999)))</f>
        <v xml:space="preserve">    ---- </v>
      </c>
      <c r="M80" s="286">
        <f>100/$CM80*K80</f>
        <v>100</v>
      </c>
      <c r="N80" s="571"/>
      <c r="O80" s="571"/>
      <c r="P80" s="284"/>
      <c r="Q80" s="284"/>
      <c r="R80" s="571"/>
      <c r="S80" s="571"/>
      <c r="T80" s="284"/>
      <c r="U80" s="284"/>
      <c r="V80" s="571"/>
      <c r="W80" s="571"/>
      <c r="X80" s="284"/>
      <c r="Y80" s="284"/>
      <c r="Z80" s="571"/>
      <c r="AA80" s="571"/>
      <c r="AB80" s="284"/>
      <c r="AC80" s="284"/>
      <c r="AD80" s="571"/>
      <c r="AE80" s="571"/>
      <c r="AF80" s="284"/>
      <c r="AG80" s="284"/>
      <c r="AH80" s="571"/>
      <c r="AI80" s="571"/>
      <c r="AJ80" s="284"/>
      <c r="AK80" s="284"/>
      <c r="AL80" s="571"/>
      <c r="AM80" s="571"/>
      <c r="AN80" s="284"/>
      <c r="AO80" s="284"/>
      <c r="AP80" s="571"/>
      <c r="AQ80" s="571"/>
      <c r="AR80" s="284"/>
      <c r="AS80" s="284"/>
      <c r="AT80" s="571"/>
      <c r="AU80" s="571"/>
      <c r="AV80" s="284"/>
      <c r="AW80" s="284"/>
      <c r="AX80" s="571"/>
      <c r="AY80" s="571"/>
      <c r="AZ80" s="284"/>
      <c r="BA80" s="284"/>
      <c r="BB80" s="571"/>
      <c r="BC80" s="571"/>
      <c r="BD80" s="284"/>
      <c r="BE80" s="284"/>
      <c r="BF80" s="571"/>
      <c r="BG80" s="571"/>
      <c r="BH80" s="284"/>
      <c r="BI80" s="284"/>
      <c r="BJ80" s="571"/>
      <c r="BK80" s="571"/>
      <c r="BL80" s="284"/>
      <c r="BM80" s="284"/>
      <c r="BN80" s="571"/>
      <c r="BO80" s="571"/>
      <c r="BP80" s="284"/>
      <c r="BQ80" s="284"/>
      <c r="BR80" s="571"/>
      <c r="BS80" s="571"/>
      <c r="BT80" s="284"/>
      <c r="BU80" s="635"/>
      <c r="BV80" s="98">
        <v>756</v>
      </c>
      <c r="BW80" s="571">
        <v>0</v>
      </c>
      <c r="BX80" s="631">
        <f>IF(BV80=0, "    ---- ", IF(ABS(ROUND(100/BV80*BW80-100,1))&lt;999,ROUND(100/BV80*BW80-100,1),IF(ROUND(100/BV80*BW80-100,1)&gt;999,999,-999)))</f>
        <v>-100</v>
      </c>
      <c r="BY80" s="284">
        <f>100/$CM80*BW80</f>
        <v>0</v>
      </c>
      <c r="BZ80" s="571"/>
      <c r="CA80" s="571"/>
      <c r="CB80" s="571"/>
      <c r="CC80" s="284"/>
      <c r="CD80" s="571"/>
      <c r="CE80" s="571"/>
      <c r="CF80" s="284"/>
      <c r="CG80" s="284"/>
      <c r="CH80" s="98">
        <v>29.6</v>
      </c>
      <c r="CI80" s="571">
        <v>0</v>
      </c>
      <c r="CJ80" s="284">
        <f>IF(CH80=0, "    ---- ", IF(ABS(ROUND(100/CH80*CI80-100,1))&lt;999,ROUND(100/CH80*CI80-100,1),IF(ROUND(100/CH80*CI80-100,1)&gt;999,999,-999)))</f>
        <v>-100</v>
      </c>
      <c r="CK80" s="635">
        <f>100/$CM80*CI80</f>
        <v>0</v>
      </c>
      <c r="CL80" s="179">
        <f t="shared" si="12"/>
        <v>785.6</v>
      </c>
      <c r="CM80" s="179">
        <f t="shared" si="12"/>
        <v>162720.94899999999</v>
      </c>
      <c r="CN80" s="179">
        <f>IF(CL80=0, "    ---- ", IF(ABS(ROUND(100/CL80*CM80-100,1))&lt;999,ROUND(100/CL80*CM80-100,1),IF(ROUND(100/CL80*CM80-100,1)&gt;999,999,-999)))</f>
        <v>999</v>
      </c>
      <c r="DB80" s="69"/>
    </row>
    <row r="81" spans="1:92" ht="20.100000000000001" customHeight="1">
      <c r="A81" s="15" t="s">
        <v>39</v>
      </c>
      <c r="B81" s="15"/>
      <c r="C81" s="15"/>
      <c r="D81" s="15"/>
      <c r="E81" s="15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Q81" s="138"/>
      <c r="AR81" s="138"/>
      <c r="AS81" s="138"/>
      <c r="AT81" s="138"/>
      <c r="AU81" s="138"/>
      <c r="AV81" s="138"/>
      <c r="AW81" s="138"/>
      <c r="AX81" s="248"/>
      <c r="AY81" s="248"/>
      <c r="AZ81" s="248"/>
      <c r="BA81" s="248"/>
      <c r="BB81" s="138"/>
      <c r="BC81" s="138"/>
      <c r="BD81" s="138"/>
      <c r="BE81" s="138"/>
      <c r="BF81" s="138"/>
      <c r="BG81" s="138"/>
      <c r="BH81" s="138"/>
      <c r="BI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CA81" s="138"/>
      <c r="CB81" s="138"/>
      <c r="CC81" s="138"/>
      <c r="CE81" s="138"/>
      <c r="CF81" s="138"/>
      <c r="CG81" s="138"/>
      <c r="CH81" s="138"/>
      <c r="CI81" s="138"/>
      <c r="CJ81" s="138"/>
      <c r="CK81" s="138"/>
      <c r="CM81" s="138"/>
      <c r="CN81" s="138"/>
    </row>
    <row r="83" spans="1:92" s="63" customFormat="1" ht="18.75" customHeight="1">
      <c r="Z83" s="473"/>
      <c r="AA83" s="473"/>
      <c r="AH83" s="473"/>
      <c r="AI83" s="473"/>
      <c r="AP83" s="473"/>
      <c r="AQ83" s="473"/>
      <c r="AX83" s="467"/>
      <c r="AY83" s="467"/>
      <c r="AZ83" s="467"/>
      <c r="BA83" s="467"/>
      <c r="BJ83" s="473"/>
      <c r="BK83" s="473"/>
      <c r="BV83" s="473"/>
      <c r="BW83" s="473"/>
      <c r="BZ83" s="473"/>
      <c r="CA83" s="473"/>
      <c r="CD83" s="473"/>
      <c r="CE83" s="473"/>
      <c r="CL83" s="473"/>
      <c r="CM83" s="473"/>
    </row>
    <row r="84" spans="1:92" s="543" customFormat="1">
      <c r="B84" s="561"/>
      <c r="C84" s="561"/>
      <c r="F84" s="561"/>
      <c r="G84" s="561"/>
      <c r="J84" s="561"/>
      <c r="K84" s="561"/>
      <c r="N84" s="561"/>
      <c r="O84" s="561"/>
      <c r="R84" s="561"/>
      <c r="S84" s="561"/>
      <c r="V84" s="561"/>
      <c r="W84" s="561"/>
      <c r="Z84" s="561"/>
      <c r="AA84" s="561"/>
      <c r="AD84" s="561"/>
      <c r="AE84" s="561"/>
      <c r="AH84" s="561"/>
      <c r="AI84" s="561"/>
      <c r="AL84" s="561"/>
      <c r="AM84" s="561"/>
      <c r="AP84" s="561"/>
      <c r="AQ84" s="561"/>
      <c r="AT84" s="561"/>
      <c r="AU84" s="561"/>
      <c r="AX84" s="375"/>
      <c r="AY84" s="375"/>
      <c r="AZ84" s="589"/>
      <c r="BA84" s="589"/>
      <c r="BB84" s="561"/>
      <c r="BC84" s="561"/>
      <c r="BF84" s="561"/>
      <c r="BG84" s="561"/>
      <c r="BJ84" s="561"/>
      <c r="BK84" s="561"/>
      <c r="BN84" s="561"/>
      <c r="BO84" s="561"/>
      <c r="BR84" s="561"/>
      <c r="BS84" s="561"/>
      <c r="BV84" s="561"/>
      <c r="BW84" s="561"/>
      <c r="BZ84" s="561"/>
      <c r="CA84" s="561"/>
      <c r="CD84" s="561"/>
      <c r="CE84" s="561"/>
      <c r="CH84" s="561"/>
      <c r="CI84" s="561"/>
      <c r="CL84" s="561"/>
      <c r="CM84" s="561"/>
    </row>
    <row r="85" spans="1:92" s="543" customFormat="1">
      <c r="B85" s="562"/>
      <c r="C85" s="562"/>
      <c r="F85" s="562"/>
      <c r="G85" s="562"/>
      <c r="J85" s="562"/>
      <c r="K85" s="562"/>
      <c r="N85" s="562"/>
      <c r="O85" s="562"/>
      <c r="R85" s="562"/>
      <c r="S85" s="562"/>
      <c r="V85" s="562"/>
      <c r="W85" s="562"/>
      <c r="Z85" s="562"/>
      <c r="AA85" s="562"/>
      <c r="AD85" s="562"/>
      <c r="AE85" s="562"/>
      <c r="AH85" s="562"/>
      <c r="AI85" s="562"/>
      <c r="AL85" s="562"/>
      <c r="AM85" s="562"/>
      <c r="AP85" s="562"/>
      <c r="AQ85" s="562"/>
      <c r="AT85" s="562"/>
      <c r="AU85" s="562"/>
      <c r="AX85" s="603"/>
      <c r="AY85" s="603"/>
      <c r="AZ85" s="589"/>
      <c r="BA85" s="589"/>
      <c r="BB85" s="562"/>
      <c r="BC85" s="562"/>
      <c r="BF85" s="562"/>
      <c r="BG85" s="562"/>
      <c r="BJ85" s="562"/>
      <c r="BK85" s="562"/>
      <c r="BN85" s="562"/>
      <c r="BO85" s="562"/>
      <c r="BR85" s="562"/>
      <c r="BS85" s="562"/>
      <c r="BV85" s="562"/>
      <c r="BW85" s="562"/>
      <c r="BZ85" s="562"/>
      <c r="CA85" s="562"/>
      <c r="CD85" s="562"/>
      <c r="CE85" s="562"/>
      <c r="CH85" s="562"/>
      <c r="CI85" s="562"/>
      <c r="CL85" s="562"/>
      <c r="CM85" s="562"/>
    </row>
    <row r="86" spans="1:92" s="543" customFormat="1" ht="18.75" customHeight="1">
      <c r="B86" s="562"/>
      <c r="C86" s="562"/>
      <c r="F86" s="562"/>
      <c r="G86" s="562"/>
      <c r="J86" s="562"/>
      <c r="K86" s="562"/>
      <c r="N86" s="562"/>
      <c r="O86" s="562"/>
      <c r="R86" s="562"/>
      <c r="S86" s="562"/>
      <c r="V86" s="562"/>
      <c r="W86" s="562"/>
      <c r="Z86" s="562"/>
      <c r="AA86" s="562"/>
      <c r="AD86" s="562"/>
      <c r="AE86" s="562"/>
      <c r="AH86" s="562"/>
      <c r="AI86" s="562"/>
      <c r="AL86" s="562"/>
      <c r="AM86" s="562"/>
      <c r="AP86" s="562"/>
      <c r="AQ86" s="562"/>
      <c r="AT86" s="562"/>
      <c r="AU86" s="562"/>
      <c r="AX86" s="603"/>
      <c r="AY86" s="603"/>
      <c r="AZ86" s="589"/>
      <c r="BA86" s="589"/>
      <c r="BB86" s="562"/>
      <c r="BC86" s="562"/>
      <c r="BF86" s="562"/>
      <c r="BG86" s="562"/>
      <c r="BJ86" s="562"/>
      <c r="BK86" s="562"/>
      <c r="BN86" s="562"/>
      <c r="BO86" s="562"/>
      <c r="BR86" s="562"/>
      <c r="BS86" s="562"/>
      <c r="BV86" s="562"/>
      <c r="BW86" s="562"/>
      <c r="BZ86" s="562"/>
      <c r="CA86" s="562"/>
      <c r="CD86" s="562"/>
      <c r="CE86" s="562"/>
      <c r="CH86" s="562"/>
      <c r="CI86" s="562"/>
      <c r="CL86" s="562"/>
      <c r="CM86" s="562"/>
    </row>
    <row r="87" spans="1:92" s="543" customFormat="1" ht="18.75" customHeight="1">
      <c r="B87" s="562"/>
      <c r="C87" s="562"/>
      <c r="F87" s="562"/>
      <c r="G87" s="562"/>
      <c r="J87" s="562"/>
      <c r="K87" s="562"/>
      <c r="N87" s="562"/>
      <c r="O87" s="562"/>
      <c r="R87" s="562"/>
      <c r="S87" s="562"/>
      <c r="V87" s="562"/>
      <c r="W87" s="562"/>
      <c r="Z87" s="562"/>
      <c r="AA87" s="562"/>
      <c r="AD87" s="562"/>
      <c r="AE87" s="562"/>
      <c r="AH87" s="562"/>
      <c r="AI87" s="562"/>
      <c r="AL87" s="562"/>
      <c r="AM87" s="562"/>
      <c r="AP87" s="562"/>
      <c r="AQ87" s="562"/>
      <c r="AT87" s="562"/>
      <c r="AU87" s="562"/>
      <c r="AX87" s="603"/>
      <c r="AY87" s="603"/>
      <c r="AZ87" s="589"/>
      <c r="BA87" s="589"/>
      <c r="BB87" s="562"/>
      <c r="BC87" s="562"/>
      <c r="BF87" s="562"/>
      <c r="BG87" s="562"/>
      <c r="BJ87" s="562"/>
      <c r="BK87" s="562"/>
      <c r="BN87" s="562"/>
      <c r="BO87" s="562"/>
      <c r="BR87" s="562"/>
      <c r="BS87" s="562"/>
      <c r="BV87" s="562"/>
      <c r="BW87" s="562"/>
      <c r="BZ87" s="562"/>
      <c r="CA87" s="562"/>
      <c r="CD87" s="562"/>
      <c r="CE87" s="562"/>
      <c r="CH87" s="562"/>
      <c r="CI87" s="562"/>
      <c r="CL87" s="562"/>
      <c r="CM87" s="562"/>
    </row>
    <row r="88" spans="1:92" s="543" customFormat="1" ht="18.75" customHeight="1">
      <c r="B88" s="562"/>
      <c r="C88" s="562"/>
      <c r="F88" s="562"/>
      <c r="G88" s="562"/>
      <c r="J88" s="562"/>
      <c r="K88" s="562"/>
      <c r="N88" s="562"/>
      <c r="O88" s="562"/>
      <c r="R88" s="562"/>
      <c r="S88" s="562"/>
      <c r="V88" s="562"/>
      <c r="W88" s="562"/>
      <c r="Z88" s="562"/>
      <c r="AA88" s="562"/>
      <c r="AD88" s="562"/>
      <c r="AE88" s="562"/>
      <c r="AH88" s="562"/>
      <c r="AI88" s="562"/>
      <c r="AL88" s="562"/>
      <c r="AM88" s="562"/>
      <c r="AP88" s="562"/>
      <c r="AQ88" s="562"/>
      <c r="AT88" s="562"/>
      <c r="AU88" s="562"/>
      <c r="AX88" s="603"/>
      <c r="AY88" s="603"/>
      <c r="AZ88" s="589"/>
      <c r="BA88" s="589"/>
      <c r="BB88" s="562"/>
      <c r="BC88" s="562"/>
      <c r="BF88" s="562"/>
      <c r="BG88" s="562"/>
      <c r="BJ88" s="562"/>
      <c r="BK88" s="562"/>
      <c r="BN88" s="562"/>
      <c r="BO88" s="562"/>
      <c r="BR88" s="562"/>
      <c r="BS88" s="562"/>
      <c r="BV88" s="562"/>
      <c r="BW88" s="562"/>
      <c r="BZ88" s="562"/>
      <c r="CA88" s="562"/>
      <c r="CD88" s="562"/>
      <c r="CE88" s="562"/>
      <c r="CH88" s="562"/>
      <c r="CI88" s="562"/>
      <c r="CL88" s="562"/>
      <c r="CM88" s="562"/>
    </row>
    <row r="89" spans="1:92" s="543" customFormat="1" ht="18.75" customHeight="1">
      <c r="B89" s="562"/>
      <c r="C89" s="562"/>
      <c r="F89" s="562"/>
      <c r="G89" s="562"/>
      <c r="J89" s="562"/>
      <c r="K89" s="562"/>
      <c r="N89" s="562"/>
      <c r="O89" s="562"/>
      <c r="R89" s="562"/>
      <c r="S89" s="562"/>
      <c r="V89" s="562"/>
      <c r="W89" s="562"/>
      <c r="Z89" s="562"/>
      <c r="AA89" s="562"/>
      <c r="AD89" s="562"/>
      <c r="AE89" s="562"/>
      <c r="AH89" s="562"/>
      <c r="AI89" s="562"/>
      <c r="AL89" s="562"/>
      <c r="AM89" s="562"/>
      <c r="AP89" s="562"/>
      <c r="AQ89" s="562"/>
      <c r="AT89" s="562"/>
      <c r="AU89" s="562"/>
      <c r="AX89" s="603"/>
      <c r="AY89" s="603"/>
      <c r="AZ89" s="589"/>
      <c r="BA89" s="589"/>
      <c r="BB89" s="562"/>
      <c r="BC89" s="562"/>
      <c r="BF89" s="562"/>
      <c r="BG89" s="562"/>
      <c r="BJ89" s="562"/>
      <c r="BK89" s="562"/>
      <c r="BN89" s="562"/>
      <c r="BO89" s="562"/>
      <c r="BR89" s="562"/>
      <c r="BS89" s="562"/>
      <c r="BV89" s="562"/>
      <c r="BW89" s="562"/>
      <c r="BZ89" s="562"/>
      <c r="CA89" s="562"/>
      <c r="CD89" s="562"/>
      <c r="CE89" s="562"/>
      <c r="CH89" s="562"/>
      <c r="CI89" s="562"/>
      <c r="CL89" s="562"/>
      <c r="CM89" s="562"/>
    </row>
    <row r="90" spans="1:92" s="543" customFormat="1">
      <c r="B90" s="562"/>
      <c r="C90" s="562"/>
      <c r="F90" s="562"/>
      <c r="G90" s="562"/>
      <c r="J90" s="562"/>
      <c r="K90" s="562"/>
      <c r="N90" s="562"/>
      <c r="O90" s="562"/>
      <c r="R90" s="562"/>
      <c r="S90" s="562"/>
      <c r="V90" s="562"/>
      <c r="W90" s="562"/>
      <c r="Z90" s="562"/>
      <c r="AA90" s="562"/>
      <c r="AD90" s="562"/>
      <c r="AE90" s="562"/>
      <c r="AH90" s="562"/>
      <c r="AI90" s="562"/>
      <c r="AL90" s="562"/>
      <c r="AM90" s="562"/>
      <c r="AP90" s="562"/>
      <c r="AQ90" s="562"/>
      <c r="AT90" s="562"/>
      <c r="AU90" s="562"/>
      <c r="AX90" s="603"/>
      <c r="AY90" s="603"/>
      <c r="AZ90" s="589"/>
      <c r="BA90" s="589"/>
      <c r="BB90" s="562"/>
      <c r="BC90" s="562"/>
      <c r="BF90" s="562"/>
      <c r="BG90" s="562"/>
      <c r="BJ90" s="562"/>
      <c r="BK90" s="562"/>
      <c r="BN90" s="562"/>
      <c r="BO90" s="562"/>
      <c r="BR90" s="562"/>
      <c r="BS90" s="562"/>
      <c r="BV90" s="562"/>
      <c r="BW90" s="562"/>
      <c r="BZ90" s="562"/>
      <c r="CA90" s="562"/>
      <c r="CD90" s="562"/>
      <c r="CE90" s="562"/>
      <c r="CH90" s="562"/>
      <c r="CI90" s="562"/>
      <c r="CL90" s="562"/>
      <c r="CM90" s="562"/>
    </row>
    <row r="91" spans="1:92" s="543" customFormat="1">
      <c r="B91" s="562"/>
      <c r="C91" s="562"/>
      <c r="F91" s="562"/>
      <c r="G91" s="562"/>
      <c r="J91" s="562"/>
      <c r="K91" s="562"/>
      <c r="N91" s="562"/>
      <c r="O91" s="562"/>
      <c r="R91" s="562"/>
      <c r="S91" s="562"/>
      <c r="V91" s="562"/>
      <c r="W91" s="562"/>
      <c r="Z91" s="562"/>
      <c r="AA91" s="562"/>
      <c r="AD91" s="562"/>
      <c r="AE91" s="562"/>
      <c r="AH91" s="562"/>
      <c r="AI91" s="562"/>
      <c r="AL91" s="562"/>
      <c r="AM91" s="562"/>
      <c r="AP91" s="562"/>
      <c r="AQ91" s="562"/>
      <c r="AT91" s="562"/>
      <c r="AU91" s="562"/>
      <c r="AX91" s="603"/>
      <c r="AY91" s="603"/>
      <c r="AZ91" s="589"/>
      <c r="BA91" s="589"/>
      <c r="BB91" s="562"/>
      <c r="BC91" s="562"/>
      <c r="BF91" s="562"/>
      <c r="BG91" s="562"/>
      <c r="BJ91" s="562"/>
      <c r="BK91" s="562"/>
      <c r="BN91" s="562"/>
      <c r="BO91" s="562"/>
      <c r="BR91" s="562"/>
      <c r="BS91" s="562"/>
      <c r="BV91" s="562"/>
      <c r="BW91" s="562"/>
      <c r="BZ91" s="562"/>
      <c r="CA91" s="562"/>
      <c r="CD91" s="562"/>
      <c r="CE91" s="562"/>
      <c r="CH91" s="562"/>
      <c r="CI91" s="562"/>
      <c r="CL91" s="562"/>
      <c r="CM91" s="562"/>
    </row>
    <row r="92" spans="1:92" s="543" customFormat="1">
      <c r="B92" s="562"/>
      <c r="C92" s="562"/>
      <c r="F92" s="562"/>
      <c r="G92" s="562"/>
      <c r="J92" s="562"/>
      <c r="K92" s="562"/>
      <c r="N92" s="562"/>
      <c r="O92" s="562"/>
      <c r="R92" s="562"/>
      <c r="S92" s="562"/>
      <c r="V92" s="562"/>
      <c r="W92" s="562"/>
      <c r="Z92" s="562"/>
      <c r="AA92" s="562"/>
      <c r="AD92" s="562"/>
      <c r="AE92" s="562"/>
      <c r="AH92" s="562"/>
      <c r="AI92" s="562"/>
      <c r="AL92" s="562"/>
      <c r="AM92" s="562"/>
      <c r="AP92" s="562"/>
      <c r="AQ92" s="562"/>
      <c r="AT92" s="562"/>
      <c r="AU92" s="562"/>
      <c r="AX92" s="603"/>
      <c r="AY92" s="603"/>
      <c r="AZ92" s="589"/>
      <c r="BA92" s="589"/>
      <c r="BB92" s="562"/>
      <c r="BC92" s="562"/>
      <c r="BF92" s="562"/>
      <c r="BG92" s="562"/>
      <c r="BJ92" s="562"/>
      <c r="BK92" s="562"/>
      <c r="BN92" s="562"/>
      <c r="BO92" s="562"/>
      <c r="BR92" s="562"/>
      <c r="BS92" s="562"/>
      <c r="BV92" s="562"/>
      <c r="BW92" s="562"/>
      <c r="BZ92" s="562"/>
      <c r="CA92" s="562"/>
      <c r="CD92" s="562"/>
      <c r="CE92" s="562"/>
      <c r="CH92" s="562"/>
      <c r="CI92" s="562"/>
      <c r="CL92" s="562"/>
      <c r="CM92" s="562"/>
    </row>
    <row r="93" spans="1:92" s="543" customFormat="1">
      <c r="B93" s="562"/>
      <c r="C93" s="562"/>
      <c r="F93" s="562"/>
      <c r="G93" s="562"/>
      <c r="J93" s="562"/>
      <c r="K93" s="562"/>
      <c r="N93" s="562"/>
      <c r="O93" s="562"/>
      <c r="R93" s="562"/>
      <c r="S93" s="562"/>
      <c r="V93" s="562"/>
      <c r="W93" s="562"/>
      <c r="Z93" s="562"/>
      <c r="AA93" s="562"/>
      <c r="AD93" s="562"/>
      <c r="AE93" s="562"/>
      <c r="AH93" s="562"/>
      <c r="AI93" s="562"/>
      <c r="AL93" s="562"/>
      <c r="AM93" s="562"/>
      <c r="AP93" s="562"/>
      <c r="AQ93" s="562"/>
      <c r="AT93" s="562"/>
      <c r="AU93" s="562"/>
      <c r="AX93" s="603"/>
      <c r="AY93" s="603"/>
      <c r="AZ93" s="589"/>
      <c r="BA93" s="589"/>
      <c r="BB93" s="562"/>
      <c r="BC93" s="562"/>
      <c r="BF93" s="562"/>
      <c r="BG93" s="562"/>
      <c r="BJ93" s="562"/>
      <c r="BK93" s="562"/>
      <c r="BN93" s="562"/>
      <c r="BO93" s="562"/>
      <c r="BR93" s="562"/>
      <c r="BS93" s="562"/>
      <c r="BV93" s="562"/>
      <c r="BW93" s="562"/>
      <c r="BZ93" s="562"/>
      <c r="CA93" s="562"/>
      <c r="CD93" s="562"/>
      <c r="CE93" s="562"/>
      <c r="CH93" s="562"/>
      <c r="CI93" s="562"/>
      <c r="CL93" s="562"/>
      <c r="CM93" s="562"/>
    </row>
    <row r="94" spans="1:92" s="543" customFormat="1">
      <c r="B94" s="562"/>
      <c r="C94" s="562"/>
      <c r="F94" s="562"/>
      <c r="G94" s="562"/>
      <c r="J94" s="562"/>
      <c r="K94" s="562"/>
      <c r="N94" s="562"/>
      <c r="O94" s="562"/>
      <c r="R94" s="562"/>
      <c r="S94" s="562"/>
      <c r="V94" s="562"/>
      <c r="W94" s="562"/>
      <c r="Z94" s="562"/>
      <c r="AA94" s="562"/>
      <c r="AD94" s="562"/>
      <c r="AE94" s="562"/>
      <c r="AH94" s="562"/>
      <c r="AI94" s="562"/>
      <c r="AL94" s="562"/>
      <c r="AM94" s="562"/>
      <c r="AP94" s="562"/>
      <c r="AQ94" s="562"/>
      <c r="AT94" s="562"/>
      <c r="AU94" s="562"/>
      <c r="AX94" s="603"/>
      <c r="AY94" s="603"/>
      <c r="AZ94" s="589"/>
      <c r="BA94" s="589"/>
      <c r="BB94" s="562"/>
      <c r="BC94" s="562"/>
      <c r="BF94" s="562"/>
      <c r="BG94" s="562"/>
      <c r="BJ94" s="562"/>
      <c r="BK94" s="562"/>
      <c r="BN94" s="562"/>
      <c r="BO94" s="562"/>
      <c r="BR94" s="562"/>
      <c r="BS94" s="562"/>
      <c r="BV94" s="562"/>
      <c r="BW94" s="562"/>
      <c r="BZ94" s="562"/>
      <c r="CA94" s="562"/>
      <c r="CD94" s="562"/>
      <c r="CE94" s="562"/>
      <c r="CH94" s="562"/>
      <c r="CI94" s="562"/>
      <c r="CL94" s="562"/>
      <c r="CM94" s="562"/>
    </row>
    <row r="95" spans="1:92" s="543" customFormat="1">
      <c r="B95" s="562"/>
      <c r="C95" s="562"/>
      <c r="F95" s="562"/>
      <c r="G95" s="562"/>
      <c r="J95" s="562"/>
      <c r="K95" s="562"/>
      <c r="N95" s="562"/>
      <c r="O95" s="562"/>
      <c r="R95" s="562"/>
      <c r="S95" s="562"/>
      <c r="V95" s="562"/>
      <c r="W95" s="562"/>
      <c r="Z95" s="562"/>
      <c r="AA95" s="562"/>
      <c r="AD95" s="562"/>
      <c r="AE95" s="562"/>
      <c r="AH95" s="562"/>
      <c r="AI95" s="562"/>
      <c r="AL95" s="562"/>
      <c r="AM95" s="562"/>
      <c r="AP95" s="562"/>
      <c r="AQ95" s="562"/>
      <c r="AT95" s="562"/>
      <c r="AU95" s="562"/>
      <c r="AX95" s="603"/>
      <c r="AY95" s="603"/>
      <c r="AZ95" s="589"/>
      <c r="BA95" s="589"/>
      <c r="BB95" s="562"/>
      <c r="BC95" s="562"/>
      <c r="BF95" s="562"/>
      <c r="BG95" s="562"/>
      <c r="BJ95" s="562"/>
      <c r="BK95" s="562"/>
      <c r="BN95" s="562"/>
      <c r="BO95" s="562"/>
      <c r="BR95" s="562"/>
      <c r="BS95" s="562"/>
      <c r="BV95" s="562"/>
      <c r="BW95" s="562"/>
      <c r="BZ95" s="562"/>
      <c r="CA95" s="562"/>
      <c r="CD95" s="562"/>
      <c r="CE95" s="562"/>
      <c r="CH95" s="562"/>
      <c r="CI95" s="562"/>
      <c r="CL95" s="562"/>
      <c r="CM95" s="562"/>
    </row>
    <row r="96" spans="1:92" s="543" customFormat="1">
      <c r="B96" s="562"/>
      <c r="C96" s="562"/>
      <c r="F96" s="562"/>
      <c r="G96" s="562"/>
      <c r="J96" s="562"/>
      <c r="K96" s="562"/>
      <c r="N96" s="562"/>
      <c r="O96" s="562"/>
      <c r="R96" s="562"/>
      <c r="S96" s="562"/>
      <c r="V96" s="562"/>
      <c r="W96" s="562"/>
      <c r="Z96" s="562"/>
      <c r="AA96" s="562"/>
      <c r="AD96" s="562"/>
      <c r="AE96" s="562"/>
      <c r="AH96" s="562"/>
      <c r="AI96" s="562"/>
      <c r="AL96" s="562"/>
      <c r="AM96" s="562"/>
      <c r="AP96" s="562"/>
      <c r="AQ96" s="562"/>
      <c r="AT96" s="562"/>
      <c r="AU96" s="562"/>
      <c r="AX96" s="603"/>
      <c r="AY96" s="603"/>
      <c r="AZ96" s="589"/>
      <c r="BA96" s="589"/>
      <c r="BB96" s="562"/>
      <c r="BC96" s="562"/>
      <c r="BF96" s="562"/>
      <c r="BG96" s="562"/>
      <c r="BJ96" s="562"/>
      <c r="BK96" s="562"/>
      <c r="BN96" s="562"/>
      <c r="BO96" s="562"/>
      <c r="BR96" s="562"/>
      <c r="BS96" s="562"/>
      <c r="BV96" s="562"/>
      <c r="BW96" s="562"/>
      <c r="BZ96" s="562"/>
      <c r="CA96" s="562"/>
      <c r="CD96" s="562"/>
      <c r="CE96" s="562"/>
      <c r="CH96" s="562"/>
      <c r="CI96" s="562"/>
      <c r="CL96" s="562"/>
      <c r="CM96" s="562"/>
    </row>
    <row r="97" spans="2:91" s="543" customFormat="1">
      <c r="B97" s="562"/>
      <c r="C97" s="562"/>
      <c r="F97" s="562"/>
      <c r="G97" s="562"/>
      <c r="J97" s="562"/>
      <c r="K97" s="562"/>
      <c r="N97" s="562"/>
      <c r="O97" s="562"/>
      <c r="R97" s="562"/>
      <c r="S97" s="562"/>
      <c r="V97" s="562"/>
      <c r="W97" s="562"/>
      <c r="Z97" s="562"/>
      <c r="AA97" s="562"/>
      <c r="AD97" s="562"/>
      <c r="AE97" s="562"/>
      <c r="AH97" s="562"/>
      <c r="AI97" s="562"/>
      <c r="AL97" s="562"/>
      <c r="AM97" s="562"/>
      <c r="AP97" s="562"/>
      <c r="AQ97" s="562"/>
      <c r="AT97" s="562"/>
      <c r="AU97" s="562"/>
      <c r="AX97" s="603"/>
      <c r="AY97" s="603"/>
      <c r="AZ97" s="589"/>
      <c r="BA97" s="589"/>
      <c r="BB97" s="562"/>
      <c r="BC97" s="562"/>
      <c r="BF97" s="562"/>
      <c r="BG97" s="562"/>
      <c r="BJ97" s="562"/>
      <c r="BK97" s="562"/>
      <c r="BN97" s="562"/>
      <c r="BO97" s="562"/>
      <c r="BR97" s="562"/>
      <c r="BS97" s="562"/>
      <c r="BV97" s="562"/>
      <c r="BW97" s="562"/>
      <c r="BZ97" s="562"/>
      <c r="CA97" s="562"/>
      <c r="CD97" s="562"/>
      <c r="CE97" s="562"/>
      <c r="CH97" s="562"/>
      <c r="CI97" s="562"/>
      <c r="CL97" s="562"/>
      <c r="CM97" s="562"/>
    </row>
    <row r="98" spans="2:91" s="543" customFormat="1">
      <c r="B98" s="562"/>
      <c r="C98" s="562"/>
      <c r="F98" s="562"/>
      <c r="G98" s="562"/>
      <c r="J98" s="562"/>
      <c r="K98" s="562"/>
      <c r="N98" s="562"/>
      <c r="O98" s="562"/>
      <c r="R98" s="562"/>
      <c r="S98" s="562"/>
      <c r="V98" s="562"/>
      <c r="W98" s="562"/>
      <c r="Z98" s="562"/>
      <c r="AA98" s="562"/>
      <c r="AD98" s="562"/>
      <c r="AE98" s="562"/>
      <c r="AH98" s="562"/>
      <c r="AI98" s="562"/>
      <c r="AL98" s="562"/>
      <c r="AM98" s="562"/>
      <c r="AP98" s="562"/>
      <c r="AQ98" s="562"/>
      <c r="AT98" s="562"/>
      <c r="AU98" s="562"/>
      <c r="AX98" s="603"/>
      <c r="AY98" s="603"/>
      <c r="AZ98" s="589"/>
      <c r="BA98" s="589"/>
      <c r="BB98" s="562"/>
      <c r="BC98" s="562"/>
      <c r="BF98" s="562"/>
      <c r="BG98" s="562"/>
      <c r="BJ98" s="562"/>
      <c r="BK98" s="562"/>
      <c r="BN98" s="562"/>
      <c r="BO98" s="562"/>
      <c r="BR98" s="562"/>
      <c r="BS98" s="562"/>
      <c r="BV98" s="562"/>
      <c r="BW98" s="562"/>
      <c r="BZ98" s="562"/>
      <c r="CA98" s="562"/>
      <c r="CD98" s="562"/>
      <c r="CE98" s="562"/>
      <c r="CH98" s="562"/>
      <c r="CI98" s="562"/>
      <c r="CL98" s="562"/>
      <c r="CM98" s="562"/>
    </row>
    <row r="99" spans="2:91" s="543" customFormat="1">
      <c r="B99" s="562"/>
      <c r="C99" s="562"/>
      <c r="F99" s="562"/>
      <c r="G99" s="562"/>
      <c r="J99" s="562"/>
      <c r="K99" s="562"/>
      <c r="N99" s="562"/>
      <c r="O99" s="562"/>
      <c r="R99" s="562"/>
      <c r="S99" s="562"/>
      <c r="V99" s="562"/>
      <c r="W99" s="562"/>
      <c r="Z99" s="562"/>
      <c r="AA99" s="562"/>
      <c r="AD99" s="562"/>
      <c r="AE99" s="562"/>
      <c r="AH99" s="562"/>
      <c r="AI99" s="562"/>
      <c r="AL99" s="562"/>
      <c r="AM99" s="562"/>
      <c r="AP99" s="562"/>
      <c r="AQ99" s="562"/>
      <c r="AT99" s="562"/>
      <c r="AU99" s="562"/>
      <c r="AX99" s="603"/>
      <c r="AY99" s="603"/>
      <c r="AZ99" s="589"/>
      <c r="BA99" s="589"/>
      <c r="BB99" s="562"/>
      <c r="BC99" s="562"/>
      <c r="BF99" s="562"/>
      <c r="BG99" s="562"/>
      <c r="BJ99" s="562"/>
      <c r="BK99" s="562"/>
      <c r="BN99" s="562"/>
      <c r="BO99" s="562"/>
      <c r="BR99" s="562"/>
      <c r="BS99" s="562"/>
      <c r="BV99" s="562"/>
      <c r="BW99" s="562"/>
      <c r="BZ99" s="562"/>
      <c r="CA99" s="562"/>
      <c r="CD99" s="562"/>
      <c r="CE99" s="562"/>
      <c r="CH99" s="562"/>
      <c r="CI99" s="562"/>
      <c r="CL99" s="562"/>
      <c r="CM99" s="562"/>
    </row>
    <row r="100" spans="2:91" s="461" customFormat="1">
      <c r="B100" s="563"/>
      <c r="C100" s="563"/>
      <c r="F100" s="563"/>
      <c r="G100" s="563"/>
      <c r="J100" s="563"/>
      <c r="K100" s="563"/>
      <c r="N100" s="563"/>
      <c r="O100" s="563"/>
      <c r="R100" s="563"/>
      <c r="S100" s="563"/>
      <c r="V100" s="563"/>
      <c r="W100" s="563"/>
      <c r="Z100" s="563"/>
      <c r="AA100" s="563"/>
      <c r="AD100" s="563"/>
      <c r="AE100" s="563"/>
      <c r="AH100" s="563"/>
      <c r="AI100" s="563"/>
      <c r="AL100" s="563"/>
      <c r="AM100" s="563"/>
      <c r="AP100" s="563"/>
      <c r="AQ100" s="563"/>
      <c r="AT100" s="563"/>
      <c r="AU100" s="563"/>
      <c r="AX100" s="604"/>
      <c r="AY100" s="604"/>
      <c r="AZ100" s="605"/>
      <c r="BA100" s="605"/>
      <c r="BB100" s="563"/>
      <c r="BC100" s="563"/>
      <c r="BF100" s="563"/>
      <c r="BG100" s="563"/>
      <c r="BJ100" s="563"/>
      <c r="BK100" s="563"/>
      <c r="BN100" s="563"/>
      <c r="BO100" s="563"/>
      <c r="BR100" s="563"/>
      <c r="BS100" s="563"/>
      <c r="BV100" s="563"/>
      <c r="BW100" s="563"/>
      <c r="BZ100" s="563"/>
      <c r="CA100" s="563"/>
      <c r="CD100" s="563"/>
      <c r="CE100" s="563"/>
      <c r="CH100" s="563"/>
      <c r="CI100" s="563"/>
      <c r="CL100" s="563"/>
      <c r="CM100" s="563"/>
    </row>
    <row r="101" spans="2:91">
      <c r="Z101" s="472"/>
      <c r="AA101" s="472"/>
      <c r="AH101" s="472"/>
      <c r="AI101" s="472"/>
      <c r="AP101" s="472"/>
      <c r="AQ101" s="472"/>
      <c r="BJ101" s="472"/>
      <c r="BK101" s="472"/>
      <c r="BV101" s="472"/>
      <c r="BW101" s="472"/>
      <c r="BZ101" s="472"/>
      <c r="CA101" s="472"/>
      <c r="CD101" s="472"/>
      <c r="CE101" s="472"/>
      <c r="CL101" s="472"/>
      <c r="CM101" s="472"/>
    </row>
    <row r="102" spans="2:91" s="15" customFormat="1">
      <c r="Z102" s="470"/>
      <c r="AA102" s="470"/>
      <c r="AH102" s="470"/>
      <c r="AI102" s="470"/>
      <c r="AP102" s="470"/>
      <c r="AQ102" s="470"/>
      <c r="AX102" s="382"/>
      <c r="AY102" s="382"/>
      <c r="AZ102" s="382"/>
      <c r="BA102" s="382"/>
      <c r="BJ102" s="470"/>
      <c r="BK102" s="470"/>
      <c r="BV102" s="470"/>
      <c r="BW102" s="470"/>
      <c r="BZ102" s="470"/>
      <c r="CA102" s="470"/>
      <c r="CD102" s="470"/>
      <c r="CE102" s="470"/>
      <c r="CL102" s="470"/>
      <c r="CM102" s="470"/>
    </row>
    <row r="103" spans="2:91">
      <c r="Z103" s="470"/>
      <c r="AA103" s="470"/>
      <c r="AH103" s="470"/>
      <c r="AI103" s="470"/>
      <c r="AP103" s="470"/>
      <c r="AQ103" s="470"/>
      <c r="BJ103" s="470"/>
      <c r="BK103" s="470"/>
      <c r="BV103" s="470"/>
      <c r="BW103" s="470"/>
      <c r="BZ103" s="470"/>
      <c r="CA103" s="470"/>
      <c r="CD103" s="470"/>
      <c r="CE103" s="470"/>
      <c r="CL103" s="470"/>
      <c r="CM103" s="470"/>
    </row>
    <row r="104" spans="2:91">
      <c r="Z104" s="470"/>
      <c r="AA104" s="470"/>
      <c r="AH104" s="470"/>
      <c r="AI104" s="470"/>
      <c r="AP104" s="470"/>
      <c r="AQ104" s="470"/>
      <c r="BJ104" s="470"/>
      <c r="BK104" s="470"/>
      <c r="BV104" s="470"/>
      <c r="BW104" s="470"/>
      <c r="BZ104" s="470"/>
      <c r="CA104" s="470"/>
      <c r="CD104" s="470"/>
      <c r="CE104" s="470"/>
      <c r="CL104" s="470"/>
      <c r="CM104" s="470"/>
    </row>
    <row r="105" spans="2:91">
      <c r="Z105" s="470"/>
      <c r="AA105" s="470"/>
      <c r="AH105" s="470"/>
      <c r="AI105" s="470"/>
      <c r="AP105" s="470"/>
      <c r="AQ105" s="470"/>
      <c r="BJ105" s="470"/>
      <c r="BK105" s="470"/>
      <c r="BV105" s="470"/>
      <c r="BW105" s="470"/>
      <c r="BZ105" s="470"/>
      <c r="CA105" s="470"/>
      <c r="CD105" s="470"/>
      <c r="CE105" s="470"/>
      <c r="CL105" s="470"/>
      <c r="CM105" s="470"/>
    </row>
    <row r="106" spans="2:91">
      <c r="Z106" s="470"/>
      <c r="AA106" s="470"/>
      <c r="AH106" s="470"/>
      <c r="AI106" s="470"/>
      <c r="AP106" s="470"/>
      <c r="AQ106" s="470"/>
      <c r="BJ106" s="470"/>
      <c r="BK106" s="470"/>
      <c r="BV106" s="470"/>
      <c r="BW106" s="470"/>
      <c r="BZ106" s="470"/>
      <c r="CA106" s="470"/>
      <c r="CD106" s="470"/>
      <c r="CE106" s="470"/>
      <c r="CL106" s="470"/>
      <c r="CM106" s="470"/>
    </row>
    <row r="107" spans="2:91">
      <c r="Z107" s="470"/>
      <c r="AA107" s="470"/>
      <c r="AH107" s="470"/>
      <c r="AI107" s="470"/>
      <c r="AP107" s="470"/>
      <c r="AQ107" s="470"/>
      <c r="BJ107" s="470"/>
      <c r="BK107" s="470"/>
      <c r="BV107" s="470"/>
      <c r="BW107" s="470"/>
      <c r="BZ107" s="470"/>
      <c r="CA107" s="470"/>
      <c r="CD107" s="470"/>
      <c r="CE107" s="470"/>
      <c r="CL107" s="470"/>
      <c r="CM107" s="470"/>
    </row>
    <row r="108" spans="2:91">
      <c r="Z108" s="470"/>
      <c r="AA108" s="470"/>
      <c r="AH108" s="470"/>
      <c r="AI108" s="470"/>
      <c r="AP108" s="470"/>
      <c r="AQ108" s="470"/>
      <c r="BJ108" s="470"/>
      <c r="BK108" s="470"/>
      <c r="BV108" s="470"/>
      <c r="BW108" s="470"/>
      <c r="BZ108" s="470"/>
      <c r="CA108" s="470"/>
      <c r="CD108" s="470"/>
      <c r="CE108" s="470"/>
      <c r="CL108" s="470"/>
      <c r="CM108" s="470"/>
    </row>
    <row r="109" spans="2:91">
      <c r="Z109" s="470"/>
      <c r="AA109" s="470"/>
      <c r="AH109" s="470"/>
      <c r="AI109" s="470"/>
      <c r="AP109" s="470"/>
      <c r="AQ109" s="470"/>
      <c r="BJ109" s="470"/>
      <c r="BK109" s="470"/>
      <c r="BV109" s="470"/>
      <c r="BW109" s="470"/>
      <c r="BZ109" s="470"/>
      <c r="CA109" s="470"/>
      <c r="CD109" s="470"/>
      <c r="CE109" s="470"/>
      <c r="CL109" s="470"/>
      <c r="CM109" s="470"/>
    </row>
    <row r="110" spans="2:91" s="15" customFormat="1">
      <c r="AX110" s="382"/>
      <c r="AY110" s="382"/>
      <c r="AZ110" s="382"/>
      <c r="BA110" s="382"/>
    </row>
  </sheetData>
  <mergeCells count="42">
    <mergeCell ref="N7:Q7"/>
    <mergeCell ref="F6:I6"/>
    <mergeCell ref="F7:I7"/>
    <mergeCell ref="J6:M6"/>
    <mergeCell ref="J7:M7"/>
    <mergeCell ref="V7:Y7"/>
    <mergeCell ref="V6:Y6"/>
    <mergeCell ref="AL6:AO6"/>
    <mergeCell ref="AL7:AO7"/>
    <mergeCell ref="Z6:AC6"/>
    <mergeCell ref="B6:E6"/>
    <mergeCell ref="B7:E7"/>
    <mergeCell ref="R6:U6"/>
    <mergeCell ref="R7:U7"/>
    <mergeCell ref="N6:Q6"/>
    <mergeCell ref="AD7:AG7"/>
    <mergeCell ref="AD6:AG6"/>
    <mergeCell ref="CD6:CG6"/>
    <mergeCell ref="BB7:BE7"/>
    <mergeCell ref="BV6:BY6"/>
    <mergeCell ref="BF6:BI6"/>
    <mergeCell ref="BF7:BI7"/>
    <mergeCell ref="BR7:BU7"/>
    <mergeCell ref="BN6:BQ6"/>
    <mergeCell ref="BN7:BQ7"/>
    <mergeCell ref="AX6:BA6"/>
    <mergeCell ref="AX7:BA7"/>
    <mergeCell ref="BZ6:CC6"/>
    <mergeCell ref="CH6:CK6"/>
    <mergeCell ref="CH7:CK7"/>
    <mergeCell ref="AT6:AW6"/>
    <mergeCell ref="AT7:AW7"/>
    <mergeCell ref="CL7:CN7"/>
    <mergeCell ref="CL6:CN6"/>
    <mergeCell ref="Z7:AC7"/>
    <mergeCell ref="AH7:AK7"/>
    <mergeCell ref="AP7:AS7"/>
    <mergeCell ref="BJ7:BM7"/>
    <mergeCell ref="BV7:BY7"/>
    <mergeCell ref="BZ7:CC7"/>
    <mergeCell ref="BR6:BU6"/>
    <mergeCell ref="CD7:CG7"/>
  </mergeCells>
  <phoneticPr fontId="29" type="noConversion"/>
  <hyperlinks>
    <hyperlink ref="B1" location="Innhold!A1" display="Tilbake"/>
  </hyperlinks>
  <pageMargins left="0.78740157480314965" right="0.78740157480314965" top="1.5748031496062993" bottom="0.98425196850393704" header="0.51181102362204722" footer="0.51181102362204722"/>
  <pageSetup paperSize="9" scale="42" fitToWidth="4" orientation="portrait" r:id="rId1"/>
  <headerFooter alignWithMargins="0"/>
  <colBreaks count="7" manualBreakCount="7">
    <brk id="13" min="1" max="74" man="1"/>
    <brk id="25" min="1" max="74" man="1"/>
    <brk id="37" min="1" max="74" man="1"/>
    <brk id="49" min="1" max="80" man="1"/>
    <brk id="61" min="1" max="80" man="1"/>
    <brk id="73" min="1" max="80" man="1"/>
    <brk id="84" min="1" max="8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tatistikk" ma:contentTypeID="0x0101000C511E5DF31BAD48807550FE88829D9D0038FF55C83469DE4F9B7DCA1B89E318DA" ma:contentTypeVersion="4" ma:contentTypeDescription="" ma:contentTypeScope="" ma:versionID="ca25aed54c960d52022b61f452b943cb">
  <xsd:schema xmlns:xsd="http://www.w3.org/2001/XMLSchema" xmlns:xs="http://www.w3.org/2001/XMLSchema" xmlns:p="http://schemas.microsoft.com/office/2006/metadata/properties" xmlns:ns2="6edf9311-6556-4af2-85ff-d57844cfe120" xmlns:ns3="d35b3e2b-d440-44dd-b9dd-e54a3943adc2" targetNamespace="http://schemas.microsoft.com/office/2006/metadata/properties" ma:root="true" ma:fieldsID="6aaeb2f404abc7033daa625e0dd95337" ns2:_="" ns3:_="">
    <xsd:import namespace="6edf9311-6556-4af2-85ff-d57844cfe120"/>
    <xsd:import namespace="d35b3e2b-d440-44dd-b9dd-e54a3943adc2"/>
    <xsd:element name="properties">
      <xsd:complexType>
        <xsd:sequence>
          <xsd:element name="documentManagement">
            <xsd:complexType>
              <xsd:all>
                <xsd:element ref="ns2:a0e180d50ff4423da66c611fe0af74a4" minOccurs="0"/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f9311-6556-4af2-85ff-d57844cfe120" elementFormDefault="qualified">
    <xsd:import namespace="http://schemas.microsoft.com/office/2006/documentManagement/types"/>
    <xsd:import namespace="http://schemas.microsoft.com/office/infopath/2007/PartnerControls"/>
    <xsd:element name="a0e180d50ff4423da66c611fe0af74a4" ma:index="8" ma:taxonomy="true" ma:internalName="a0e180d50ff4423da66c611fe0af74a4" ma:taxonomyFieldName="Statistikk" ma:displayName="Statistikk" ma:indexed="true" ma:default="" ma:fieldId="{a0e180d5-0ff4-423d-a66c-611fe0af74a4}" ma:sspId="dab2b8ef-c951-45bf-a0d0-9b3f2fbb5ccb" ma:termSetId="11bf6401-ff6f-43ab-90c7-9959af6e77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50ebe59-b68a-4ac7-afab-48fa3cf54c5c}" ma:internalName="TaxCatchAll" ma:showField="CatchAllData" ma:web="6edf9311-6556-4af2-85ff-d57844cfe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50ebe59-b68a-4ac7-afab-48fa3cf54c5c}" ma:internalName="TaxCatchAllLabel" ma:readOnly="true" ma:showField="CatchAllDataLabel" ma:web="6edf9311-6556-4af2-85ff-d57844cfe1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1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b3e2b-d440-44dd-b9dd-e54a3943a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0e180d50ff4423da66c611fe0af74a4 xmlns="6edf9311-6556-4af2-85ff-d57844cfe120">
      <Terms xmlns="http://schemas.microsoft.com/office/infopath/2007/PartnerControls"/>
    </a0e180d50ff4423da66c611fe0af74a4>
    <TaxCatchAll xmlns="6edf9311-6556-4af2-85ff-d57844cfe120" xsi:nil="true"/>
    <_dlc_DocId xmlns="6edf9311-6556-4af2-85ff-d57844cfe120">2020-123998358-383</_dlc_DocId>
    <_dlc_DocIdUrl xmlns="6edf9311-6556-4af2-85ff-d57844cfe120">
      <Url>https://finansnorge.sharepoint.com/sites/intranett/arkiv/_layouts/15/DocIdRedir.aspx?ID=2020-123998358-383</Url>
      <Description>2020-123998358-383</Description>
    </_dlc_DocIdUrl>
  </documentManagement>
</p:properties>
</file>

<file path=customXml/itemProps1.xml><?xml version="1.0" encoding="utf-8"?>
<ds:datastoreItem xmlns:ds="http://schemas.openxmlformats.org/officeDocument/2006/customXml" ds:itemID="{149C8E4A-4850-49EB-AF4E-B8558611A3DA}"/>
</file>

<file path=customXml/itemProps2.xml><?xml version="1.0" encoding="utf-8"?>
<ds:datastoreItem xmlns:ds="http://schemas.openxmlformats.org/officeDocument/2006/customXml" ds:itemID="{A767411E-7038-4180-A598-78704AC7ADDF}"/>
</file>

<file path=customXml/itemProps3.xml><?xml version="1.0" encoding="utf-8"?>
<ds:datastoreItem xmlns:ds="http://schemas.openxmlformats.org/officeDocument/2006/customXml" ds:itemID="{A1F05B39-CA97-4496-A205-1DFD5B2B20BB}"/>
</file>

<file path=customXml/itemProps4.xml><?xml version="1.0" encoding="utf-8"?>
<ds:datastoreItem xmlns:ds="http://schemas.openxmlformats.org/officeDocument/2006/customXml" ds:itemID="{C14A9CBA-AA3A-429B-985A-EEA33BB396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19</vt:i4>
      </vt:variant>
      <vt:variant>
        <vt:lpstr>Navngitte områder</vt:lpstr>
      </vt:variant>
      <vt:variant>
        <vt:i4>31</vt:i4>
      </vt:variant>
    </vt:vector>
  </HeadingPairs>
  <TitlesOfParts>
    <vt:vector size="50" baseType="lpstr">
      <vt:lpstr>Forside</vt:lpstr>
      <vt:lpstr>Innhold</vt:lpstr>
      <vt:lpstr>Figurer</vt:lpstr>
      <vt:lpstr>Tabell 1.1</vt:lpstr>
      <vt:lpstr>Tabell 1.2</vt:lpstr>
      <vt:lpstr>Tabell 1.3</vt:lpstr>
      <vt:lpstr>Tabell 2a</vt:lpstr>
      <vt:lpstr>Tabell 2b</vt:lpstr>
      <vt:lpstr>Tabell 3a</vt:lpstr>
      <vt:lpstr>Tabell 3b</vt:lpstr>
      <vt:lpstr>Tabell 4</vt:lpstr>
      <vt:lpstr>Tabell 5.1</vt:lpstr>
      <vt:lpstr>Tabell 5.2</vt:lpstr>
      <vt:lpstr>Tabell 5.3</vt:lpstr>
      <vt:lpstr>Tabell 6</vt:lpstr>
      <vt:lpstr>Tabell 7a</vt:lpstr>
      <vt:lpstr>Tabell 7b</vt:lpstr>
      <vt:lpstr>Tabell 8</vt:lpstr>
      <vt:lpstr>Noter og kommentarer</vt:lpstr>
      <vt:lpstr>Figurer!Utskriftsområde</vt:lpstr>
      <vt:lpstr>Forside!Utskriftsområde</vt:lpstr>
      <vt:lpstr>Innhold!Utskriftsområde</vt:lpstr>
      <vt:lpstr>'Noter og kommentarer'!Utskriftsområde</vt:lpstr>
      <vt:lpstr>'Tabell 1.1'!Utskriftsområde</vt:lpstr>
      <vt:lpstr>'Tabell 1.2'!Utskriftsområde</vt:lpstr>
      <vt:lpstr>'Tabell 1.3'!Utskriftsområde</vt:lpstr>
      <vt:lpstr>'Tabell 2a'!Utskriftsområde</vt:lpstr>
      <vt:lpstr>'Tabell 2b'!Utskriftsområde</vt:lpstr>
      <vt:lpstr>'Tabell 3a'!Utskriftsområde</vt:lpstr>
      <vt:lpstr>'Tabell 3b'!Utskriftsområde</vt:lpstr>
      <vt:lpstr>'Tabell 4'!Utskriftsområde</vt:lpstr>
      <vt:lpstr>'Tabell 5.1'!Utskriftsområde</vt:lpstr>
      <vt:lpstr>'Tabell 5.2'!Utskriftsområde</vt:lpstr>
      <vt:lpstr>'Tabell 5.3'!Utskriftsområde</vt:lpstr>
      <vt:lpstr>'Tabell 6'!Utskriftsområde</vt:lpstr>
      <vt:lpstr>'Tabell 7a'!Utskriftsområde</vt:lpstr>
      <vt:lpstr>'Tabell 7b'!Utskriftsområde</vt:lpstr>
      <vt:lpstr>'Tabell 8'!Utskriftsområde</vt:lpstr>
      <vt:lpstr>'Tabell 2a'!Utskriftstitler</vt:lpstr>
      <vt:lpstr>'Tabell 2b'!Utskriftstitler</vt:lpstr>
      <vt:lpstr>'Tabell 3a'!Utskriftstitler</vt:lpstr>
      <vt:lpstr>'Tabell 3b'!Utskriftstitler</vt:lpstr>
      <vt:lpstr>'Tabell 4'!Utskriftstitler</vt:lpstr>
      <vt:lpstr>'Tabell 5.1'!Utskriftstitler</vt:lpstr>
      <vt:lpstr>'Tabell 5.2'!Utskriftstitler</vt:lpstr>
      <vt:lpstr>'Tabell 5.3'!Utskriftstitler</vt:lpstr>
      <vt:lpstr>'Tabell 6'!Utskriftstitler</vt:lpstr>
      <vt:lpstr>'Tabell 7a'!Utskriftstitler</vt:lpstr>
      <vt:lpstr>'Tabell 7b'!Utskriftstitler</vt:lpstr>
      <vt:lpstr>'Tabell 8'!Utskriftstitler</vt:lpstr>
    </vt:vector>
  </TitlesOfParts>
  <Company>FNH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Sissel Rødevand</dc:creator>
  <cp:lastModifiedBy>Randi Mørk</cp:lastModifiedBy>
  <cp:lastPrinted>2015-09-02T07:32:41Z</cp:lastPrinted>
  <dcterms:created xsi:type="dcterms:W3CDTF">2002-09-21T10:38:24Z</dcterms:created>
  <dcterms:modified xsi:type="dcterms:W3CDTF">2015-11-25T07:11:01Z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0x0101000C511E5DF31BAD48807550FE88829D9D0038FF55C83469DE4F9B7DCA1B89E318DA</vt:lpwstr>
  </property>
  <property fmtid="{D5CDD505-2E9C-101B-9397-08002B2CF9AE}" pid="3" name="_dlc_DocIdItemGuid">
    <vt:lpwstr>5af6cd50-bd28-4979-bd80-f86296953ac9</vt:lpwstr>
  </property>
  <property fmtid="{D5CDD505-2E9C-101B-9397-08002B2CF9AE}" pid="4" name="Avtale">
    <vt:lpwstr/>
  </property>
  <property fmtid="{D5CDD505-2E9C-101B-9397-08002B2CF9AE}" pid="5" name="n5dc56bd60b9453d8a2d716a3ace2936">
    <vt:lpwstr/>
  </property>
  <property fmtid="{D5CDD505-2E9C-101B-9397-08002B2CF9AE}" pid="6" name="Korrespondanse_x002d_fnf">
    <vt:lpwstr/>
  </property>
  <property fmtid="{D5CDD505-2E9C-101B-9397-08002B2CF9AE}" pid="7" name="pb5e3c85e100497daa11dd5a916fed68">
    <vt:lpwstr/>
  </property>
  <property fmtid="{D5CDD505-2E9C-101B-9397-08002B2CF9AE}" pid="8" name="Korrespondanse">
    <vt:lpwstr/>
  </property>
  <property fmtid="{D5CDD505-2E9C-101B-9397-08002B2CF9AE}" pid="9" name="b42cd6bccb18471bb7f8fb6f2b7f8ea5">
    <vt:lpwstr/>
  </property>
  <property fmtid="{D5CDD505-2E9C-101B-9397-08002B2CF9AE}" pid="10" name="Statistikk">
    <vt:lpwstr/>
  </property>
  <property fmtid="{D5CDD505-2E9C-101B-9397-08002B2CF9AE}" pid="11" name="Korrespondanse-fnf">
    <vt:lpwstr/>
  </property>
</Properties>
</file>