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9.xml" ContentType="application/vnd.openxmlformats-officedocument.spreadsheetml.worksheet+xml"/>
  <Override PartName="/xl/styles.xml" ContentType="application/vnd.openxmlformats-officedocument.spreadsheetml.styles+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4.xml" ContentType="application/vnd.openxmlformats-officedocument.spreadsheetml.worksheet+xml"/>
  <Override PartName="/xl/worksheets/sheet30.xml" ContentType="application/vnd.openxmlformats-officedocument.spreadsheetml.worksheet+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O:\Statistikk og analyse\Livstatistikk\Faste statistikker\MA\2018\Q2\Publisering\"/>
    </mc:Choice>
  </mc:AlternateContent>
  <xr:revisionPtr revIDLastSave="0" documentId="10_ncr:100000_{F5F45C74-ECDD-42E4-942E-C23CC25042FE}" xr6:coauthVersionLast="31" xr6:coauthVersionMax="31" xr10:uidLastSave="{00000000-0000-0000-0000-000000000000}"/>
  <bookViews>
    <workbookView xWindow="4275" yWindow="4305" windowWidth="10710" windowHeight="3225" tabRatio="835" activeTab="1" xr2:uid="{00000000-000D-0000-FFFF-FFFF00000000}"/>
  </bookViews>
  <sheets>
    <sheet name="Forside" sheetId="6" r:id="rId1"/>
    <sheet name="Innhold" sheetId="7" r:id="rId2"/>
    <sheet name="Figurer" sheetId="8" r:id="rId3"/>
    <sheet name="Tabel 1.1" sheetId="9" r:id="rId4"/>
    <sheet name="Tabell 1.2" sheetId="10" r:id="rId5"/>
    <sheet name="Tabell 1.3" sheetId="58" r:id="rId6"/>
    <sheet name="Skjema total MA" sheetId="4" r:id="rId7"/>
    <sheet name="ACE European Group" sheetId="16" r:id="rId8"/>
    <sheet name="Danica Pensjonsforsikring" sheetId="18" r:id="rId9"/>
    <sheet name="DNB Livsforsikring" sheetId="13" r:id="rId10"/>
    <sheet name="Eika Forsikring AS" sheetId="19" r:id="rId11"/>
    <sheet name="Frende Livsforsikring" sheetId="20" r:id="rId12"/>
    <sheet name="Frende Skadeforsikring" sheetId="21" r:id="rId13"/>
    <sheet name="Gjensidige Forsikring" sheetId="22" r:id="rId14"/>
    <sheet name="Gjensidige Pensjon" sheetId="23" r:id="rId15"/>
    <sheet name="Handelsbanken Liv" sheetId="24" r:id="rId16"/>
    <sheet name="If Skadeforsikring NUF" sheetId="25" r:id="rId17"/>
    <sheet name="KLP" sheetId="26" r:id="rId18"/>
    <sheet name="KLP Bedriftspensjon AS" sheetId="27" r:id="rId19"/>
    <sheet name="KLP Skadeforsikring AS" sheetId="51" r:id="rId20"/>
    <sheet name="Landbruksforsikring AS" sheetId="40" r:id="rId21"/>
    <sheet name="NEMI Forsikring" sheetId="41" r:id="rId22"/>
    <sheet name="Nordea Liv " sheetId="29" r:id="rId23"/>
    <sheet name="Oslo Pensjonsforsikring" sheetId="34" r:id="rId24"/>
    <sheet name="Protector Forsikring" sheetId="72" r:id="rId25"/>
    <sheet name="SHB Liv" sheetId="35" r:id="rId26"/>
    <sheet name="Sparebank 1" sheetId="33" r:id="rId27"/>
    <sheet name="Storebrand Livsforsikring" sheetId="37" r:id="rId28"/>
    <sheet name="Telenor Forsikring" sheetId="38" r:id="rId29"/>
    <sheet name="Tryg Forsikring" sheetId="39" r:id="rId30"/>
    <sheet name="Tabell 4" sheetId="65" r:id="rId31"/>
    <sheet name="Tabell 6" sheetId="62" r:id="rId32"/>
    <sheet name="Tabell 8" sheetId="71" r:id="rId33"/>
    <sheet name="Noter og kommentarer" sheetId="3" r:id="rId34"/>
  </sheets>
  <externalReferences>
    <externalReference r:id="rId35"/>
    <externalReference r:id="rId36"/>
    <externalReference r:id="rId37"/>
  </externalReferences>
  <definedNames>
    <definedName name="Dag">#REF!</definedName>
    <definedName name="Dager">#REF!</definedName>
    <definedName name="dato">#REF!</definedName>
    <definedName name="Feilmelding">#REF!</definedName>
    <definedName name="FilNavn">[1]Oppslagstabeller!$N$5</definedName>
    <definedName name="Fjorårstall">#REF!</definedName>
    <definedName name="Koder2a">#REF!</definedName>
    <definedName name="kvartal">#REF!</definedName>
    <definedName name="Måned">#REF!</definedName>
    <definedName name="OppslagsKolonneDataVerdi">#REF!</definedName>
    <definedName name="OppslagsKolonneSelskapNavn">#REF!</definedName>
    <definedName name="Selskap">[1]Oppslagstabeller!$N$4</definedName>
    <definedName name="SelskapKolonneIndeks">[1]!Tabell3[#All]</definedName>
    <definedName name="SelskapListe">#REF!</definedName>
    <definedName name="Selskapsliste">[1]Oppslagstabeller!$A$1:$G$36</definedName>
    <definedName name="UtfylteTall">#REF!</definedName>
    <definedName name="_xlnm.Print_Area" localSheetId="7">'ACE European Group'!$A$1:$M$137</definedName>
    <definedName name="_xlnm.Print_Area" localSheetId="21">'NEMI Forsikring'!$A$1:$M$137</definedName>
    <definedName name="_xlnm.Print_Area" localSheetId="33">'Noter og kommentarer'!$A$1:$L$43</definedName>
    <definedName name="_xlnm.Print_Area" localSheetId="6">'Skjema total MA'!$A$1:$J$138</definedName>
    <definedName name="_xlnm.Print_Area" localSheetId="32">'Tabell 8'!#REF!</definedName>
    <definedName name="_xlnm.Print_Titles" localSheetId="32">'Tabell 8'!#REF!</definedName>
    <definedName name="år">#REF!</definedName>
    <definedName name="ÅrFratrekk">#REF!</definedName>
  </definedNames>
  <calcPr calcId="179017" iterateDelta="252"/>
</workbook>
</file>

<file path=xl/calcChain.xml><?xml version="1.0" encoding="utf-8"?>
<calcChain xmlns="http://schemas.openxmlformats.org/spreadsheetml/2006/main">
  <c r="L33" i="37" l="1"/>
  <c r="L32" i="37"/>
  <c r="L31" i="37"/>
  <c r="L30" i="37"/>
  <c r="H33" i="37"/>
  <c r="H32" i="37"/>
  <c r="H31" i="37"/>
  <c r="H30" i="37"/>
  <c r="D31" i="37"/>
  <c r="D30" i="37"/>
  <c r="D24" i="37"/>
  <c r="D23" i="37"/>
  <c r="L26" i="37"/>
  <c r="L25" i="37"/>
  <c r="L24" i="37"/>
  <c r="L23" i="37"/>
  <c r="H26" i="37"/>
  <c r="H25" i="37"/>
  <c r="H24" i="37"/>
  <c r="H23" i="37"/>
  <c r="D31" i="33" l="1"/>
  <c r="D30" i="33"/>
  <c r="H33" i="33"/>
  <c r="H32" i="33"/>
  <c r="H31" i="33"/>
  <c r="H30" i="33"/>
  <c r="L33" i="33"/>
  <c r="L32" i="33"/>
  <c r="L31" i="33"/>
  <c r="L30" i="33"/>
  <c r="H26" i="33"/>
  <c r="H25" i="33"/>
  <c r="L26" i="33"/>
  <c r="L25" i="33"/>
  <c r="L24" i="33"/>
  <c r="L23" i="33"/>
  <c r="H24" i="33"/>
  <c r="H23" i="33"/>
  <c r="D24" i="33"/>
  <c r="D23" i="33"/>
  <c r="L31" i="35"/>
  <c r="L30" i="35"/>
  <c r="L33" i="35"/>
  <c r="H33" i="35"/>
  <c r="H31" i="35"/>
  <c r="H30" i="35"/>
  <c r="L26" i="35"/>
  <c r="L23" i="35"/>
  <c r="H26" i="35"/>
  <c r="H23" i="35"/>
  <c r="L33" i="29" l="1"/>
  <c r="L32" i="29"/>
  <c r="L31" i="29"/>
  <c r="L30" i="29"/>
  <c r="H33" i="29"/>
  <c r="H32" i="29"/>
  <c r="H31" i="29"/>
  <c r="H30" i="29"/>
  <c r="D32" i="29"/>
  <c r="D31" i="29"/>
  <c r="D30" i="29"/>
  <c r="L26" i="29"/>
  <c r="L25" i="29"/>
  <c r="L24" i="29"/>
  <c r="L23" i="29"/>
  <c r="H26" i="29"/>
  <c r="H25" i="29"/>
  <c r="H23" i="29"/>
  <c r="D24" i="29"/>
  <c r="D23" i="29"/>
  <c r="D31" i="24"/>
  <c r="L31" i="24"/>
  <c r="D24" i="24"/>
  <c r="L33" i="23"/>
  <c r="L32" i="23"/>
  <c r="L31" i="23"/>
  <c r="L30" i="23"/>
  <c r="H33" i="23"/>
  <c r="H32" i="23"/>
  <c r="H31" i="23"/>
  <c r="H30" i="23"/>
  <c r="H26" i="23"/>
  <c r="H25" i="23"/>
  <c r="H23" i="23"/>
  <c r="L33" i="18" l="1"/>
  <c r="L32" i="18"/>
  <c r="L31" i="18"/>
  <c r="L30" i="18"/>
  <c r="H33" i="18" l="1"/>
  <c r="H32" i="18"/>
  <c r="H31" i="18"/>
  <c r="H30" i="18"/>
  <c r="L26" i="18"/>
  <c r="L25" i="18"/>
  <c r="L23" i="18"/>
  <c r="H26" i="18"/>
  <c r="H25" i="18"/>
  <c r="H23" i="18"/>
  <c r="D32" i="20" l="1"/>
  <c r="D30" i="20"/>
  <c r="D25" i="20"/>
  <c r="D23" i="20"/>
  <c r="H26" i="20"/>
  <c r="H25" i="20"/>
  <c r="H33" i="20"/>
  <c r="H32" i="20"/>
  <c r="D32" i="13" l="1"/>
  <c r="D31" i="13"/>
  <c r="D30" i="13"/>
  <c r="H32" i="13"/>
  <c r="H31" i="13"/>
  <c r="H30" i="13"/>
  <c r="D25" i="13"/>
  <c r="D23" i="13"/>
  <c r="H25" i="13"/>
  <c r="H23" i="13"/>
  <c r="N9" i="8" l="1"/>
  <c r="M9" i="8"/>
  <c r="B8" i="4" l="1"/>
  <c r="B7" i="4"/>
  <c r="AG18" i="71" l="1"/>
  <c r="AF18" i="71"/>
  <c r="AE18" i="71"/>
  <c r="AB18" i="71"/>
  <c r="Y18" i="71"/>
  <c r="V18" i="71"/>
  <c r="S18" i="71"/>
  <c r="P18" i="71"/>
  <c r="G18" i="71"/>
  <c r="AG16" i="71"/>
  <c r="AF16" i="71"/>
  <c r="AE16" i="71"/>
  <c r="AB16" i="71"/>
  <c r="Y16" i="71"/>
  <c r="V16" i="71"/>
  <c r="S16" i="71"/>
  <c r="P16" i="71"/>
  <c r="M16" i="71"/>
  <c r="G16" i="71"/>
  <c r="D16" i="71"/>
  <c r="AF14" i="71"/>
  <c r="AE14" i="71"/>
  <c r="AA14" i="71"/>
  <c r="AB14" i="71" s="1"/>
  <c r="Y14" i="71"/>
  <c r="V14" i="71"/>
  <c r="S14" i="71"/>
  <c r="P14" i="71"/>
  <c r="M14" i="71"/>
  <c r="J14" i="71"/>
  <c r="G14" i="71"/>
  <c r="AG12" i="71"/>
  <c r="AF12" i="71"/>
  <c r="AE12" i="71"/>
  <c r="AB12" i="71"/>
  <c r="Y12" i="71"/>
  <c r="V12" i="71"/>
  <c r="S12" i="71"/>
  <c r="P12" i="71"/>
  <c r="M12" i="71"/>
  <c r="G12" i="71"/>
  <c r="D12" i="71"/>
  <c r="AG11" i="71"/>
  <c r="AF11" i="71"/>
  <c r="AE11" i="71"/>
  <c r="AB11" i="71"/>
  <c r="Y11" i="71"/>
  <c r="V11" i="71"/>
  <c r="S11" i="71"/>
  <c r="P11" i="71"/>
  <c r="M11" i="71"/>
  <c r="G11" i="71"/>
  <c r="D11" i="71"/>
  <c r="AO91" i="62"/>
  <c r="AL91" i="62"/>
  <c r="AE91" i="62"/>
  <c r="AB91" i="62"/>
  <c r="Y91" i="62"/>
  <c r="V91" i="62"/>
  <c r="S91" i="62"/>
  <c r="P91" i="62"/>
  <c r="J91" i="62"/>
  <c r="G91" i="62"/>
  <c r="D91" i="62"/>
  <c r="AP89" i="62"/>
  <c r="AO89" i="62"/>
  <c r="AM89" i="62"/>
  <c r="AL89" i="62"/>
  <c r="AK89" i="62"/>
  <c r="AH89" i="62"/>
  <c r="AB89" i="62"/>
  <c r="Y89" i="62"/>
  <c r="V89" i="62"/>
  <c r="S89" i="62"/>
  <c r="P89" i="62"/>
  <c r="M89" i="62"/>
  <c r="J89" i="62"/>
  <c r="G89" i="62"/>
  <c r="D89" i="62"/>
  <c r="AP88" i="62"/>
  <c r="AO88" i="62"/>
  <c r="AM88" i="62"/>
  <c r="AL88" i="62"/>
  <c r="AK88" i="62"/>
  <c r="AH88" i="62"/>
  <c r="AE88" i="62"/>
  <c r="AB88" i="62"/>
  <c r="Y88" i="62"/>
  <c r="V88" i="62"/>
  <c r="S88" i="62"/>
  <c r="P88" i="62"/>
  <c r="M88" i="62"/>
  <c r="G88" i="62"/>
  <c r="D88" i="62"/>
  <c r="AP87" i="62"/>
  <c r="AO87" i="62"/>
  <c r="AM87" i="62"/>
  <c r="AL87" i="62"/>
  <c r="AH87" i="62"/>
  <c r="AP86" i="62"/>
  <c r="AO86" i="62"/>
  <c r="AM86" i="62"/>
  <c r="AL86" i="62"/>
  <c r="AK86" i="62"/>
  <c r="AH86" i="62"/>
  <c r="AB86" i="62"/>
  <c r="Y86" i="62"/>
  <c r="V86" i="62"/>
  <c r="S86" i="62"/>
  <c r="P86" i="62"/>
  <c r="M86" i="62"/>
  <c r="J86" i="62"/>
  <c r="G86" i="62"/>
  <c r="D86" i="62"/>
  <c r="AO85" i="62"/>
  <c r="AL85" i="62"/>
  <c r="AJ85" i="62"/>
  <c r="AG85" i="62"/>
  <c r="AE85" i="62"/>
  <c r="Y85" i="62"/>
  <c r="V85" i="62"/>
  <c r="S85" i="62"/>
  <c r="L85" i="62"/>
  <c r="J85" i="62"/>
  <c r="G85" i="62"/>
  <c r="D85" i="62"/>
  <c r="AP84" i="62"/>
  <c r="AO84" i="62"/>
  <c r="AM84" i="62"/>
  <c r="AL84" i="62"/>
  <c r="AP83" i="62"/>
  <c r="AO83" i="62"/>
  <c r="AM83" i="62"/>
  <c r="AL83" i="62"/>
  <c r="AK83" i="62"/>
  <c r="AH83" i="62"/>
  <c r="V83" i="62"/>
  <c r="S83" i="62"/>
  <c r="M83" i="62"/>
  <c r="G83" i="62"/>
  <c r="D83" i="62"/>
  <c r="AP82" i="62"/>
  <c r="AO82" i="62"/>
  <c r="AM82" i="62"/>
  <c r="AL82" i="62"/>
  <c r="AK82" i="62"/>
  <c r="AH82" i="62"/>
  <c r="Y82" i="62"/>
  <c r="AP81" i="62"/>
  <c r="AO81" i="62"/>
  <c r="AM81" i="62"/>
  <c r="AL81" i="62"/>
  <c r="AK81" i="62"/>
  <c r="AH81" i="62"/>
  <c r="AE81" i="62"/>
  <c r="Y81" i="62"/>
  <c r="V81" i="62"/>
  <c r="S81" i="62"/>
  <c r="M81" i="62"/>
  <c r="J81" i="62"/>
  <c r="G81" i="62"/>
  <c r="D81" i="62"/>
  <c r="AO79" i="62"/>
  <c r="AL79" i="62"/>
  <c r="AJ79" i="62"/>
  <c r="AG79" i="62"/>
  <c r="AG91" i="62" s="1"/>
  <c r="AB79" i="62"/>
  <c r="Y79" i="62"/>
  <c r="V79" i="62"/>
  <c r="S79" i="62"/>
  <c r="P79" i="62"/>
  <c r="L79" i="62"/>
  <c r="M79" i="62" s="1"/>
  <c r="J79" i="62"/>
  <c r="G79" i="62"/>
  <c r="D79" i="62"/>
  <c r="AP78" i="62"/>
  <c r="AO78" i="62"/>
  <c r="AM78" i="62"/>
  <c r="AL78" i="62"/>
  <c r="AP77" i="62"/>
  <c r="AO77" i="62"/>
  <c r="AM77" i="62"/>
  <c r="AL77" i="62"/>
  <c r="AK77" i="62"/>
  <c r="AH77" i="62"/>
  <c r="Y77" i="62"/>
  <c r="J77" i="62"/>
  <c r="G77" i="62"/>
  <c r="D77" i="62"/>
  <c r="AP76" i="62"/>
  <c r="AO76" i="62"/>
  <c r="AM76" i="62"/>
  <c r="AL76" i="62"/>
  <c r="AK76" i="62"/>
  <c r="AH76" i="62"/>
  <c r="Y76" i="62"/>
  <c r="V76" i="62"/>
  <c r="S76" i="62"/>
  <c r="G76" i="62"/>
  <c r="D76" i="62"/>
  <c r="AP75" i="62"/>
  <c r="AO75" i="62"/>
  <c r="AM75" i="62"/>
  <c r="AL75" i="62"/>
  <c r="AK75" i="62"/>
  <c r="AH75" i="62"/>
  <c r="AB75" i="62"/>
  <c r="Y75" i="62"/>
  <c r="V75" i="62"/>
  <c r="S75" i="62"/>
  <c r="M75" i="62"/>
  <c r="G75" i="62"/>
  <c r="D75" i="62"/>
  <c r="AP74" i="62"/>
  <c r="AO74" i="62"/>
  <c r="AM74" i="62"/>
  <c r="AL74" i="62"/>
  <c r="AK74" i="62"/>
  <c r="AH74" i="62"/>
  <c r="AB74" i="62"/>
  <c r="Y74" i="62"/>
  <c r="V74" i="62"/>
  <c r="S74" i="62"/>
  <c r="M74" i="62"/>
  <c r="J74" i="62"/>
  <c r="G74" i="62"/>
  <c r="D74" i="62"/>
  <c r="AP73" i="62"/>
  <c r="AO73" i="62"/>
  <c r="AM73" i="62"/>
  <c r="AL73" i="62"/>
  <c r="AK73" i="62"/>
  <c r="AH73" i="62"/>
  <c r="AB73" i="62"/>
  <c r="Y73" i="62"/>
  <c r="V73" i="62"/>
  <c r="S73" i="62"/>
  <c r="M73" i="62"/>
  <c r="J73" i="62"/>
  <c r="G73" i="62"/>
  <c r="D73" i="62"/>
  <c r="AP71" i="62"/>
  <c r="AO71" i="62"/>
  <c r="AM71" i="62"/>
  <c r="AL71" i="62"/>
  <c r="AK71" i="62"/>
  <c r="AH71" i="62"/>
  <c r="AB71" i="62"/>
  <c r="Y71" i="62"/>
  <c r="S71" i="62"/>
  <c r="G71" i="62"/>
  <c r="AP70" i="62"/>
  <c r="AO70" i="62"/>
  <c r="AM70" i="62"/>
  <c r="AL70" i="62"/>
  <c r="AK70" i="62"/>
  <c r="AH70" i="62"/>
  <c r="AB70" i="62"/>
  <c r="Y70" i="62"/>
  <c r="V70" i="62"/>
  <c r="S70" i="62"/>
  <c r="M70" i="62"/>
  <c r="G70" i="62"/>
  <c r="AP69" i="62"/>
  <c r="AO69" i="62"/>
  <c r="AM69" i="62"/>
  <c r="AL69" i="62"/>
  <c r="AK69" i="62"/>
  <c r="AH69" i="62"/>
  <c r="AE69" i="62"/>
  <c r="AB69" i="62"/>
  <c r="Y69" i="62"/>
  <c r="V69" i="62"/>
  <c r="S69" i="62"/>
  <c r="P69" i="62"/>
  <c r="M69" i="62"/>
  <c r="J69" i="62"/>
  <c r="G69" i="62"/>
  <c r="D69" i="62"/>
  <c r="AP68" i="62"/>
  <c r="AO68" i="62"/>
  <c r="AM68" i="62"/>
  <c r="AL68" i="62"/>
  <c r="AK68" i="62"/>
  <c r="AH68" i="62"/>
  <c r="AE68" i="62"/>
  <c r="AB68" i="62"/>
  <c r="Y68" i="62"/>
  <c r="V68" i="62"/>
  <c r="S68" i="62"/>
  <c r="P68" i="62"/>
  <c r="M68" i="62"/>
  <c r="J68" i="62"/>
  <c r="G68" i="62"/>
  <c r="D68" i="62"/>
  <c r="AO64" i="62"/>
  <c r="AL64" i="62"/>
  <c r="AE64" i="62"/>
  <c r="AB64" i="62"/>
  <c r="Y64" i="62"/>
  <c r="V64" i="62"/>
  <c r="S64" i="62"/>
  <c r="P64" i="62"/>
  <c r="J64" i="62"/>
  <c r="G64" i="62"/>
  <c r="D64" i="62"/>
  <c r="AO62" i="62"/>
  <c r="AL62" i="62"/>
  <c r="AE62" i="62"/>
  <c r="AB62" i="62"/>
  <c r="Y62" i="62"/>
  <c r="V62" i="62"/>
  <c r="S62" i="62"/>
  <c r="J62" i="62"/>
  <c r="G62" i="62"/>
  <c r="D62" i="62"/>
  <c r="AP61" i="62"/>
  <c r="AO61" i="62"/>
  <c r="AQ61" i="62" s="1"/>
  <c r="AM61" i="62"/>
  <c r="AL61" i="62"/>
  <c r="AN61" i="62" s="1"/>
  <c r="AO60" i="62"/>
  <c r="AL60" i="62"/>
  <c r="AE60" i="62"/>
  <c r="Y60" i="62"/>
  <c r="V60" i="62"/>
  <c r="S60" i="62"/>
  <c r="J60" i="62"/>
  <c r="G60" i="62"/>
  <c r="D60" i="62"/>
  <c r="AP59" i="62"/>
  <c r="AO59" i="62"/>
  <c r="AM59" i="62"/>
  <c r="AL59" i="62"/>
  <c r="AK59" i="62"/>
  <c r="AH59" i="62"/>
  <c r="Y59" i="62"/>
  <c r="S59" i="62"/>
  <c r="M59" i="62"/>
  <c r="J59" i="62"/>
  <c r="D59" i="62"/>
  <c r="AP58" i="62"/>
  <c r="AO58" i="62"/>
  <c r="AQ58" i="62" s="1"/>
  <c r="AM58" i="62"/>
  <c r="AL58" i="62"/>
  <c r="AK58" i="62"/>
  <c r="S58" i="62"/>
  <c r="AP57" i="62"/>
  <c r="AO57" i="62"/>
  <c r="AM57" i="62"/>
  <c r="AL57" i="62"/>
  <c r="AN57" i="62" s="1"/>
  <c r="AK57" i="62"/>
  <c r="V57" i="62"/>
  <c r="S57" i="62"/>
  <c r="M57" i="62"/>
  <c r="G57" i="62"/>
  <c r="AP56" i="62"/>
  <c r="AO56" i="62"/>
  <c r="AM56" i="62"/>
  <c r="AL56" i="62"/>
  <c r="AK56" i="62"/>
  <c r="AH56" i="62"/>
  <c r="V56" i="62"/>
  <c r="S56" i="62"/>
  <c r="M56" i="62"/>
  <c r="J56" i="62"/>
  <c r="G56" i="62"/>
  <c r="D56" i="62"/>
  <c r="AP55" i="62"/>
  <c r="AO55" i="62"/>
  <c r="B25" i="58" s="1"/>
  <c r="AM55" i="62"/>
  <c r="AL55" i="62"/>
  <c r="AK55" i="62"/>
  <c r="AH55" i="62"/>
  <c r="AE55" i="62"/>
  <c r="Y55" i="62"/>
  <c r="V55" i="62"/>
  <c r="S55" i="62"/>
  <c r="M55" i="62"/>
  <c r="J55" i="62"/>
  <c r="G55" i="62"/>
  <c r="D55" i="62"/>
  <c r="AO54" i="62"/>
  <c r="AL54" i="62"/>
  <c r="AJ54" i="62"/>
  <c r="AK54" i="62" s="1"/>
  <c r="AG54" i="62"/>
  <c r="AE54" i="62"/>
  <c r="Y54" i="62"/>
  <c r="V54" i="62"/>
  <c r="S54" i="62"/>
  <c r="L54" i="62"/>
  <c r="J54" i="62"/>
  <c r="G54" i="62"/>
  <c r="D54" i="62"/>
  <c r="AP53" i="62"/>
  <c r="AO53" i="62"/>
  <c r="B29" i="58" s="1"/>
  <c r="AM53" i="62"/>
  <c r="AL53" i="62"/>
  <c r="S53" i="62"/>
  <c r="AP52" i="62"/>
  <c r="AO52" i="62"/>
  <c r="AM52" i="62"/>
  <c r="AL52" i="62"/>
  <c r="AP51" i="62"/>
  <c r="AO51" i="62"/>
  <c r="AM51" i="62"/>
  <c r="AL51" i="62"/>
  <c r="S51" i="62"/>
  <c r="AO50" i="62"/>
  <c r="AL50" i="62"/>
  <c r="AJ50" i="62"/>
  <c r="AG50" i="62"/>
  <c r="S50" i="62"/>
  <c r="L50" i="62"/>
  <c r="AP49" i="62"/>
  <c r="AO49" i="62"/>
  <c r="AM49" i="62"/>
  <c r="AL49" i="62"/>
  <c r="AK49" i="62"/>
  <c r="S49" i="62"/>
  <c r="AP48" i="62"/>
  <c r="C27" i="58" s="1"/>
  <c r="AO48" i="62"/>
  <c r="AQ48" i="62" s="1"/>
  <c r="AM48" i="62"/>
  <c r="AL48" i="62"/>
  <c r="AN48" i="62" s="1"/>
  <c r="AP46" i="62"/>
  <c r="AO46" i="62"/>
  <c r="AM46" i="62"/>
  <c r="AL46" i="62"/>
  <c r="AH46" i="62"/>
  <c r="Y46" i="62"/>
  <c r="J46" i="62"/>
  <c r="D46" i="62"/>
  <c r="AO45" i="62"/>
  <c r="AL45" i="62"/>
  <c r="AB45" i="62"/>
  <c r="Y45" i="62"/>
  <c r="V45" i="62"/>
  <c r="S45" i="62"/>
  <c r="J45" i="62"/>
  <c r="G45" i="62"/>
  <c r="D45" i="62"/>
  <c r="AP44" i="62"/>
  <c r="AO44" i="62"/>
  <c r="AM44" i="62"/>
  <c r="AL44" i="62"/>
  <c r="AK44" i="62"/>
  <c r="AH44" i="62"/>
  <c r="AB44" i="62"/>
  <c r="Y44" i="62"/>
  <c r="S44" i="62"/>
  <c r="M44" i="62"/>
  <c r="J44" i="62"/>
  <c r="G44" i="62"/>
  <c r="D44" i="62"/>
  <c r="AP43" i="62"/>
  <c r="AO43" i="62"/>
  <c r="AM43" i="62"/>
  <c r="AL43" i="62"/>
  <c r="AK43" i="62"/>
  <c r="AH43" i="62"/>
  <c r="AB43" i="62"/>
  <c r="Y43" i="62"/>
  <c r="S43" i="62"/>
  <c r="G43" i="62"/>
  <c r="D43" i="62"/>
  <c r="AP42" i="62"/>
  <c r="AO42" i="62"/>
  <c r="AM42" i="62"/>
  <c r="AL42" i="62"/>
  <c r="AK42" i="62"/>
  <c r="AB42" i="62"/>
  <c r="V42" i="62"/>
  <c r="S42" i="62"/>
  <c r="M42" i="62"/>
  <c r="G42" i="62"/>
  <c r="AP41" i="62"/>
  <c r="AO41" i="62"/>
  <c r="AM41" i="62"/>
  <c r="AL41" i="62"/>
  <c r="AK41" i="62"/>
  <c r="AH41" i="62"/>
  <c r="AB41" i="62"/>
  <c r="Y41" i="62"/>
  <c r="V41" i="62"/>
  <c r="S41" i="62"/>
  <c r="M41" i="62"/>
  <c r="J41" i="62"/>
  <c r="G41" i="62"/>
  <c r="D41" i="62"/>
  <c r="AP40" i="62"/>
  <c r="AO40" i="62"/>
  <c r="B17" i="58" s="1"/>
  <c r="AM40" i="62"/>
  <c r="AL40" i="62"/>
  <c r="AK40" i="62"/>
  <c r="AH40" i="62"/>
  <c r="AB40" i="62"/>
  <c r="Y40" i="62"/>
  <c r="V40" i="62"/>
  <c r="S40" i="62"/>
  <c r="J40" i="62"/>
  <c r="G40" i="62"/>
  <c r="D40" i="62"/>
  <c r="AO39" i="62"/>
  <c r="AL39" i="62"/>
  <c r="AJ39" i="62"/>
  <c r="AG39" i="62"/>
  <c r="AB39" i="62"/>
  <c r="Y39" i="62"/>
  <c r="V39" i="62"/>
  <c r="S39" i="62"/>
  <c r="L39" i="62"/>
  <c r="J39" i="62"/>
  <c r="G39" i="62"/>
  <c r="D39" i="62"/>
  <c r="AO38" i="62"/>
  <c r="B21" i="58" s="1"/>
  <c r="AL38" i="62"/>
  <c r="AJ38" i="62"/>
  <c r="AM38" i="62" s="1"/>
  <c r="AH38" i="62"/>
  <c r="AB38" i="62"/>
  <c r="Y38" i="62"/>
  <c r="V38" i="62"/>
  <c r="S38" i="62"/>
  <c r="M38" i="62"/>
  <c r="AP37" i="62"/>
  <c r="AO37" i="62"/>
  <c r="AM37" i="62"/>
  <c r="AL37" i="62"/>
  <c r="AK37" i="62"/>
  <c r="AH37" i="62"/>
  <c r="AB37" i="62"/>
  <c r="Y37" i="62"/>
  <c r="S37" i="62"/>
  <c r="M37" i="62"/>
  <c r="G37" i="62"/>
  <c r="AP36" i="62"/>
  <c r="AO36" i="62"/>
  <c r="AM36" i="62"/>
  <c r="AL36" i="62"/>
  <c r="AK36" i="62"/>
  <c r="AH36" i="62"/>
  <c r="AB36" i="62"/>
  <c r="Y36" i="62"/>
  <c r="V36" i="62"/>
  <c r="S36" i="62"/>
  <c r="M36" i="62"/>
  <c r="G36" i="62"/>
  <c r="AO35" i="62"/>
  <c r="AL35" i="62"/>
  <c r="AG35" i="62"/>
  <c r="AB35" i="62"/>
  <c r="Y35" i="62"/>
  <c r="V35" i="62"/>
  <c r="S35" i="62"/>
  <c r="L35" i="62"/>
  <c r="G35" i="62"/>
  <c r="AP34" i="62"/>
  <c r="AO34" i="62"/>
  <c r="AM34" i="62"/>
  <c r="AL34" i="62"/>
  <c r="AK34" i="62"/>
  <c r="AH34" i="62"/>
  <c r="AB34" i="62"/>
  <c r="Y34" i="62"/>
  <c r="V34" i="62"/>
  <c r="S34" i="62"/>
  <c r="G34" i="62"/>
  <c r="AP33" i="62"/>
  <c r="C19" i="58" s="1"/>
  <c r="AO33" i="62"/>
  <c r="AM33" i="62"/>
  <c r="AL33" i="62"/>
  <c r="AH33" i="62"/>
  <c r="AB33" i="62"/>
  <c r="G33" i="62"/>
  <c r="AO29" i="62"/>
  <c r="AL29" i="62"/>
  <c r="AE29" i="62"/>
  <c r="AB29" i="62"/>
  <c r="Y29" i="62"/>
  <c r="V29" i="62"/>
  <c r="S29" i="62"/>
  <c r="P29" i="62"/>
  <c r="J29" i="62"/>
  <c r="G29" i="62"/>
  <c r="D29" i="62"/>
  <c r="AO28" i="62"/>
  <c r="AL28" i="62"/>
  <c r="AJ28" i="62"/>
  <c r="AK28" i="62" s="1"/>
  <c r="AH28" i="62"/>
  <c r="AE28" i="62"/>
  <c r="AB28" i="62"/>
  <c r="Y28" i="62"/>
  <c r="V28" i="62"/>
  <c r="S28" i="62"/>
  <c r="P28" i="62"/>
  <c r="L28" i="62"/>
  <c r="M28" i="62" s="1"/>
  <c r="J28" i="62"/>
  <c r="G28" i="62"/>
  <c r="D28" i="62"/>
  <c r="AO27" i="62"/>
  <c r="AL27" i="62"/>
  <c r="AB27" i="62"/>
  <c r="Y27" i="62"/>
  <c r="V27" i="62"/>
  <c r="S27" i="62"/>
  <c r="P27" i="62"/>
  <c r="J27" i="62"/>
  <c r="G27" i="62"/>
  <c r="D27" i="62"/>
  <c r="AP26" i="62"/>
  <c r="AO26" i="62"/>
  <c r="AQ26" i="62" s="1"/>
  <c r="AM26" i="62"/>
  <c r="AL26" i="62"/>
  <c r="AN26" i="62" s="1"/>
  <c r="AP25" i="62"/>
  <c r="AO25" i="62"/>
  <c r="AM25" i="62"/>
  <c r="AL25" i="62"/>
  <c r="AK25" i="62"/>
  <c r="AH25" i="62"/>
  <c r="S25" i="62"/>
  <c r="J25" i="62"/>
  <c r="G25" i="62"/>
  <c r="AP24" i="62"/>
  <c r="AO24" i="62"/>
  <c r="AM24" i="62"/>
  <c r="AL24" i="62"/>
  <c r="AK24" i="62"/>
  <c r="AB24" i="62"/>
  <c r="S24" i="62"/>
  <c r="AP23" i="62"/>
  <c r="AO23" i="62"/>
  <c r="AM23" i="62"/>
  <c r="AL23" i="62"/>
  <c r="AK23" i="62"/>
  <c r="AH23" i="62"/>
  <c r="AB23" i="62"/>
  <c r="Y23" i="62"/>
  <c r="V23" i="62"/>
  <c r="S23" i="62"/>
  <c r="M23" i="62"/>
  <c r="G23" i="62"/>
  <c r="AP22" i="62"/>
  <c r="AO22" i="62"/>
  <c r="AM22" i="62"/>
  <c r="AL22" i="62"/>
  <c r="AK22" i="62"/>
  <c r="AH22" i="62"/>
  <c r="AB22" i="62"/>
  <c r="Y22" i="62"/>
  <c r="V22" i="62"/>
  <c r="S22" i="62"/>
  <c r="M22" i="62"/>
  <c r="J22" i="62"/>
  <c r="G22" i="62"/>
  <c r="D22" i="62"/>
  <c r="AP21" i="62"/>
  <c r="AO21" i="62"/>
  <c r="B9" i="58" s="1"/>
  <c r="AM21" i="62"/>
  <c r="AL21" i="62"/>
  <c r="AK21" i="62"/>
  <c r="AH21" i="62"/>
  <c r="Y21" i="62"/>
  <c r="V21" i="62"/>
  <c r="S21" i="62"/>
  <c r="P21" i="62"/>
  <c r="M21" i="62"/>
  <c r="J21" i="62"/>
  <c r="G21" i="62"/>
  <c r="D21" i="62"/>
  <c r="AO20" i="62"/>
  <c r="AL20" i="62"/>
  <c r="AJ20" i="62"/>
  <c r="AK20" i="62" s="1"/>
  <c r="AG20" i="62"/>
  <c r="AH20" i="62" s="1"/>
  <c r="AB20" i="62"/>
  <c r="Y20" i="62"/>
  <c r="V20" i="62"/>
  <c r="S20" i="62"/>
  <c r="P20" i="62"/>
  <c r="L20" i="62"/>
  <c r="M20" i="62" s="1"/>
  <c r="J20" i="62"/>
  <c r="G20" i="62"/>
  <c r="D20" i="62"/>
  <c r="AO19" i="62"/>
  <c r="B13" i="58" s="1"/>
  <c r="AL19" i="62"/>
  <c r="AJ19" i="62"/>
  <c r="AP19" i="62" s="1"/>
  <c r="AH19" i="62"/>
  <c r="AB19" i="62"/>
  <c r="S19" i="62"/>
  <c r="AP18" i="62"/>
  <c r="AO18" i="62"/>
  <c r="AM18" i="62"/>
  <c r="AL18" i="62"/>
  <c r="AK18" i="62"/>
  <c r="AH18" i="62"/>
  <c r="S18" i="62"/>
  <c r="AP17" i="62"/>
  <c r="AO17" i="62"/>
  <c r="AM17" i="62"/>
  <c r="AL17" i="62"/>
  <c r="AK17" i="62"/>
  <c r="AH17" i="62"/>
  <c r="AB17" i="62"/>
  <c r="S17" i="62"/>
  <c r="AO16" i="62"/>
  <c r="AL16" i="62"/>
  <c r="AJ16" i="62"/>
  <c r="AG16" i="62"/>
  <c r="AB16" i="62"/>
  <c r="S16" i="62"/>
  <c r="L16" i="62"/>
  <c r="AP15" i="62"/>
  <c r="AO15" i="62"/>
  <c r="AM15" i="62"/>
  <c r="AL15" i="62"/>
  <c r="AK15" i="62"/>
  <c r="AH15" i="62"/>
  <c r="AB15" i="62"/>
  <c r="S15" i="62"/>
  <c r="G15" i="62"/>
  <c r="AP14" i="62"/>
  <c r="C11" i="58" s="1"/>
  <c r="AO14" i="62"/>
  <c r="AM14" i="62"/>
  <c r="AL14" i="62"/>
  <c r="AH14" i="62"/>
  <c r="S14" i="62"/>
  <c r="AM56" i="65"/>
  <c r="AL56" i="65"/>
  <c r="AJ56" i="65"/>
  <c r="AI56" i="65"/>
  <c r="AG56" i="65"/>
  <c r="AF56" i="65"/>
  <c r="AD56" i="65"/>
  <c r="AC56" i="65"/>
  <c r="AA56" i="65"/>
  <c r="Z56" i="65"/>
  <c r="X56" i="65"/>
  <c r="W56" i="65"/>
  <c r="U56" i="65"/>
  <c r="T56" i="65"/>
  <c r="R56" i="65"/>
  <c r="Q56" i="65"/>
  <c r="O56" i="65"/>
  <c r="N56" i="65"/>
  <c r="L56" i="65"/>
  <c r="K56" i="65"/>
  <c r="I56" i="65"/>
  <c r="H56" i="65"/>
  <c r="F56" i="65"/>
  <c r="E56" i="65"/>
  <c r="C56" i="65"/>
  <c r="B56" i="65"/>
  <c r="AM51" i="65"/>
  <c r="AL51" i="65"/>
  <c r="AJ51" i="65"/>
  <c r="AI51" i="65"/>
  <c r="AG51" i="65"/>
  <c r="AF51" i="65"/>
  <c r="AD51" i="65"/>
  <c r="AC51" i="65"/>
  <c r="AA51" i="65"/>
  <c r="Z51" i="65"/>
  <c r="X51" i="65"/>
  <c r="W51" i="65"/>
  <c r="U51" i="65"/>
  <c r="T51" i="65"/>
  <c r="R51" i="65"/>
  <c r="Q51" i="65"/>
  <c r="O51" i="65"/>
  <c r="N51" i="65"/>
  <c r="L51" i="65"/>
  <c r="K51" i="65"/>
  <c r="I51" i="65"/>
  <c r="H51" i="65"/>
  <c r="F51" i="65"/>
  <c r="E51" i="65"/>
  <c r="C51" i="65"/>
  <c r="B51" i="65"/>
  <c r="AH45" i="65"/>
  <c r="AE45" i="65"/>
  <c r="AB45" i="65"/>
  <c r="Y45" i="65"/>
  <c r="V45" i="65"/>
  <c r="S45" i="65"/>
  <c r="P45" i="65"/>
  <c r="J45" i="65"/>
  <c r="E45" i="65"/>
  <c r="G45" i="65" s="1"/>
  <c r="B45" i="65"/>
  <c r="D45" i="65" s="1"/>
  <c r="AM44" i="65"/>
  <c r="AL44" i="65"/>
  <c r="AK44" i="65"/>
  <c r="AH44" i="65"/>
  <c r="Y44" i="65"/>
  <c r="V44" i="65"/>
  <c r="S44" i="65"/>
  <c r="M44" i="65"/>
  <c r="G44" i="65"/>
  <c r="AL43" i="65"/>
  <c r="AH43" i="65"/>
  <c r="AE43" i="65"/>
  <c r="AB43" i="65"/>
  <c r="Y43" i="65"/>
  <c r="V43" i="65"/>
  <c r="S43" i="65"/>
  <c r="P43" i="65"/>
  <c r="J43" i="65"/>
  <c r="G43" i="65"/>
  <c r="D43" i="65"/>
  <c r="AM42" i="65"/>
  <c r="AL42" i="65"/>
  <c r="AK42" i="65"/>
  <c r="AH42" i="65"/>
  <c r="AB42" i="65"/>
  <c r="Y42" i="65"/>
  <c r="P42" i="65"/>
  <c r="M42" i="65"/>
  <c r="J42" i="65"/>
  <c r="G42" i="65"/>
  <c r="D42" i="65"/>
  <c r="AL41" i="65"/>
  <c r="AH41" i="65"/>
  <c r="AE41" i="65"/>
  <c r="AB41" i="65"/>
  <c r="Y41" i="65"/>
  <c r="V41" i="65"/>
  <c r="S41" i="65"/>
  <c r="P41" i="65"/>
  <c r="J41" i="65"/>
  <c r="G41" i="65"/>
  <c r="D41" i="65"/>
  <c r="AL40" i="65"/>
  <c r="AJ40" i="65"/>
  <c r="AK40" i="65" s="1"/>
  <c r="AH40" i="65"/>
  <c r="AB40" i="65"/>
  <c r="Y40" i="65"/>
  <c r="V40" i="65"/>
  <c r="S40" i="65"/>
  <c r="P40" i="65"/>
  <c r="L40" i="65"/>
  <c r="J40" i="65"/>
  <c r="G40" i="65"/>
  <c r="D40" i="65"/>
  <c r="AM39" i="65"/>
  <c r="AL39" i="65"/>
  <c r="AN39" i="65" s="1"/>
  <c r="AK39" i="65"/>
  <c r="AH39" i="65"/>
  <c r="AB39" i="65"/>
  <c r="Y39" i="65"/>
  <c r="V39" i="65"/>
  <c r="S39" i="65"/>
  <c r="M39" i="65"/>
  <c r="J39" i="65"/>
  <c r="G39" i="65"/>
  <c r="AM38" i="65"/>
  <c r="AL38" i="65"/>
  <c r="AK38" i="65"/>
  <c r="AH38" i="65"/>
  <c r="AB38" i="65"/>
  <c r="Y38" i="65"/>
  <c r="V38" i="65"/>
  <c r="S38" i="65"/>
  <c r="M38" i="65"/>
  <c r="J38" i="65"/>
  <c r="G38" i="65"/>
  <c r="AM37" i="65"/>
  <c r="AL37" i="65"/>
  <c r="AK37" i="65"/>
  <c r="AH37" i="65"/>
  <c r="AB37" i="65"/>
  <c r="Y37" i="65"/>
  <c r="V37" i="65"/>
  <c r="S37" i="65"/>
  <c r="P37" i="65"/>
  <c r="M37" i="65"/>
  <c r="J37" i="65"/>
  <c r="G37" i="65"/>
  <c r="D37" i="65"/>
  <c r="AH34" i="65"/>
  <c r="AE34" i="65"/>
  <c r="AB34" i="65"/>
  <c r="Y34" i="65"/>
  <c r="V34" i="65"/>
  <c r="S34" i="65"/>
  <c r="P34" i="65"/>
  <c r="J34" i="65"/>
  <c r="E34" i="65"/>
  <c r="G34" i="65" s="1"/>
  <c r="B34" i="65"/>
  <c r="AM33" i="65"/>
  <c r="AL33" i="65"/>
  <c r="AK33" i="65"/>
  <c r="AH33" i="65"/>
  <c r="Y33" i="65"/>
  <c r="V33" i="65"/>
  <c r="S33" i="65"/>
  <c r="G33" i="65"/>
  <c r="AM32" i="65"/>
  <c r="AL32" i="65"/>
  <c r="AK32" i="65"/>
  <c r="AH32" i="65"/>
  <c r="AE32" i="65"/>
  <c r="AB32" i="65"/>
  <c r="Y32" i="65"/>
  <c r="V32" i="65"/>
  <c r="S32" i="65"/>
  <c r="P32" i="65"/>
  <c r="M32" i="65"/>
  <c r="J32" i="65"/>
  <c r="G32" i="65"/>
  <c r="D32" i="65"/>
  <c r="AM31" i="65"/>
  <c r="AL31" i="65"/>
  <c r="AK31" i="65"/>
  <c r="AH31" i="65"/>
  <c r="AB31" i="65"/>
  <c r="Y31" i="65"/>
  <c r="S31" i="65"/>
  <c r="M31" i="65"/>
  <c r="G31" i="65"/>
  <c r="D31" i="65"/>
  <c r="AM30" i="65"/>
  <c r="AL30" i="65"/>
  <c r="AK30" i="65"/>
  <c r="AH30" i="65"/>
  <c r="AE30" i="65"/>
  <c r="Y30" i="65"/>
  <c r="V30" i="65"/>
  <c r="S30" i="65"/>
  <c r="M30" i="65"/>
  <c r="G30" i="65"/>
  <c r="D30" i="65"/>
  <c r="AL29" i="65"/>
  <c r="AJ29" i="65"/>
  <c r="AH29" i="65"/>
  <c r="AB29" i="65"/>
  <c r="Y29" i="65"/>
  <c r="V29" i="65"/>
  <c r="S29" i="65"/>
  <c r="J29" i="65"/>
  <c r="G29" i="65"/>
  <c r="D29" i="65"/>
  <c r="AM28" i="65"/>
  <c r="AL28" i="65"/>
  <c r="AK28" i="65"/>
  <c r="AH28" i="65"/>
  <c r="Y28" i="65"/>
  <c r="V28" i="65"/>
  <c r="S28" i="65"/>
  <c r="M28" i="65"/>
  <c r="G28" i="65"/>
  <c r="AM27" i="65"/>
  <c r="AL27" i="65"/>
  <c r="AK27" i="65"/>
  <c r="AH27" i="65"/>
  <c r="Y27" i="65"/>
  <c r="J27" i="65"/>
  <c r="G27" i="65"/>
  <c r="D27" i="65"/>
  <c r="AM26" i="65"/>
  <c r="AL26" i="65"/>
  <c r="AK26" i="65"/>
  <c r="AH26" i="65"/>
  <c r="AB26" i="65"/>
  <c r="Y26" i="65"/>
  <c r="V26" i="65"/>
  <c r="S26" i="65"/>
  <c r="G26" i="65"/>
  <c r="AM25" i="65"/>
  <c r="AL25" i="65"/>
  <c r="AN25" i="65" s="1"/>
  <c r="AK25" i="65"/>
  <c r="AH25" i="65"/>
  <c r="AB25" i="65"/>
  <c r="Y25" i="65"/>
  <c r="V25" i="65"/>
  <c r="S25" i="65"/>
  <c r="M25" i="65"/>
  <c r="G25" i="65"/>
  <c r="D25" i="65"/>
  <c r="AM24" i="65"/>
  <c r="AL24" i="65"/>
  <c r="AK24" i="65"/>
  <c r="AH24" i="65"/>
  <c r="AB24" i="65"/>
  <c r="Y24" i="65"/>
  <c r="V24" i="65"/>
  <c r="S24" i="65"/>
  <c r="M24" i="65"/>
  <c r="J24" i="65"/>
  <c r="G24" i="65"/>
  <c r="AL23" i="65"/>
  <c r="AK23" i="65"/>
  <c r="AH23" i="65"/>
  <c r="AB23" i="65"/>
  <c r="Y23" i="65"/>
  <c r="V23" i="65"/>
  <c r="S23" i="65"/>
  <c r="L23" i="65"/>
  <c r="AM23" i="65" s="1"/>
  <c r="J23" i="65"/>
  <c r="G23" i="65"/>
  <c r="D23" i="65"/>
  <c r="AO21" i="65"/>
  <c r="AL21" i="65"/>
  <c r="AH21" i="65"/>
  <c r="AE21" i="65"/>
  <c r="AB21" i="65"/>
  <c r="Y21" i="65"/>
  <c r="V21" i="65"/>
  <c r="S21" i="65"/>
  <c r="P21" i="65"/>
  <c r="J21" i="65"/>
  <c r="G21" i="65"/>
  <c r="D21" i="65"/>
  <c r="AP20" i="65"/>
  <c r="AO20" i="65"/>
  <c r="AM20" i="65"/>
  <c r="AL20" i="65"/>
  <c r="AK20" i="65"/>
  <c r="AH20" i="65"/>
  <c r="AE20" i="65"/>
  <c r="Y20" i="65"/>
  <c r="V20" i="65"/>
  <c r="S20" i="65"/>
  <c r="M20" i="65"/>
  <c r="J20" i="65"/>
  <c r="G20" i="65"/>
  <c r="D20" i="65"/>
  <c r="AO19" i="65"/>
  <c r="AL19" i="65"/>
  <c r="AJ19" i="65"/>
  <c r="AJ21" i="65" s="1"/>
  <c r="AH19" i="65"/>
  <c r="AE19" i="65"/>
  <c r="AB19" i="65"/>
  <c r="Y19" i="65"/>
  <c r="V19" i="65"/>
  <c r="S19" i="65"/>
  <c r="P19" i="65"/>
  <c r="L19" i="65"/>
  <c r="M19" i="65" s="1"/>
  <c r="J19" i="65"/>
  <c r="G19" i="65"/>
  <c r="D19" i="65"/>
  <c r="AP17" i="65"/>
  <c r="AO17" i="65"/>
  <c r="AM17" i="65"/>
  <c r="AL17" i="65"/>
  <c r="AK17" i="65"/>
  <c r="AH17" i="65"/>
  <c r="AB17" i="65"/>
  <c r="Y17" i="65"/>
  <c r="V17" i="65"/>
  <c r="S17" i="65"/>
  <c r="J17" i="65"/>
  <c r="G17" i="65"/>
  <c r="AP16" i="65"/>
  <c r="AO16" i="65"/>
  <c r="AM16" i="65"/>
  <c r="AL16" i="65"/>
  <c r="AK16" i="65"/>
  <c r="AH16" i="65"/>
  <c r="AE16" i="65"/>
  <c r="Y16" i="65"/>
  <c r="V16" i="65"/>
  <c r="S16" i="65"/>
  <c r="M16" i="65"/>
  <c r="J16" i="65"/>
  <c r="G16" i="65"/>
  <c r="D16" i="65"/>
  <c r="AP15" i="65"/>
  <c r="AO15" i="65"/>
  <c r="AM15" i="65"/>
  <c r="AL15" i="65"/>
  <c r="AK15" i="65"/>
  <c r="AH15" i="65"/>
  <c r="AB15" i="65"/>
  <c r="Y15" i="65"/>
  <c r="V15" i="65"/>
  <c r="S15" i="65"/>
  <c r="M15" i="65"/>
  <c r="J15" i="65"/>
  <c r="G15" i="65"/>
  <c r="D15" i="65"/>
  <c r="AO14" i="65"/>
  <c r="AL14" i="65"/>
  <c r="AJ14" i="65"/>
  <c r="AH14" i="65"/>
  <c r="AE14" i="65"/>
  <c r="AB14" i="65"/>
  <c r="Y14" i="65"/>
  <c r="V14" i="65"/>
  <c r="S14" i="65"/>
  <c r="P14" i="65"/>
  <c r="L14" i="65"/>
  <c r="AP14" i="65" s="1"/>
  <c r="J14" i="65"/>
  <c r="G14" i="65"/>
  <c r="D14" i="65"/>
  <c r="AP13" i="65"/>
  <c r="AO13" i="65"/>
  <c r="AM13" i="65"/>
  <c r="AL13" i="65"/>
  <c r="AK13" i="65"/>
  <c r="AH13" i="65"/>
  <c r="AE13" i="65"/>
  <c r="Y13" i="65"/>
  <c r="V13" i="65"/>
  <c r="S13" i="65"/>
  <c r="M13" i="65"/>
  <c r="J13" i="65"/>
  <c r="G13" i="65"/>
  <c r="D13" i="65"/>
  <c r="AP12" i="65"/>
  <c r="AO12" i="65"/>
  <c r="AM12" i="65"/>
  <c r="AL12" i="65"/>
  <c r="AK12" i="65"/>
  <c r="AH12" i="65"/>
  <c r="Y12" i="65"/>
  <c r="V12" i="65"/>
  <c r="S12" i="65"/>
  <c r="M12" i="65"/>
  <c r="J12" i="65"/>
  <c r="G12" i="65"/>
  <c r="D12" i="65"/>
  <c r="AP11" i="65"/>
  <c r="AO11" i="65"/>
  <c r="AM11" i="65"/>
  <c r="AL11" i="65"/>
  <c r="AK11" i="65"/>
  <c r="AH11" i="65"/>
  <c r="AE11" i="65"/>
  <c r="AB11" i="65"/>
  <c r="Y11" i="65"/>
  <c r="V11" i="65"/>
  <c r="S11" i="65"/>
  <c r="P11" i="65"/>
  <c r="M11" i="65"/>
  <c r="J11" i="65"/>
  <c r="G11" i="65"/>
  <c r="D11" i="65"/>
  <c r="AN28" i="65" l="1"/>
  <c r="AN25" i="62"/>
  <c r="AN56" i="62"/>
  <c r="AN70" i="62"/>
  <c r="AG27" i="62"/>
  <c r="F9" i="58"/>
  <c r="AN43" i="62"/>
  <c r="F21" i="58"/>
  <c r="AN52" i="62"/>
  <c r="AN71" i="62"/>
  <c r="AN74" i="62"/>
  <c r="AN76" i="62"/>
  <c r="AQ78" i="62"/>
  <c r="AQ13" i="65"/>
  <c r="AQ15" i="65"/>
  <c r="AN20" i="65"/>
  <c r="AN24" i="65"/>
  <c r="AN26" i="65"/>
  <c r="AN27" i="65"/>
  <c r="F57" i="65"/>
  <c r="L57" i="65"/>
  <c r="R57" i="65"/>
  <c r="X57" i="65"/>
  <c r="AD57" i="65"/>
  <c r="AJ57" i="65"/>
  <c r="AN15" i="62"/>
  <c r="AH16" i="71"/>
  <c r="AJ34" i="65"/>
  <c r="AK34" i="65" s="1"/>
  <c r="F10" i="58"/>
  <c r="F30" i="58"/>
  <c r="F26" i="58"/>
  <c r="F13" i="58"/>
  <c r="AQ12" i="65"/>
  <c r="AN16" i="65"/>
  <c r="AN37" i="65"/>
  <c r="AN42" i="65"/>
  <c r="AN44" i="65"/>
  <c r="B57" i="65"/>
  <c r="H57" i="65"/>
  <c r="N57" i="65"/>
  <c r="T57" i="65"/>
  <c r="Z57" i="65"/>
  <c r="AF57" i="65"/>
  <c r="AL57" i="65"/>
  <c r="F11" i="58"/>
  <c r="F14" i="58"/>
  <c r="AQ19" i="62"/>
  <c r="AQ49" i="62"/>
  <c r="AQ52" i="62"/>
  <c r="AN58" i="62"/>
  <c r="AH12" i="71"/>
  <c r="F20" i="58"/>
  <c r="F18" i="58"/>
  <c r="AQ20" i="65"/>
  <c r="AN30" i="65"/>
  <c r="F12" i="58"/>
  <c r="AQ82" i="62"/>
  <c r="AN86" i="62"/>
  <c r="AN88" i="62"/>
  <c r="AH11" i="71"/>
  <c r="AH18" i="71"/>
  <c r="F17" i="58"/>
  <c r="AN13" i="65"/>
  <c r="AQ16" i="65"/>
  <c r="AQ17" i="65"/>
  <c r="AQ33" i="62"/>
  <c r="AQ36" i="62"/>
  <c r="AN44" i="62"/>
  <c r="AN53" i="62"/>
  <c r="AQ56" i="62"/>
  <c r="B10" i="58"/>
  <c r="B14" i="58"/>
  <c r="C12" i="58"/>
  <c r="B18" i="58"/>
  <c r="B22" i="58"/>
  <c r="C20" i="58"/>
  <c r="F22" i="58"/>
  <c r="B26" i="58"/>
  <c r="B30" i="58"/>
  <c r="C28" i="58"/>
  <c r="F29" i="58"/>
  <c r="C57" i="65"/>
  <c r="I57" i="65"/>
  <c r="O57" i="65"/>
  <c r="U57" i="65"/>
  <c r="AA57" i="65"/>
  <c r="AG57" i="65"/>
  <c r="AM57" i="65"/>
  <c r="AQ68" i="62"/>
  <c r="B11" i="58"/>
  <c r="C9" i="58"/>
  <c r="C13" i="58"/>
  <c r="B19" i="58"/>
  <c r="C17" i="58"/>
  <c r="F19" i="58"/>
  <c r="B27" i="58"/>
  <c r="C25" i="58"/>
  <c r="C29" i="58"/>
  <c r="F27" i="58"/>
  <c r="F25" i="58"/>
  <c r="AQ11" i="65"/>
  <c r="AN17" i="65"/>
  <c r="AK19" i="65"/>
  <c r="AN38" i="65"/>
  <c r="AN14" i="62"/>
  <c r="AN17" i="62"/>
  <c r="AN21" i="62"/>
  <c r="AN36" i="62"/>
  <c r="AQ44" i="62"/>
  <c r="AN46" i="62"/>
  <c r="AN73" i="62"/>
  <c r="AQ74" i="62"/>
  <c r="AN77" i="62"/>
  <c r="AN78" i="62"/>
  <c r="AN81" i="62"/>
  <c r="AQ83" i="62"/>
  <c r="AQ87" i="62"/>
  <c r="B12" i="58"/>
  <c r="C10" i="58"/>
  <c r="B20" i="58"/>
  <c r="C18" i="58"/>
  <c r="C22" i="58"/>
  <c r="B28" i="58"/>
  <c r="C26" i="58"/>
  <c r="C30" i="58"/>
  <c r="F28" i="58"/>
  <c r="AG14" i="71"/>
  <c r="AH14" i="71" s="1"/>
  <c r="AM16" i="62"/>
  <c r="AN16" i="62" s="1"/>
  <c r="AH16" i="62"/>
  <c r="AN37" i="62"/>
  <c r="AN59" i="62"/>
  <c r="AQ69" i="62"/>
  <c r="AQ76" i="62"/>
  <c r="AQ86" i="62"/>
  <c r="AQ88" i="62"/>
  <c r="AN24" i="62"/>
  <c r="AQ25" i="62"/>
  <c r="AQ84" i="62"/>
  <c r="AQ15" i="62"/>
  <c r="AN22" i="62"/>
  <c r="AN23" i="62"/>
  <c r="AQ37" i="62"/>
  <c r="AN38" i="62"/>
  <c r="AQ46" i="62"/>
  <c r="AQ59" i="62"/>
  <c r="AN68" i="62"/>
  <c r="AN69" i="62"/>
  <c r="AQ70" i="62"/>
  <c r="AQ73" i="62"/>
  <c r="AQ81" i="62"/>
  <c r="AN82" i="62"/>
  <c r="AN83" i="62"/>
  <c r="AN84" i="62"/>
  <c r="AQ89" i="62"/>
  <c r="AQ14" i="62"/>
  <c r="AJ27" i="62"/>
  <c r="AJ29" i="62" s="1"/>
  <c r="AQ18" i="62"/>
  <c r="AM19" i="62"/>
  <c r="AQ22" i="62"/>
  <c r="AQ23" i="62"/>
  <c r="AQ24" i="62"/>
  <c r="AM28" i="62"/>
  <c r="AN28" i="62" s="1"/>
  <c r="AN33" i="62"/>
  <c r="AN34" i="62"/>
  <c r="AH35" i="62"/>
  <c r="M39" i="62"/>
  <c r="AK39" i="62"/>
  <c r="AN40" i="62"/>
  <c r="AQ41" i="62"/>
  <c r="AN42" i="62"/>
  <c r="AG45" i="62"/>
  <c r="AH45" i="62" s="1"/>
  <c r="AN49" i="62"/>
  <c r="AN51" i="62"/>
  <c r="M54" i="62"/>
  <c r="AN55" i="62"/>
  <c r="AQ75" i="62"/>
  <c r="AQ77" i="62"/>
  <c r="AH85" i="62"/>
  <c r="AM85" i="62"/>
  <c r="AN87" i="62"/>
  <c r="AP28" i="62"/>
  <c r="AQ28" i="62" s="1"/>
  <c r="AN89" i="62"/>
  <c r="AQ17" i="62"/>
  <c r="AN18" i="62"/>
  <c r="AK19" i="62"/>
  <c r="AQ21" i="62"/>
  <c r="AQ34" i="62"/>
  <c r="M35" i="62"/>
  <c r="AH39" i="62"/>
  <c r="AQ40" i="62"/>
  <c r="AN41" i="62"/>
  <c r="AQ42" i="62"/>
  <c r="AQ43" i="62"/>
  <c r="AQ51" i="62"/>
  <c r="AQ53" i="62"/>
  <c r="AQ55" i="62"/>
  <c r="AQ57" i="62"/>
  <c r="AQ71" i="62"/>
  <c r="AN75" i="62"/>
  <c r="M85" i="62"/>
  <c r="AK85" i="62"/>
  <c r="AN19" i="62"/>
  <c r="AM50" i="62"/>
  <c r="L60" i="62"/>
  <c r="AG29" i="62"/>
  <c r="AH27" i="62"/>
  <c r="AN50" i="62"/>
  <c r="AH91" i="62"/>
  <c r="AP20" i="62"/>
  <c r="AQ20" i="62" s="1"/>
  <c r="AP54" i="62"/>
  <c r="AQ54" i="62" s="1"/>
  <c r="AP79" i="62"/>
  <c r="AQ79" i="62" s="1"/>
  <c r="AJ91" i="62"/>
  <c r="AK16" i="62"/>
  <c r="AK38" i="62"/>
  <c r="AP39" i="62"/>
  <c r="AQ39" i="62" s="1"/>
  <c r="L45" i="62"/>
  <c r="AP50" i="62"/>
  <c r="AQ50" i="62" s="1"/>
  <c r="AH54" i="62"/>
  <c r="AM54" i="62"/>
  <c r="AG60" i="62"/>
  <c r="AH79" i="62"/>
  <c r="AM79" i="62"/>
  <c r="AN85" i="62"/>
  <c r="AM20" i="62"/>
  <c r="AN20" i="62" s="1"/>
  <c r="AP16" i="62"/>
  <c r="AQ16" i="62" s="1"/>
  <c r="L27" i="62"/>
  <c r="AP38" i="62"/>
  <c r="AM39" i="62"/>
  <c r="L91" i="62"/>
  <c r="AJ35" i="62"/>
  <c r="AJ60" i="62"/>
  <c r="AK79" i="62"/>
  <c r="AP85" i="62"/>
  <c r="AN12" i="65"/>
  <c r="AN15" i="65"/>
  <c r="AN23" i="65"/>
  <c r="AN31" i="65"/>
  <c r="AM40" i="65"/>
  <c r="AN40" i="65" s="1"/>
  <c r="E57" i="65"/>
  <c r="K57" i="65"/>
  <c r="Q57" i="65"/>
  <c r="W57" i="65"/>
  <c r="AC57" i="65"/>
  <c r="AI57" i="65"/>
  <c r="AN11" i="65"/>
  <c r="AP19" i="65"/>
  <c r="AQ19" i="65" s="1"/>
  <c r="AN32" i="65"/>
  <c r="AN33" i="65"/>
  <c r="AQ14" i="65"/>
  <c r="AK21" i="65"/>
  <c r="AM14" i="65"/>
  <c r="AL34" i="65"/>
  <c r="L29" i="65"/>
  <c r="AK29" i="65"/>
  <c r="D34" i="65"/>
  <c r="M40" i="65"/>
  <c r="AL45" i="65"/>
  <c r="AK14" i="65"/>
  <c r="AM19" i="65"/>
  <c r="AN19" i="65" s="1"/>
  <c r="L21" i="65"/>
  <c r="M14" i="65"/>
  <c r="M23" i="65"/>
  <c r="AJ41" i="65" l="1"/>
  <c r="AK27" i="62"/>
  <c r="AQ38" i="62"/>
  <c r="C21" i="58"/>
  <c r="C14" i="58"/>
  <c r="AM60" i="62"/>
  <c r="M60" i="62"/>
  <c r="AJ45" i="62"/>
  <c r="AM45" i="62" s="1"/>
  <c r="AK35" i="62"/>
  <c r="AN39" i="62"/>
  <c r="M27" i="62"/>
  <c r="L29" i="62"/>
  <c r="AM27" i="62"/>
  <c r="AN27" i="62" s="1"/>
  <c r="AP27" i="62"/>
  <c r="AQ27" i="62" s="1"/>
  <c r="AN79" i="62"/>
  <c r="AH60" i="62"/>
  <c r="AP35" i="62"/>
  <c r="AK91" i="62"/>
  <c r="AN60" i="62"/>
  <c r="AP45" i="62"/>
  <c r="M45" i="62"/>
  <c r="L62" i="62"/>
  <c r="AQ85" i="62"/>
  <c r="AN54" i="62"/>
  <c r="AK29" i="62"/>
  <c r="AG62" i="62"/>
  <c r="AK60" i="62"/>
  <c r="AM91" i="62"/>
  <c r="M91" i="62"/>
  <c r="AP91" i="62"/>
  <c r="AM35" i="62"/>
  <c r="AP60" i="62"/>
  <c r="AH29" i="62"/>
  <c r="AG64" i="62"/>
  <c r="AN14" i="65"/>
  <c r="AM29" i="65"/>
  <c r="M29" i="65"/>
  <c r="M21" i="65"/>
  <c r="AM21" i="65"/>
  <c r="AP21" i="65"/>
  <c r="AJ43" i="65"/>
  <c r="AK41" i="65"/>
  <c r="L34" i="65"/>
  <c r="K30" i="20"/>
  <c r="K30" i="37"/>
  <c r="K31" i="13"/>
  <c r="J31" i="13"/>
  <c r="L31" i="13" s="1"/>
  <c r="K33" i="20"/>
  <c r="L33" i="20"/>
  <c r="K33" i="23"/>
  <c r="K32" i="23"/>
  <c r="K31" i="23"/>
  <c r="K33" i="29"/>
  <c r="K32" i="29"/>
  <c r="K31" i="29"/>
  <c r="K33" i="33"/>
  <c r="K32" i="33"/>
  <c r="K31" i="33"/>
  <c r="K33" i="18"/>
  <c r="K32" i="18"/>
  <c r="K31" i="18"/>
  <c r="K23" i="13"/>
  <c r="K23" i="20"/>
  <c r="K23" i="23"/>
  <c r="K23" i="29"/>
  <c r="K23" i="35"/>
  <c r="K23" i="33"/>
  <c r="K23" i="37"/>
  <c r="K23" i="18"/>
  <c r="K25" i="13"/>
  <c r="J25" i="13"/>
  <c r="L25" i="13" s="1"/>
  <c r="K26" i="20"/>
  <c r="L26" i="20"/>
  <c r="K25" i="20"/>
  <c r="L25" i="20"/>
  <c r="K26" i="23"/>
  <c r="J26" i="23"/>
  <c r="L26" i="23" s="1"/>
  <c r="K25" i="23"/>
  <c r="J25" i="23"/>
  <c r="L25" i="23" s="1"/>
  <c r="K24" i="24"/>
  <c r="J24" i="24"/>
  <c r="L24" i="24" s="1"/>
  <c r="K26" i="29"/>
  <c r="K25" i="29"/>
  <c r="K24" i="29"/>
  <c r="K26" i="35"/>
  <c r="K26" i="33"/>
  <c r="K25" i="33"/>
  <c r="K24" i="33"/>
  <c r="K26" i="37"/>
  <c r="K25" i="37"/>
  <c r="K24" i="37"/>
  <c r="K26" i="18"/>
  <c r="K25" i="18"/>
  <c r="J23" i="13"/>
  <c r="L23" i="13" s="1"/>
  <c r="L23" i="20"/>
  <c r="J23" i="23"/>
  <c r="L23" i="23" s="1"/>
  <c r="G19" i="58" l="1"/>
  <c r="G20" i="58"/>
  <c r="G18" i="58"/>
  <c r="G17" i="58"/>
  <c r="G22" i="58"/>
  <c r="G21" i="58"/>
  <c r="G27" i="58"/>
  <c r="G30" i="58"/>
  <c r="G28" i="58"/>
  <c r="G25" i="58"/>
  <c r="G29" i="58"/>
  <c r="G26" i="58"/>
  <c r="AQ60" i="62"/>
  <c r="AN91" i="62"/>
  <c r="AH62" i="62"/>
  <c r="AQ45" i="62"/>
  <c r="AN35" i="62"/>
  <c r="AN45" i="62"/>
  <c r="AM29" i="62"/>
  <c r="AN29" i="62" s="1"/>
  <c r="M29" i="62"/>
  <c r="AP29" i="62"/>
  <c r="L64" i="62"/>
  <c r="AH64" i="62"/>
  <c r="AQ91" i="62"/>
  <c r="M62" i="62"/>
  <c r="AQ35" i="62"/>
  <c r="AK45" i="62"/>
  <c r="AJ62" i="62"/>
  <c r="AP62" i="62" s="1"/>
  <c r="L41" i="65"/>
  <c r="M34" i="65"/>
  <c r="AM34" i="65"/>
  <c r="AQ21" i="65"/>
  <c r="AJ45" i="65"/>
  <c r="AK43" i="65"/>
  <c r="AN21" i="65"/>
  <c r="AN29" i="65"/>
  <c r="J30" i="13"/>
  <c r="L30" i="13" s="1"/>
  <c r="L32" i="20"/>
  <c r="J32" i="13"/>
  <c r="L32" i="13" s="1"/>
  <c r="L30" i="20"/>
  <c r="K30" i="18"/>
  <c r="K30" i="33"/>
  <c r="K30" i="29"/>
  <c r="K30" i="23"/>
  <c r="K32" i="37"/>
  <c r="K32" i="20"/>
  <c r="K32" i="13"/>
  <c r="K30" i="35"/>
  <c r="K30" i="13"/>
  <c r="K31" i="37"/>
  <c r="K33" i="37"/>
  <c r="K31" i="35"/>
  <c r="K33" i="35"/>
  <c r="K31" i="24"/>
  <c r="AQ29" i="62" l="1"/>
  <c r="G11" i="58"/>
  <c r="G12" i="58"/>
  <c r="G9" i="58"/>
  <c r="G10" i="58"/>
  <c r="G13" i="58"/>
  <c r="G14" i="58"/>
  <c r="AQ62" i="62"/>
  <c r="M64" i="62"/>
  <c r="AK62" i="62"/>
  <c r="AJ64" i="62"/>
  <c r="AP64" i="62" s="1"/>
  <c r="AM62" i="62"/>
  <c r="AN34" i="65"/>
  <c r="AK45" i="65"/>
  <c r="AM41" i="65"/>
  <c r="AN41" i="65" s="1"/>
  <c r="L43" i="65"/>
  <c r="M41" i="65"/>
  <c r="B23" i="4"/>
  <c r="F33" i="4"/>
  <c r="E33" i="4"/>
  <c r="F32" i="4"/>
  <c r="E32" i="4"/>
  <c r="F31" i="4"/>
  <c r="E31" i="4"/>
  <c r="F30" i="4"/>
  <c r="E30" i="4"/>
  <c r="F27" i="4"/>
  <c r="E27" i="4"/>
  <c r="F26" i="4"/>
  <c r="E26" i="4"/>
  <c r="F25" i="4"/>
  <c r="E25" i="4"/>
  <c r="F24" i="4"/>
  <c r="E24" i="4"/>
  <c r="F23" i="4"/>
  <c r="E23" i="4"/>
  <c r="C33" i="4"/>
  <c r="B33" i="4"/>
  <c r="C32" i="4"/>
  <c r="B32" i="4"/>
  <c r="C31" i="4"/>
  <c r="B31" i="4"/>
  <c r="C30" i="4"/>
  <c r="B30" i="4"/>
  <c r="C27" i="4"/>
  <c r="B27" i="4"/>
  <c r="C26" i="4"/>
  <c r="B26" i="4"/>
  <c r="C25" i="4"/>
  <c r="B25" i="4"/>
  <c r="C24" i="4"/>
  <c r="B24" i="4"/>
  <c r="C23" i="4"/>
  <c r="F9" i="4"/>
  <c r="E9" i="4"/>
  <c r="F8" i="4"/>
  <c r="E8" i="4"/>
  <c r="AQ64" i="62" l="1"/>
  <c r="AN62" i="62"/>
  <c r="AK64" i="62"/>
  <c r="AM64" i="62"/>
  <c r="L45" i="65"/>
  <c r="M43" i="65"/>
  <c r="AM43" i="65"/>
  <c r="AN43" i="65" s="1"/>
  <c r="E31" i="13"/>
  <c r="E31" i="37"/>
  <c r="E31" i="33"/>
  <c r="E31" i="24"/>
  <c r="E31" i="29"/>
  <c r="E23" i="13"/>
  <c r="E23" i="20"/>
  <c r="E23" i="37"/>
  <c r="E23" i="33"/>
  <c r="E23" i="29"/>
  <c r="E25" i="20"/>
  <c r="E25" i="13"/>
  <c r="E30" i="13"/>
  <c r="E30" i="20"/>
  <c r="E30" i="37"/>
  <c r="E30" i="29"/>
  <c r="E30" i="33"/>
  <c r="E32" i="20"/>
  <c r="E32" i="13"/>
  <c r="E32" i="29"/>
  <c r="E24" i="24"/>
  <c r="E24" i="29"/>
  <c r="E24" i="33"/>
  <c r="E24" i="37"/>
  <c r="D47" i="72"/>
  <c r="D48" i="72"/>
  <c r="AN64" i="62" l="1"/>
  <c r="M45" i="65"/>
  <c r="AM45" i="65"/>
  <c r="H26" i="9"/>
  <c r="G26" i="9"/>
  <c r="B26" i="9"/>
  <c r="B65" i="9" l="1"/>
  <c r="D65" i="9" s="1"/>
  <c r="M26" i="8"/>
  <c r="AN45" i="65"/>
  <c r="C26" i="9"/>
  <c r="C65" i="9" l="1"/>
  <c r="N26" i="8"/>
  <c r="G33" i="4"/>
  <c r="I33" i="4" l="1"/>
  <c r="H33" i="4"/>
  <c r="J33" i="4" s="1"/>
  <c r="K9" i="18" l="1"/>
  <c r="K8" i="18"/>
  <c r="D22" i="18" l="1"/>
  <c r="D29" i="18"/>
  <c r="H78" i="18"/>
  <c r="H124" i="18"/>
  <c r="H10" i="18"/>
  <c r="D7" i="18"/>
  <c r="D10" i="18"/>
  <c r="H116" i="18"/>
  <c r="H117" i="18"/>
  <c r="H121" i="18"/>
  <c r="K7" i="18"/>
  <c r="J88" i="18"/>
  <c r="H109" i="18"/>
  <c r="H113" i="18"/>
  <c r="H125" i="18"/>
  <c r="K113" i="18"/>
  <c r="K99" i="18"/>
  <c r="H7" i="18"/>
  <c r="K11" i="18"/>
  <c r="J67" i="18"/>
  <c r="D99" i="18"/>
  <c r="J109" i="18"/>
  <c r="J112" i="18"/>
  <c r="J116" i="18"/>
  <c r="J121" i="18"/>
  <c r="D28" i="18"/>
  <c r="H34" i="18"/>
  <c r="H35" i="18"/>
  <c r="K78" i="18"/>
  <c r="K108" i="18"/>
  <c r="J113" i="18"/>
  <c r="K120" i="18"/>
  <c r="H108" i="18"/>
  <c r="J35" i="18"/>
  <c r="H67" i="18"/>
  <c r="H11" i="18"/>
  <c r="K109" i="18"/>
  <c r="J117" i="18"/>
  <c r="K12" i="18"/>
  <c r="K112" i="18"/>
  <c r="K117" i="18"/>
  <c r="H12" i="18"/>
  <c r="K35" i="18"/>
  <c r="K10" i="18"/>
  <c r="J34" i="18"/>
  <c r="D67" i="18"/>
  <c r="D88" i="18"/>
  <c r="J99" i="18"/>
  <c r="J120" i="18"/>
  <c r="K121" i="18"/>
  <c r="K124" i="18"/>
  <c r="K28" i="18"/>
  <c r="K34" i="18"/>
  <c r="D48" i="18"/>
  <c r="K67" i="18"/>
  <c r="D120" i="18"/>
  <c r="J11" i="18"/>
  <c r="J108" i="18"/>
  <c r="D112" i="18"/>
  <c r="K116" i="18"/>
  <c r="H99" i="18"/>
  <c r="D116" i="18"/>
  <c r="H22" i="18"/>
  <c r="D78" i="18"/>
  <c r="D108" i="18"/>
  <c r="J125" i="18"/>
  <c r="J9" i="18"/>
  <c r="D9" i="18"/>
  <c r="J28" i="18"/>
  <c r="J12" i="18"/>
  <c r="J7" i="18"/>
  <c r="J10" i="18"/>
  <c r="J8" i="18"/>
  <c r="D8" i="18"/>
  <c r="J78" i="18"/>
  <c r="K125" i="18"/>
  <c r="H88" i="18"/>
  <c r="K88" i="18"/>
  <c r="B97" i="4"/>
  <c r="E97" i="4"/>
  <c r="E76" i="4"/>
  <c r="B76" i="4"/>
  <c r="F97" i="4" l="1"/>
  <c r="D87" i="18"/>
  <c r="F76" i="4"/>
  <c r="C76" i="4"/>
  <c r="C97" i="4"/>
  <c r="H29" i="18"/>
  <c r="D66" i="18"/>
  <c r="K29" i="18"/>
  <c r="K22" i="18"/>
  <c r="D47" i="18"/>
  <c r="J29" i="18"/>
  <c r="H119" i="18"/>
  <c r="K100" i="18"/>
  <c r="J22" i="18"/>
  <c r="K119" i="18"/>
  <c r="L113" i="18"/>
  <c r="L12" i="18"/>
  <c r="K98" i="18"/>
  <c r="L28" i="18"/>
  <c r="L88" i="18"/>
  <c r="L121" i="18"/>
  <c r="L109" i="18"/>
  <c r="L120" i="18"/>
  <c r="L99" i="18"/>
  <c r="L35" i="18"/>
  <c r="J111" i="18"/>
  <c r="H111" i="18"/>
  <c r="L117" i="18"/>
  <c r="L78" i="18"/>
  <c r="L7" i="18"/>
  <c r="L108" i="18"/>
  <c r="L116" i="18"/>
  <c r="L11" i="18"/>
  <c r="L67" i="18"/>
  <c r="K111" i="18"/>
  <c r="L112" i="18"/>
  <c r="L124" i="18"/>
  <c r="D98" i="18"/>
  <c r="L10" i="18"/>
  <c r="J119" i="18"/>
  <c r="L119" i="18" s="1"/>
  <c r="D119" i="18"/>
  <c r="L34" i="18"/>
  <c r="L125" i="18"/>
  <c r="D111" i="18"/>
  <c r="K97" i="37"/>
  <c r="J97" i="37"/>
  <c r="D97" i="29"/>
  <c r="K97" i="33"/>
  <c r="K97" i="29"/>
  <c r="J97" i="13"/>
  <c r="J97" i="33"/>
  <c r="J97" i="29"/>
  <c r="D97" i="37"/>
  <c r="D97" i="13"/>
  <c r="K97" i="13"/>
  <c r="D97" i="33"/>
  <c r="K76" i="37"/>
  <c r="D76" i="33"/>
  <c r="D76" i="37"/>
  <c r="K76" i="29"/>
  <c r="J76" i="13"/>
  <c r="J76" i="37"/>
  <c r="D76" i="29"/>
  <c r="K76" i="33"/>
  <c r="J76" i="33"/>
  <c r="L76" i="33" s="1"/>
  <c r="J76" i="29"/>
  <c r="D76" i="13"/>
  <c r="K76" i="13"/>
  <c r="J8" i="37"/>
  <c r="K8" i="37"/>
  <c r="J9" i="37"/>
  <c r="K9" i="37"/>
  <c r="J36" i="37"/>
  <c r="J37" i="37"/>
  <c r="L8" i="37" l="1"/>
  <c r="L9" i="37"/>
  <c r="L76" i="29"/>
  <c r="L97" i="33"/>
  <c r="L97" i="29"/>
  <c r="D77" i="18"/>
  <c r="H68" i="18"/>
  <c r="J68" i="18"/>
  <c r="J66" i="18"/>
  <c r="L29" i="18"/>
  <c r="K79" i="18"/>
  <c r="K77" i="18"/>
  <c r="L22" i="18"/>
  <c r="L76" i="13"/>
  <c r="D97" i="4"/>
  <c r="D76" i="4"/>
  <c r="L97" i="37"/>
  <c r="K68" i="18"/>
  <c r="L76" i="37"/>
  <c r="K87" i="18"/>
  <c r="K89" i="18"/>
  <c r="L97" i="13"/>
  <c r="H100" i="18"/>
  <c r="J100" i="18"/>
  <c r="L100" i="18" s="1"/>
  <c r="J89" i="18"/>
  <c r="H89" i="18"/>
  <c r="H79" i="18"/>
  <c r="J79" i="18"/>
  <c r="I97" i="4"/>
  <c r="I76" i="4"/>
  <c r="L111" i="18"/>
  <c r="H34" i="37"/>
  <c r="H116" i="37"/>
  <c r="D114" i="37"/>
  <c r="D116" i="37"/>
  <c r="J124" i="37"/>
  <c r="H76" i="4"/>
  <c r="H97" i="4"/>
  <c r="K12" i="37"/>
  <c r="K7" i="37"/>
  <c r="H113" i="37"/>
  <c r="H117" i="37"/>
  <c r="J88" i="37"/>
  <c r="K75" i="37"/>
  <c r="K108" i="37"/>
  <c r="K96" i="37"/>
  <c r="K67" i="37"/>
  <c r="J35" i="37"/>
  <c r="J10" i="37"/>
  <c r="D7" i="37"/>
  <c r="K137" i="37"/>
  <c r="K135" i="37"/>
  <c r="K134" i="37"/>
  <c r="K122" i="37"/>
  <c r="D122" i="37"/>
  <c r="H114" i="37"/>
  <c r="H112" i="37"/>
  <c r="J121" i="37"/>
  <c r="D137" i="37"/>
  <c r="H121" i="37"/>
  <c r="K114" i="37"/>
  <c r="K107" i="37"/>
  <c r="K99" i="37"/>
  <c r="J125" i="37"/>
  <c r="K116" i="37"/>
  <c r="K78" i="37"/>
  <c r="D8" i="37"/>
  <c r="H108" i="37"/>
  <c r="D67" i="37"/>
  <c r="K110" i="37"/>
  <c r="J86" i="37"/>
  <c r="K28" i="37"/>
  <c r="H7" i="37"/>
  <c r="D135" i="37"/>
  <c r="H124" i="37"/>
  <c r="J110" i="37"/>
  <c r="D108" i="37"/>
  <c r="D28" i="37"/>
  <c r="D125" i="37"/>
  <c r="K113" i="37"/>
  <c r="J108" i="37"/>
  <c r="D34" i="37"/>
  <c r="K10" i="37"/>
  <c r="K125" i="37"/>
  <c r="J117" i="37"/>
  <c r="J113" i="37"/>
  <c r="D110" i="37"/>
  <c r="J134" i="37"/>
  <c r="H35" i="37"/>
  <c r="J28" i="37"/>
  <c r="K11" i="37"/>
  <c r="J122" i="37"/>
  <c r="L122" i="37" s="1"/>
  <c r="J116" i="37"/>
  <c r="K109" i="37"/>
  <c r="D35" i="37"/>
  <c r="J12" i="37"/>
  <c r="J7" i="37"/>
  <c r="H75" i="37"/>
  <c r="D48" i="37"/>
  <c r="J137" i="37"/>
  <c r="K121" i="37"/>
  <c r="J67" i="37"/>
  <c r="H125" i="37"/>
  <c r="D124" i="37"/>
  <c r="H96" i="37"/>
  <c r="K88" i="37"/>
  <c r="J34" i="37"/>
  <c r="D9" i="37"/>
  <c r="J107" i="37"/>
  <c r="D107" i="37"/>
  <c r="K124" i="37"/>
  <c r="D99" i="37"/>
  <c r="D134" i="37"/>
  <c r="D120" i="37"/>
  <c r="J78" i="37"/>
  <c r="D78" i="37"/>
  <c r="J75" i="37"/>
  <c r="D75" i="37"/>
  <c r="J112" i="37"/>
  <c r="D112" i="37"/>
  <c r="J109" i="37"/>
  <c r="J135" i="37"/>
  <c r="K120" i="37"/>
  <c r="J99" i="37"/>
  <c r="J96" i="37"/>
  <c r="D96" i="37"/>
  <c r="K86" i="37"/>
  <c r="J120" i="37"/>
  <c r="J114" i="37"/>
  <c r="L114" i="37" s="1"/>
  <c r="H109" i="37"/>
  <c r="D86" i="37"/>
  <c r="K117" i="37"/>
  <c r="K112" i="37"/>
  <c r="D88" i="37"/>
  <c r="H11" i="37"/>
  <c r="D10" i="37"/>
  <c r="K35" i="37"/>
  <c r="D57" i="37"/>
  <c r="D54" i="37"/>
  <c r="K34" i="37"/>
  <c r="H12" i="37"/>
  <c r="K37" i="37"/>
  <c r="D37" i="37"/>
  <c r="H10" i="37"/>
  <c r="K36" i="37"/>
  <c r="D36" i="37"/>
  <c r="J11" i="37"/>
  <c r="L79" i="18" l="1"/>
  <c r="J76" i="4"/>
  <c r="H29" i="37"/>
  <c r="J29" i="37"/>
  <c r="D100" i="37"/>
  <c r="L68" i="18"/>
  <c r="L89" i="18"/>
  <c r="K98" i="37"/>
  <c r="H66" i="18"/>
  <c r="K66" i="18"/>
  <c r="L66" i="18" s="1"/>
  <c r="K77" i="37"/>
  <c r="J79" i="37"/>
  <c r="L110" i="37"/>
  <c r="J97" i="4"/>
  <c r="J100" i="37"/>
  <c r="J66" i="37"/>
  <c r="H87" i="18"/>
  <c r="J87" i="18"/>
  <c r="L87" i="18" s="1"/>
  <c r="H77" i="18"/>
  <c r="J77" i="18"/>
  <c r="L77" i="18" s="1"/>
  <c r="J98" i="18"/>
  <c r="L98" i="18" s="1"/>
  <c r="H98" i="18"/>
  <c r="L116" i="37"/>
  <c r="D89" i="37"/>
  <c r="K22" i="37"/>
  <c r="D49" i="37"/>
  <c r="J22" i="37"/>
  <c r="H22" i="37"/>
  <c r="K29" i="37"/>
  <c r="D29" i="37"/>
  <c r="D22" i="37"/>
  <c r="D87" i="37"/>
  <c r="D56" i="37"/>
  <c r="L88" i="37"/>
  <c r="L124" i="37"/>
  <c r="L12" i="37"/>
  <c r="L78" i="37"/>
  <c r="K111" i="37"/>
  <c r="L7" i="37"/>
  <c r="L135" i="37"/>
  <c r="D53" i="37"/>
  <c r="L28" i="37"/>
  <c r="L96" i="37"/>
  <c r="L34" i="37"/>
  <c r="L109" i="37"/>
  <c r="L67" i="37"/>
  <c r="L99" i="37"/>
  <c r="L108" i="37"/>
  <c r="L134" i="37"/>
  <c r="L10" i="37"/>
  <c r="D47" i="37"/>
  <c r="L107" i="37"/>
  <c r="L75" i="37"/>
  <c r="K119" i="37"/>
  <c r="H111" i="37"/>
  <c r="L86" i="37"/>
  <c r="L121" i="37"/>
  <c r="H119" i="37"/>
  <c r="L137" i="37"/>
  <c r="L35" i="37"/>
  <c r="L120" i="37"/>
  <c r="L11" i="37"/>
  <c r="D119" i="37"/>
  <c r="L117" i="37"/>
  <c r="L125" i="37"/>
  <c r="L113" i="37"/>
  <c r="J111" i="37"/>
  <c r="D111" i="37"/>
  <c r="D66" i="37"/>
  <c r="D98" i="37"/>
  <c r="J119" i="37"/>
  <c r="L112" i="37"/>
  <c r="D77" i="37"/>
  <c r="L29" i="37" l="1"/>
  <c r="K79" i="37"/>
  <c r="L79" i="37" s="1"/>
  <c r="K100" i="37"/>
  <c r="K87" i="37"/>
  <c r="K89" i="37"/>
  <c r="H68" i="37"/>
  <c r="H79" i="37"/>
  <c r="H100" i="37"/>
  <c r="H77" i="37"/>
  <c r="H98" i="37"/>
  <c r="L100" i="37"/>
  <c r="L22" i="37"/>
  <c r="J68" i="37"/>
  <c r="J98" i="37"/>
  <c r="L98" i="37" s="1"/>
  <c r="K68" i="37"/>
  <c r="H89" i="37"/>
  <c r="J89" i="37"/>
  <c r="L89" i="37" s="1"/>
  <c r="H87" i="37"/>
  <c r="L111" i="37"/>
  <c r="L119" i="37"/>
  <c r="J77" i="37" l="1"/>
  <c r="L77" i="37" s="1"/>
  <c r="L68" i="37"/>
  <c r="J87" i="37"/>
  <c r="L87" i="37" s="1"/>
  <c r="H66" i="37"/>
  <c r="K66" i="37"/>
  <c r="L66" i="37" s="1"/>
  <c r="C8" i="58" l="1"/>
  <c r="G31" i="4" l="1"/>
  <c r="B29" i="4" l="1"/>
  <c r="F29" i="4"/>
  <c r="E29" i="4"/>
  <c r="C29" i="4"/>
  <c r="G23" i="4"/>
  <c r="E22" i="4"/>
  <c r="F22" i="4"/>
  <c r="B22" i="4"/>
  <c r="C22" i="4"/>
  <c r="G24" i="4"/>
  <c r="G30" i="4"/>
  <c r="G25" i="4"/>
  <c r="G32" i="4"/>
  <c r="D32" i="4"/>
  <c r="D24" i="4"/>
  <c r="I23" i="37"/>
  <c r="I25" i="37"/>
  <c r="I25" i="18"/>
  <c r="I30" i="37"/>
  <c r="I30" i="18"/>
  <c r="I31" i="37"/>
  <c r="I31" i="18"/>
  <c r="G26" i="4"/>
  <c r="D25" i="4"/>
  <c r="I24" i="37"/>
  <c r="I32" i="37"/>
  <c r="I32" i="18"/>
  <c r="D30" i="4"/>
  <c r="D31" i="4"/>
  <c r="E29" i="18" l="1"/>
  <c r="E29" i="23"/>
  <c r="E29" i="29"/>
  <c r="E29" i="33"/>
  <c r="E29" i="20"/>
  <c r="E29" i="24"/>
  <c r="E29" i="37"/>
  <c r="E29" i="13"/>
  <c r="I23" i="18"/>
  <c r="D23" i="4"/>
  <c r="I26" i="4"/>
  <c r="D26" i="4"/>
  <c r="H26" i="4"/>
  <c r="J26" i="4" s="1"/>
  <c r="F26" i="10"/>
  <c r="F16" i="10"/>
  <c r="F34" i="10"/>
  <c r="I26" i="29"/>
  <c r="I26" i="20"/>
  <c r="I26" i="23"/>
  <c r="I26" i="33"/>
  <c r="I26" i="37"/>
  <c r="I26" i="35"/>
  <c r="I26" i="18"/>
  <c r="I36" i="37"/>
  <c r="I37" i="37"/>
  <c r="G16" i="10"/>
  <c r="G26" i="10"/>
  <c r="G34" i="10"/>
  <c r="M26" i="29" l="1"/>
  <c r="M26" i="20"/>
  <c r="M26" i="23"/>
  <c r="M26" i="35"/>
  <c r="M26" i="37"/>
  <c r="M26" i="33"/>
  <c r="M26" i="18"/>
  <c r="I8" i="18"/>
  <c r="I9" i="18"/>
  <c r="H30" i="58"/>
  <c r="H29" i="58"/>
  <c r="D29" i="58"/>
  <c r="H28" i="58"/>
  <c r="D28" i="58"/>
  <c r="H27" i="58"/>
  <c r="D27" i="58"/>
  <c r="H25" i="58"/>
  <c r="C24" i="58"/>
  <c r="D25" i="58"/>
  <c r="D22" i="58"/>
  <c r="H21" i="58"/>
  <c r="D20" i="58"/>
  <c r="H19" i="58"/>
  <c r="D18" i="58"/>
  <c r="G16" i="58"/>
  <c r="F16" i="58"/>
  <c r="H13" i="58"/>
  <c r="H12" i="58"/>
  <c r="H11" i="58"/>
  <c r="H10" i="58"/>
  <c r="H9" i="58"/>
  <c r="C38" i="58"/>
  <c r="C35" i="58"/>
  <c r="C34" i="58"/>
  <c r="B36" i="58"/>
  <c r="D11" i="58"/>
  <c r="D9" i="58"/>
  <c r="D30" i="58"/>
  <c r="D26" i="58"/>
  <c r="H22" i="58"/>
  <c r="H20" i="58"/>
  <c r="H18" i="58"/>
  <c r="H14" i="58"/>
  <c r="D13" i="58"/>
  <c r="G8" i="58"/>
  <c r="B24" i="58" l="1"/>
  <c r="D24" i="58" s="1"/>
  <c r="B37" i="58"/>
  <c r="B34" i="58"/>
  <c r="D34" i="58" s="1"/>
  <c r="B38" i="58"/>
  <c r="D38" i="58" s="1"/>
  <c r="C37" i="58"/>
  <c r="B35" i="58"/>
  <c r="D35" i="58" s="1"/>
  <c r="C36" i="58"/>
  <c r="H26" i="58"/>
  <c r="C33" i="58"/>
  <c r="C16" i="58"/>
  <c r="G24" i="58"/>
  <c r="H16" i="58"/>
  <c r="B8" i="58"/>
  <c r="D8" i="58" s="1"/>
  <c r="B33" i="58"/>
  <c r="D36" i="58"/>
  <c r="H17" i="58"/>
  <c r="D10" i="58"/>
  <c r="D12" i="58"/>
  <c r="D14" i="58"/>
  <c r="B16" i="58"/>
  <c r="D17" i="58"/>
  <c r="D19" i="58"/>
  <c r="D21" i="58"/>
  <c r="F8" i="58"/>
  <c r="H8" i="58" s="1"/>
  <c r="F24" i="58"/>
  <c r="D16" i="58" l="1"/>
  <c r="C32" i="58"/>
  <c r="G33" i="58" s="1"/>
  <c r="D37" i="58"/>
  <c r="D33" i="58"/>
  <c r="H24" i="58"/>
  <c r="B32" i="58"/>
  <c r="G34" i="58" l="1"/>
  <c r="G37" i="58"/>
  <c r="G35" i="58"/>
  <c r="G36" i="58"/>
  <c r="D32" i="58"/>
  <c r="G38" i="58"/>
  <c r="F36" i="58"/>
  <c r="F35" i="58"/>
  <c r="F33" i="58"/>
  <c r="H33" i="58" s="1"/>
  <c r="F37" i="58"/>
  <c r="H37" i="58" s="1"/>
  <c r="F38" i="58"/>
  <c r="F34" i="58"/>
  <c r="H34" i="58" l="1"/>
  <c r="H36" i="58"/>
  <c r="G32" i="58"/>
  <c r="H38" i="58"/>
  <c r="H35" i="58"/>
  <c r="F32" i="58"/>
  <c r="H32" i="58" l="1"/>
  <c r="G56" i="10" l="1"/>
  <c r="G60" i="10"/>
  <c r="F60" i="10" l="1"/>
  <c r="F56" i="10"/>
  <c r="K28" i="10" l="1"/>
  <c r="J28" i="10"/>
  <c r="K9" i="33" l="1"/>
  <c r="B35" i="4"/>
  <c r="E136" i="4"/>
  <c r="B124" i="4"/>
  <c r="F34" i="4"/>
  <c r="C136" i="4"/>
  <c r="B120" i="4"/>
  <c r="K9" i="29"/>
  <c r="K8" i="51"/>
  <c r="F117" i="4"/>
  <c r="K8" i="29"/>
  <c r="K8" i="33"/>
  <c r="K9" i="51"/>
  <c r="K8" i="25"/>
  <c r="K8" i="24"/>
  <c r="K9" i="25"/>
  <c r="K9" i="24"/>
  <c r="K8" i="22"/>
  <c r="K9" i="22"/>
  <c r="F10" i="4"/>
  <c r="I10" i="33" s="1"/>
  <c r="K9" i="20"/>
  <c r="F7" i="4"/>
  <c r="I7" i="33" s="1"/>
  <c r="E10" i="4"/>
  <c r="K8" i="20"/>
  <c r="K8" i="19"/>
  <c r="J36" i="13"/>
  <c r="B28" i="4"/>
  <c r="B12" i="4"/>
  <c r="K9" i="19"/>
  <c r="K39" i="13"/>
  <c r="K38" i="13"/>
  <c r="K37" i="13"/>
  <c r="J39" i="13"/>
  <c r="J38" i="13"/>
  <c r="J37" i="13"/>
  <c r="K36" i="13"/>
  <c r="C28" i="4"/>
  <c r="K8" i="13"/>
  <c r="K9" i="13"/>
  <c r="C117" i="4"/>
  <c r="C126" i="4"/>
  <c r="F116" i="4"/>
  <c r="E116" i="4"/>
  <c r="E124" i="4"/>
  <c r="E108" i="4"/>
  <c r="C125" i="4"/>
  <c r="F125" i="4"/>
  <c r="B118" i="4"/>
  <c r="E126" i="4"/>
  <c r="F100" i="4"/>
  <c r="E89" i="4"/>
  <c r="B68" i="4"/>
  <c r="C100" i="4"/>
  <c r="B136" i="4"/>
  <c r="B122" i="4"/>
  <c r="B113" i="4"/>
  <c r="E96" i="4"/>
  <c r="C48" i="4"/>
  <c r="E135" i="4"/>
  <c r="F137" i="4"/>
  <c r="F114" i="4"/>
  <c r="C96" i="4"/>
  <c r="C78" i="4"/>
  <c r="B38" i="4"/>
  <c r="E35" i="4"/>
  <c r="E134" i="4"/>
  <c r="C58" i="4"/>
  <c r="C112" i="4"/>
  <c r="F75" i="4"/>
  <c r="B37" i="4"/>
  <c r="E12" i="4"/>
  <c r="E7" i="4"/>
  <c r="C122" i="4"/>
  <c r="B34" i="4"/>
  <c r="B57" i="4"/>
  <c r="F11" i="4"/>
  <c r="I11" i="33" s="1"/>
  <c r="B135" i="4"/>
  <c r="B121" i="4"/>
  <c r="B112" i="4"/>
  <c r="B107" i="4"/>
  <c r="E99" i="4"/>
  <c r="C99" i="4"/>
  <c r="C55" i="4"/>
  <c r="C120" i="4"/>
  <c r="F96" i="4"/>
  <c r="F86" i="4"/>
  <c r="B36" i="4"/>
  <c r="B55" i="4"/>
  <c r="B137" i="4"/>
  <c r="B134" i="4"/>
  <c r="E75" i="4"/>
  <c r="F136" i="4"/>
  <c r="F122" i="4"/>
  <c r="F113" i="4"/>
  <c r="E122" i="4"/>
  <c r="E113" i="4"/>
  <c r="C39" i="4"/>
  <c r="G116" i="4" l="1"/>
  <c r="E34" i="4"/>
  <c r="F31" i="10" s="1"/>
  <c r="C9" i="4"/>
  <c r="E9" i="33" s="1"/>
  <c r="G113" i="4"/>
  <c r="G75" i="4"/>
  <c r="G96" i="4"/>
  <c r="E67" i="4"/>
  <c r="E11" i="4"/>
  <c r="F30" i="10" s="1"/>
  <c r="B99" i="4"/>
  <c r="E118" i="4"/>
  <c r="C75" i="4"/>
  <c r="C7" i="4"/>
  <c r="E7" i="33" s="1"/>
  <c r="C36" i="4"/>
  <c r="F78" i="4"/>
  <c r="E120" i="4"/>
  <c r="B58" i="4"/>
  <c r="C114" i="4"/>
  <c r="C137" i="4"/>
  <c r="F107" i="4"/>
  <c r="F134" i="4"/>
  <c r="F12" i="4"/>
  <c r="I12" i="33" s="1"/>
  <c r="C11" i="4"/>
  <c r="C79" i="4"/>
  <c r="E68" i="4"/>
  <c r="B100" i="4"/>
  <c r="B108" i="4"/>
  <c r="E125" i="4"/>
  <c r="G125" i="4" s="1"/>
  <c r="C124" i="4"/>
  <c r="F120" i="4"/>
  <c r="F121" i="4"/>
  <c r="C68" i="4"/>
  <c r="C89" i="4"/>
  <c r="C38" i="4"/>
  <c r="C116" i="4"/>
  <c r="F118" i="4"/>
  <c r="B10" i="4"/>
  <c r="B20" i="10" s="1"/>
  <c r="C34" i="4"/>
  <c r="C107" i="4"/>
  <c r="C134" i="4"/>
  <c r="B86" i="4"/>
  <c r="C37" i="4"/>
  <c r="E121" i="4"/>
  <c r="B96" i="4"/>
  <c r="B54" i="4"/>
  <c r="C54" i="4"/>
  <c r="E86" i="4"/>
  <c r="G86" i="4" s="1"/>
  <c r="C49" i="4"/>
  <c r="B79" i="4"/>
  <c r="E110" i="4"/>
  <c r="B110" i="4"/>
  <c r="B126" i="4"/>
  <c r="B9" i="4"/>
  <c r="C57" i="4"/>
  <c r="E137" i="4"/>
  <c r="B88" i="4"/>
  <c r="B49" i="4"/>
  <c r="E100" i="4"/>
  <c r="G100" i="4" s="1"/>
  <c r="F110" i="4"/>
  <c r="C109" i="4"/>
  <c r="B75" i="4"/>
  <c r="C10" i="4"/>
  <c r="E10" i="33" s="1"/>
  <c r="B114" i="4"/>
  <c r="F88" i="4"/>
  <c r="B39" i="4"/>
  <c r="F99" i="4"/>
  <c r="C121" i="4"/>
  <c r="E114" i="4"/>
  <c r="G114" i="4" s="1"/>
  <c r="B11" i="4"/>
  <c r="B30" i="10" s="1"/>
  <c r="C86" i="4"/>
  <c r="F112" i="4"/>
  <c r="F135" i="4"/>
  <c r="C35" i="4"/>
  <c r="B48" i="4"/>
  <c r="E78" i="4"/>
  <c r="F89" i="4"/>
  <c r="E79" i="4"/>
  <c r="C67" i="4"/>
  <c r="F126" i="4"/>
  <c r="E109" i="4"/>
  <c r="C108" i="4"/>
  <c r="F109" i="4"/>
  <c r="C12" i="4"/>
  <c r="C113" i="4"/>
  <c r="C135" i="4"/>
  <c r="E107" i="4"/>
  <c r="B78" i="4"/>
  <c r="E112" i="4"/>
  <c r="G112" i="4" s="1"/>
  <c r="C8" i="4"/>
  <c r="E8" i="33" s="1"/>
  <c r="F35" i="4"/>
  <c r="E88" i="4"/>
  <c r="B67" i="4"/>
  <c r="F79" i="4"/>
  <c r="E117" i="4"/>
  <c r="G117" i="4" s="1"/>
  <c r="C118" i="4"/>
  <c r="B125" i="4"/>
  <c r="C110" i="4"/>
  <c r="B116" i="4"/>
  <c r="F124" i="4"/>
  <c r="F67" i="4"/>
  <c r="H9" i="9"/>
  <c r="C88" i="4"/>
  <c r="B89" i="4"/>
  <c r="B23" i="10" s="1"/>
  <c r="F68" i="4"/>
  <c r="B109" i="4"/>
  <c r="B117" i="4"/>
  <c r="F108" i="4"/>
  <c r="E28" i="18"/>
  <c r="E28" i="20"/>
  <c r="E28" i="24"/>
  <c r="E28" i="51"/>
  <c r="E28" i="13"/>
  <c r="E28" i="23"/>
  <c r="E28" i="29"/>
  <c r="E28" i="33"/>
  <c r="E28" i="37"/>
  <c r="E28" i="25"/>
  <c r="H23" i="9"/>
  <c r="B41" i="9"/>
  <c r="B42" i="9"/>
  <c r="M44" i="8" s="1"/>
  <c r="C40" i="9"/>
  <c r="H41" i="9"/>
  <c r="H13" i="9"/>
  <c r="N63" i="8" s="1"/>
  <c r="G12" i="9"/>
  <c r="M62" i="8" s="1"/>
  <c r="G19" i="9"/>
  <c r="M68" i="8" s="1"/>
  <c r="H39" i="9"/>
  <c r="H12" i="9"/>
  <c r="N62" i="8" s="1"/>
  <c r="C38" i="9"/>
  <c r="G27" i="9"/>
  <c r="M72" i="8" s="1"/>
  <c r="G29" i="9"/>
  <c r="G35" i="9"/>
  <c r="B35" i="9"/>
  <c r="B40" i="9"/>
  <c r="C30" i="9"/>
  <c r="N30" i="8" s="1"/>
  <c r="D28" i="4"/>
  <c r="D38" i="4"/>
  <c r="B16" i="10"/>
  <c r="K135" i="26"/>
  <c r="K7" i="35"/>
  <c r="H29" i="29"/>
  <c r="K121" i="13"/>
  <c r="H121" i="33"/>
  <c r="H29" i="20"/>
  <c r="H125" i="33"/>
  <c r="H68" i="29"/>
  <c r="K113" i="33"/>
  <c r="H68" i="35"/>
  <c r="H29" i="13"/>
  <c r="K68" i="20"/>
  <c r="K12" i="29"/>
  <c r="J86" i="29"/>
  <c r="K108" i="33"/>
  <c r="H22" i="33"/>
  <c r="K68" i="33"/>
  <c r="H35" i="29"/>
  <c r="H34" i="13"/>
  <c r="H121" i="27"/>
  <c r="D55" i="39"/>
  <c r="K89" i="27"/>
  <c r="K108" i="27"/>
  <c r="H121" i="35"/>
  <c r="K22" i="51"/>
  <c r="K135" i="34"/>
  <c r="K134" i="26"/>
  <c r="K113" i="29"/>
  <c r="H100" i="29"/>
  <c r="K137" i="26"/>
  <c r="K116" i="29"/>
  <c r="J79" i="29"/>
  <c r="K28" i="51"/>
  <c r="H89" i="29"/>
  <c r="K12" i="33"/>
  <c r="K116" i="33"/>
  <c r="H34" i="33"/>
  <c r="H12" i="33"/>
  <c r="H79" i="27"/>
  <c r="H125" i="29"/>
  <c r="K108" i="23"/>
  <c r="D55" i="22"/>
  <c r="K22" i="23"/>
  <c r="K100" i="27"/>
  <c r="H40" i="9"/>
  <c r="K107" i="33"/>
  <c r="K100" i="33"/>
  <c r="K75" i="33"/>
  <c r="K122" i="33"/>
  <c r="H86" i="35"/>
  <c r="K114" i="33"/>
  <c r="H29" i="33"/>
  <c r="D58" i="39"/>
  <c r="H75" i="33"/>
  <c r="D37" i="13"/>
  <c r="K89" i="20"/>
  <c r="H100" i="20"/>
  <c r="K89" i="23"/>
  <c r="K68" i="23"/>
  <c r="K28" i="24"/>
  <c r="H135" i="26"/>
  <c r="H22" i="29"/>
  <c r="K113" i="35"/>
  <c r="K12" i="35"/>
  <c r="K109" i="35"/>
  <c r="H12" i="35"/>
  <c r="H96" i="33"/>
  <c r="H117" i="33"/>
  <c r="K100" i="20"/>
  <c r="K28" i="25"/>
  <c r="K136" i="34"/>
  <c r="K96" i="33"/>
  <c r="H35" i="33"/>
  <c r="D49" i="33"/>
  <c r="K117" i="33"/>
  <c r="H100" i="27"/>
  <c r="H109" i="35"/>
  <c r="K28" i="23"/>
  <c r="K113" i="20"/>
  <c r="K109" i="27"/>
  <c r="K89" i="33"/>
  <c r="K11" i="35"/>
  <c r="H113" i="35"/>
  <c r="H100" i="23"/>
  <c r="C37" i="9"/>
  <c r="B21" i="10"/>
  <c r="K109" i="23"/>
  <c r="H109" i="27"/>
  <c r="K10" i="35"/>
  <c r="K34" i="13"/>
  <c r="K107" i="13"/>
  <c r="K121" i="23"/>
  <c r="H109" i="23"/>
  <c r="H22" i="23"/>
  <c r="H89" i="35"/>
  <c r="H100" i="33"/>
  <c r="H68" i="33"/>
  <c r="K125" i="33"/>
  <c r="D49" i="39"/>
  <c r="K7" i="13"/>
  <c r="K7" i="19"/>
  <c r="K10" i="29"/>
  <c r="H7" i="23"/>
  <c r="H7" i="29"/>
  <c r="H7" i="33"/>
  <c r="K10" i="33"/>
  <c r="H10" i="13"/>
  <c r="K7" i="23"/>
  <c r="K11" i="33"/>
  <c r="K7" i="29"/>
  <c r="H10" i="35"/>
  <c r="H11" i="13"/>
  <c r="H89" i="20"/>
  <c r="K22" i="13"/>
  <c r="K29" i="13"/>
  <c r="H79" i="13"/>
  <c r="K100" i="13"/>
  <c r="K116" i="13"/>
  <c r="K10" i="13"/>
  <c r="H121" i="13"/>
  <c r="K7" i="20"/>
  <c r="K10" i="20"/>
  <c r="C39" i="9"/>
  <c r="K22" i="24"/>
  <c r="D49" i="26"/>
  <c r="K11" i="29"/>
  <c r="H22" i="35"/>
  <c r="H113" i="29"/>
  <c r="H7" i="35"/>
  <c r="H11" i="35"/>
  <c r="K7" i="33"/>
  <c r="H89" i="33"/>
  <c r="H107" i="33"/>
  <c r="K121" i="33"/>
  <c r="H89" i="13"/>
  <c r="K109" i="13"/>
  <c r="K67" i="13"/>
  <c r="K11" i="13"/>
  <c r="H22" i="20"/>
  <c r="H113" i="33"/>
  <c r="H107" i="35"/>
  <c r="D38" i="13"/>
  <c r="H12" i="23"/>
  <c r="H136" i="26"/>
  <c r="H89" i="27"/>
  <c r="K28" i="29"/>
  <c r="K34" i="29"/>
  <c r="H134" i="26"/>
  <c r="K117" i="29"/>
  <c r="H35" i="35"/>
  <c r="H79" i="23"/>
  <c r="H89" i="23"/>
  <c r="H117" i="23"/>
  <c r="K35" i="29"/>
  <c r="H117" i="29"/>
  <c r="D49" i="13"/>
  <c r="H38" i="9"/>
  <c r="H43" i="9"/>
  <c r="D39" i="13"/>
  <c r="H22" i="13"/>
  <c r="H113" i="20"/>
  <c r="H7" i="13"/>
  <c r="B44" i="10"/>
  <c r="K35" i="13"/>
  <c r="K108" i="13"/>
  <c r="K12" i="13"/>
  <c r="H107" i="13"/>
  <c r="C42" i="9"/>
  <c r="N44" i="8" s="1"/>
  <c r="C43" i="9"/>
  <c r="N45" i="8" s="1"/>
  <c r="H37" i="9"/>
  <c r="C41" i="9"/>
  <c r="D48" i="13"/>
  <c r="J10" i="13"/>
  <c r="D10" i="13"/>
  <c r="K28" i="13"/>
  <c r="K68" i="13"/>
  <c r="K112" i="13"/>
  <c r="K117" i="13"/>
  <c r="H35" i="13"/>
  <c r="H109" i="13"/>
  <c r="J89" i="13"/>
  <c r="D89" i="13"/>
  <c r="D11" i="13"/>
  <c r="J11" i="13"/>
  <c r="J9" i="19"/>
  <c r="D9" i="19"/>
  <c r="B34" i="9"/>
  <c r="K113" i="13"/>
  <c r="J9" i="13"/>
  <c r="D9" i="13"/>
  <c r="H68" i="13"/>
  <c r="G11" i="9"/>
  <c r="M61" i="8" s="1"/>
  <c r="J88" i="13"/>
  <c r="D88" i="13"/>
  <c r="H100" i="13"/>
  <c r="H12" i="13"/>
  <c r="C34" i="9"/>
  <c r="H34" i="9"/>
  <c r="G34" i="9"/>
  <c r="D78" i="13"/>
  <c r="J78" i="13"/>
  <c r="J12" i="13"/>
  <c r="D12" i="13"/>
  <c r="H77" i="13"/>
  <c r="K120" i="13"/>
  <c r="C35" i="9"/>
  <c r="K88" i="13"/>
  <c r="H11" i="9"/>
  <c r="N61" i="8" s="1"/>
  <c r="H35" i="9"/>
  <c r="H117" i="13"/>
  <c r="D35" i="13"/>
  <c r="J35" i="13"/>
  <c r="J68" i="13"/>
  <c r="K86" i="13"/>
  <c r="K89" i="13"/>
  <c r="J107" i="13"/>
  <c r="D107" i="13"/>
  <c r="D112" i="13"/>
  <c r="J112" i="13"/>
  <c r="J117" i="13"/>
  <c r="D86" i="13"/>
  <c r="J86" i="13"/>
  <c r="J125" i="13"/>
  <c r="G10" i="9"/>
  <c r="M60" i="8" s="1"/>
  <c r="D8" i="20"/>
  <c r="J8" i="20"/>
  <c r="L8" i="20" s="1"/>
  <c r="J79" i="13"/>
  <c r="D99" i="13"/>
  <c r="J99" i="13"/>
  <c r="J124" i="13"/>
  <c r="D124" i="13"/>
  <c r="H108" i="13"/>
  <c r="H113" i="13"/>
  <c r="J68" i="20"/>
  <c r="D68" i="20"/>
  <c r="J100" i="20"/>
  <c r="D100" i="20"/>
  <c r="D36" i="13"/>
  <c r="D54" i="13"/>
  <c r="D108" i="13"/>
  <c r="J108" i="13"/>
  <c r="J113" i="13"/>
  <c r="K124" i="13"/>
  <c r="J7" i="20"/>
  <c r="D7" i="20"/>
  <c r="J7" i="13"/>
  <c r="D7" i="13"/>
  <c r="D22" i="13"/>
  <c r="J22" i="13"/>
  <c r="J29" i="13"/>
  <c r="D29" i="13"/>
  <c r="D57" i="13"/>
  <c r="K78" i="13"/>
  <c r="K99" i="13"/>
  <c r="D109" i="13"/>
  <c r="J109" i="13"/>
  <c r="J120" i="13"/>
  <c r="D120" i="13"/>
  <c r="H125" i="13"/>
  <c r="J10" i="20"/>
  <c r="D10" i="20"/>
  <c r="J7" i="19"/>
  <c r="D7" i="19"/>
  <c r="J28" i="20"/>
  <c r="D28" i="20"/>
  <c r="B36" i="9"/>
  <c r="K79" i="20"/>
  <c r="H36" i="9"/>
  <c r="K121" i="20"/>
  <c r="H77" i="20"/>
  <c r="D54" i="22"/>
  <c r="D22" i="23"/>
  <c r="J22" i="23"/>
  <c r="D28" i="24"/>
  <c r="J28" i="24"/>
  <c r="D28" i="25"/>
  <c r="J28" i="25"/>
  <c r="J100" i="27"/>
  <c r="J112" i="23"/>
  <c r="D112" i="23"/>
  <c r="J22" i="24"/>
  <c r="D22" i="24"/>
  <c r="G20" i="9"/>
  <c r="M69" i="8" s="1"/>
  <c r="J88" i="27"/>
  <c r="D88" i="27"/>
  <c r="D8" i="22"/>
  <c r="J8" i="22"/>
  <c r="L8" i="22" s="1"/>
  <c r="D29" i="23"/>
  <c r="J29" i="23"/>
  <c r="G37" i="9"/>
  <c r="K112" i="23"/>
  <c r="D7" i="24"/>
  <c r="J7" i="24"/>
  <c r="J22" i="51"/>
  <c r="D22" i="51"/>
  <c r="G21" i="9"/>
  <c r="K11" i="23"/>
  <c r="K35" i="23"/>
  <c r="J117" i="23"/>
  <c r="K29" i="24"/>
  <c r="D48" i="25"/>
  <c r="D9" i="22"/>
  <c r="J9" i="22"/>
  <c r="L9" i="22" s="1"/>
  <c r="K12" i="23"/>
  <c r="K67" i="23"/>
  <c r="D78" i="23"/>
  <c r="K78" i="23"/>
  <c r="J108" i="23"/>
  <c r="D108" i="23"/>
  <c r="H113" i="23"/>
  <c r="J68" i="27"/>
  <c r="K88" i="27"/>
  <c r="H20" i="9"/>
  <c r="N69" i="8" s="1"/>
  <c r="D67" i="29"/>
  <c r="K67" i="29"/>
  <c r="J75" i="33"/>
  <c r="D75" i="33"/>
  <c r="D48" i="26"/>
  <c r="H19" i="9"/>
  <c r="N68" i="8" s="1"/>
  <c r="K67" i="27"/>
  <c r="J79" i="27"/>
  <c r="J121" i="27"/>
  <c r="D48" i="51"/>
  <c r="G23" i="9"/>
  <c r="J28" i="29"/>
  <c r="D28" i="29"/>
  <c r="D136" i="26"/>
  <c r="J136" i="26"/>
  <c r="H68" i="27"/>
  <c r="H117" i="27"/>
  <c r="D7" i="29"/>
  <c r="J7" i="29"/>
  <c r="J10" i="35"/>
  <c r="J12" i="29"/>
  <c r="H12" i="29"/>
  <c r="J109" i="29"/>
  <c r="D109" i="29"/>
  <c r="K120" i="29"/>
  <c r="D68" i="29"/>
  <c r="J68" i="29"/>
  <c r="D86" i="29"/>
  <c r="K86" i="29"/>
  <c r="K89" i="29"/>
  <c r="K107" i="29"/>
  <c r="J112" i="29"/>
  <c r="D112" i="29"/>
  <c r="D116" i="29"/>
  <c r="J116" i="29"/>
  <c r="H121" i="29"/>
  <c r="J7" i="35"/>
  <c r="L7" i="35" s="1"/>
  <c r="K22" i="35"/>
  <c r="K29" i="35"/>
  <c r="J10" i="33"/>
  <c r="D10" i="33"/>
  <c r="J68" i="33"/>
  <c r="D68" i="33"/>
  <c r="J125" i="35"/>
  <c r="L125" i="35" s="1"/>
  <c r="D54" i="33"/>
  <c r="J86" i="35"/>
  <c r="J89" i="35"/>
  <c r="J107" i="35"/>
  <c r="D57" i="33"/>
  <c r="K78" i="33"/>
  <c r="K77" i="33"/>
  <c r="K112" i="33"/>
  <c r="K121" i="35"/>
  <c r="J8" i="33"/>
  <c r="L8" i="33" s="1"/>
  <c r="D8" i="33"/>
  <c r="H11" i="33"/>
  <c r="K35" i="33"/>
  <c r="D96" i="33"/>
  <c r="J96" i="33"/>
  <c r="J108" i="33"/>
  <c r="D108" i="33"/>
  <c r="K110" i="33"/>
  <c r="D116" i="33"/>
  <c r="J116" i="33"/>
  <c r="D54" i="39"/>
  <c r="J8" i="13"/>
  <c r="D8" i="13"/>
  <c r="J28" i="13"/>
  <c r="D28" i="13"/>
  <c r="J34" i="13"/>
  <c r="D34" i="13"/>
  <c r="D67" i="13"/>
  <c r="J67" i="13"/>
  <c r="K79" i="13"/>
  <c r="H88" i="13"/>
  <c r="D100" i="13"/>
  <c r="J100" i="13"/>
  <c r="J116" i="13"/>
  <c r="D116" i="13"/>
  <c r="J121" i="13"/>
  <c r="D113" i="20"/>
  <c r="J113" i="20"/>
  <c r="K125" i="13"/>
  <c r="J8" i="19"/>
  <c r="D8" i="19"/>
  <c r="D79" i="20"/>
  <c r="J79" i="20"/>
  <c r="J121" i="20"/>
  <c r="D121" i="20"/>
  <c r="D57" i="22"/>
  <c r="J9" i="20"/>
  <c r="L9" i="20" s="1"/>
  <c r="D9" i="20"/>
  <c r="H68" i="20"/>
  <c r="K22" i="20"/>
  <c r="K29" i="20"/>
  <c r="C36" i="9"/>
  <c r="H79" i="20"/>
  <c r="G13" i="9"/>
  <c r="M63" i="8" s="1"/>
  <c r="H121" i="20"/>
  <c r="J113" i="23"/>
  <c r="J125" i="27"/>
  <c r="K7" i="22"/>
  <c r="J12" i="35"/>
  <c r="D49" i="22"/>
  <c r="J10" i="23"/>
  <c r="J34" i="23"/>
  <c r="K113" i="23"/>
  <c r="J125" i="23"/>
  <c r="J8" i="24"/>
  <c r="L8" i="24" s="1"/>
  <c r="D8" i="24"/>
  <c r="G17" i="9"/>
  <c r="M66" i="8" s="1"/>
  <c r="J7" i="25"/>
  <c r="D7" i="25"/>
  <c r="J12" i="23"/>
  <c r="J78" i="23"/>
  <c r="K7" i="24"/>
  <c r="D10" i="24"/>
  <c r="J10" i="24"/>
  <c r="H29" i="23"/>
  <c r="J68" i="23"/>
  <c r="K79" i="23"/>
  <c r="J88" i="23"/>
  <c r="G16" i="9"/>
  <c r="M65" i="8" s="1"/>
  <c r="D88" i="23"/>
  <c r="K99" i="23"/>
  <c r="J109" i="23"/>
  <c r="K120" i="23"/>
  <c r="K10" i="24"/>
  <c r="D48" i="40"/>
  <c r="J29" i="29"/>
  <c r="D29" i="29"/>
  <c r="D112" i="27"/>
  <c r="J112" i="27"/>
  <c r="J117" i="27"/>
  <c r="D48" i="41"/>
  <c r="K68" i="27"/>
  <c r="K112" i="27"/>
  <c r="K117" i="27"/>
  <c r="D134" i="26"/>
  <c r="J134" i="26"/>
  <c r="D137" i="26"/>
  <c r="J137" i="26"/>
  <c r="H113" i="27"/>
  <c r="K7" i="51"/>
  <c r="K10" i="51"/>
  <c r="J78" i="29"/>
  <c r="D78" i="29"/>
  <c r="J22" i="29"/>
  <c r="D22" i="29"/>
  <c r="K68" i="29"/>
  <c r="J88" i="29"/>
  <c r="G24" i="9"/>
  <c r="M70" i="8" s="1"/>
  <c r="D88" i="29"/>
  <c r="J11" i="33"/>
  <c r="J121" i="29"/>
  <c r="J134" i="34"/>
  <c r="D134" i="34"/>
  <c r="H29" i="35"/>
  <c r="K108" i="29"/>
  <c r="D48" i="34"/>
  <c r="G25" i="9"/>
  <c r="M71" i="8" s="1"/>
  <c r="J22" i="35"/>
  <c r="J29" i="35"/>
  <c r="H77" i="29"/>
  <c r="H107" i="29"/>
  <c r="K112" i="29"/>
  <c r="J117" i="29"/>
  <c r="J135" i="34"/>
  <c r="D135" i="34"/>
  <c r="K34" i="35"/>
  <c r="J117" i="35"/>
  <c r="J9" i="33"/>
  <c r="L9" i="33" s="1"/>
  <c r="D9" i="33"/>
  <c r="J78" i="33"/>
  <c r="D78" i="33"/>
  <c r="J22" i="33"/>
  <c r="D22" i="33"/>
  <c r="J29" i="33"/>
  <c r="D29" i="33"/>
  <c r="J67" i="33"/>
  <c r="K79" i="33"/>
  <c r="H42" i="9"/>
  <c r="K86" i="35"/>
  <c r="K89" i="35"/>
  <c r="K107" i="35"/>
  <c r="H117" i="35"/>
  <c r="H77" i="33"/>
  <c r="J99" i="33"/>
  <c r="D99" i="33"/>
  <c r="D109" i="33"/>
  <c r="J109" i="33"/>
  <c r="D48" i="38"/>
  <c r="G43" i="9"/>
  <c r="H30" i="9"/>
  <c r="J112" i="33"/>
  <c r="D112" i="33"/>
  <c r="J117" i="33"/>
  <c r="D48" i="39"/>
  <c r="D47" i="39"/>
  <c r="D56" i="21"/>
  <c r="D57" i="21"/>
  <c r="K28" i="20"/>
  <c r="J89" i="20"/>
  <c r="D89" i="20"/>
  <c r="J28" i="23"/>
  <c r="D28" i="23"/>
  <c r="D48" i="21"/>
  <c r="D57" i="25"/>
  <c r="J11" i="23"/>
  <c r="J35" i="23"/>
  <c r="J8" i="25"/>
  <c r="L8" i="25" s="1"/>
  <c r="D8" i="25"/>
  <c r="J9" i="51"/>
  <c r="L9" i="51" s="1"/>
  <c r="D9" i="51"/>
  <c r="K29" i="23"/>
  <c r="J67" i="23"/>
  <c r="D67" i="23"/>
  <c r="J79" i="23"/>
  <c r="J99" i="23"/>
  <c r="D99" i="23"/>
  <c r="J120" i="23"/>
  <c r="D120" i="23"/>
  <c r="K125" i="23"/>
  <c r="K7" i="25"/>
  <c r="D48" i="22"/>
  <c r="H10" i="23"/>
  <c r="H34" i="23"/>
  <c r="J89" i="23"/>
  <c r="K100" i="23"/>
  <c r="K116" i="23"/>
  <c r="J121" i="23"/>
  <c r="H125" i="23"/>
  <c r="J9" i="24"/>
  <c r="L9" i="24" s="1"/>
  <c r="D9" i="24"/>
  <c r="D54" i="25"/>
  <c r="D99" i="27"/>
  <c r="J99" i="27"/>
  <c r="J113" i="27"/>
  <c r="D57" i="41"/>
  <c r="K113" i="27"/>
  <c r="J7" i="51"/>
  <c r="D7" i="51"/>
  <c r="D10" i="51"/>
  <c r="J10" i="51"/>
  <c r="H22" i="9"/>
  <c r="J34" i="29"/>
  <c r="D34" i="29"/>
  <c r="K78" i="27"/>
  <c r="K77" i="27"/>
  <c r="K120" i="27"/>
  <c r="H125" i="27"/>
  <c r="D10" i="29"/>
  <c r="J10" i="29"/>
  <c r="J89" i="29"/>
  <c r="D89" i="29"/>
  <c r="J11" i="35"/>
  <c r="H10" i="29"/>
  <c r="K22" i="29"/>
  <c r="K29" i="29"/>
  <c r="J120" i="29"/>
  <c r="D120" i="29"/>
  <c r="J107" i="29"/>
  <c r="D107" i="29"/>
  <c r="H34" i="35"/>
  <c r="K78" i="29"/>
  <c r="K99" i="29"/>
  <c r="K109" i="29"/>
  <c r="J125" i="29"/>
  <c r="K134" i="34"/>
  <c r="J34" i="35"/>
  <c r="J68" i="35"/>
  <c r="H28" i="9"/>
  <c r="N73" i="8" s="1"/>
  <c r="H79" i="29"/>
  <c r="J113" i="29"/>
  <c r="K125" i="29"/>
  <c r="K35" i="35"/>
  <c r="K68" i="35"/>
  <c r="D48" i="33"/>
  <c r="K117" i="35"/>
  <c r="G65" i="9"/>
  <c r="D67" i="33"/>
  <c r="K67" i="33"/>
  <c r="J79" i="33"/>
  <c r="D79" i="33"/>
  <c r="K125" i="35"/>
  <c r="J28" i="33"/>
  <c r="D28" i="33"/>
  <c r="J34" i="33"/>
  <c r="K86" i="33"/>
  <c r="D122" i="33"/>
  <c r="J122" i="33"/>
  <c r="J113" i="35"/>
  <c r="K22" i="33"/>
  <c r="K29" i="33"/>
  <c r="H79" i="33"/>
  <c r="J88" i="33"/>
  <c r="D88" i="33"/>
  <c r="J100" i="33"/>
  <c r="D100" i="33"/>
  <c r="K120" i="33"/>
  <c r="D113" i="33"/>
  <c r="J113" i="33"/>
  <c r="D57" i="39"/>
  <c r="D54" i="21"/>
  <c r="D53" i="21"/>
  <c r="J22" i="20"/>
  <c r="D22" i="20"/>
  <c r="J29" i="20"/>
  <c r="D29" i="20"/>
  <c r="D48" i="20"/>
  <c r="K77" i="20"/>
  <c r="J7" i="23"/>
  <c r="G15" i="9"/>
  <c r="G14" i="9"/>
  <c r="M64" i="8" s="1"/>
  <c r="K88" i="23"/>
  <c r="J35" i="29"/>
  <c r="D7" i="22"/>
  <c r="J7" i="22"/>
  <c r="H121" i="23"/>
  <c r="J29" i="24"/>
  <c r="D29" i="24"/>
  <c r="H18" i="9"/>
  <c r="N67" i="8" s="1"/>
  <c r="J89" i="27"/>
  <c r="K10" i="23"/>
  <c r="K34" i="23"/>
  <c r="H68" i="23"/>
  <c r="J100" i="23"/>
  <c r="D116" i="23"/>
  <c r="J116" i="23"/>
  <c r="J108" i="27"/>
  <c r="D108" i="27"/>
  <c r="J28" i="51"/>
  <c r="D28" i="51"/>
  <c r="H11" i="23"/>
  <c r="H35" i="23"/>
  <c r="K117" i="23"/>
  <c r="J9" i="25"/>
  <c r="L9" i="25" s="1"/>
  <c r="D9" i="25"/>
  <c r="H77" i="27"/>
  <c r="J109" i="27"/>
  <c r="D67" i="27"/>
  <c r="J67" i="27"/>
  <c r="K99" i="27"/>
  <c r="K125" i="27"/>
  <c r="G22" i="9"/>
  <c r="K136" i="26"/>
  <c r="J78" i="27"/>
  <c r="D78" i="27"/>
  <c r="D120" i="27"/>
  <c r="J120" i="27"/>
  <c r="J8" i="51"/>
  <c r="L8" i="51" s="1"/>
  <c r="D8" i="51"/>
  <c r="G18" i="9"/>
  <c r="M67" i="8" s="1"/>
  <c r="D135" i="26"/>
  <c r="J135" i="26"/>
  <c r="K79" i="27"/>
  <c r="K121" i="27"/>
  <c r="D57" i="40"/>
  <c r="D54" i="41"/>
  <c r="D53" i="41"/>
  <c r="J8" i="29"/>
  <c r="L8" i="29" s="1"/>
  <c r="D8" i="29"/>
  <c r="J11" i="29"/>
  <c r="J99" i="29"/>
  <c r="D99" i="29"/>
  <c r="D120" i="33"/>
  <c r="J120" i="33"/>
  <c r="D9" i="29"/>
  <c r="J9" i="29"/>
  <c r="L9" i="29" s="1"/>
  <c r="H11" i="29"/>
  <c r="H34" i="29"/>
  <c r="J100" i="29"/>
  <c r="D100" i="29"/>
  <c r="J136" i="34"/>
  <c r="D136" i="34"/>
  <c r="J108" i="29"/>
  <c r="D108" i="29"/>
  <c r="J12" i="33"/>
  <c r="D125" i="33"/>
  <c r="J125" i="33"/>
  <c r="J67" i="29"/>
  <c r="D79" i="29"/>
  <c r="K79" i="29"/>
  <c r="K88" i="29"/>
  <c r="K100" i="29"/>
  <c r="K121" i="29"/>
  <c r="J35" i="35"/>
  <c r="K99" i="33"/>
  <c r="H86" i="29"/>
  <c r="H109" i="29"/>
  <c r="K88" i="33"/>
  <c r="J86" i="33"/>
  <c r="D121" i="33"/>
  <c r="J121" i="33"/>
  <c r="J121" i="35"/>
  <c r="J35" i="33"/>
  <c r="D35" i="33"/>
  <c r="J109" i="35"/>
  <c r="H125" i="35"/>
  <c r="J7" i="33"/>
  <c r="D7" i="33"/>
  <c r="H10" i="33"/>
  <c r="K28" i="33"/>
  <c r="K34" i="33"/>
  <c r="H86" i="33"/>
  <c r="J89" i="33"/>
  <c r="D89" i="33"/>
  <c r="J107" i="33"/>
  <c r="J110" i="33"/>
  <c r="D110" i="33"/>
  <c r="K109" i="33"/>
  <c r="H109" i="33"/>
  <c r="J114" i="33"/>
  <c r="D114" i="33"/>
  <c r="G28" i="9"/>
  <c r="M73" i="8" s="1"/>
  <c r="G30" i="9"/>
  <c r="B15" i="10"/>
  <c r="B9" i="10"/>
  <c r="B10" i="10"/>
  <c r="B41" i="10"/>
  <c r="F23" i="10"/>
  <c r="B25" i="10"/>
  <c r="F9" i="10"/>
  <c r="F15" i="10"/>
  <c r="F42" i="10"/>
  <c r="B33" i="10"/>
  <c r="F21" i="10"/>
  <c r="F25" i="10"/>
  <c r="F10" i="10"/>
  <c r="E48" i="72"/>
  <c r="F20" i="10"/>
  <c r="F41" i="10"/>
  <c r="B26" i="10"/>
  <c r="B34" i="10"/>
  <c r="B13" i="10"/>
  <c r="L10" i="51" l="1"/>
  <c r="G107" i="4"/>
  <c r="L7" i="51"/>
  <c r="E35" i="13"/>
  <c r="G121" i="4"/>
  <c r="G109" i="4"/>
  <c r="G79" i="4"/>
  <c r="G124" i="4"/>
  <c r="F13" i="10"/>
  <c r="G68" i="4"/>
  <c r="G108" i="4"/>
  <c r="G89" i="4"/>
  <c r="E35" i="37"/>
  <c r="D34" i="4"/>
  <c r="D35" i="4"/>
  <c r="E34" i="29"/>
  <c r="E35" i="33"/>
  <c r="E34" i="37"/>
  <c r="E34" i="13"/>
  <c r="L110" i="33"/>
  <c r="F119" i="4"/>
  <c r="B47" i="4"/>
  <c r="B11" i="10" s="1"/>
  <c r="B77" i="4"/>
  <c r="B119" i="4"/>
  <c r="B43" i="10" s="1"/>
  <c r="C119" i="4"/>
  <c r="C47" i="4"/>
  <c r="E47" i="72" s="1"/>
  <c r="K98" i="33"/>
  <c r="L28" i="51"/>
  <c r="L22" i="51"/>
  <c r="E111" i="4"/>
  <c r="F32" i="10" s="1"/>
  <c r="B98" i="4"/>
  <c r="B53" i="4"/>
  <c r="B38" i="10" s="1"/>
  <c r="C53" i="4"/>
  <c r="B111" i="4"/>
  <c r="B32" i="10" s="1"/>
  <c r="F111" i="4"/>
  <c r="E98" i="4"/>
  <c r="C56" i="4"/>
  <c r="B56" i="4"/>
  <c r="B49" i="10" s="1"/>
  <c r="C111" i="4"/>
  <c r="C98" i="4"/>
  <c r="E77" i="4"/>
  <c r="E119" i="4"/>
  <c r="F98" i="4"/>
  <c r="F77" i="4"/>
  <c r="E66" i="4"/>
  <c r="B66" i="4"/>
  <c r="E87" i="4"/>
  <c r="C66" i="4"/>
  <c r="F87" i="4"/>
  <c r="C87" i="4"/>
  <c r="C77" i="4"/>
  <c r="B87" i="4"/>
  <c r="B22" i="10" s="1"/>
  <c r="F66" i="4"/>
  <c r="B42" i="10"/>
  <c r="E99" i="18"/>
  <c r="E116" i="18"/>
  <c r="D29" i="4"/>
  <c r="E88" i="18"/>
  <c r="E9" i="18"/>
  <c r="E67" i="18"/>
  <c r="E8" i="18"/>
  <c r="E112" i="18"/>
  <c r="E108" i="18"/>
  <c r="E120" i="18"/>
  <c r="E78" i="18"/>
  <c r="D37" i="4"/>
  <c r="D36" i="4"/>
  <c r="D39" i="4"/>
  <c r="I33" i="18"/>
  <c r="I33" i="37"/>
  <c r="I33" i="33"/>
  <c r="I33" i="35"/>
  <c r="I33" i="29"/>
  <c r="I33" i="23"/>
  <c r="I33" i="20"/>
  <c r="B31" i="10"/>
  <c r="H119" i="20"/>
  <c r="D110" i="4"/>
  <c r="L117" i="35"/>
  <c r="L122" i="33"/>
  <c r="L135" i="26"/>
  <c r="E38" i="13"/>
  <c r="E39" i="13"/>
  <c r="H111" i="35"/>
  <c r="L113" i="35"/>
  <c r="D122" i="4"/>
  <c r="H119" i="35"/>
  <c r="D47" i="34"/>
  <c r="L121" i="13"/>
  <c r="L108" i="33"/>
  <c r="L121" i="35"/>
  <c r="E48" i="37"/>
  <c r="E48" i="18"/>
  <c r="I11" i="37"/>
  <c r="I11" i="18"/>
  <c r="E54" i="37"/>
  <c r="I67" i="18"/>
  <c r="I34" i="37"/>
  <c r="I34" i="18"/>
  <c r="I117" i="37"/>
  <c r="I117" i="18"/>
  <c r="E22" i="37"/>
  <c r="E22" i="18"/>
  <c r="I109" i="37"/>
  <c r="I109" i="18"/>
  <c r="E7" i="37"/>
  <c r="E7" i="18"/>
  <c r="E134" i="37"/>
  <c r="I89" i="37"/>
  <c r="I89" i="18"/>
  <c r="I10" i="37"/>
  <c r="I10" i="18"/>
  <c r="I125" i="37"/>
  <c r="I125" i="18"/>
  <c r="I124" i="37"/>
  <c r="I124" i="18"/>
  <c r="I113" i="37"/>
  <c r="I113" i="18"/>
  <c r="I68" i="37"/>
  <c r="I68" i="18"/>
  <c r="E137" i="37"/>
  <c r="I114" i="37"/>
  <c r="I96" i="37"/>
  <c r="E75" i="37"/>
  <c r="E36" i="37"/>
  <c r="E49" i="37"/>
  <c r="I100" i="37"/>
  <c r="I100" i="18"/>
  <c r="I88" i="18"/>
  <c r="E89" i="37"/>
  <c r="D114" i="4"/>
  <c r="I12" i="37"/>
  <c r="I12" i="18"/>
  <c r="I99" i="18"/>
  <c r="E37" i="37"/>
  <c r="I22" i="37"/>
  <c r="I22" i="18"/>
  <c r="I121" i="37"/>
  <c r="I121" i="18"/>
  <c r="I29" i="37"/>
  <c r="I29" i="18"/>
  <c r="I79" i="37"/>
  <c r="I79" i="18"/>
  <c r="I116" i="37"/>
  <c r="I116" i="18"/>
  <c r="I35" i="37"/>
  <c r="I35" i="18"/>
  <c r="I75" i="37"/>
  <c r="E135" i="37"/>
  <c r="I112" i="37"/>
  <c r="I108" i="37"/>
  <c r="I108" i="18"/>
  <c r="E10" i="37"/>
  <c r="E10" i="18"/>
  <c r="E57" i="37"/>
  <c r="I7" i="37"/>
  <c r="I7" i="18"/>
  <c r="E96" i="37"/>
  <c r="I78" i="18"/>
  <c r="L114" i="33"/>
  <c r="H77" i="23"/>
  <c r="K77" i="23"/>
  <c r="D47" i="21"/>
  <c r="D47" i="20"/>
  <c r="L107" i="29"/>
  <c r="L134" i="26"/>
  <c r="L109" i="23"/>
  <c r="L113" i="33"/>
  <c r="L12" i="33"/>
  <c r="D56" i="22"/>
  <c r="H111" i="20"/>
  <c r="D56" i="41"/>
  <c r="E100" i="37"/>
  <c r="E122" i="37"/>
  <c r="E78" i="37"/>
  <c r="E114" i="37"/>
  <c r="E9" i="37"/>
  <c r="E124" i="37"/>
  <c r="E8" i="37"/>
  <c r="E67" i="37"/>
  <c r="E116" i="37"/>
  <c r="E125" i="37"/>
  <c r="E99" i="37"/>
  <c r="E112" i="37"/>
  <c r="E110" i="37"/>
  <c r="E107" i="37"/>
  <c r="E88" i="37"/>
  <c r="E86" i="37"/>
  <c r="E108" i="37"/>
  <c r="E120" i="37"/>
  <c r="H66" i="27"/>
  <c r="D47" i="38"/>
  <c r="L96" i="33"/>
  <c r="L113" i="29"/>
  <c r="L89" i="23"/>
  <c r="L75" i="33"/>
  <c r="L68" i="20"/>
  <c r="L136" i="34"/>
  <c r="H98" i="20"/>
  <c r="L68" i="33"/>
  <c r="L68" i="23"/>
  <c r="L28" i="24"/>
  <c r="H98" i="29"/>
  <c r="K98" i="29"/>
  <c r="L89" i="20"/>
  <c r="L22" i="23"/>
  <c r="K98" i="20"/>
  <c r="L120" i="33"/>
  <c r="K87" i="29"/>
  <c r="L137" i="26"/>
  <c r="D47" i="40"/>
  <c r="L89" i="27"/>
  <c r="K66" i="27"/>
  <c r="L113" i="20"/>
  <c r="L28" i="23"/>
  <c r="L12" i="29"/>
  <c r="D53" i="13"/>
  <c r="K87" i="33"/>
  <c r="K87" i="23"/>
  <c r="L89" i="33"/>
  <c r="H87" i="29"/>
  <c r="L135" i="34"/>
  <c r="L109" i="27"/>
  <c r="L10" i="29"/>
  <c r="L7" i="33"/>
  <c r="H98" i="27"/>
  <c r="H66" i="23"/>
  <c r="L35" i="29"/>
  <c r="D56" i="39"/>
  <c r="L11" i="35"/>
  <c r="H87" i="35"/>
  <c r="L116" i="29"/>
  <c r="L11" i="29"/>
  <c r="D47" i="41"/>
  <c r="H111" i="13"/>
  <c r="L108" i="27"/>
  <c r="L35" i="23"/>
  <c r="N141" i="8"/>
  <c r="C12" i="9"/>
  <c r="N12" i="8" s="1"/>
  <c r="N115" i="8"/>
  <c r="C24" i="9"/>
  <c r="N24" i="8" s="1"/>
  <c r="C13" i="9"/>
  <c r="N13" i="8" s="1"/>
  <c r="C22" i="9"/>
  <c r="N22" i="8" s="1"/>
  <c r="C27" i="9"/>
  <c r="N27" i="8" s="1"/>
  <c r="K119" i="20"/>
  <c r="K111" i="13"/>
  <c r="L107" i="33"/>
  <c r="L100" i="33"/>
  <c r="L100" i="20"/>
  <c r="N144" i="8"/>
  <c r="M115" i="8"/>
  <c r="L108" i="13"/>
  <c r="D56" i="40"/>
  <c r="N145" i="8"/>
  <c r="L109" i="35"/>
  <c r="H119" i="23"/>
  <c r="L116" i="33"/>
  <c r="L100" i="27"/>
  <c r="C19" i="9"/>
  <c r="N19" i="8" s="1"/>
  <c r="D53" i="22"/>
  <c r="L35" i="33"/>
  <c r="L67" i="29"/>
  <c r="L29" i="20"/>
  <c r="L116" i="23"/>
  <c r="L12" i="35"/>
  <c r="H87" i="27"/>
  <c r="L108" i="23"/>
  <c r="L28" i="25"/>
  <c r="H98" i="13"/>
  <c r="K111" i="29"/>
  <c r="D47" i="33"/>
  <c r="D56" i="25"/>
  <c r="L117" i="33"/>
  <c r="L10" i="35"/>
  <c r="L12" i="13"/>
  <c r="K66" i="35"/>
  <c r="N139" i="8"/>
  <c r="L99" i="23"/>
  <c r="L7" i="20"/>
  <c r="K119" i="13"/>
  <c r="M117" i="8"/>
  <c r="K66" i="23"/>
  <c r="K87" i="35"/>
  <c r="M112" i="8"/>
  <c r="L11" i="33"/>
  <c r="H119" i="13"/>
  <c r="C14" i="9"/>
  <c r="N14" i="8" s="1"/>
  <c r="G9" i="9"/>
  <c r="N143" i="8"/>
  <c r="L7" i="13"/>
  <c r="M142" i="8"/>
  <c r="N138" i="8"/>
  <c r="B28" i="9"/>
  <c r="M28" i="8" s="1"/>
  <c r="M118" i="8"/>
  <c r="M143" i="8"/>
  <c r="N114" i="8"/>
  <c r="N140" i="8"/>
  <c r="N146" i="8"/>
  <c r="C9" i="9"/>
  <c r="C28" i="9"/>
  <c r="N28" i="8" s="1"/>
  <c r="C21" i="9"/>
  <c r="N21" i="8" s="1"/>
  <c r="C17" i="9"/>
  <c r="N17" i="8" s="1"/>
  <c r="M114" i="8"/>
  <c r="B11" i="9"/>
  <c r="M11" i="8" s="1"/>
  <c r="B15" i="9"/>
  <c r="M15" i="8" s="1"/>
  <c r="B9" i="9"/>
  <c r="M119" i="8"/>
  <c r="H119" i="33"/>
  <c r="L125" i="33"/>
  <c r="L121" i="23"/>
  <c r="M116" i="8"/>
  <c r="M141" i="8"/>
  <c r="L116" i="13"/>
  <c r="N118" i="8"/>
  <c r="L10" i="33"/>
  <c r="C18" i="9"/>
  <c r="N18" i="8" s="1"/>
  <c r="B18" i="9"/>
  <c r="M18" i="8" s="1"/>
  <c r="L22" i="13"/>
  <c r="L107" i="13"/>
  <c r="B10" i="9"/>
  <c r="M10" i="8" s="1"/>
  <c r="L10" i="13"/>
  <c r="L121" i="33"/>
  <c r="C25" i="9"/>
  <c r="N25" i="8" s="1"/>
  <c r="K98" i="27"/>
  <c r="H87" i="23"/>
  <c r="L29" i="24"/>
  <c r="L7" i="23"/>
  <c r="H87" i="33"/>
  <c r="L120" i="29"/>
  <c r="D47" i="22"/>
  <c r="L11" i="23"/>
  <c r="L117" i="29"/>
  <c r="B23" i="9"/>
  <c r="M23" i="8" s="1"/>
  <c r="N116" i="8"/>
  <c r="K119" i="23"/>
  <c r="L34" i="13"/>
  <c r="M145" i="8"/>
  <c r="B21" i="9"/>
  <c r="M21" i="8" s="1"/>
  <c r="B19" i="9"/>
  <c r="M19" i="8" s="1"/>
  <c r="N142" i="8"/>
  <c r="L22" i="24"/>
  <c r="L7" i="19"/>
  <c r="N112" i="8"/>
  <c r="M113" i="8"/>
  <c r="C10" i="9"/>
  <c r="N10" i="8" s="1"/>
  <c r="L11" i="13"/>
  <c r="C11" i="9"/>
  <c r="N11" i="8" s="1"/>
  <c r="M138" i="8"/>
  <c r="C29" i="9"/>
  <c r="N29" i="8" s="1"/>
  <c r="F14" i="10"/>
  <c r="E48" i="39"/>
  <c r="I89" i="20"/>
  <c r="I89" i="13"/>
  <c r="I89" i="29"/>
  <c r="I89" i="35"/>
  <c r="I89" i="33"/>
  <c r="I89" i="27"/>
  <c r="I89" i="23"/>
  <c r="G23" i="10"/>
  <c r="I35" i="23"/>
  <c r="I35" i="29"/>
  <c r="I35" i="35"/>
  <c r="I35" i="33"/>
  <c r="I35" i="13"/>
  <c r="G42" i="10"/>
  <c r="I134" i="26"/>
  <c r="G15" i="10"/>
  <c r="I10" i="23"/>
  <c r="I10" i="35"/>
  <c r="I10" i="29"/>
  <c r="I10" i="13"/>
  <c r="G20" i="10"/>
  <c r="E49" i="39"/>
  <c r="I23" i="33"/>
  <c r="I23" i="13"/>
  <c r="I23" i="23"/>
  <c r="I23" i="29"/>
  <c r="I23" i="35"/>
  <c r="E54" i="39"/>
  <c r="C25" i="10"/>
  <c r="C31" i="10"/>
  <c r="C9" i="10"/>
  <c r="C23" i="10"/>
  <c r="G44" i="10"/>
  <c r="C41" i="10"/>
  <c r="I86" i="29"/>
  <c r="I86" i="33"/>
  <c r="I86" i="35"/>
  <c r="C21" i="10"/>
  <c r="C33" i="10"/>
  <c r="C16" i="10"/>
  <c r="H16" i="9"/>
  <c r="N65" i="8" s="1"/>
  <c r="B14" i="9"/>
  <c r="M14" i="8" s="1"/>
  <c r="M146" i="8"/>
  <c r="B12" i="9"/>
  <c r="M12" i="8" s="1"/>
  <c r="H65" i="9"/>
  <c r="H17" i="9"/>
  <c r="N66" i="8" s="1"/>
  <c r="M140" i="8"/>
  <c r="N113" i="8"/>
  <c r="G39" i="9"/>
  <c r="I29" i="33"/>
  <c r="I29" i="20"/>
  <c r="I29" i="23"/>
  <c r="I29" i="29"/>
  <c r="I29" i="13"/>
  <c r="I29" i="35"/>
  <c r="G21" i="10"/>
  <c r="I25" i="20"/>
  <c r="I25" i="23"/>
  <c r="I25" i="29"/>
  <c r="I25" i="33"/>
  <c r="I25" i="13"/>
  <c r="I30" i="23"/>
  <c r="I30" i="29"/>
  <c r="I30" i="35"/>
  <c r="I30" i="33"/>
  <c r="I30" i="13"/>
  <c r="C30" i="10"/>
  <c r="I107" i="13"/>
  <c r="I107" i="29"/>
  <c r="I107" i="35"/>
  <c r="I107" i="33"/>
  <c r="C44" i="10"/>
  <c r="I75" i="33"/>
  <c r="G14" i="10"/>
  <c r="I32" i="13"/>
  <c r="I32" i="20"/>
  <c r="I32" i="23"/>
  <c r="I32" i="29"/>
  <c r="I32" i="33"/>
  <c r="I100" i="13"/>
  <c r="I100" i="20"/>
  <c r="I100" i="23"/>
  <c r="I100" i="27"/>
  <c r="I100" i="29"/>
  <c r="I100" i="33"/>
  <c r="I22" i="23"/>
  <c r="I22" i="29"/>
  <c r="I22" i="35"/>
  <c r="I22" i="33"/>
  <c r="I22" i="20"/>
  <c r="I22" i="13"/>
  <c r="G10" i="10"/>
  <c r="C34" i="10"/>
  <c r="I121" i="20"/>
  <c r="I121" i="13"/>
  <c r="I121" i="23"/>
  <c r="I121" i="35"/>
  <c r="I121" i="27"/>
  <c r="I121" i="33"/>
  <c r="I121" i="29"/>
  <c r="I113" i="20"/>
  <c r="I113" i="23"/>
  <c r="I113" i="13"/>
  <c r="I113" i="27"/>
  <c r="I113" i="35"/>
  <c r="I113" i="33"/>
  <c r="I113" i="29"/>
  <c r="I108" i="13"/>
  <c r="M144" i="8"/>
  <c r="N117" i="8"/>
  <c r="B38" i="9"/>
  <c r="B13" i="9"/>
  <c r="M13" i="8" s="1"/>
  <c r="B30" i="9"/>
  <c r="M30" i="8" s="1"/>
  <c r="G42" i="9"/>
  <c r="B39" i="9"/>
  <c r="H21" i="9"/>
  <c r="C15" i="9"/>
  <c r="N15" i="8" s="1"/>
  <c r="B29" i="9"/>
  <c r="M29" i="8" s="1"/>
  <c r="H27" i="9"/>
  <c r="N72" i="8" s="1"/>
  <c r="B37" i="9"/>
  <c r="B17" i="9"/>
  <c r="M17" i="8" s="1"/>
  <c r="I136" i="26"/>
  <c r="G33" i="10"/>
  <c r="I7" i="29"/>
  <c r="I7" i="23"/>
  <c r="I7" i="35"/>
  <c r="I7" i="13"/>
  <c r="G9" i="10"/>
  <c r="B45" i="10"/>
  <c r="I31" i="35"/>
  <c r="I31" i="13"/>
  <c r="I31" i="33"/>
  <c r="I31" i="23"/>
  <c r="I31" i="29"/>
  <c r="C45" i="10"/>
  <c r="C42" i="10"/>
  <c r="I24" i="33"/>
  <c r="C15" i="10"/>
  <c r="B27" i="9"/>
  <c r="M27" i="8" s="1"/>
  <c r="B20" i="9"/>
  <c r="M20" i="8" s="1"/>
  <c r="H15" i="9"/>
  <c r="M139" i="8"/>
  <c r="B43" i="9"/>
  <c r="M45" i="8" s="1"/>
  <c r="G41" i="9"/>
  <c r="C23" i="9"/>
  <c r="N23" i="8" s="1"/>
  <c r="H10" i="9"/>
  <c r="N60" i="8" s="1"/>
  <c r="N119" i="8"/>
  <c r="C16" i="9"/>
  <c r="N16" i="8" s="1"/>
  <c r="H29" i="9"/>
  <c r="C13" i="10"/>
  <c r="G137" i="4"/>
  <c r="F44" i="10"/>
  <c r="I135" i="26"/>
  <c r="G25" i="10"/>
  <c r="E58" i="39"/>
  <c r="I96" i="33"/>
  <c r="G24" i="10"/>
  <c r="E55" i="39"/>
  <c r="C14" i="10"/>
  <c r="I68" i="20"/>
  <c r="I68" i="23"/>
  <c r="I68" i="27"/>
  <c r="I68" i="29"/>
  <c r="I68" i="35"/>
  <c r="I68" i="33"/>
  <c r="I68" i="13"/>
  <c r="G13" i="10"/>
  <c r="G136" i="4"/>
  <c r="F33" i="10"/>
  <c r="I79" i="13"/>
  <c r="I79" i="20"/>
  <c r="I79" i="23"/>
  <c r="I79" i="33"/>
  <c r="I79" i="27"/>
  <c r="I79" i="29"/>
  <c r="I109" i="13"/>
  <c r="I109" i="27"/>
  <c r="I109" i="35"/>
  <c r="I109" i="29"/>
  <c r="I109" i="23"/>
  <c r="I109" i="33"/>
  <c r="I12" i="29"/>
  <c r="I12" i="35"/>
  <c r="I12" i="23"/>
  <c r="I12" i="13"/>
  <c r="G41" i="10"/>
  <c r="I11" i="13"/>
  <c r="I11" i="23"/>
  <c r="I11" i="35"/>
  <c r="G30" i="10"/>
  <c r="I11" i="29"/>
  <c r="F24" i="10"/>
  <c r="I125" i="13"/>
  <c r="I125" i="27"/>
  <c r="I125" i="23"/>
  <c r="I125" i="35"/>
  <c r="I125" i="29"/>
  <c r="I125" i="33"/>
  <c r="C26" i="10"/>
  <c r="I88" i="13"/>
  <c r="I34" i="13"/>
  <c r="I34" i="35"/>
  <c r="I34" i="23"/>
  <c r="I34" i="29"/>
  <c r="I34" i="33"/>
  <c r="G31" i="10"/>
  <c r="D96" i="4"/>
  <c r="B24" i="10"/>
  <c r="C24" i="10"/>
  <c r="I117" i="13"/>
  <c r="I117" i="23"/>
  <c r="I117" i="35"/>
  <c r="I117" i="29"/>
  <c r="I117" i="33"/>
  <c r="I117" i="27"/>
  <c r="C10" i="10"/>
  <c r="C20" i="10"/>
  <c r="D75" i="4"/>
  <c r="B14" i="10"/>
  <c r="E57" i="39"/>
  <c r="L120" i="27"/>
  <c r="K119" i="27"/>
  <c r="L120" i="23"/>
  <c r="L67" i="23"/>
  <c r="H98" i="33"/>
  <c r="L22" i="35"/>
  <c r="H87" i="20"/>
  <c r="L100" i="13"/>
  <c r="D53" i="39"/>
  <c r="D56" i="33"/>
  <c r="L109" i="29"/>
  <c r="L7" i="29"/>
  <c r="L28" i="29"/>
  <c r="L117" i="23"/>
  <c r="H98" i="23"/>
  <c r="L10" i="20"/>
  <c r="K98" i="13"/>
  <c r="L29" i="13"/>
  <c r="G38" i="9"/>
  <c r="B16" i="9"/>
  <c r="M16" i="8" s="1"/>
  <c r="G40" i="9"/>
  <c r="B22" i="9"/>
  <c r="M22" i="8" s="1"/>
  <c r="H14" i="9"/>
  <c r="N64" i="8" s="1"/>
  <c r="B25" i="9"/>
  <c r="M25" i="8" s="1"/>
  <c r="C20" i="9"/>
  <c r="N20" i="8" s="1"/>
  <c r="G36" i="9"/>
  <c r="H25" i="9"/>
  <c r="N71" i="8" s="1"/>
  <c r="B24" i="9"/>
  <c r="M24" i="8" s="1"/>
  <c r="H24" i="9"/>
  <c r="N70" i="8" s="1"/>
  <c r="L22" i="20"/>
  <c r="L109" i="33"/>
  <c r="L99" i="33"/>
  <c r="H111" i="29"/>
  <c r="L10" i="23"/>
  <c r="L28" i="13"/>
  <c r="L89" i="35"/>
  <c r="D56" i="13"/>
  <c r="L35" i="35"/>
  <c r="L99" i="29"/>
  <c r="K119" i="33"/>
  <c r="L88" i="33"/>
  <c r="L28" i="33"/>
  <c r="L79" i="33"/>
  <c r="L34" i="29"/>
  <c r="H66" i="33"/>
  <c r="L78" i="33"/>
  <c r="L67" i="13"/>
  <c r="H66" i="35"/>
  <c r="K87" i="27"/>
  <c r="L109" i="13"/>
  <c r="L112" i="13"/>
  <c r="L35" i="13"/>
  <c r="L79" i="29"/>
  <c r="L86" i="29"/>
  <c r="L7" i="22"/>
  <c r="L78" i="27"/>
  <c r="K66" i="33"/>
  <c r="L89" i="29"/>
  <c r="L112" i="27"/>
  <c r="L12" i="23"/>
  <c r="H87" i="13"/>
  <c r="L120" i="13"/>
  <c r="L68" i="13"/>
  <c r="L7" i="25"/>
  <c r="K66" i="20"/>
  <c r="L134" i="34"/>
  <c r="L125" i="27"/>
  <c r="L108" i="29"/>
  <c r="L67" i="27"/>
  <c r="L34" i="35"/>
  <c r="D53" i="25"/>
  <c r="L112" i="33"/>
  <c r="L29" i="33"/>
  <c r="L121" i="29"/>
  <c r="L29" i="29"/>
  <c r="H111" i="23"/>
  <c r="L86" i="35"/>
  <c r="D53" i="33"/>
  <c r="L112" i="29"/>
  <c r="L68" i="29"/>
  <c r="L136" i="26"/>
  <c r="L79" i="27"/>
  <c r="D47" i="25"/>
  <c r="L88" i="27"/>
  <c r="L112" i="23"/>
  <c r="H66" i="20"/>
  <c r="L113" i="13"/>
  <c r="L117" i="13"/>
  <c r="K87" i="20"/>
  <c r="L68" i="35"/>
  <c r="L86" i="33"/>
  <c r="H119" i="29"/>
  <c r="L100" i="29"/>
  <c r="L34" i="33"/>
  <c r="L125" i="29"/>
  <c r="L99" i="27"/>
  <c r="L29" i="35"/>
  <c r="L88" i="29"/>
  <c r="L78" i="29"/>
  <c r="K111" i="27"/>
  <c r="L88" i="23"/>
  <c r="L125" i="23"/>
  <c r="L113" i="23"/>
  <c r="L79" i="20"/>
  <c r="H111" i="33"/>
  <c r="L107" i="35"/>
  <c r="D47" i="51"/>
  <c r="D47" i="26"/>
  <c r="L7" i="24"/>
  <c r="L29" i="23"/>
  <c r="L28" i="20"/>
  <c r="L121" i="27"/>
  <c r="K119" i="35"/>
  <c r="L100" i="23"/>
  <c r="L113" i="27"/>
  <c r="L79" i="23"/>
  <c r="L67" i="33"/>
  <c r="L22" i="33"/>
  <c r="L22" i="29"/>
  <c r="J77" i="29"/>
  <c r="L117" i="27"/>
  <c r="K98" i="23"/>
  <c r="L10" i="24"/>
  <c r="L78" i="23"/>
  <c r="L34" i="23"/>
  <c r="L121" i="20"/>
  <c r="H111" i="27"/>
  <c r="L68" i="27"/>
  <c r="K111" i="20"/>
  <c r="L124" i="13"/>
  <c r="L79" i="13"/>
  <c r="L89" i="13"/>
  <c r="L99" i="13"/>
  <c r="L125" i="13"/>
  <c r="L78" i="13"/>
  <c r="K66" i="13"/>
  <c r="L86" i="13"/>
  <c r="K87" i="13"/>
  <c r="J77" i="13"/>
  <c r="L88" i="13"/>
  <c r="H66" i="13"/>
  <c r="D47" i="13"/>
  <c r="J87" i="35"/>
  <c r="D66" i="33"/>
  <c r="J66" i="33"/>
  <c r="D77" i="27"/>
  <c r="J77" i="27"/>
  <c r="L77" i="27" s="1"/>
  <c r="J98" i="23"/>
  <c r="D98" i="23"/>
  <c r="D111" i="33"/>
  <c r="J111" i="33"/>
  <c r="J111" i="35"/>
  <c r="D87" i="20"/>
  <c r="J87" i="20"/>
  <c r="D66" i="13"/>
  <c r="J66" i="13"/>
  <c r="K111" i="33"/>
  <c r="K111" i="35"/>
  <c r="J111" i="29"/>
  <c r="D111" i="29"/>
  <c r="J111" i="23"/>
  <c r="D111" i="23"/>
  <c r="J77" i="20"/>
  <c r="L77" i="20" s="1"/>
  <c r="D77" i="20"/>
  <c r="J87" i="13"/>
  <c r="D87" i="13"/>
  <c r="J119" i="33"/>
  <c r="D119" i="33"/>
  <c r="J119" i="27"/>
  <c r="D119" i="27"/>
  <c r="J66" i="27"/>
  <c r="D66" i="27"/>
  <c r="D77" i="29"/>
  <c r="K77" i="29"/>
  <c r="D98" i="27"/>
  <c r="J98" i="27"/>
  <c r="J66" i="35"/>
  <c r="D77" i="13"/>
  <c r="K77" i="13"/>
  <c r="D98" i="20"/>
  <c r="J98" i="20"/>
  <c r="J66" i="29"/>
  <c r="J87" i="33"/>
  <c r="D87" i="33"/>
  <c r="D119" i="29"/>
  <c r="J119" i="29"/>
  <c r="D98" i="33"/>
  <c r="J98" i="33"/>
  <c r="L98" i="33" s="1"/>
  <c r="J87" i="29"/>
  <c r="D87" i="29"/>
  <c r="J111" i="27"/>
  <c r="D111" i="27"/>
  <c r="J87" i="23"/>
  <c r="D87" i="23"/>
  <c r="K119" i="29"/>
  <c r="H119" i="27"/>
  <c r="K111" i="23"/>
  <c r="D119" i="13"/>
  <c r="J119" i="13"/>
  <c r="D98" i="13"/>
  <c r="J98" i="13"/>
  <c r="D111" i="13"/>
  <c r="J111" i="13"/>
  <c r="J98" i="29"/>
  <c r="D98" i="29"/>
  <c r="J119" i="35"/>
  <c r="H66" i="29"/>
  <c r="D119" i="23"/>
  <c r="J119" i="23"/>
  <c r="J66" i="23"/>
  <c r="D66" i="23"/>
  <c r="D77" i="33"/>
  <c r="J77" i="33"/>
  <c r="L77" i="33" s="1"/>
  <c r="J77" i="23"/>
  <c r="D77" i="23"/>
  <c r="D66" i="29"/>
  <c r="K66" i="29"/>
  <c r="D87" i="27"/>
  <c r="J87" i="27"/>
  <c r="D119" i="20"/>
  <c r="J119" i="20"/>
  <c r="J111" i="20"/>
  <c r="D111" i="20"/>
  <c r="D66" i="20"/>
  <c r="J66" i="20"/>
  <c r="E48" i="38"/>
  <c r="E88" i="33"/>
  <c r="E108" i="33"/>
  <c r="E22" i="33"/>
  <c r="E57" i="33"/>
  <c r="E99" i="33"/>
  <c r="E48" i="33"/>
  <c r="E110" i="33"/>
  <c r="E122" i="33"/>
  <c r="E75" i="33"/>
  <c r="E116" i="33"/>
  <c r="E79" i="33"/>
  <c r="E49" i="33"/>
  <c r="E54" i="33"/>
  <c r="E89" i="33"/>
  <c r="E100" i="33"/>
  <c r="E125" i="33"/>
  <c r="E68" i="33"/>
  <c r="E96" i="33"/>
  <c r="E78" i="33"/>
  <c r="E67" i="33"/>
  <c r="E112" i="33"/>
  <c r="E109" i="33"/>
  <c r="E114" i="33"/>
  <c r="E121" i="33"/>
  <c r="E120" i="33"/>
  <c r="E113" i="33"/>
  <c r="E99" i="29"/>
  <c r="E9" i="29"/>
  <c r="E48" i="34"/>
  <c r="E86" i="29"/>
  <c r="E134" i="34"/>
  <c r="E68" i="29"/>
  <c r="E88" i="29"/>
  <c r="E108" i="29"/>
  <c r="E116" i="29"/>
  <c r="E22" i="29"/>
  <c r="E10" i="29"/>
  <c r="E79" i="29"/>
  <c r="E135" i="34"/>
  <c r="E7" i="29"/>
  <c r="E89" i="29"/>
  <c r="E100" i="29"/>
  <c r="E107" i="29"/>
  <c r="E136" i="34"/>
  <c r="E8" i="29"/>
  <c r="E78" i="29"/>
  <c r="E67" i="29"/>
  <c r="E112" i="29"/>
  <c r="E109" i="29"/>
  <c r="E120" i="29"/>
  <c r="E48" i="40"/>
  <c r="E48" i="41"/>
  <c r="E57" i="40"/>
  <c r="E57" i="41"/>
  <c r="E54" i="41"/>
  <c r="E99" i="27"/>
  <c r="E9" i="51"/>
  <c r="E48" i="51"/>
  <c r="E88" i="27"/>
  <c r="E108" i="27"/>
  <c r="E22" i="51"/>
  <c r="E10" i="51"/>
  <c r="E7" i="51"/>
  <c r="E8" i="51"/>
  <c r="E78" i="27"/>
  <c r="E67" i="27"/>
  <c r="E112" i="27"/>
  <c r="E120" i="27"/>
  <c r="E9" i="25"/>
  <c r="E57" i="25"/>
  <c r="E48" i="25"/>
  <c r="E48" i="26"/>
  <c r="E137" i="26"/>
  <c r="E49" i="26"/>
  <c r="E54" i="25"/>
  <c r="E135" i="26"/>
  <c r="E7" i="25"/>
  <c r="E136" i="26"/>
  <c r="E134" i="26"/>
  <c r="E8" i="25"/>
  <c r="E99" i="23"/>
  <c r="E9" i="24"/>
  <c r="E88" i="23"/>
  <c r="E108" i="23"/>
  <c r="E116" i="23"/>
  <c r="E22" i="23"/>
  <c r="E22" i="24"/>
  <c r="E10" i="24"/>
  <c r="E7" i="24"/>
  <c r="E8" i="24"/>
  <c r="E78" i="23"/>
  <c r="E67" i="23"/>
  <c r="E112" i="23"/>
  <c r="E120" i="23"/>
  <c r="E9" i="22"/>
  <c r="E48" i="21"/>
  <c r="E48" i="22"/>
  <c r="E55" i="22"/>
  <c r="E57" i="21"/>
  <c r="E57" i="22"/>
  <c r="E49" i="22"/>
  <c r="E54" i="21"/>
  <c r="E54" i="22"/>
  <c r="E7" i="22"/>
  <c r="E8" i="22"/>
  <c r="E68" i="20"/>
  <c r="E22" i="20"/>
  <c r="E10" i="20"/>
  <c r="E79" i="20"/>
  <c r="E7" i="19"/>
  <c r="E7" i="20"/>
  <c r="E89" i="20"/>
  <c r="E100" i="20"/>
  <c r="E9" i="19"/>
  <c r="E9" i="20"/>
  <c r="E48" i="20"/>
  <c r="E8" i="19"/>
  <c r="E8" i="20"/>
  <c r="E121" i="20"/>
  <c r="E113" i="20"/>
  <c r="E99" i="13"/>
  <c r="E9" i="13"/>
  <c r="E48" i="13"/>
  <c r="E86" i="13"/>
  <c r="E88" i="13"/>
  <c r="E124" i="13"/>
  <c r="E37" i="13"/>
  <c r="E108" i="13"/>
  <c r="E116" i="13"/>
  <c r="E22" i="13"/>
  <c r="E10" i="13"/>
  <c r="E57" i="13"/>
  <c r="E11" i="13"/>
  <c r="E49" i="13"/>
  <c r="E54" i="13"/>
  <c r="E7" i="13"/>
  <c r="E89" i="13"/>
  <c r="E100" i="13"/>
  <c r="E107" i="13"/>
  <c r="E12" i="13"/>
  <c r="E36" i="13"/>
  <c r="E8" i="13"/>
  <c r="E78" i="13"/>
  <c r="E67" i="13"/>
  <c r="E112" i="13"/>
  <c r="E109" i="13"/>
  <c r="E120" i="13"/>
  <c r="D116" i="4"/>
  <c r="D108" i="4"/>
  <c r="D124" i="4"/>
  <c r="D125" i="4"/>
  <c r="D109" i="4"/>
  <c r="D22" i="4"/>
  <c r="D136" i="4"/>
  <c r="D57" i="4"/>
  <c r="G22" i="4"/>
  <c r="D113" i="4"/>
  <c r="D137" i="4"/>
  <c r="D10" i="4"/>
  <c r="D112" i="4"/>
  <c r="D55" i="4"/>
  <c r="D120" i="4"/>
  <c r="D7" i="4"/>
  <c r="D68" i="4"/>
  <c r="D8" i="4"/>
  <c r="D134" i="4"/>
  <c r="G7" i="4"/>
  <c r="D48" i="4"/>
  <c r="D54" i="4"/>
  <c r="D49" i="4"/>
  <c r="D12" i="4"/>
  <c r="D11" i="4"/>
  <c r="G12" i="4"/>
  <c r="G34" i="4"/>
  <c r="D121" i="4"/>
  <c r="G11" i="4"/>
  <c r="H22" i="4"/>
  <c r="G29" i="4"/>
  <c r="D67" i="4"/>
  <c r="D100" i="4"/>
  <c r="D58" i="4"/>
  <c r="G10" i="4"/>
  <c r="D89" i="4"/>
  <c r="G35" i="4"/>
  <c r="D99" i="4"/>
  <c r="D86" i="4"/>
  <c r="D107" i="4"/>
  <c r="D135" i="4"/>
  <c r="G135" i="4"/>
  <c r="G134" i="4"/>
  <c r="D78" i="4"/>
  <c r="D88" i="4"/>
  <c r="D79" i="4"/>
  <c r="D9" i="4"/>
  <c r="L119" i="35" l="1"/>
  <c r="G87" i="4"/>
  <c r="F43" i="10"/>
  <c r="G119" i="4"/>
  <c r="G111" i="4"/>
  <c r="G77" i="4"/>
  <c r="G98" i="4"/>
  <c r="E87" i="18"/>
  <c r="E66" i="18"/>
  <c r="L77" i="23"/>
  <c r="I77" i="27"/>
  <c r="I77" i="29"/>
  <c r="I77" i="20"/>
  <c r="I77" i="23"/>
  <c r="I77" i="13"/>
  <c r="I77" i="33"/>
  <c r="L111" i="35"/>
  <c r="E56" i="37"/>
  <c r="I111" i="37"/>
  <c r="I111" i="18"/>
  <c r="I98" i="18"/>
  <c r="E77" i="18"/>
  <c r="I77" i="18"/>
  <c r="E119" i="37"/>
  <c r="E119" i="18"/>
  <c r="I119" i="37"/>
  <c r="I119" i="18"/>
  <c r="E47" i="37"/>
  <c r="E47" i="18"/>
  <c r="E98" i="18"/>
  <c r="I87" i="37"/>
  <c r="I87" i="18"/>
  <c r="E111" i="37"/>
  <c r="E111" i="18"/>
  <c r="E53" i="37"/>
  <c r="I66" i="37"/>
  <c r="I66" i="18"/>
  <c r="I77" i="37"/>
  <c r="L98" i="27"/>
  <c r="L87" i="29"/>
  <c r="E97" i="33"/>
  <c r="E97" i="29"/>
  <c r="E97" i="37"/>
  <c r="E97" i="13"/>
  <c r="I98" i="37"/>
  <c r="L119" i="13"/>
  <c r="E76" i="33"/>
  <c r="E76" i="29"/>
  <c r="E76" i="37"/>
  <c r="E76" i="13"/>
  <c r="E66" i="37"/>
  <c r="E87" i="33"/>
  <c r="E87" i="37"/>
  <c r="E98" i="37"/>
  <c r="E77" i="37"/>
  <c r="L98" i="20"/>
  <c r="L111" i="29"/>
  <c r="L66" i="27"/>
  <c r="L111" i="13"/>
  <c r="L87" i="33"/>
  <c r="L98" i="29"/>
  <c r="L87" i="20"/>
  <c r="L119" i="23"/>
  <c r="L87" i="23"/>
  <c r="L98" i="23"/>
  <c r="L119" i="20"/>
  <c r="L111" i="27"/>
  <c r="E66" i="20"/>
  <c r="E87" i="13"/>
  <c r="E87" i="23"/>
  <c r="D98" i="4"/>
  <c r="L66" i="35"/>
  <c r="E98" i="29"/>
  <c r="E98" i="33"/>
  <c r="L87" i="27"/>
  <c r="L119" i="33"/>
  <c r="L98" i="13"/>
  <c r="L66" i="33"/>
  <c r="L87" i="35"/>
  <c r="L66" i="23"/>
  <c r="L66" i="13"/>
  <c r="E66" i="23"/>
  <c r="E66" i="13"/>
  <c r="E66" i="27"/>
  <c r="E66" i="29"/>
  <c r="E66" i="33"/>
  <c r="L111" i="33"/>
  <c r="D87" i="4"/>
  <c r="E98" i="20"/>
  <c r="E98" i="23"/>
  <c r="E87" i="27"/>
  <c r="E98" i="27"/>
  <c r="E87" i="29"/>
  <c r="L119" i="27"/>
  <c r="C43" i="10"/>
  <c r="I119" i="13"/>
  <c r="I119" i="20"/>
  <c r="I119" i="23"/>
  <c r="I119" i="27"/>
  <c r="I119" i="29"/>
  <c r="I119" i="35"/>
  <c r="I119" i="33"/>
  <c r="G43" i="10"/>
  <c r="F22" i="10"/>
  <c r="I98" i="20"/>
  <c r="I98" i="13"/>
  <c r="I98" i="23"/>
  <c r="I98" i="29"/>
  <c r="I98" i="27"/>
  <c r="I98" i="33"/>
  <c r="D66" i="4"/>
  <c r="B12" i="10"/>
  <c r="I66" i="13"/>
  <c r="I66" i="20"/>
  <c r="I66" i="27"/>
  <c r="I66" i="29"/>
  <c r="I66" i="35"/>
  <c r="I66" i="33"/>
  <c r="G12" i="10"/>
  <c r="I66" i="23"/>
  <c r="G66" i="4"/>
  <c r="F12" i="10"/>
  <c r="E53" i="39"/>
  <c r="C38" i="10"/>
  <c r="I111" i="13"/>
  <c r="I111" i="20"/>
  <c r="I111" i="23"/>
  <c r="I111" i="27"/>
  <c r="I111" i="29"/>
  <c r="I111" i="35"/>
  <c r="I111" i="33"/>
  <c r="G32" i="10"/>
  <c r="E56" i="39"/>
  <c r="C49" i="10"/>
  <c r="C32" i="10"/>
  <c r="C22" i="10"/>
  <c r="E47" i="39"/>
  <c r="C11" i="10"/>
  <c r="C12" i="10"/>
  <c r="I87" i="13"/>
  <c r="I87" i="20"/>
  <c r="I87" i="27"/>
  <c r="I87" i="29"/>
  <c r="I87" i="23"/>
  <c r="I87" i="33"/>
  <c r="I87" i="35"/>
  <c r="G22" i="10"/>
  <c r="L66" i="20"/>
  <c r="L111" i="20"/>
  <c r="L87" i="13"/>
  <c r="L119" i="29"/>
  <c r="L66" i="29"/>
  <c r="L77" i="29"/>
  <c r="L111" i="23"/>
  <c r="E98" i="13"/>
  <c r="E87" i="20"/>
  <c r="L77" i="13"/>
  <c r="E47" i="38"/>
  <c r="E77" i="33"/>
  <c r="E111" i="33"/>
  <c r="E47" i="33"/>
  <c r="E119" i="33"/>
  <c r="E53" i="33"/>
  <c r="E56" i="33"/>
  <c r="E47" i="34"/>
  <c r="E119" i="29"/>
  <c r="E77" i="29"/>
  <c r="E111" i="29"/>
  <c r="E53" i="41"/>
  <c r="E56" i="40"/>
  <c r="E56" i="41"/>
  <c r="E47" i="40"/>
  <c r="E47" i="41"/>
  <c r="E77" i="27"/>
  <c r="E111" i="27"/>
  <c r="E47" i="51"/>
  <c r="E119" i="27"/>
  <c r="E53" i="25"/>
  <c r="E47" i="25"/>
  <c r="E47" i="26"/>
  <c r="E56" i="25"/>
  <c r="E119" i="23"/>
  <c r="E77" i="23"/>
  <c r="E111" i="23"/>
  <c r="E56" i="21"/>
  <c r="E56" i="22"/>
  <c r="E47" i="21"/>
  <c r="E47" i="22"/>
  <c r="E53" i="21"/>
  <c r="E53" i="22"/>
  <c r="E119" i="20"/>
  <c r="E47" i="20"/>
  <c r="E77" i="20"/>
  <c r="E111" i="20"/>
  <c r="E53" i="13"/>
  <c r="E77" i="13"/>
  <c r="E56" i="13"/>
  <c r="E111" i="13"/>
  <c r="E47" i="13"/>
  <c r="E119" i="13"/>
  <c r="D111" i="4"/>
  <c r="D77" i="4"/>
  <c r="D119" i="4"/>
  <c r="D53" i="4"/>
  <c r="D56" i="4"/>
  <c r="D47" i="4"/>
  <c r="C60" i="10" l="1"/>
  <c r="H107" i="4"/>
  <c r="H114" i="4"/>
  <c r="H116" i="4"/>
  <c r="H28" i="4"/>
  <c r="H98" i="4" l="1"/>
  <c r="H117" i="4"/>
  <c r="H99" i="4"/>
  <c r="H24" i="4"/>
  <c r="H118" i="4"/>
  <c r="H27" i="4"/>
  <c r="H78" i="4"/>
  <c r="D9" i="10"/>
  <c r="H124" i="4"/>
  <c r="H112" i="4"/>
  <c r="H88" i="4"/>
  <c r="H9" i="4"/>
  <c r="H8" i="4"/>
  <c r="H79" i="4"/>
  <c r="H122" i="4"/>
  <c r="H14" i="10"/>
  <c r="H37" i="4"/>
  <c r="H121" i="4"/>
  <c r="I121" i="4"/>
  <c r="I112" i="4"/>
  <c r="I9" i="4"/>
  <c r="M9" i="33" s="1"/>
  <c r="I109" i="4"/>
  <c r="K49" i="10"/>
  <c r="H113" i="4"/>
  <c r="I108" i="4"/>
  <c r="H11" i="4"/>
  <c r="I122" i="4"/>
  <c r="I79" i="4"/>
  <c r="I100" i="4"/>
  <c r="H110" i="4"/>
  <c r="H25" i="4"/>
  <c r="H125" i="4"/>
  <c r="H86" i="4"/>
  <c r="H42" i="10"/>
  <c r="H21" i="10"/>
  <c r="I120" i="4"/>
  <c r="I28" i="4"/>
  <c r="H109" i="4"/>
  <c r="I32" i="4"/>
  <c r="I67" i="4"/>
  <c r="K11" i="10"/>
  <c r="I23" i="4"/>
  <c r="H22" i="10"/>
  <c r="H108" i="4"/>
  <c r="H10" i="4"/>
  <c r="H38" i="4"/>
  <c r="I77" i="4"/>
  <c r="I88" i="4"/>
  <c r="I117" i="4"/>
  <c r="H67" i="4"/>
  <c r="H12" i="10"/>
  <c r="I116" i="4"/>
  <c r="I118" i="4"/>
  <c r="H120" i="4"/>
  <c r="I110" i="4"/>
  <c r="I113" i="4"/>
  <c r="I78" i="4"/>
  <c r="K26" i="10"/>
  <c r="I98" i="4"/>
  <c r="I99" i="4"/>
  <c r="K9" i="10"/>
  <c r="H77" i="4"/>
  <c r="H24" i="10"/>
  <c r="I31" i="4"/>
  <c r="I24" i="4"/>
  <c r="K16" i="10"/>
  <c r="I30" i="4"/>
  <c r="H36" i="4"/>
  <c r="K45" i="10"/>
  <c r="H39" i="4"/>
  <c r="I107" i="4"/>
  <c r="I8" i="4"/>
  <c r="M8" i="33" s="1"/>
  <c r="I114" i="4"/>
  <c r="I86" i="4"/>
  <c r="H10" i="10"/>
  <c r="I124" i="4"/>
  <c r="H100" i="4"/>
  <c r="H7" i="4"/>
  <c r="H23" i="4"/>
  <c r="H15" i="10"/>
  <c r="I125" i="4"/>
  <c r="J23" i="4" l="1"/>
  <c r="J24" i="4"/>
  <c r="J110" i="4"/>
  <c r="M67" i="37"/>
  <c r="M67" i="18"/>
  <c r="M107" i="37"/>
  <c r="M32" i="37"/>
  <c r="M32" i="18"/>
  <c r="M79" i="37"/>
  <c r="M79" i="18"/>
  <c r="M124" i="37"/>
  <c r="M124" i="18"/>
  <c r="M88" i="37"/>
  <c r="M88" i="18"/>
  <c r="M78" i="37"/>
  <c r="M78" i="18"/>
  <c r="M100" i="37"/>
  <c r="M100" i="18"/>
  <c r="M86" i="37"/>
  <c r="M122" i="37"/>
  <c r="M109" i="37"/>
  <c r="M109" i="18"/>
  <c r="M99" i="37"/>
  <c r="M99" i="18"/>
  <c r="M113" i="37"/>
  <c r="M113" i="18"/>
  <c r="M117" i="37"/>
  <c r="M117" i="18"/>
  <c r="M28" i="37"/>
  <c r="M28" i="18"/>
  <c r="M114" i="37"/>
  <c r="M98" i="18"/>
  <c r="M110" i="37"/>
  <c r="M9" i="37"/>
  <c r="M9" i="18"/>
  <c r="M31" i="37"/>
  <c r="M31" i="18"/>
  <c r="M8" i="37"/>
  <c r="M8" i="18"/>
  <c r="M24" i="37"/>
  <c r="M108" i="37"/>
  <c r="M108" i="18"/>
  <c r="M112" i="37"/>
  <c r="M112" i="18"/>
  <c r="J122" i="4"/>
  <c r="M23" i="37"/>
  <c r="M23" i="18"/>
  <c r="M121" i="37"/>
  <c r="M121" i="18"/>
  <c r="M125" i="37"/>
  <c r="M125" i="18"/>
  <c r="M30" i="37"/>
  <c r="M30" i="18"/>
  <c r="M116" i="37"/>
  <c r="M116" i="18"/>
  <c r="M77" i="18"/>
  <c r="M120" i="37"/>
  <c r="M120" i="18"/>
  <c r="J114" i="4"/>
  <c r="M98" i="37"/>
  <c r="M97" i="37"/>
  <c r="M97" i="13"/>
  <c r="M97" i="29"/>
  <c r="M97" i="33"/>
  <c r="M77" i="37"/>
  <c r="M76" i="37"/>
  <c r="M76" i="33"/>
  <c r="M76" i="29"/>
  <c r="M76" i="13"/>
  <c r="M24" i="24"/>
  <c r="M24" i="33"/>
  <c r="M24" i="29"/>
  <c r="M88" i="13"/>
  <c r="M88" i="27"/>
  <c r="M88" i="29"/>
  <c r="M88" i="23"/>
  <c r="M88" i="33"/>
  <c r="J28" i="4"/>
  <c r="M28" i="20"/>
  <c r="M28" i="25"/>
  <c r="M28" i="23"/>
  <c r="M28" i="24"/>
  <c r="M28" i="51"/>
  <c r="M28" i="29"/>
  <c r="M28" i="13"/>
  <c r="M28" i="33"/>
  <c r="M121" i="23"/>
  <c r="M121" i="13"/>
  <c r="M121" i="27"/>
  <c r="M121" i="29"/>
  <c r="M121" i="33"/>
  <c r="M121" i="20"/>
  <c r="M121" i="35"/>
  <c r="M125" i="23"/>
  <c r="M125" i="27"/>
  <c r="M125" i="13"/>
  <c r="M125" i="29"/>
  <c r="M125" i="33"/>
  <c r="M125" i="35"/>
  <c r="M124" i="13"/>
  <c r="M114" i="33"/>
  <c r="M31" i="23"/>
  <c r="M31" i="13"/>
  <c r="M31" i="24"/>
  <c r="M31" i="35"/>
  <c r="M31" i="29"/>
  <c r="M31" i="33"/>
  <c r="M78" i="23"/>
  <c r="M78" i="27"/>
  <c r="M78" i="13"/>
  <c r="M78" i="29"/>
  <c r="M78" i="33"/>
  <c r="M113" i="23"/>
  <c r="M113" i="13"/>
  <c r="M113" i="27"/>
  <c r="M113" i="20"/>
  <c r="M113" i="29"/>
  <c r="M113" i="33"/>
  <c r="M113" i="35"/>
  <c r="J116" i="4"/>
  <c r="M116" i="13"/>
  <c r="M116" i="23"/>
  <c r="M116" i="29"/>
  <c r="M116" i="33"/>
  <c r="M117" i="23"/>
  <c r="M117" i="27"/>
  <c r="M117" i="13"/>
  <c r="M117" i="29"/>
  <c r="M117" i="33"/>
  <c r="M117" i="35"/>
  <c r="M23" i="20"/>
  <c r="M23" i="23"/>
  <c r="M23" i="13"/>
  <c r="M23" i="35"/>
  <c r="M23" i="29"/>
  <c r="M23" i="33"/>
  <c r="M32" i="13"/>
  <c r="M32" i="20"/>
  <c r="M32" i="33"/>
  <c r="M32" i="23"/>
  <c r="M32" i="29"/>
  <c r="M79" i="13"/>
  <c r="M79" i="20"/>
  <c r="M79" i="23"/>
  <c r="M79" i="33"/>
  <c r="M79" i="29"/>
  <c r="M79" i="27"/>
  <c r="M8" i="20"/>
  <c r="M8" i="13"/>
  <c r="M8" i="22"/>
  <c r="M8" i="24"/>
  <c r="M8" i="51"/>
  <c r="M8" i="25"/>
  <c r="M8" i="29"/>
  <c r="M8" i="19"/>
  <c r="M30" i="20"/>
  <c r="M30" i="13"/>
  <c r="M30" i="23"/>
  <c r="M30" i="33"/>
  <c r="M30" i="29"/>
  <c r="M30" i="35"/>
  <c r="M99" i="23"/>
  <c r="M99" i="27"/>
  <c r="M99" i="29"/>
  <c r="M99" i="13"/>
  <c r="M99" i="33"/>
  <c r="M110" i="33"/>
  <c r="M120" i="13"/>
  <c r="M120" i="23"/>
  <c r="M120" i="27"/>
  <c r="M120" i="29"/>
  <c r="M120" i="33"/>
  <c r="M100" i="13"/>
  <c r="M100" i="20"/>
  <c r="M100" i="29"/>
  <c r="M100" i="33"/>
  <c r="M100" i="27"/>
  <c r="M100" i="23"/>
  <c r="M122" i="33"/>
  <c r="M108" i="13"/>
  <c r="M108" i="23"/>
  <c r="M108" i="33"/>
  <c r="M108" i="29"/>
  <c r="M108" i="27"/>
  <c r="M9" i="19"/>
  <c r="M9" i="25"/>
  <c r="M9" i="20"/>
  <c r="M9" i="22"/>
  <c r="M9" i="51"/>
  <c r="M9" i="13"/>
  <c r="M9" i="29"/>
  <c r="M9" i="24"/>
  <c r="M86" i="35"/>
  <c r="M86" i="29"/>
  <c r="M86" i="13"/>
  <c r="M86" i="33"/>
  <c r="J107" i="4"/>
  <c r="M107" i="13"/>
  <c r="M107" i="35"/>
  <c r="M107" i="29"/>
  <c r="M107" i="33"/>
  <c r="M98" i="20"/>
  <c r="M98" i="13"/>
  <c r="M98" i="23"/>
  <c r="M98" i="27"/>
  <c r="M98" i="29"/>
  <c r="M98" i="33"/>
  <c r="M77" i="20"/>
  <c r="M77" i="13"/>
  <c r="M77" i="27"/>
  <c r="M77" i="23"/>
  <c r="M77" i="29"/>
  <c r="M77" i="33"/>
  <c r="M67" i="13"/>
  <c r="M67" i="23"/>
  <c r="M67" i="27"/>
  <c r="M67" i="29"/>
  <c r="M67" i="33"/>
  <c r="M109" i="27"/>
  <c r="M109" i="13"/>
  <c r="M109" i="23"/>
  <c r="M109" i="29"/>
  <c r="M109" i="35"/>
  <c r="M109" i="33"/>
  <c r="M112" i="13"/>
  <c r="M112" i="23"/>
  <c r="M112" i="27"/>
  <c r="M112" i="33"/>
  <c r="M112" i="29"/>
  <c r="J108" i="4"/>
  <c r="M42" i="8"/>
  <c r="D40" i="9"/>
  <c r="H64" i="9"/>
  <c r="B66" i="9"/>
  <c r="M43" i="8"/>
  <c r="D41" i="9"/>
  <c r="M38" i="8"/>
  <c r="D36" i="9"/>
  <c r="C52" i="9"/>
  <c r="H51" i="9"/>
  <c r="G54" i="9"/>
  <c r="G48" i="9"/>
  <c r="G31" i="9"/>
  <c r="B70" i="9"/>
  <c r="D30" i="9"/>
  <c r="D14" i="9"/>
  <c r="B53" i="9"/>
  <c r="D22" i="9"/>
  <c r="B61" i="9"/>
  <c r="M36" i="8"/>
  <c r="B44" i="9"/>
  <c r="D34" i="9"/>
  <c r="G51" i="9"/>
  <c r="G49" i="9"/>
  <c r="I10" i="9"/>
  <c r="G63" i="9"/>
  <c r="I24" i="9"/>
  <c r="H53" i="9"/>
  <c r="G62" i="9"/>
  <c r="C49" i="9"/>
  <c r="B69" i="9"/>
  <c r="D29" i="9"/>
  <c r="M87" i="8"/>
  <c r="I36" i="9"/>
  <c r="G59" i="9"/>
  <c r="I20" i="9"/>
  <c r="N42" i="8"/>
  <c r="C51" i="9"/>
  <c r="C61" i="9"/>
  <c r="B58" i="9"/>
  <c r="D19" i="9"/>
  <c r="H54" i="9"/>
  <c r="N40" i="8"/>
  <c r="D39" i="9"/>
  <c r="M41" i="8"/>
  <c r="N39" i="8"/>
  <c r="C68" i="9"/>
  <c r="H52" i="9"/>
  <c r="D43" i="9"/>
  <c r="B68" i="9"/>
  <c r="H31" i="9"/>
  <c r="J24" i="9" s="1"/>
  <c r="H48" i="9"/>
  <c r="I19" i="9"/>
  <c r="G58" i="9"/>
  <c r="C50" i="9"/>
  <c r="M86" i="8"/>
  <c r="I35" i="9"/>
  <c r="G53" i="9"/>
  <c r="H57" i="9"/>
  <c r="D42" i="9"/>
  <c r="H61" i="9"/>
  <c r="I21" i="9"/>
  <c r="G60" i="9"/>
  <c r="D13" i="9"/>
  <c r="B52" i="9"/>
  <c r="N87" i="8"/>
  <c r="B64" i="9"/>
  <c r="D25" i="9"/>
  <c r="C58" i="9"/>
  <c r="H58" i="9"/>
  <c r="D20" i="9"/>
  <c r="B59" i="9"/>
  <c r="C59" i="9"/>
  <c r="D11" i="9"/>
  <c r="B50" i="9"/>
  <c r="M88" i="8"/>
  <c r="I37" i="9"/>
  <c r="H56" i="9"/>
  <c r="G61" i="9"/>
  <c r="I27" i="9"/>
  <c r="G67" i="9"/>
  <c r="G70" i="9"/>
  <c r="H67" i="9"/>
  <c r="H68" i="9"/>
  <c r="N94" i="8"/>
  <c r="B49" i="9"/>
  <c r="D10" i="9"/>
  <c r="N43" i="8"/>
  <c r="C66" i="9"/>
  <c r="H63" i="9"/>
  <c r="N88" i="8"/>
  <c r="H50" i="9"/>
  <c r="C54" i="9"/>
  <c r="I40" i="9"/>
  <c r="M91" i="8"/>
  <c r="B56" i="9"/>
  <c r="D17" i="9"/>
  <c r="C48" i="9"/>
  <c r="C31" i="9"/>
  <c r="E16" i="9" s="1"/>
  <c r="N91" i="8"/>
  <c r="C70" i="9"/>
  <c r="G66" i="9"/>
  <c r="I41" i="9"/>
  <c r="M92" i="8"/>
  <c r="C67" i="9"/>
  <c r="N90" i="8"/>
  <c r="D21" i="9"/>
  <c r="B60" i="9"/>
  <c r="C55" i="9"/>
  <c r="N93" i="8"/>
  <c r="C44" i="9"/>
  <c r="E34" i="9" s="1"/>
  <c r="N36" i="8"/>
  <c r="M40" i="8"/>
  <c r="D38" i="9"/>
  <c r="I25" i="9"/>
  <c r="G64" i="9"/>
  <c r="N38" i="8"/>
  <c r="B63" i="9"/>
  <c r="D24" i="9"/>
  <c r="H59" i="9"/>
  <c r="D35" i="9"/>
  <c r="M37" i="8"/>
  <c r="N89" i="8"/>
  <c r="D28" i="9"/>
  <c r="I11" i="9"/>
  <c r="G50" i="9"/>
  <c r="H44" i="9"/>
  <c r="J38" i="9" s="1"/>
  <c r="N85" i="8"/>
  <c r="C64" i="9"/>
  <c r="N37" i="8"/>
  <c r="B55" i="9"/>
  <c r="D16" i="9"/>
  <c r="C60" i="9"/>
  <c r="H70" i="9"/>
  <c r="N86" i="8"/>
  <c r="C62" i="9"/>
  <c r="C69" i="9"/>
  <c r="H49" i="9"/>
  <c r="I38" i="9"/>
  <c r="M89" i="8"/>
  <c r="D12" i="9"/>
  <c r="B51" i="9"/>
  <c r="C53" i="9"/>
  <c r="I34" i="9"/>
  <c r="G44" i="9"/>
  <c r="F27" i="10" s="1"/>
  <c r="M85" i="8"/>
  <c r="C56" i="9"/>
  <c r="H66" i="9"/>
  <c r="N92" i="8"/>
  <c r="D27" i="9"/>
  <c r="B67" i="9"/>
  <c r="H55" i="9"/>
  <c r="M93" i="8"/>
  <c r="I42" i="9"/>
  <c r="H60" i="9"/>
  <c r="D18" i="9"/>
  <c r="B57" i="9"/>
  <c r="H69" i="9"/>
  <c r="C57" i="9"/>
  <c r="M94" i="8"/>
  <c r="I43" i="9"/>
  <c r="B31" i="9"/>
  <c r="B17" i="10" s="1"/>
  <c r="B48" i="9"/>
  <c r="N41" i="8"/>
  <c r="G57" i="9"/>
  <c r="M39" i="8"/>
  <c r="D37" i="9"/>
  <c r="D26" i="9"/>
  <c r="B54" i="9"/>
  <c r="D15" i="9"/>
  <c r="D23" i="9"/>
  <c r="B62" i="9"/>
  <c r="G69" i="9"/>
  <c r="H62" i="9"/>
  <c r="I13" i="9"/>
  <c r="G52" i="9"/>
  <c r="I28" i="9"/>
  <c r="G68" i="9"/>
  <c r="G55" i="9"/>
  <c r="I16" i="9"/>
  <c r="C63" i="9"/>
  <c r="G56" i="9"/>
  <c r="I17" i="9"/>
  <c r="M90" i="8"/>
  <c r="I39" i="9"/>
  <c r="J109" i="4"/>
  <c r="J117" i="4"/>
  <c r="J125" i="4"/>
  <c r="J124" i="4"/>
  <c r="J120" i="4"/>
  <c r="J8" i="4"/>
  <c r="J112" i="4"/>
  <c r="J78" i="4"/>
  <c r="J9" i="4"/>
  <c r="J67" i="4"/>
  <c r="J86" i="4"/>
  <c r="J113" i="4"/>
  <c r="J88" i="4"/>
  <c r="J99" i="4"/>
  <c r="J100" i="4"/>
  <c r="J121" i="4"/>
  <c r="J77" i="4"/>
  <c r="J79" i="4"/>
  <c r="J98" i="4"/>
  <c r="K21" i="10"/>
  <c r="H75" i="4"/>
  <c r="H25" i="10"/>
  <c r="G55" i="10"/>
  <c r="H136" i="4"/>
  <c r="H96" i="4"/>
  <c r="K42" i="10"/>
  <c r="G53" i="10"/>
  <c r="H29" i="4"/>
  <c r="H89" i="4"/>
  <c r="K12" i="10"/>
  <c r="K14" i="10"/>
  <c r="K23" i="10"/>
  <c r="H87" i="4"/>
  <c r="H111" i="4"/>
  <c r="K44" i="10"/>
  <c r="K24" i="10"/>
  <c r="G46" i="10"/>
  <c r="H43" i="10"/>
  <c r="H31" i="4"/>
  <c r="J31" i="4" s="1"/>
  <c r="H32" i="4"/>
  <c r="J32" i="4" s="1"/>
  <c r="J10" i="10"/>
  <c r="D10" i="10"/>
  <c r="J24" i="10"/>
  <c r="D24" i="10"/>
  <c r="I25" i="4"/>
  <c r="B60" i="10"/>
  <c r="D38" i="10"/>
  <c r="J38" i="10"/>
  <c r="I37" i="4"/>
  <c r="F55" i="10"/>
  <c r="H33" i="10"/>
  <c r="D23" i="10"/>
  <c r="J23" i="10"/>
  <c r="H34" i="4"/>
  <c r="H134" i="4"/>
  <c r="J14" i="10"/>
  <c r="D14" i="10"/>
  <c r="I87" i="4"/>
  <c r="J11" i="10"/>
  <c r="L11" i="10" s="1"/>
  <c r="D11" i="10"/>
  <c r="K32" i="10"/>
  <c r="C54" i="10"/>
  <c r="K15" i="10"/>
  <c r="H41" i="10"/>
  <c r="F46" i="10"/>
  <c r="D42" i="10"/>
  <c r="J42" i="10"/>
  <c r="C52" i="10"/>
  <c r="C35" i="10"/>
  <c r="K30" i="10"/>
  <c r="H23" i="10"/>
  <c r="K25" i="10"/>
  <c r="D33" i="10"/>
  <c r="B55" i="10"/>
  <c r="J33" i="10"/>
  <c r="D45" i="10"/>
  <c r="J45" i="10"/>
  <c r="L45" i="10" s="1"/>
  <c r="J16" i="10"/>
  <c r="L16" i="10" s="1"/>
  <c r="D16" i="10"/>
  <c r="I75" i="4"/>
  <c r="I137" i="4"/>
  <c r="D22" i="10"/>
  <c r="J22" i="10"/>
  <c r="G54" i="10"/>
  <c r="J31" i="10"/>
  <c r="B53" i="10"/>
  <c r="D31" i="10"/>
  <c r="J15" i="10"/>
  <c r="D15" i="10"/>
  <c r="I96" i="4"/>
  <c r="H20" i="10"/>
  <c r="K22" i="10"/>
  <c r="K10" i="10"/>
  <c r="D44" i="10"/>
  <c r="J44" i="10"/>
  <c r="I111" i="4"/>
  <c r="C55" i="10"/>
  <c r="K33" i="10"/>
  <c r="J13" i="10"/>
  <c r="D13" i="10"/>
  <c r="K13" i="10"/>
  <c r="H35" i="4"/>
  <c r="C56" i="10"/>
  <c r="K56" i="10" s="1"/>
  <c r="K34" i="10"/>
  <c r="I119" i="4"/>
  <c r="F35" i="10"/>
  <c r="F52" i="10"/>
  <c r="H30" i="10"/>
  <c r="I135" i="4"/>
  <c r="I29" i="4"/>
  <c r="H31" i="10"/>
  <c r="F53" i="10"/>
  <c r="I89" i="4"/>
  <c r="J32" i="10"/>
  <c r="D32" i="10"/>
  <c r="B54" i="10"/>
  <c r="I66" i="4"/>
  <c r="J20" i="10"/>
  <c r="D20" i="10"/>
  <c r="B56" i="10"/>
  <c r="D34" i="10"/>
  <c r="J34" i="10"/>
  <c r="H66" i="4"/>
  <c r="H32" i="10"/>
  <c r="F54" i="10"/>
  <c r="I22" i="4"/>
  <c r="K41" i="10"/>
  <c r="C46" i="10"/>
  <c r="H119" i="4"/>
  <c r="H137" i="4"/>
  <c r="I136" i="4"/>
  <c r="H68" i="4"/>
  <c r="I68" i="4"/>
  <c r="I38" i="4"/>
  <c r="K43" i="10"/>
  <c r="I10" i="4"/>
  <c r="M10" i="33" s="1"/>
  <c r="H135" i="4"/>
  <c r="H12" i="4"/>
  <c r="J26" i="10"/>
  <c r="L26" i="10" s="1"/>
  <c r="D26" i="10"/>
  <c r="I34" i="4"/>
  <c r="H9" i="10"/>
  <c r="J9" i="10"/>
  <c r="L9" i="10" s="1"/>
  <c r="J49" i="10"/>
  <c r="L49" i="10" s="1"/>
  <c r="D49" i="10"/>
  <c r="D21" i="10"/>
  <c r="J21" i="10"/>
  <c r="I39" i="4"/>
  <c r="I27" i="4"/>
  <c r="I36" i="4"/>
  <c r="B35" i="10"/>
  <c r="J30" i="10"/>
  <c r="B52" i="10"/>
  <c r="D30" i="10"/>
  <c r="I7" i="4"/>
  <c r="M7" i="33" s="1"/>
  <c r="K60" i="10"/>
  <c r="K38" i="10"/>
  <c r="H13" i="10"/>
  <c r="G35" i="10"/>
  <c r="G52" i="10"/>
  <c r="I35" i="4"/>
  <c r="D12" i="10"/>
  <c r="J12" i="10"/>
  <c r="I12" i="4"/>
  <c r="M12" i="33" s="1"/>
  <c r="D43" i="10"/>
  <c r="J43" i="10"/>
  <c r="I134" i="4"/>
  <c r="I11" i="4"/>
  <c r="M11" i="33" s="1"/>
  <c r="K20" i="10"/>
  <c r="D25" i="10"/>
  <c r="J25" i="10"/>
  <c r="D41" i="10"/>
  <c r="J41" i="10"/>
  <c r="B46" i="10"/>
  <c r="K31" i="10"/>
  <c r="C53" i="10"/>
  <c r="L11" i="9"/>
  <c r="M39" i="9"/>
  <c r="M42" i="9"/>
  <c r="N17" i="9"/>
  <c r="M12" i="9"/>
  <c r="O12" i="9"/>
  <c r="M17" i="9"/>
  <c r="O15" i="9"/>
  <c r="L26" i="9"/>
  <c r="N12" i="9"/>
  <c r="O13" i="9"/>
  <c r="M35" i="9"/>
  <c r="O36" i="9"/>
  <c r="M30" i="9"/>
  <c r="O34" i="9"/>
  <c r="M25" i="9"/>
  <c r="O40" i="9"/>
  <c r="L38" i="9"/>
  <c r="O23" i="9"/>
  <c r="M28" i="9"/>
  <c r="O17" i="9"/>
  <c r="M41" i="9"/>
  <c r="N26" i="9"/>
  <c r="M38" i="9"/>
  <c r="O16" i="9"/>
  <c r="O35" i="9"/>
  <c r="L10" i="9"/>
  <c r="L19" i="9"/>
  <c r="L39" i="9"/>
  <c r="O43" i="9"/>
  <c r="N14" i="9"/>
  <c r="M21" i="9"/>
  <c r="M20" i="9"/>
  <c r="N9" i="9"/>
  <c r="O18" i="9"/>
  <c r="M34" i="9"/>
  <c r="N16" i="9"/>
  <c r="N39" i="9"/>
  <c r="N18" i="9"/>
  <c r="M43" i="9"/>
  <c r="M29" i="9"/>
  <c r="L17" i="9"/>
  <c r="O24" i="9"/>
  <c r="O41" i="9"/>
  <c r="O27" i="9"/>
  <c r="L23" i="9"/>
  <c r="N30" i="9"/>
  <c r="N23" i="9"/>
  <c r="O28" i="9"/>
  <c r="L16" i="9"/>
  <c r="L12" i="9"/>
  <c r="N40" i="9"/>
  <c r="N21" i="9"/>
  <c r="N29" i="9"/>
  <c r="L36" i="9"/>
  <c r="M23" i="9"/>
  <c r="O9" i="9"/>
  <c r="N28" i="9"/>
  <c r="O20" i="9"/>
  <c r="N20" i="9"/>
  <c r="M19" i="9"/>
  <c r="L34" i="9"/>
  <c r="L15" i="9"/>
  <c r="L41" i="9"/>
  <c r="N37" i="9"/>
  <c r="M22" i="9"/>
  <c r="M15" i="9"/>
  <c r="N27" i="9"/>
  <c r="N24" i="9"/>
  <c r="O22" i="9"/>
  <c r="N15" i="9"/>
  <c r="L20" i="9"/>
  <c r="M11" i="9"/>
  <c r="O19" i="9"/>
  <c r="O26" i="9"/>
  <c r="O29" i="9"/>
  <c r="L25" i="9"/>
  <c r="M16" i="9"/>
  <c r="L18" i="9"/>
  <c r="L28" i="9"/>
  <c r="O14" i="9"/>
  <c r="L13" i="9"/>
  <c r="N10" i="9"/>
  <c r="N11" i="9"/>
  <c r="M40" i="9"/>
  <c r="M24" i="9"/>
  <c r="L37" i="9"/>
  <c r="M14" i="9"/>
  <c r="M18" i="9"/>
  <c r="N43" i="9"/>
  <c r="N25" i="9"/>
  <c r="O21" i="9"/>
  <c r="L35" i="9"/>
  <c r="O42" i="9"/>
  <c r="N38" i="9"/>
  <c r="N35" i="9"/>
  <c r="O37" i="9"/>
  <c r="M10" i="9"/>
  <c r="N22" i="9"/>
  <c r="N19" i="9"/>
  <c r="O10" i="9"/>
  <c r="M26" i="9"/>
  <c r="L30" i="9"/>
  <c r="O39" i="9"/>
  <c r="L40" i="9"/>
  <c r="N34" i="9"/>
  <c r="M27" i="9"/>
  <c r="O30" i="9"/>
  <c r="N41" i="9"/>
  <c r="L43" i="9"/>
  <c r="O11" i="9"/>
  <c r="M37" i="9"/>
  <c r="N13" i="9"/>
  <c r="M36" i="9"/>
  <c r="N36" i="9"/>
  <c r="L24" i="9"/>
  <c r="L14" i="9"/>
  <c r="N42" i="9"/>
  <c r="L27" i="9"/>
  <c r="M13" i="9"/>
  <c r="L9" i="9"/>
  <c r="M9" i="9"/>
  <c r="L42" i="9"/>
  <c r="L29" i="9"/>
  <c r="L21" i="9"/>
  <c r="L22" i="9"/>
  <c r="O38" i="9"/>
  <c r="O25" i="9"/>
  <c r="J25" i="4" l="1"/>
  <c r="M33" i="18"/>
  <c r="M33" i="35"/>
  <c r="M33" i="23"/>
  <c r="M33" i="33"/>
  <c r="M33" i="20"/>
  <c r="M33" i="37"/>
  <c r="M33" i="29"/>
  <c r="M35" i="37"/>
  <c r="M35" i="18"/>
  <c r="M22" i="37"/>
  <c r="M22" i="18"/>
  <c r="M29" i="37"/>
  <c r="M29" i="18"/>
  <c r="M135" i="37"/>
  <c r="M37" i="37"/>
  <c r="M137" i="37"/>
  <c r="M66" i="37"/>
  <c r="M66" i="18"/>
  <c r="M111" i="37"/>
  <c r="M111" i="18"/>
  <c r="M10" i="37"/>
  <c r="M10" i="18"/>
  <c r="M75" i="37"/>
  <c r="M134" i="37"/>
  <c r="M36" i="37"/>
  <c r="M12" i="37"/>
  <c r="M12" i="18"/>
  <c r="M89" i="37"/>
  <c r="M89" i="18"/>
  <c r="M87" i="37"/>
  <c r="M87" i="18"/>
  <c r="M25" i="37"/>
  <c r="M25" i="18"/>
  <c r="M11" i="37"/>
  <c r="M11" i="18"/>
  <c r="M7" i="37"/>
  <c r="M7" i="18"/>
  <c r="M34" i="37"/>
  <c r="M34" i="18"/>
  <c r="M119" i="37"/>
  <c r="M119" i="18"/>
  <c r="M68" i="37"/>
  <c r="M68" i="18"/>
  <c r="M96" i="37"/>
  <c r="L24" i="10"/>
  <c r="L14" i="10"/>
  <c r="J39" i="4"/>
  <c r="J75" i="4"/>
  <c r="J96" i="4"/>
  <c r="L15" i="10"/>
  <c r="L50" i="9"/>
  <c r="L70" i="9"/>
  <c r="N57" i="9"/>
  <c r="M44" i="9"/>
  <c r="M68" i="9"/>
  <c r="O67" i="9"/>
  <c r="L53" i="9"/>
  <c r="M50" i="9"/>
  <c r="M55" i="9"/>
  <c r="O55" i="9"/>
  <c r="N60" i="9"/>
  <c r="O70" i="9"/>
  <c r="O54" i="9"/>
  <c r="M60" i="9"/>
  <c r="N55" i="9"/>
  <c r="N52" i="9"/>
  <c r="O69" i="9"/>
  <c r="M67" i="9"/>
  <c r="L55" i="9"/>
  <c r="L64" i="9"/>
  <c r="L57" i="9"/>
  <c r="L63" i="9"/>
  <c r="M59" i="9"/>
  <c r="L69" i="9"/>
  <c r="M48" i="9"/>
  <c r="M31" i="9"/>
  <c r="O53" i="9"/>
  <c r="L44" i="9"/>
  <c r="L52" i="9"/>
  <c r="O66" i="9"/>
  <c r="L49" i="9"/>
  <c r="N62" i="9"/>
  <c r="M70" i="9"/>
  <c r="N48" i="9"/>
  <c r="N31" i="9"/>
  <c r="M61" i="9"/>
  <c r="O44" i="9"/>
  <c r="N54" i="9"/>
  <c r="O50" i="9"/>
  <c r="O49" i="9"/>
  <c r="L60" i="9"/>
  <c r="M62" i="9"/>
  <c r="N66" i="9"/>
  <c r="N70" i="9"/>
  <c r="M63" i="9"/>
  <c r="O63" i="9"/>
  <c r="N68" i="9"/>
  <c r="O58" i="9"/>
  <c r="L61" i="9"/>
  <c r="L68" i="9"/>
  <c r="L56" i="9"/>
  <c r="N64" i="9"/>
  <c r="N53" i="9"/>
  <c r="L66" i="9"/>
  <c r="O60" i="9"/>
  <c r="O59" i="9"/>
  <c r="O68" i="9"/>
  <c r="L58" i="9"/>
  <c r="O64" i="9"/>
  <c r="N50" i="9"/>
  <c r="L59" i="9"/>
  <c r="N49" i="9"/>
  <c r="M69" i="9"/>
  <c r="N63" i="9"/>
  <c r="M53" i="9"/>
  <c r="M66" i="9"/>
  <c r="O48" i="9"/>
  <c r="O31" i="9"/>
  <c r="M57" i="9"/>
  <c r="M58" i="9"/>
  <c r="L62" i="9"/>
  <c r="M49" i="9"/>
  <c r="N69" i="9"/>
  <c r="O62" i="9"/>
  <c r="N51" i="9"/>
  <c r="O56" i="9"/>
  <c r="M56" i="9"/>
  <c r="L67" i="9"/>
  <c r="M52" i="9"/>
  <c r="M54" i="9"/>
  <c r="N44" i="9"/>
  <c r="N61" i="9"/>
  <c r="N56" i="9"/>
  <c r="M51" i="9"/>
  <c r="N59" i="9"/>
  <c r="N58" i="9"/>
  <c r="L31" i="9"/>
  <c r="L48" i="9"/>
  <c r="M64" i="9"/>
  <c r="L54" i="9"/>
  <c r="O57" i="9"/>
  <c r="O52" i="9"/>
  <c r="O51" i="9"/>
  <c r="N67" i="9"/>
  <c r="O61" i="9"/>
  <c r="L51" i="9"/>
  <c r="L42" i="10"/>
  <c r="J11" i="4"/>
  <c r="M11" i="13"/>
  <c r="M11" i="23"/>
  <c r="M11" i="29"/>
  <c r="M11" i="35"/>
  <c r="J10" i="4"/>
  <c r="M10" i="20"/>
  <c r="M10" i="23"/>
  <c r="M10" i="13"/>
  <c r="M10" i="24"/>
  <c r="M10" i="35"/>
  <c r="M10" i="51"/>
  <c r="M10" i="29"/>
  <c r="M68" i="20"/>
  <c r="M68" i="13"/>
  <c r="M68" i="27"/>
  <c r="M68" i="23"/>
  <c r="M68" i="29"/>
  <c r="M68" i="35"/>
  <c r="M68" i="33"/>
  <c r="M136" i="26"/>
  <c r="M136" i="34"/>
  <c r="M119" i="23"/>
  <c r="M119" i="20"/>
  <c r="M119" i="27"/>
  <c r="M119" i="13"/>
  <c r="M119" i="35"/>
  <c r="M119" i="29"/>
  <c r="M119" i="33"/>
  <c r="M111" i="23"/>
  <c r="M111" i="20"/>
  <c r="M111" i="27"/>
  <c r="M111" i="35"/>
  <c r="M111" i="29"/>
  <c r="M111" i="13"/>
  <c r="M111" i="33"/>
  <c r="J7" i="4"/>
  <c r="M7" i="19"/>
  <c r="M7" i="13"/>
  <c r="M7" i="23"/>
  <c r="M7" i="22"/>
  <c r="M7" i="25"/>
  <c r="M7" i="20"/>
  <c r="M7" i="24"/>
  <c r="M7" i="29"/>
  <c r="M7" i="51"/>
  <c r="M7" i="35"/>
  <c r="J22" i="4"/>
  <c r="M22" i="20"/>
  <c r="M22" i="13"/>
  <c r="M22" i="24"/>
  <c r="M22" i="51"/>
  <c r="M22" i="23"/>
  <c r="M22" i="29"/>
  <c r="M22" i="35"/>
  <c r="M22" i="33"/>
  <c r="M29" i="23"/>
  <c r="M29" i="13"/>
  <c r="M29" i="29"/>
  <c r="M29" i="35"/>
  <c r="M29" i="24"/>
  <c r="M29" i="20"/>
  <c r="M29" i="33"/>
  <c r="M137" i="26"/>
  <c r="M87" i="13"/>
  <c r="M87" i="20"/>
  <c r="M87" i="23"/>
  <c r="M87" i="27"/>
  <c r="M87" i="33"/>
  <c r="M87" i="29"/>
  <c r="M87" i="35"/>
  <c r="J9" i="9"/>
  <c r="M35" i="13"/>
  <c r="M35" i="23"/>
  <c r="M35" i="29"/>
  <c r="M35" i="35"/>
  <c r="M35" i="33"/>
  <c r="M39" i="13"/>
  <c r="M34" i="13"/>
  <c r="M34" i="23"/>
  <c r="M34" i="29"/>
  <c r="M34" i="35"/>
  <c r="M34" i="33"/>
  <c r="J38" i="4"/>
  <c r="M38" i="13"/>
  <c r="M66" i="13"/>
  <c r="M66" i="20"/>
  <c r="M66" i="27"/>
  <c r="M66" i="35"/>
  <c r="M66" i="33"/>
  <c r="M66" i="23"/>
  <c r="M66" i="29"/>
  <c r="M89" i="20"/>
  <c r="M89" i="13"/>
  <c r="M89" i="23"/>
  <c r="M89" i="27"/>
  <c r="M89" i="29"/>
  <c r="M89" i="35"/>
  <c r="M89" i="33"/>
  <c r="M96" i="33"/>
  <c r="M75" i="33"/>
  <c r="J37" i="4"/>
  <c r="M37" i="13"/>
  <c r="I68" i="9"/>
  <c r="M134" i="26"/>
  <c r="M134" i="34"/>
  <c r="M12" i="13"/>
  <c r="M12" i="23"/>
  <c r="M12" i="29"/>
  <c r="M12" i="35"/>
  <c r="J36" i="4"/>
  <c r="M36" i="13"/>
  <c r="L21" i="10"/>
  <c r="H53" i="10"/>
  <c r="M135" i="26"/>
  <c r="M135" i="34"/>
  <c r="M25" i="23"/>
  <c r="M25" i="13"/>
  <c r="M25" i="20"/>
  <c r="M25" i="29"/>
  <c r="M25" i="33"/>
  <c r="L31" i="10"/>
  <c r="L22" i="10"/>
  <c r="L12" i="10"/>
  <c r="L10" i="10"/>
  <c r="I66" i="9"/>
  <c r="I63" i="9"/>
  <c r="I59" i="9"/>
  <c r="I55" i="9"/>
  <c r="I52" i="9"/>
  <c r="I31" i="9"/>
  <c r="I49" i="9"/>
  <c r="D66" i="9"/>
  <c r="D44" i="9"/>
  <c r="D49" i="9"/>
  <c r="G17" i="10"/>
  <c r="E37" i="9"/>
  <c r="E41" i="9"/>
  <c r="E35" i="9"/>
  <c r="E36" i="9"/>
  <c r="E43" i="9"/>
  <c r="D31" i="9"/>
  <c r="E42" i="9"/>
  <c r="E40" i="9"/>
  <c r="F17" i="10"/>
  <c r="J17" i="10" s="1"/>
  <c r="E39" i="9"/>
  <c r="E38" i="9"/>
  <c r="B27" i="10"/>
  <c r="J27" i="10" s="1"/>
  <c r="J34" i="9"/>
  <c r="E20" i="9"/>
  <c r="C71" i="9"/>
  <c r="E11" i="9"/>
  <c r="J40" i="9"/>
  <c r="E23" i="9"/>
  <c r="J12" i="9"/>
  <c r="E15" i="9"/>
  <c r="G27" i="10"/>
  <c r="H27" i="10" s="1"/>
  <c r="J26" i="9"/>
  <c r="E19" i="9"/>
  <c r="E13" i="9"/>
  <c r="J20" i="9"/>
  <c r="J14" i="9"/>
  <c r="H71" i="9"/>
  <c r="E29" i="9"/>
  <c r="E22" i="9"/>
  <c r="E17" i="9"/>
  <c r="E18" i="9"/>
  <c r="J10" i="9"/>
  <c r="J18" i="9"/>
  <c r="J30" i="9"/>
  <c r="J13" i="9"/>
  <c r="J11" i="9"/>
  <c r="J15" i="9"/>
  <c r="B71" i="9"/>
  <c r="E25" i="9"/>
  <c r="E9" i="9"/>
  <c r="E14" i="9"/>
  <c r="E10" i="9"/>
  <c r="C17" i="10"/>
  <c r="D17" i="10" s="1"/>
  <c r="J27" i="9"/>
  <c r="C27" i="10"/>
  <c r="J22" i="9"/>
  <c r="J16" i="9"/>
  <c r="J19" i="9"/>
  <c r="J17" i="9"/>
  <c r="J25" i="9"/>
  <c r="E30" i="9"/>
  <c r="E12" i="9"/>
  <c r="E21" i="9"/>
  <c r="E24" i="9"/>
  <c r="E26" i="9"/>
  <c r="E27" i="9"/>
  <c r="E28" i="9"/>
  <c r="J23" i="9"/>
  <c r="J28" i="9"/>
  <c r="J29" i="9"/>
  <c r="J21" i="9"/>
  <c r="J41" i="9"/>
  <c r="J42" i="9"/>
  <c r="G71" i="9"/>
  <c r="J35" i="9"/>
  <c r="J36" i="9"/>
  <c r="J39" i="9"/>
  <c r="I44" i="9"/>
  <c r="J37" i="9"/>
  <c r="J43" i="9"/>
  <c r="J119" i="4"/>
  <c r="J137" i="4"/>
  <c r="J135" i="4"/>
  <c r="J111" i="4"/>
  <c r="J12" i="4"/>
  <c r="J66" i="4"/>
  <c r="J35" i="4"/>
  <c r="J134" i="4"/>
  <c r="J34" i="4"/>
  <c r="J136" i="4"/>
  <c r="J68" i="4"/>
  <c r="J89" i="4"/>
  <c r="J87" i="4"/>
  <c r="J29" i="4"/>
  <c r="K53" i="10"/>
  <c r="K55" i="10"/>
  <c r="L44" i="10"/>
  <c r="L23" i="10"/>
  <c r="H55" i="10"/>
  <c r="L30" i="10"/>
  <c r="G57" i="10"/>
  <c r="L32" i="10"/>
  <c r="H54" i="10"/>
  <c r="L34" i="10"/>
  <c r="L43" i="10"/>
  <c r="K46" i="10"/>
  <c r="H46" i="10"/>
  <c r="L41" i="10"/>
  <c r="L13" i="10"/>
  <c r="L25" i="10"/>
  <c r="H30" i="4"/>
  <c r="J30" i="4" s="1"/>
  <c r="K54" i="10"/>
  <c r="L38" i="10"/>
  <c r="D46" i="10"/>
  <c r="J46" i="10"/>
  <c r="D52" i="10"/>
  <c r="J52" i="10"/>
  <c r="B57" i="10"/>
  <c r="J54" i="10"/>
  <c r="D54" i="10"/>
  <c r="F57" i="10"/>
  <c r="H52" i="10"/>
  <c r="L33" i="10"/>
  <c r="K35" i="10"/>
  <c r="L20" i="10"/>
  <c r="H35" i="10"/>
  <c r="J53" i="10"/>
  <c r="D53" i="10"/>
  <c r="D55" i="10"/>
  <c r="J55" i="10"/>
  <c r="K52" i="10"/>
  <c r="C57" i="10"/>
  <c r="J60" i="10"/>
  <c r="L60" i="10" s="1"/>
  <c r="D60" i="10"/>
  <c r="J35" i="10"/>
  <c r="D35" i="10"/>
  <c r="D56" i="10"/>
  <c r="J56" i="10"/>
  <c r="L56" i="10" s="1"/>
  <c r="J70" i="9" l="1"/>
  <c r="J65" i="9"/>
  <c r="E69" i="9"/>
  <c r="D69" i="9" s="1"/>
  <c r="E65" i="9"/>
  <c r="L55" i="10"/>
  <c r="M71" i="9"/>
  <c r="O71" i="9"/>
  <c r="L71" i="9"/>
  <c r="N71" i="9"/>
  <c r="L53" i="10"/>
  <c r="J44" i="9"/>
  <c r="J31" i="9"/>
  <c r="I71" i="9"/>
  <c r="E44" i="9"/>
  <c r="D71" i="9"/>
  <c r="H17" i="10"/>
  <c r="E54" i="9"/>
  <c r="D54" i="9" s="1"/>
  <c r="E60" i="9"/>
  <c r="D60" i="9" s="1"/>
  <c r="E53" i="9"/>
  <c r="D53" i="9" s="1"/>
  <c r="E52" i="9"/>
  <c r="D52" i="9" s="1"/>
  <c r="J55" i="9"/>
  <c r="J54" i="9"/>
  <c r="D27" i="10"/>
  <c r="E56" i="9"/>
  <c r="D56" i="9" s="1"/>
  <c r="E62" i="9"/>
  <c r="D62" i="9" s="1"/>
  <c r="E57" i="9"/>
  <c r="D57" i="9" s="1"/>
  <c r="E63" i="9"/>
  <c r="D63" i="9" s="1"/>
  <c r="K27" i="10"/>
  <c r="L27" i="10" s="1"/>
  <c r="J66" i="9"/>
  <c r="J62" i="9"/>
  <c r="J51" i="9"/>
  <c r="J58" i="9"/>
  <c r="I58" i="9" s="1"/>
  <c r="E58" i="9"/>
  <c r="D58" i="9" s="1"/>
  <c r="E50" i="9"/>
  <c r="D50" i="9" s="1"/>
  <c r="E49" i="9"/>
  <c r="E48" i="9"/>
  <c r="E66" i="9"/>
  <c r="E70" i="9"/>
  <c r="D70" i="9" s="1"/>
  <c r="E67" i="9"/>
  <c r="D67" i="9" s="1"/>
  <c r="E61" i="9"/>
  <c r="D61" i="9" s="1"/>
  <c r="K17" i="10"/>
  <c r="L17" i="10" s="1"/>
  <c r="J61" i="9"/>
  <c r="J50" i="9"/>
  <c r="I50" i="9" s="1"/>
  <c r="J56" i="9"/>
  <c r="I56" i="9" s="1"/>
  <c r="J63" i="9"/>
  <c r="J57" i="9"/>
  <c r="J64" i="9"/>
  <c r="I64" i="9" s="1"/>
  <c r="J52" i="9"/>
  <c r="J59" i="9"/>
  <c r="J69" i="9"/>
  <c r="J49" i="9"/>
  <c r="J60" i="9"/>
  <c r="I60" i="9" s="1"/>
  <c r="J53" i="9"/>
  <c r="J67" i="9"/>
  <c r="I67" i="9" s="1"/>
  <c r="J68" i="9"/>
  <c r="J48" i="9"/>
  <c r="E59" i="9"/>
  <c r="D59" i="9" s="1"/>
  <c r="E64" i="9"/>
  <c r="D64" i="9" s="1"/>
  <c r="E51" i="9"/>
  <c r="D51" i="9" s="1"/>
  <c r="E55" i="9"/>
  <c r="D55" i="9" s="1"/>
  <c r="E68" i="9"/>
  <c r="D68" i="9" s="1"/>
  <c r="E31" i="9"/>
  <c r="K57" i="10"/>
  <c r="H57" i="10"/>
  <c r="L46" i="10"/>
  <c r="L35" i="10"/>
  <c r="L54" i="10"/>
  <c r="J57" i="10"/>
  <c r="D57" i="10"/>
  <c r="L52" i="10"/>
  <c r="J71" i="9" l="1"/>
  <c r="E71" i="9"/>
  <c r="L57" i="10"/>
</calcChain>
</file>

<file path=xl/sharedStrings.xml><?xml version="1.0" encoding="utf-8"?>
<sst xmlns="http://schemas.openxmlformats.org/spreadsheetml/2006/main" count="5667" uniqueCount="419">
  <si>
    <t>Produkter uten investeringsvalg</t>
  </si>
  <si>
    <t>Produkter med investeringsvalg</t>
  </si>
  <si>
    <t>Totalt</t>
  </si>
  <si>
    <t>Endring</t>
  </si>
  <si>
    <t>i %</t>
  </si>
  <si>
    <t xml:space="preserve">                     </t>
  </si>
  <si>
    <t xml:space="preserve">      Gjeldsgruppeliv</t>
  </si>
  <si>
    <t xml:space="preserve">      Foreningsgruppeliv</t>
  </si>
  <si>
    <t xml:space="preserve">      Andre grupper</t>
  </si>
  <si>
    <t xml:space="preserve">   Ytelsesbasert</t>
  </si>
  <si>
    <t xml:space="preserve">   Innskuddsbasert</t>
  </si>
  <si>
    <t xml:space="preserve">      herav kapitaliseringsprodukt IPA+IPS</t>
  </si>
  <si>
    <t xml:space="preserve">        Inv.valg foretak</t>
  </si>
  <si>
    <t xml:space="preserve">        Inv.valg kontohaver</t>
  </si>
  <si>
    <t xml:space="preserve">    Til pensjonskasser</t>
  </si>
  <si>
    <t xml:space="preserve">    Fra pensjonskasser</t>
  </si>
  <si>
    <t>Noter til tabellene</t>
  </si>
  <si>
    <t>Gruppeliv bedrift tilsvarer tjenestegruppeliv.</t>
  </si>
  <si>
    <t>Gruppeliv privat består av foreningsgruppeliv, gjeldsgruppeliv og annet.</t>
  </si>
  <si>
    <t xml:space="preserve">Engangsbetalt alderspensjon er innskuddsbasert pensjon med dødelighetsarv. </t>
  </si>
  <si>
    <t>LOF/LOI betyr lov om foretakspensjon og lov om innskuddspensjon.</t>
  </si>
  <si>
    <t>Overførte reserver fra andre tilsvarer post 1.3 i resultatregnskapet samt overførte tilleggsavsetninger som tilsvarer post 6.6 i  resultatregnskapet.</t>
  </si>
  <si>
    <t>Flytting av en gruppelivsordning fra andre eller til andre måles i brutto årlig premie (ikke brutto forfalt premie).</t>
  </si>
  <si>
    <r>
      <t xml:space="preserve">Brutto forfalt premie </t>
    </r>
    <r>
      <rPr>
        <b/>
        <vertAlign val="superscript"/>
        <sz val="10"/>
        <rFont val="Times New Roman"/>
        <family val="1"/>
      </rPr>
      <t>1</t>
    </r>
  </si>
  <si>
    <r>
      <t xml:space="preserve">    Herav brutto risikopremie uførekapital </t>
    </r>
    <r>
      <rPr>
        <vertAlign val="superscript"/>
        <sz val="10"/>
        <rFont val="Times New Roman"/>
        <family val="1"/>
      </rPr>
      <t>2</t>
    </r>
  </si>
  <si>
    <r>
      <t xml:space="preserve">    Herav brutto risikopremie død </t>
    </r>
    <r>
      <rPr>
        <vertAlign val="superscript"/>
        <sz val="10"/>
        <rFont val="Times New Roman"/>
        <family val="1"/>
      </rPr>
      <t>2</t>
    </r>
  </si>
  <si>
    <t xml:space="preserve">   Etter tjenestepensjonsloven</t>
  </si>
  <si>
    <t>Tabell 5: Kommunale ordninger</t>
  </si>
  <si>
    <t>Tabell 1 : Individuell kapitalforsikring*</t>
  </si>
  <si>
    <t>Markeds-</t>
  </si>
  <si>
    <t>andel</t>
  </si>
  <si>
    <t>INNHOLDSFORTEGNELSE</t>
  </si>
  <si>
    <t>FIGURER</t>
  </si>
  <si>
    <t>Figur 1</t>
  </si>
  <si>
    <t>Brutto forfalt premie livprodukter - produkter uten investeringsvalg</t>
  </si>
  <si>
    <t>Figur 2</t>
  </si>
  <si>
    <t>Brutto forfalt premie livprodukter - produkter med investeringsvalg</t>
  </si>
  <si>
    <t>Figur 3</t>
  </si>
  <si>
    <t>Figur 4</t>
  </si>
  <si>
    <t>Figur 5</t>
  </si>
  <si>
    <t>Forsikringsforpliktelser livprodukter - produkter uten investeringsvalg</t>
  </si>
  <si>
    <t>Figur 6</t>
  </si>
  <si>
    <t>Forsikringsforpliktelser livprodukter - produkter med investeringsvalg</t>
  </si>
  <si>
    <t>Netto tilflytting livprodukter - produkter uten investeringsvalg</t>
  </si>
  <si>
    <t>Netto tilflytting livprodukter - produkter med investeringsvalg</t>
  </si>
  <si>
    <t>TABELLER</t>
  </si>
  <si>
    <t>MARKEDSDEL</t>
  </si>
  <si>
    <t>Tabell 1.1</t>
  </si>
  <si>
    <t>Hovedtall - produkter uten  og med investeringsvalg</t>
  </si>
  <si>
    <t>Tabell 1.2</t>
  </si>
  <si>
    <t>Hovedtall - fordelt på bransjer</t>
  </si>
  <si>
    <t>NOTER OG KOMMENTARER</t>
  </si>
  <si>
    <t>Tilbake</t>
  </si>
  <si>
    <t xml:space="preserve">Brutto forfalt premie livprodukter </t>
  </si>
  <si>
    <t>ACE</t>
  </si>
  <si>
    <t>Danica Pensjon</t>
  </si>
  <si>
    <t>DNB Liv</t>
  </si>
  <si>
    <t>Eika Forsikring</t>
  </si>
  <si>
    <t>Frende Livsfors</t>
  </si>
  <si>
    <t>Frende Skade</t>
  </si>
  <si>
    <t>Gjensidige Fors</t>
  </si>
  <si>
    <t>Gjensidige Pensj</t>
  </si>
  <si>
    <t>Handelsb Liv</t>
  </si>
  <si>
    <t>If Skadefors</t>
  </si>
  <si>
    <t>KLP</t>
  </si>
  <si>
    <t>KLP Bedriftsp</t>
  </si>
  <si>
    <t>KLP Skadef</t>
  </si>
  <si>
    <t>Landbruksfors.</t>
  </si>
  <si>
    <t>NEMI</t>
  </si>
  <si>
    <t>Nordea Liv</t>
  </si>
  <si>
    <t>OPF</t>
  </si>
  <si>
    <t>SpareBank 1</t>
  </si>
  <si>
    <t xml:space="preserve">Storebrand </t>
  </si>
  <si>
    <t>Telenor Fors</t>
  </si>
  <si>
    <t>Tryg Fors</t>
  </si>
  <si>
    <t>SHB Liv</t>
  </si>
  <si>
    <t>Storebrand</t>
  </si>
  <si>
    <t>Forsikringsforpliktelser i livsforsikring</t>
  </si>
  <si>
    <t xml:space="preserve">Netto tilflytting </t>
  </si>
  <si>
    <t>Netto tilflytting</t>
  </si>
  <si>
    <t>Markedsdel, endelig år</t>
  </si>
  <si>
    <t>Tabell 1.1 Hovedtall</t>
  </si>
  <si>
    <t>Produkter med og uten investeringsvalg</t>
  </si>
  <si>
    <r>
      <t>Brutto forfalt premie</t>
    </r>
    <r>
      <rPr>
        <sz val="14"/>
        <rFont val="Times New Roman"/>
        <family val="1"/>
      </rPr>
      <t xml:space="preserve"> </t>
    </r>
    <r>
      <rPr>
        <vertAlign val="superscript"/>
        <sz val="14"/>
        <rFont val="Times New Roman"/>
        <family val="1"/>
      </rPr>
      <t>1)</t>
    </r>
  </si>
  <si>
    <t>%-</t>
  </si>
  <si>
    <t>Beløp i 1000  kroner</t>
  </si>
  <si>
    <t>endring</t>
  </si>
  <si>
    <t>ACE European Group</t>
  </si>
  <si>
    <t>Danica Pensjonsforsikring</t>
  </si>
  <si>
    <t>DNB Livsforsikring</t>
  </si>
  <si>
    <t>Eika Forsikring AS</t>
  </si>
  <si>
    <t>Frende Livsforsikring</t>
  </si>
  <si>
    <t>Frende Skadeforsikring</t>
  </si>
  <si>
    <t>Gjensidige Forsikring</t>
  </si>
  <si>
    <t>Gjensidige Pensjon</t>
  </si>
  <si>
    <t>Handelsbanken Liv</t>
  </si>
  <si>
    <t>If Skadeforsikring NUF</t>
  </si>
  <si>
    <t>KLP Bedriftspensjon AS</t>
  </si>
  <si>
    <t>KLP Skadeforsikring AS</t>
  </si>
  <si>
    <t>Landbruksforsikring AS</t>
  </si>
  <si>
    <t>NEMI Forsikring</t>
  </si>
  <si>
    <t xml:space="preserve">Nordea Liv </t>
  </si>
  <si>
    <t>Oslo Pensjonsforsikring</t>
  </si>
  <si>
    <t>Storebrand Livsforsikring</t>
  </si>
  <si>
    <t>Telenor Forsikring</t>
  </si>
  <si>
    <t>Tryg Forsikring</t>
  </si>
  <si>
    <t>Totalt uten investeringsvalg</t>
  </si>
  <si>
    <t>Totalt med investeringsvalg</t>
  </si>
  <si>
    <t>Alle produkter</t>
  </si>
  <si>
    <t>Noter : Se "Noter og kommentarer"</t>
  </si>
  <si>
    <t>Tabell 1.2 Hovedtall</t>
  </si>
  <si>
    <t>Fordelt på bransjer</t>
  </si>
  <si>
    <t>Totalt alle produkter</t>
  </si>
  <si>
    <t>%</t>
  </si>
  <si>
    <t>Beløp i 1000 kr.</t>
  </si>
  <si>
    <r>
      <t xml:space="preserve">Brutto forfalt premie </t>
    </r>
    <r>
      <rPr>
        <vertAlign val="superscript"/>
        <sz val="14"/>
        <rFont val="Times New Roman"/>
        <family val="1"/>
      </rPr>
      <t>1)</t>
    </r>
  </si>
  <si>
    <t xml:space="preserve">   Individuell kapitalforsikring</t>
  </si>
  <si>
    <t xml:space="preserve">   Individuell pensjonsforsikring</t>
  </si>
  <si>
    <t xml:space="preserve">   Gruppeliv</t>
  </si>
  <si>
    <t xml:space="preserve">   Privat kollektiv pensjon</t>
  </si>
  <si>
    <t xml:space="preserve">     - herav innskuddsbasert *</t>
  </si>
  <si>
    <t xml:space="preserve">   Foreningskollektiv</t>
  </si>
  <si>
    <t>Totalt brutto forfalt premie</t>
  </si>
  <si>
    <r>
      <t xml:space="preserve">     - herav innskuddsbasert </t>
    </r>
    <r>
      <rPr>
        <vertAlign val="superscript"/>
        <sz val="14"/>
        <rFont val="Times New Roman"/>
        <family val="1"/>
      </rPr>
      <t>*</t>
    </r>
  </si>
  <si>
    <t>Totalt forsikringsforpliktelser</t>
  </si>
  <si>
    <t>Totalt overførte reserver fra andre</t>
  </si>
  <si>
    <t>Totalt overførte reserver til andre</t>
  </si>
  <si>
    <t>Totalt netto overførte reserver fra andre</t>
  </si>
  <si>
    <t xml:space="preserve">* "Innskuddsbasert" er summen av "Engangsbetalt" og "Innskuddspensjon". </t>
  </si>
  <si>
    <t>** Bokført verdi, se tabell 6 i statistikken.</t>
  </si>
  <si>
    <t>Selskap</t>
  </si>
  <si>
    <t>Flytting fra andre</t>
  </si>
  <si>
    <t>Flytting til andre</t>
  </si>
  <si>
    <t>Q8</t>
  </si>
  <si>
    <t>Q9</t>
  </si>
  <si>
    <t>Q10</t>
  </si>
  <si>
    <t>Q14</t>
  </si>
  <si>
    <t>Q15</t>
  </si>
  <si>
    <t>Q16</t>
  </si>
  <si>
    <t>Q7</t>
  </si>
  <si>
    <t>R7</t>
  </si>
  <si>
    <t>R8</t>
  </si>
  <si>
    <t>R9</t>
  </si>
  <si>
    <t>R10</t>
  </si>
  <si>
    <t>R14</t>
  </si>
  <si>
    <t>R15</t>
  </si>
  <si>
    <t>R16</t>
  </si>
  <si>
    <t>Q11</t>
  </si>
  <si>
    <t>Q17</t>
  </si>
  <si>
    <t>Q18</t>
  </si>
  <si>
    <t>R17</t>
  </si>
  <si>
    <t>R18</t>
  </si>
  <si>
    <t>R11</t>
  </si>
  <si>
    <t>Tabell 1.3 Hovedtall</t>
  </si>
  <si>
    <t>Aktivaposter (aggregert)</t>
  </si>
  <si>
    <t>i mill. kr</t>
  </si>
  <si>
    <t>prosentvis andel</t>
  </si>
  <si>
    <t>Selskapsporteføljen</t>
  </si>
  <si>
    <t xml:space="preserve">   Aksjer</t>
  </si>
  <si>
    <t xml:space="preserve">   Obligasjoner</t>
  </si>
  <si>
    <t xml:space="preserve">   Eiendom</t>
  </si>
  <si>
    <t xml:space="preserve">   Datterforetak m.m.</t>
  </si>
  <si>
    <t xml:space="preserve">   Utlån</t>
  </si>
  <si>
    <t xml:space="preserve">   Annet</t>
  </si>
  <si>
    <t>Kollektivporteføljen</t>
  </si>
  <si>
    <t>Investeringsvalgporteføljen</t>
  </si>
  <si>
    <t>Tallene er hentet fra tabell 6 Balanse.</t>
  </si>
  <si>
    <t>Regnskapsdel, endelig år</t>
  </si>
  <si>
    <t>Tabell 6</t>
  </si>
  <si>
    <t>Balanse</t>
  </si>
  <si>
    <t>Danica</t>
  </si>
  <si>
    <t>DNB</t>
  </si>
  <si>
    <t>Frende</t>
  </si>
  <si>
    <t>Gjensidige</t>
  </si>
  <si>
    <t xml:space="preserve"> </t>
  </si>
  <si>
    <t>Oslo</t>
  </si>
  <si>
    <t>Pensjonsforsikring</t>
  </si>
  <si>
    <t>Livsforsikring</t>
  </si>
  <si>
    <t>Pensjon</t>
  </si>
  <si>
    <t>Bedriftspensjon AS</t>
  </si>
  <si>
    <r>
      <t>norske livselskaper</t>
    </r>
    <r>
      <rPr>
        <b/>
        <vertAlign val="superscript"/>
        <sz val="14"/>
        <rFont val="Times New Roman"/>
        <family val="1"/>
      </rPr>
      <t xml:space="preserve"> </t>
    </r>
  </si>
  <si>
    <r>
      <t>alle livselskaper</t>
    </r>
    <r>
      <rPr>
        <b/>
        <vertAlign val="superscript"/>
        <sz val="14"/>
        <rFont val="Times New Roman"/>
        <family val="1"/>
      </rPr>
      <t xml:space="preserve"> </t>
    </r>
  </si>
  <si>
    <t>Beløp i millioner kroner</t>
  </si>
  <si>
    <t>EIENDELER</t>
  </si>
  <si>
    <t>EIENDELER I SELSKAPSPORTEFØLJEN</t>
  </si>
  <si>
    <t>2. Investeringer i selskapsporteføljen</t>
  </si>
  <si>
    <t xml:space="preserve">    2.1 Bygninger og andre faste eiendommer</t>
  </si>
  <si>
    <t xml:space="preserve">    2.2 Datterforetak, tilknyttede foretak og felleskontrollerte foretak</t>
  </si>
  <si>
    <t xml:space="preserve">    2.3 Finansielle eiendeler som måles til amortisert kost</t>
  </si>
  <si>
    <t xml:space="preserve">         2.3.1 Investeringer som holdes til forfall</t>
  </si>
  <si>
    <t xml:space="preserve">            - Obligasjoner</t>
  </si>
  <si>
    <t xml:space="preserve">         2.3.2 Utlån og fordringer</t>
  </si>
  <si>
    <t xml:space="preserve">    2.4 Finansielle eiendeler som måles til virkelig verdi</t>
  </si>
  <si>
    <t xml:space="preserve">         2.4.1 Aksjer og andeler (inkl. aksjer og andeler målt til kost)</t>
  </si>
  <si>
    <t xml:space="preserve">         2.4.2 Obligasjoner og andre verdipapirer med fast avkastning</t>
  </si>
  <si>
    <t xml:space="preserve">         2.4.3 Utlån og fordringer</t>
  </si>
  <si>
    <t xml:space="preserve">         2.4.4 Finansielle derivater</t>
  </si>
  <si>
    <t xml:space="preserve">         2.4.5 Andre finansielle eiendeler</t>
  </si>
  <si>
    <t xml:space="preserve">    2.5 Gjenforsikringsdepoter</t>
  </si>
  <si>
    <t xml:space="preserve">    Sum investeringer i selskapsporteføljen</t>
  </si>
  <si>
    <t>Annet - postene 1, 3, 4 og 5</t>
  </si>
  <si>
    <t>Sum eiendeler i selskapsporteføljen</t>
  </si>
  <si>
    <t>EIENDELER I KUNDEPORTEFØLJENE</t>
  </si>
  <si>
    <t>6. Investeringer i kollektivporteføljen</t>
  </si>
  <si>
    <t xml:space="preserve">    6.1 Bygninger og andre faste eiendommer</t>
  </si>
  <si>
    <t xml:space="preserve">    6.2 Datterforetak, tilknyttede foretak og felleskontrollerte foretak</t>
  </si>
  <si>
    <t xml:space="preserve">    6.3 Finansielle eiendeler som måles til amortisert kost</t>
  </si>
  <si>
    <t xml:space="preserve">         6.3.1 Investeringer som holdes til forfall</t>
  </si>
  <si>
    <t xml:space="preserve">         6.3.2 Utlån og fordringer</t>
  </si>
  <si>
    <t xml:space="preserve">    6.4 Finansielle eiendeler som måles til virkelig verdi</t>
  </si>
  <si>
    <t xml:space="preserve">         6.4.1 Aksjer og andeler (inkl. aksjer og andeler målt til kost)</t>
  </si>
  <si>
    <t xml:space="preserve">         6.4.2 Obligasjoner og andre verdipapirer med fast avkastning</t>
  </si>
  <si>
    <t xml:space="preserve">         6.4.3 Utlån og fordringer</t>
  </si>
  <si>
    <t xml:space="preserve">         6.4.4 Finansielle derivater</t>
  </si>
  <si>
    <t xml:space="preserve">         6.4.5 Andre finansielle eiendeler</t>
  </si>
  <si>
    <t xml:space="preserve">    Sum investeringer i kollektivporteføljen</t>
  </si>
  <si>
    <t>8. Investeringer i investeringsvalgporteføljen</t>
  </si>
  <si>
    <t xml:space="preserve">    8.1 Bygninger og andre faste eiendommer</t>
  </si>
  <si>
    <t xml:space="preserve">    8.2 Datterforetak, tilknyttede foretak og felleskontrollerte foretak</t>
  </si>
  <si>
    <t xml:space="preserve">    8.3 Finansielle eiendeler som måles til amortisert kost</t>
  </si>
  <si>
    <t xml:space="preserve">         8.3.1 Investeringer som holdes til forfall</t>
  </si>
  <si>
    <t xml:space="preserve">         8.3.2 Utlån og fordringer</t>
  </si>
  <si>
    <t xml:space="preserve">    8.4 Finansielle eiendeler som måles til virkelig verdi</t>
  </si>
  <si>
    <t xml:space="preserve">         8.4.1 Aksjer og andeler (inkl. aksjer og andeler målt til kost)</t>
  </si>
  <si>
    <t xml:space="preserve">         8.4.2 Obligasjoner og andre verdipapirer med fast avkastning</t>
  </si>
  <si>
    <t xml:space="preserve">         8.4.3 Utlån og fordringer</t>
  </si>
  <si>
    <t xml:space="preserve">         8.4.4 Finansielle derivater</t>
  </si>
  <si>
    <t xml:space="preserve">         8.4.5 Andre finansielle eiendeler</t>
  </si>
  <si>
    <t xml:space="preserve">    Sum investeringer i investeringsvalgsporteføljen</t>
  </si>
  <si>
    <t>Sum eiendeler i kundeporteføljene</t>
  </si>
  <si>
    <t>SUM EIENDELER</t>
  </si>
  <si>
    <t>EGENKAPITAL OG FORPLIKTELSER</t>
  </si>
  <si>
    <t>10. Innskutt egenkapital</t>
  </si>
  <si>
    <t>11. Opptjent egenkapital</t>
  </si>
  <si>
    <t xml:space="preserve">    11.1 Risikoutjevningsfond</t>
  </si>
  <si>
    <t>12. Ansvarlig lånekapital mv.</t>
  </si>
  <si>
    <t>13. Forsikringsforpliktelser i livsforsikring - KF</t>
  </si>
  <si>
    <t xml:space="preserve">    13.2 Tilleggsavsetninger</t>
  </si>
  <si>
    <t xml:space="preserve">    13.3 Kursreguleringsfond</t>
  </si>
  <si>
    <t xml:space="preserve">    Ufordelte overskuddsmidler til forsikringskontraktene</t>
  </si>
  <si>
    <t>Sum forsikringsforpliktelser i livsforsikring - KF</t>
  </si>
  <si>
    <t>14. Forsikringsforpliktelser i livsforsikring - SI</t>
  </si>
  <si>
    <t>Sum forsikringsforpliktelser i livsforsikring - SI</t>
  </si>
  <si>
    <t>15. Avsetninger for forpliktelser</t>
  </si>
  <si>
    <t>16. Premiedepot fra gjenforsikringsselskaper</t>
  </si>
  <si>
    <t>17. Forpliktelser</t>
  </si>
  <si>
    <t>18. Påløpte kostnader og mottatte ikke opptjente inntekter</t>
  </si>
  <si>
    <t>SUM EGENKAPTAL OG FORPLIKTELSER</t>
  </si>
  <si>
    <t>Noter: Se "Noter og kommentarer"</t>
  </si>
  <si>
    <t>KF=Kontraktsfastsatte forpliktelser</t>
  </si>
  <si>
    <t>SI=Særskilt investeringsportefølje</t>
  </si>
  <si>
    <t>REGNSKAPSDEL</t>
  </si>
  <si>
    <t>Tabell 4</t>
  </si>
  <si>
    <t>Resultatregnskap - alle produkter</t>
  </si>
  <si>
    <t>Tabell 5.1</t>
  </si>
  <si>
    <t>Resultatanalyse - Individuell kapital og individuell pensjon - alle produkter</t>
  </si>
  <si>
    <t>Tabell 5.2</t>
  </si>
  <si>
    <t>Resultatanalyse - Kollektiv pensjon - alle produkter</t>
  </si>
  <si>
    <t>Tabell 5.3</t>
  </si>
  <si>
    <t>Resultatanalyse - Gruppeliv, ulykke o.a. og total - alle produkter</t>
  </si>
  <si>
    <t>Balanse - alle produkter</t>
  </si>
  <si>
    <t>Tabell 7a</t>
  </si>
  <si>
    <t>Spesifikasjon av post 12 - forsikringsforpliktelser - produkter uten investeringsvalg</t>
  </si>
  <si>
    <t>Tabell 7b</t>
  </si>
  <si>
    <t>Spesifikasjon post 13 forsikringsforpliktelser - produkter med investeringsvalg</t>
  </si>
  <si>
    <t>Tabell 8</t>
  </si>
  <si>
    <t>Diverse nøkkeltall - produkter uten investeringsvalg</t>
  </si>
  <si>
    <t>Totalt - alle produkter</t>
  </si>
  <si>
    <t>Tabell 2: Individuell  pensjonsforsikring, herunder foreningskollektiv</t>
  </si>
  <si>
    <t>Tabell 3: Gruppelivsforsikring</t>
  </si>
  <si>
    <t>Tabell 4: Privat kollektiv pensjonsforsikring, herunder fripoliser, pensjonskapitalbevis og pensjonsbevis</t>
  </si>
  <si>
    <t>* Brutto risiokopremie for invidiuell uførepensjon fremkommer i tabell 2.</t>
  </si>
  <si>
    <r>
      <t xml:space="preserve">Brutto risikopremie for individuell uførepensjon </t>
    </r>
    <r>
      <rPr>
        <vertAlign val="superscript"/>
        <sz val="10"/>
        <rFont val="Times New Roman"/>
        <family val="1"/>
      </rPr>
      <t>3</t>
    </r>
  </si>
  <si>
    <t>Brutto risikopremie rapporteres for produkter både med og uten sparing. Risikopremie for tilknyttede dekninger, som kritisk sykdom, ulykke m.m. skal ikke tas med. For Brutto risikopremie for individuell uførepensjon, se note 3.</t>
  </si>
  <si>
    <t xml:space="preserve">Risikopremie for individuell uførepensjon blir i noen selskap regnskapsført under Individuell kapital, mens den for de fleste regnskapsføres under Individuell pensjon. Brutto risikopremie for uførepensjon er derfor ikke en heravpost for verken Individuell kapital eller Individuell pensjon, men gjelder som en heravpost samlet for disse. </t>
  </si>
  <si>
    <t xml:space="preserve">Forsikringsforpliktelser i livsforsikring tilsvarer post 13 i balansen, ekskl. post 13.3 Kursreguleringsfond for produkter uten investeringsvalg og post 14 i balansen for produkter med investeringsvalg. Gjenforsikringsandel skal ikke tas hensyn til i markedsdelen. </t>
  </si>
  <si>
    <t>Herav fripoliser med investeringsvalg betraktes som innskuddsbasert.</t>
  </si>
  <si>
    <t>Innskuddspensjon er innskuddsbasert pensjon uten dødelighetsarv.</t>
  </si>
  <si>
    <t>Herav fripoliser, herav pensjonskapitalbevis og herav pensjonsbevis omfatter også fortsettelsesforsikringer. Herav-postene er uttrekk fra hovedpostene i tabellen Privat kollektiv pensjonsforsikring, uansett om det er Innenfor LOF/LOI eller Utenfor LOF/LOI - Livrenter.</t>
  </si>
  <si>
    <t>Gjelder ikke ordninger etter lov om tjenestepensjon</t>
  </si>
  <si>
    <r>
      <t xml:space="preserve">Brutto forfalt premie - Foreningskollektiv </t>
    </r>
    <r>
      <rPr>
        <b/>
        <vertAlign val="superscript"/>
        <sz val="10"/>
        <rFont val="Times New Roman"/>
        <family val="1"/>
      </rPr>
      <t>1</t>
    </r>
  </si>
  <si>
    <t>Regnskapsdel, endelig kvartal</t>
  </si>
  <si>
    <t>Resultatregnskap</t>
  </si>
  <si>
    <t xml:space="preserve">Totalt </t>
  </si>
  <si>
    <t>norske livselskaper</t>
  </si>
  <si>
    <t>alle livselskaper</t>
  </si>
  <si>
    <t xml:space="preserve">Beløp i millioner kroner </t>
  </si>
  <si>
    <t>TEKNISK REGNSKAP FOR LIVSFORSIKRING</t>
  </si>
  <si>
    <t>1. Premieinntekter f.e.r.</t>
  </si>
  <si>
    <t xml:space="preserve">    1.1 Forfalt premier, brutto</t>
  </si>
  <si>
    <t xml:space="preserve">    1.2 - Avgitte gjenforsikringspremier</t>
  </si>
  <si>
    <t xml:space="preserve">    1.3 Overføring av premiereserve fra andre selskap/kasser</t>
  </si>
  <si>
    <t xml:space="preserve">    Sum premieinntekter f.e.r.</t>
  </si>
  <si>
    <t>2. Netto inntekter fra investeringer i kollektivporteføljen</t>
  </si>
  <si>
    <t>3. Netto inntekter fra investeringer i investeringsvalgporteføljen</t>
  </si>
  <si>
    <t>4. Andre forsikringsrelaterte inntekter</t>
  </si>
  <si>
    <t>5. Erstatninger</t>
  </si>
  <si>
    <t xml:space="preserve">    5.1 Utbetalte erstatninger</t>
  </si>
  <si>
    <t>Sum erstatninger f.e.r.</t>
  </si>
  <si>
    <t>6. Resultatførte endringer i forsikringsforpliktelser - KF</t>
  </si>
  <si>
    <t xml:space="preserve">    6.1 Endring i premiereserve</t>
  </si>
  <si>
    <t xml:space="preserve">    6.2 Endring i tilleggsavsetninger</t>
  </si>
  <si>
    <t xml:space="preserve">    6.3 Endring i kursreguleringsfond</t>
  </si>
  <si>
    <t xml:space="preserve">    6.4 Endring i premie-, innskudds- og pensjonistenes overskuddsfond</t>
  </si>
  <si>
    <t xml:space="preserve">    6.5 Endring i tekniske avsetninger for skadeforsikringsvirksomhet</t>
  </si>
  <si>
    <t xml:space="preserve">    6.6 Overføring av tilleggsavsetninger fra andre fors.selskap/pensj.kasser</t>
  </si>
  <si>
    <t>Sum resultatførte endringer i forsikringsforpliktelser - KF</t>
  </si>
  <si>
    <t>7. Resultatførte endringer i forsikringsforpliktelser - SI</t>
  </si>
  <si>
    <t>8. Midler tilordnet forsikringskontrakter -KF</t>
  </si>
  <si>
    <t>9. Forsikringsrelaterte driftskostnader</t>
  </si>
  <si>
    <t>10. Andre forsikringsrelaterte kostnader</t>
  </si>
  <si>
    <t>11.Resultat av teknisk regnskap</t>
  </si>
  <si>
    <t>IKKE-TEKNISK REGNSKAP FOR LIVSFORSIKRING</t>
  </si>
  <si>
    <t>12. Netto inntekter fra investeringer i selskapsporteføljen</t>
  </si>
  <si>
    <t>13. Andre inntekter</t>
  </si>
  <si>
    <t>14. Forvaltningskostnader og andre kostnader knyttet til selskapsporteføljen</t>
  </si>
  <si>
    <t>15. Resultat av ikke-teknisk regnskap</t>
  </si>
  <si>
    <t>16. Resultat før skattekostnad</t>
  </si>
  <si>
    <t>17. Skattekostnader</t>
  </si>
  <si>
    <t>18. Resultat før andre resultatkomponenter</t>
  </si>
  <si>
    <t>19. Andre resultatkomponenter</t>
  </si>
  <si>
    <t>20. TOTALRESULTAT</t>
  </si>
  <si>
    <t>Overføringer og disponeringer</t>
  </si>
  <si>
    <t xml:space="preserve">    Overføringer</t>
  </si>
  <si>
    <t xml:space="preserve">        Mottatt konsernbidrag</t>
  </si>
  <si>
    <t xml:space="preserve">        Overført fra annen egenkapital</t>
  </si>
  <si>
    <t xml:space="preserve">    Sum overføringer</t>
  </si>
  <si>
    <t xml:space="preserve">    Disponeringer</t>
  </si>
  <si>
    <t xml:space="preserve">        Utbytte</t>
  </si>
  <si>
    <t xml:space="preserve">        Avgitt konsernbidrag</t>
  </si>
  <si>
    <t xml:space="preserve">        Overført til annen egenkapital</t>
  </si>
  <si>
    <t xml:space="preserve">    Sum disponeringer</t>
  </si>
  <si>
    <t>Sum overføringer og disponeringer</t>
  </si>
  <si>
    <t>Diverse nøkkeltall</t>
  </si>
  <si>
    <t>7. Gjenforsikringsandel av forsikringsforpliktelser i kollektivporteføljen</t>
  </si>
  <si>
    <t>9. Gjenforsikringsandel av forsikringsforpliktelser i investeringsvalgporteføljen</t>
  </si>
  <si>
    <t xml:space="preserve">Med kommunal kollektiv pensjon menes kollektive pensjonsordninger som definert i lov om forsikringsvirksomhet § 4-1 og § 4-2.   </t>
  </si>
  <si>
    <t>Tabell 1.3</t>
  </si>
  <si>
    <t>Hovedtall - aktivaposter</t>
  </si>
  <si>
    <t>Skjema total MA</t>
  </si>
  <si>
    <t>Tall pr. selskap - alle produkter</t>
  </si>
  <si>
    <t>Selskapsnavn</t>
  </si>
  <si>
    <t>Kursreguleringsfond</t>
  </si>
  <si>
    <t xml:space="preserve">   Etter tjenestepensjonsloven - Uførepensjon</t>
  </si>
  <si>
    <t xml:space="preserve">   Etter tjenestepensjonsloven - Alderspensjon</t>
  </si>
  <si>
    <t xml:space="preserve">  Etter tjenestepensjonsloven - Uførepensjon</t>
  </si>
  <si>
    <t xml:space="preserve">  Etter tjenestepensjonsloven - Alderspensjon</t>
  </si>
  <si>
    <t>Brutto forfalt premie tilsvarer post 1.1 i resultatregnskapet, jf. forskrift til årsregnskap for livsforsikringsfortak.</t>
  </si>
  <si>
    <t>Overførte reserver til andre tilsvarer post 5.2 i resultatregnskapet.</t>
  </si>
  <si>
    <r>
      <t xml:space="preserve">   Kommunal kollektiv pensjon </t>
    </r>
    <r>
      <rPr>
        <vertAlign val="superscript"/>
        <sz val="14"/>
        <rFont val="Times New Roman"/>
        <family val="1"/>
      </rPr>
      <t>15)</t>
    </r>
  </si>
  <si>
    <r>
      <t xml:space="preserve">Forsikringsforpliktelser </t>
    </r>
    <r>
      <rPr>
        <vertAlign val="superscript"/>
        <sz val="14"/>
        <rFont val="Times New Roman"/>
        <family val="1"/>
      </rPr>
      <t>4)</t>
    </r>
  </si>
  <si>
    <r>
      <t xml:space="preserve">Overførte reserver fra andre </t>
    </r>
    <r>
      <rPr>
        <vertAlign val="superscript"/>
        <sz val="14"/>
        <rFont val="Times New Roman"/>
        <family val="1"/>
      </rPr>
      <t>5)</t>
    </r>
  </si>
  <si>
    <r>
      <t xml:space="preserve">Flytting fra andre </t>
    </r>
    <r>
      <rPr>
        <vertAlign val="superscript"/>
        <sz val="14"/>
        <rFont val="Times New Roman"/>
        <family val="1"/>
      </rPr>
      <t>9)</t>
    </r>
  </si>
  <si>
    <r>
      <t xml:space="preserve">Overførte reserver til andre </t>
    </r>
    <r>
      <rPr>
        <vertAlign val="superscript"/>
        <sz val="14"/>
        <rFont val="Times New Roman"/>
        <family val="1"/>
      </rPr>
      <t>6)</t>
    </r>
  </si>
  <si>
    <r>
      <t xml:space="preserve">Flytting til andre </t>
    </r>
    <r>
      <rPr>
        <vertAlign val="superscript"/>
        <sz val="14"/>
        <rFont val="Times New Roman"/>
        <family val="1"/>
      </rPr>
      <t>9)</t>
    </r>
  </si>
  <si>
    <r>
      <t xml:space="preserve">Netto overførte reserver fra andre </t>
    </r>
    <r>
      <rPr>
        <b/>
        <vertAlign val="superscript"/>
        <sz val="14"/>
        <rFont val="Times New Roman"/>
        <family val="1"/>
      </rPr>
      <t>9)</t>
    </r>
  </si>
  <si>
    <r>
      <t xml:space="preserve">Netto flytting fra andre </t>
    </r>
    <r>
      <rPr>
        <vertAlign val="superscript"/>
        <sz val="14"/>
        <rFont val="Times New Roman"/>
        <family val="1"/>
      </rPr>
      <t>9)</t>
    </r>
  </si>
  <si>
    <t>Livrenter, IPA og IPS er individuelle pensjonsspareavtaler etter skattereglene (kun i årsstatistikken / 4.kvartal). IPS forsikring etablert før 1.11.2017 defineres som IPS forsikring 2008, etter lov om individuell pensjonsordning vedtatt i 2008. Nye ordningen for skattefavorisert individuell pensjonssparing fra 1. november 2017 defineres som IPS forsikring.</t>
  </si>
  <si>
    <t xml:space="preserve">    13.5 Andre tekniske avsetninger for skadeforsikringsvirksomheten</t>
  </si>
  <si>
    <t xml:space="preserve">    5.2 Overføring av premieres., tilleggsavsetn. til andre selskap/kasser</t>
  </si>
  <si>
    <t>Protector Forsikring</t>
  </si>
  <si>
    <t>30.06.</t>
  </si>
  <si>
    <t xml:space="preserve">    13.1 Premiereserve mv.</t>
  </si>
  <si>
    <t xml:space="preserve">    13.4 Premiefond, innskuddsfond og fond for regulering av pensjoner mv.</t>
  </si>
  <si>
    <t xml:space="preserve">    14.1 Premiekapital mv.</t>
  </si>
  <si>
    <t xml:space="preserve">    14.2 Tilleggsavsetninger</t>
  </si>
  <si>
    <t xml:space="preserve">    14.3 Premiefond, innskuddsfond og fond for regulering av pensjoner mv.</t>
  </si>
  <si>
    <t>Avkastningstall (%)</t>
  </si>
  <si>
    <r>
      <t>Kapitalavkastning I hittil i år</t>
    </r>
    <r>
      <rPr>
        <vertAlign val="superscript"/>
        <sz val="14"/>
        <rFont val="Times New Roman"/>
        <family val="1"/>
      </rPr>
      <t xml:space="preserve"> </t>
    </r>
  </si>
  <si>
    <t>Kapitalavkastning II hittil i år</t>
  </si>
  <si>
    <r>
      <t xml:space="preserve">Soliditetskapital </t>
    </r>
    <r>
      <rPr>
        <sz val="14"/>
        <rFont val="Times New Roman"/>
        <family val="1"/>
      </rPr>
      <t>(%)</t>
    </r>
  </si>
  <si>
    <t>Mer/mindre-verdier</t>
  </si>
  <si>
    <t>30.6.2017</t>
  </si>
  <si>
    <t>30.6.2018</t>
  </si>
  <si>
    <t/>
  </si>
  <si>
    <t xml:space="preserve">     - herav alderspensjon etter tjenestepensjonsloven</t>
  </si>
  <si>
    <t>Figur 1  Brutto forfalt premie livprodukter  -  produkter uten investeringsvalg pr. 30.06.</t>
  </si>
  <si>
    <t>Figur 2  Brutto forfalt premie livprodukter  -  produkter med investeringsvalg pr. 30.06.</t>
  </si>
  <si>
    <t>Protector Fors</t>
  </si>
  <si>
    <t>If Skadeforsikring</t>
  </si>
  <si>
    <t>KLP Bedriftspensjon</t>
  </si>
  <si>
    <t>KLP Skadeforsikring</t>
  </si>
  <si>
    <t>Landbruksforsikring</t>
  </si>
  <si>
    <r>
      <t xml:space="preserve">Forsikringsforpliktelser </t>
    </r>
    <r>
      <rPr>
        <b/>
        <vertAlign val="superscript"/>
        <sz val="10"/>
        <rFont val="Times New Roman"/>
        <family val="1"/>
      </rPr>
      <t>4</t>
    </r>
  </si>
  <si>
    <r>
      <t xml:space="preserve">Overførte reserver fra andre </t>
    </r>
    <r>
      <rPr>
        <b/>
        <vertAlign val="superscript"/>
        <sz val="10"/>
        <rFont val="Times New Roman"/>
        <family val="1"/>
      </rPr>
      <t>5</t>
    </r>
  </si>
  <si>
    <r>
      <t>Overførte reserver til andre</t>
    </r>
    <r>
      <rPr>
        <b/>
        <vertAlign val="superscript"/>
        <sz val="10"/>
        <rFont val="Times New Roman"/>
        <family val="1"/>
      </rPr>
      <t xml:space="preserve"> 6</t>
    </r>
  </si>
  <si>
    <r>
      <t xml:space="preserve">Forsikringsforpliktelser </t>
    </r>
    <r>
      <rPr>
        <b/>
        <vertAlign val="superscript"/>
        <sz val="10"/>
        <rFont val="Times New Roman"/>
        <family val="1"/>
      </rPr>
      <t>6</t>
    </r>
  </si>
  <si>
    <r>
      <t xml:space="preserve">Forsikringsforpliktelser  - Foreningskollektiv </t>
    </r>
    <r>
      <rPr>
        <b/>
        <vertAlign val="superscript"/>
        <sz val="10"/>
        <rFont val="Times New Roman"/>
        <family val="1"/>
      </rPr>
      <t>4</t>
    </r>
  </si>
  <si>
    <r>
      <t xml:space="preserve">Overførte reserver fra andre - Foreningskollektiv </t>
    </r>
    <r>
      <rPr>
        <b/>
        <vertAlign val="superscript"/>
        <sz val="10"/>
        <rFont val="Times New Roman"/>
        <family val="1"/>
      </rPr>
      <t>5</t>
    </r>
  </si>
  <si>
    <r>
      <t xml:space="preserve">Overførte reserver til andre - Foreningskollektiv </t>
    </r>
    <r>
      <rPr>
        <b/>
        <vertAlign val="superscript"/>
        <sz val="10"/>
        <rFont val="Times New Roman"/>
        <family val="1"/>
      </rPr>
      <t>6</t>
    </r>
  </si>
  <si>
    <r>
      <t xml:space="preserve">Flytting fra andre </t>
    </r>
    <r>
      <rPr>
        <b/>
        <vertAlign val="superscript"/>
        <sz val="10"/>
        <rFont val="Times New Roman"/>
        <family val="1"/>
      </rPr>
      <t>9</t>
    </r>
  </si>
  <si>
    <r>
      <t xml:space="preserve">Flytting til andre </t>
    </r>
    <r>
      <rPr>
        <b/>
        <vertAlign val="superscript"/>
        <sz val="10"/>
        <rFont val="Times New Roman"/>
        <family val="1"/>
      </rPr>
      <t>9</t>
    </r>
  </si>
  <si>
    <r>
      <t xml:space="preserve">    Livrenter </t>
    </r>
    <r>
      <rPr>
        <vertAlign val="superscript"/>
        <sz val="10"/>
        <rFont val="Times New Roman"/>
        <family val="1"/>
      </rPr>
      <t>10</t>
    </r>
  </si>
  <si>
    <r>
      <t xml:space="preserve">    IPA </t>
    </r>
    <r>
      <rPr>
        <vertAlign val="superscript"/>
        <sz val="10"/>
        <rFont val="Times New Roman"/>
        <family val="1"/>
      </rPr>
      <t>10</t>
    </r>
  </si>
  <si>
    <r>
      <t xml:space="preserve">    IPS 2008 </t>
    </r>
    <r>
      <rPr>
        <vertAlign val="superscript"/>
        <sz val="10"/>
        <rFont val="Times New Roman"/>
        <family val="1"/>
      </rPr>
      <t>10</t>
    </r>
  </si>
  <si>
    <r>
      <t xml:space="preserve">    IPS </t>
    </r>
    <r>
      <rPr>
        <vertAlign val="superscript"/>
        <sz val="10"/>
        <rFont val="Times New Roman"/>
        <family val="1"/>
      </rPr>
      <t>10</t>
    </r>
  </si>
  <si>
    <r>
      <t xml:space="preserve">    Bedrift </t>
    </r>
    <r>
      <rPr>
        <vertAlign val="superscript"/>
        <sz val="10"/>
        <rFont val="Times New Roman"/>
        <family val="1"/>
      </rPr>
      <t>7</t>
    </r>
  </si>
  <si>
    <r>
      <t xml:space="preserve">    Privat </t>
    </r>
    <r>
      <rPr>
        <vertAlign val="superscript"/>
        <sz val="10"/>
        <rFont val="Times New Roman"/>
        <family val="1"/>
      </rPr>
      <t>8</t>
    </r>
  </si>
  <si>
    <r>
      <t xml:space="preserve">      Engangsbetalt </t>
    </r>
    <r>
      <rPr>
        <vertAlign val="superscript"/>
        <sz val="10"/>
        <rFont val="Times New Roman"/>
        <family val="1"/>
      </rPr>
      <t>11</t>
    </r>
  </si>
  <si>
    <r>
      <t xml:space="preserve">      Innskuddspensjon </t>
    </r>
    <r>
      <rPr>
        <vertAlign val="superscript"/>
        <sz val="10"/>
        <rFont val="Times New Roman"/>
        <family val="1"/>
      </rPr>
      <t>12</t>
    </r>
  </si>
  <si>
    <r>
      <t xml:space="preserve">  Innenfor LOF/LOI </t>
    </r>
    <r>
      <rPr>
        <vertAlign val="superscript"/>
        <sz val="10"/>
        <rFont val="Times New Roman"/>
        <family val="1"/>
      </rPr>
      <t>13</t>
    </r>
  </si>
  <si>
    <r>
      <t xml:space="preserve">  Utenfor LOF/LOI - Livrenter </t>
    </r>
    <r>
      <rPr>
        <vertAlign val="superscript"/>
        <sz val="10"/>
        <rFont val="Times New Roman"/>
        <family val="1"/>
      </rPr>
      <t>13,18</t>
    </r>
  </si>
  <si>
    <r>
      <t xml:space="preserve">  Utenfor LOF/LOI - Livrenter </t>
    </r>
    <r>
      <rPr>
        <vertAlign val="superscript"/>
        <sz val="10"/>
        <rFont val="Times New Roman"/>
        <family val="1"/>
      </rPr>
      <t>13,17</t>
    </r>
  </si>
  <si>
    <r>
      <t xml:space="preserve">  Herav fripoliser </t>
    </r>
    <r>
      <rPr>
        <vertAlign val="superscript"/>
        <sz val="10"/>
        <rFont val="Times New Roman"/>
        <family val="1"/>
      </rPr>
      <t>14,16</t>
    </r>
  </si>
  <si>
    <r>
      <t xml:space="preserve">  Herav pensjonskapitalbevis </t>
    </r>
    <r>
      <rPr>
        <vertAlign val="superscript"/>
        <sz val="10"/>
        <rFont val="Times New Roman"/>
        <family val="1"/>
      </rPr>
      <t>14</t>
    </r>
  </si>
  <si>
    <r>
      <t xml:space="preserve">  Herav pensjonsbevis</t>
    </r>
    <r>
      <rPr>
        <vertAlign val="superscript"/>
        <sz val="10"/>
        <rFont val="Times New Roman"/>
        <family val="1"/>
      </rPr>
      <t>14</t>
    </r>
  </si>
  <si>
    <r>
      <t xml:space="preserve">Brutto forfalt premie </t>
    </r>
    <r>
      <rPr>
        <b/>
        <vertAlign val="superscript"/>
        <sz val="10"/>
        <rFont val="Times New Roman"/>
        <family val="1"/>
      </rPr>
      <t>1, 15</t>
    </r>
  </si>
  <si>
    <r>
      <t xml:space="preserve">Overførte reserver fra andre </t>
    </r>
    <r>
      <rPr>
        <b/>
        <vertAlign val="superscript"/>
        <sz val="10"/>
        <rFont val="Times New Roman"/>
        <family val="1"/>
      </rPr>
      <t>5, 15</t>
    </r>
  </si>
  <si>
    <r>
      <t>Overførte reserver til andre</t>
    </r>
    <r>
      <rPr>
        <b/>
        <vertAlign val="superscript"/>
        <sz val="10"/>
        <rFont val="Times New Roman"/>
        <family val="1"/>
      </rPr>
      <t xml:space="preserve"> 5, 15</t>
    </r>
  </si>
  <si>
    <r>
      <t xml:space="preserve">Forsikringsforpliktelser </t>
    </r>
    <r>
      <rPr>
        <b/>
        <vertAlign val="superscript"/>
        <sz val="10"/>
        <rFont val="Times New Roman"/>
        <family val="1"/>
      </rPr>
      <t>4, 15</t>
    </r>
  </si>
  <si>
    <r>
      <t xml:space="preserve">   Herav fripoliser </t>
    </r>
    <r>
      <rPr>
        <vertAlign val="superscript"/>
        <sz val="10"/>
        <rFont val="Times New Roman"/>
        <family val="1"/>
      </rPr>
      <t>14,16</t>
    </r>
  </si>
  <si>
    <r>
      <t xml:space="preserve">   Herav pensjonskapitalbevis </t>
    </r>
    <r>
      <rPr>
        <vertAlign val="superscript"/>
        <sz val="10"/>
        <rFont val="Times New Roman"/>
        <family val="1"/>
      </rPr>
      <t>14</t>
    </r>
  </si>
  <si>
    <r>
      <t xml:space="preserve">  Herav fripoliser </t>
    </r>
    <r>
      <rPr>
        <vertAlign val="superscript"/>
        <sz val="10"/>
        <rFont val="Times New Roman"/>
        <family val="1"/>
      </rPr>
      <t>14</t>
    </r>
  </si>
  <si>
    <r>
      <t>Overførte reserver til andre</t>
    </r>
    <r>
      <rPr>
        <b/>
        <vertAlign val="superscript"/>
        <sz val="10"/>
        <rFont val="Times New Roman"/>
        <family val="1"/>
      </rPr>
      <t xml:space="preserve"> 6, 15</t>
    </r>
  </si>
  <si>
    <r>
      <t>Forsikringsforpliktelser</t>
    </r>
    <r>
      <rPr>
        <sz val="14"/>
        <rFont val="Times New Roman"/>
        <family val="1"/>
      </rPr>
      <t xml:space="preserve"> </t>
    </r>
    <r>
      <rPr>
        <vertAlign val="superscript"/>
        <sz val="14"/>
        <rFont val="Times New Roman"/>
        <family val="1"/>
      </rPr>
      <t>4)</t>
    </r>
  </si>
  <si>
    <t>Figur 3  Forsikringsforpliktelser i livsforsikring  -  produkter uten investeringsvalg pr. 30.06.</t>
  </si>
  <si>
    <t>Figur 4  Forsikringsforpliktelser i livsforsikring -  produkter med investeringsvalg pr. 30.06.</t>
  </si>
  <si>
    <t>Figur 5  Netto tilflytting livprodukter  -  produkter uten investeringsvalg pr. 30.06.</t>
  </si>
  <si>
    <t>Figur 6  Netto tilflytting livprodukter  -  produkter med investeringsvalg pr. 30.06.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</si>
</sst>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0.0"/>
    <numFmt numFmtId="166" formatCode="_ * #,##0_ ;_ * \-#,##0_ ;_ * &quot;-&quot;??_ ;_ @_ "/>
    <numFmt numFmtId="167" formatCode="dd/mm/yy;@"/>
    <numFmt numFmtId="168" formatCode="0;\-0;;@"/>
    <numFmt numFmtId="169" formatCode="0.0"/>
    <numFmt numFmtId="170" formatCode="#,##0_ ;\-#,##0\ "/>
    <numFmt numFmtId="171" formatCode="_ * #,##0_ ;_ * \-#,##0_ ;_ * &quot;&quot;??_ ;_ @_ "/>
    <numFmt numFmtId="172" formatCode="_ * #,##0.0_ ;_ * \-#,##0.0_ ;_ * &quot;&quot;??_ ;_ @_ "/>
  </numFmts>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b/>
      <sz val="10"/>
      <name val="Times New Roman"/>
      <family val="1"/>
    </font>
    <font>
      <b/>
      <sz val="9"/>
      <name val="Times New Roman"/>
      <family val="1"/>
    </font>
    <font>
      <sz val="10"/>
      <name val="Times New Roman"/>
      <family val="1"/>
    </font>
    <font>
      <sz val="10"/>
      <color rgb="FFFF0000"/>
      <name val="Times New Roman"/>
      <family val="1"/>
    </font>
    <font>
      <sz val="10"/>
      <name val="Arial"/>
      <family val="2"/>
    </font>
    <font>
      <b/>
      <vertAlign val="superscript"/>
      <sz val="10"/>
      <name val="Times New Roman"/>
      <family val="1"/>
    </font>
    <font>
      <sz val="12"/>
      <color rgb="FFFF0000"/>
      <name val="Times New Roman"/>
      <family val="1"/>
    </font>
    <font>
      <sz val="10"/>
      <color theme="1"/>
      <name val="Times New Roman"/>
      <family val="1"/>
    </font>
    <font>
      <i/>
      <sz val="10"/>
      <name val="Times New Roman"/>
      <family val="1"/>
    </font>
    <font>
      <vertAlign val="superscript"/>
      <sz val="10"/>
      <name val="Times New Roman"/>
      <family val="1"/>
    </font>
    <font>
      <sz val="10"/>
      <name val="Arial"/>
      <family val="2"/>
    </font>
    <font>
      <sz val="10"/>
      <color indexed="23"/>
      <name val="Arial"/>
      <family val="2"/>
    </font>
    <font>
      <sz val="18"/>
      <color indexed="23"/>
      <name val="Times New Roman"/>
      <family val="1"/>
    </font>
    <font>
      <b/>
      <sz val="28"/>
      <color rgb="FF3B6E8F"/>
      <name val="Cambria"/>
      <family val="1"/>
      <scheme val="major"/>
    </font>
    <font>
      <b/>
      <sz val="26"/>
      <color rgb="FF3B6E8F"/>
      <name val="Cambria"/>
      <family val="1"/>
      <scheme val="major"/>
    </font>
    <font>
      <sz val="14"/>
      <name val="Times New Roman"/>
      <family val="1"/>
    </font>
    <font>
      <sz val="12"/>
      <name val="Arial"/>
      <family val="2"/>
    </font>
    <font>
      <sz val="20"/>
      <color theme="1"/>
      <name val="Calibri"/>
      <family val="2"/>
      <scheme val="minor"/>
    </font>
    <font>
      <sz val="14"/>
      <color theme="1"/>
      <name val="Calibri"/>
      <family val="2"/>
      <scheme val="minor"/>
    </font>
    <font>
      <b/>
      <sz val="28"/>
      <color rgb="FF54758C"/>
      <name val="Arial"/>
      <family val="2"/>
    </font>
    <font>
      <sz val="26"/>
      <color rgb="FF54758C"/>
      <name val="Arial"/>
      <family val="2"/>
    </font>
    <font>
      <sz val="14"/>
      <name val="Arial"/>
      <family val="2"/>
    </font>
    <font>
      <sz val="14"/>
      <color indexed="23"/>
      <name val="Times New Roman"/>
      <family val="1"/>
    </font>
    <font>
      <sz val="20"/>
      <name val="Arial"/>
      <family val="2"/>
    </font>
    <font>
      <sz val="18"/>
      <name val="Times New Roman"/>
      <family val="1"/>
    </font>
    <font>
      <sz val="18"/>
      <name val="Arial"/>
      <family val="2"/>
    </font>
    <font>
      <b/>
      <sz val="16"/>
      <name val="Times New Roman"/>
      <family val="1"/>
    </font>
    <font>
      <sz val="16"/>
      <name val="Times New Roman"/>
      <family val="1"/>
    </font>
    <font>
      <u/>
      <sz val="10"/>
      <color indexed="12"/>
      <name val="Arial"/>
      <family val="2"/>
    </font>
    <font>
      <sz val="20"/>
      <name val="Times New Roman"/>
      <family val="1"/>
    </font>
    <font>
      <b/>
      <sz val="14"/>
      <name val="Times New Roman"/>
      <family val="1"/>
    </font>
    <font>
      <sz val="14"/>
      <color rgb="FFFF0000"/>
      <name val="Times New Roman"/>
      <family val="1"/>
    </font>
    <font>
      <vertAlign val="superscript"/>
      <sz val="14"/>
      <name val="Times New Roman"/>
      <family val="1"/>
    </font>
    <font>
      <b/>
      <i/>
      <sz val="12"/>
      <color indexed="63"/>
      <name val="Times New Roman"/>
      <family val="1"/>
    </font>
    <font>
      <b/>
      <sz val="10"/>
      <name val="Arial"/>
      <family val="2"/>
    </font>
    <font>
      <b/>
      <i/>
      <sz val="12"/>
      <name val="Times New Roman"/>
      <family val="1"/>
    </font>
    <font>
      <sz val="14"/>
      <color theme="1"/>
      <name val="Times New Roman"/>
      <family val="1"/>
    </font>
    <font>
      <sz val="14"/>
      <color rgb="FFFF0000"/>
      <name val="Arial"/>
      <family val="2"/>
    </font>
    <font>
      <b/>
      <sz val="14"/>
      <name val="Arial"/>
      <family val="2"/>
    </font>
    <font>
      <b/>
      <vertAlign val="superscript"/>
      <sz val="14"/>
      <name val="Times New Roman"/>
      <family val="1"/>
    </font>
    <font>
      <sz val="11"/>
      <name val="Calibri"/>
      <family val="2"/>
      <scheme val="minor"/>
    </font>
    <font>
      <b/>
      <sz val="10"/>
      <color rgb="FFFF0000"/>
      <name val="Times New Roman"/>
      <family val="1"/>
    </font>
    <font>
      <b/>
      <sz val="16"/>
      <color indexed="10"/>
      <name val="Times New Roman"/>
      <family val="1"/>
    </font>
    <font>
      <b/>
      <sz val="14"/>
      <color indexed="8"/>
      <name val="Times New Roman"/>
      <family val="1"/>
    </font>
    <font>
      <b/>
      <sz val="10"/>
      <color indexed="8"/>
      <name val="Times New Roman"/>
      <family val="1"/>
    </font>
    <font>
      <b/>
      <sz val="14"/>
      <color indexed="63"/>
      <name val="Times New Roman"/>
      <family val="1"/>
    </font>
    <font>
      <sz val="14"/>
      <color indexed="10"/>
      <name val="Times New Roman"/>
      <family val="1"/>
    </font>
    <font>
      <b/>
      <sz val="14"/>
      <color indexed="10"/>
      <name val="Times New Roman"/>
      <family val="1"/>
    </font>
    <font>
      <sz val="12"/>
      <color indexed="10"/>
      <name val="Times New Roman"/>
      <family val="1"/>
    </font>
    <font>
      <sz val="20"/>
      <color rgb="FFFF0000"/>
      <name val="Times New Roman"/>
      <family val="1"/>
    </font>
    <font>
      <sz val="20"/>
      <color rgb="FFFF0000"/>
      <name val="Arial"/>
      <family val="2"/>
    </font>
    <font>
      <sz val="16"/>
      <color theme="1"/>
      <name val="Times New Roman"/>
      <family val="1"/>
    </font>
    <font>
      <b/>
      <sz val="10"/>
      <color theme="1"/>
      <name val="Times New Roman"/>
      <family val="1"/>
    </font>
    <font>
      <sz val="12"/>
      <color theme="1"/>
      <name val="Times New Roman"/>
      <family val="1"/>
    </font>
    <font>
      <b/>
      <sz val="14"/>
      <color rgb="FFFF0000"/>
      <name val="Times New Roman"/>
      <family val="1"/>
    </font>
    <font>
      <u/>
      <sz val="12"/>
      <name val="Times New Roman"/>
      <family val="1"/>
    </font>
    <font>
      <b/>
      <sz val="12"/>
      <color rgb="FFFF0000"/>
      <name val="Times New Roman"/>
      <family val="1"/>
    </font>
    <font>
      <sz val="10"/>
      <color theme="0"/>
      <name val="Times New Roman"/>
      <family val="1"/>
    </font>
    <font>
      <b/>
      <sz val="10"/>
      <color rgb="FFFF0000"/>
      <name val="Arial"/>
      <family val="2"/>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FFFFCC"/>
      </patternFill>
    </fill>
    <fill>
      <patternFill patternType="solid">
        <fgColor theme="7" tint="0.59999389629810485"/>
        <bgColor indexed="65"/>
      </patternFill>
    </fill>
    <fill>
      <patternFill patternType="solid">
        <fgColor theme="5" tint="0.79998168889431442"/>
        <bgColor indexed="65"/>
      </patternFill>
    </fill>
    <fill>
      <patternFill patternType="solid">
        <fgColor theme="2"/>
        <bgColor indexed="64"/>
      </patternFill>
    </fill>
    <fill>
      <patternFill patternType="solid">
        <fgColor rgb="FFFFFF00"/>
        <bgColor indexed="64"/>
      </patternFill>
    </fill>
    <fill>
      <patternFill patternType="solid">
        <fgColor indexed="9"/>
        <bgColor indexed="9"/>
      </patternFill>
    </fill>
    <fill>
      <patternFill patternType="solid">
        <fgColor theme="0"/>
        <bgColor indexed="64"/>
      </patternFill>
    </fill>
  </fills>
  <borders count="17">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850">
    <xf numFmtId="0" fontId="0" fillId="0" borderId="0"/>
    <xf numFmtId="0" fontId="19" fillId="0" borderId="0"/>
    <xf numFmtId="164" fontId="25" fillId="0" borderId="0" applyFont="0" applyFill="0" applyBorder="0" applyAlignment="0" applyProtection="0"/>
    <xf numFmtId="0" fontId="43" fillId="0" borderId="0" applyNumberFormat="0" applyFill="0" applyBorder="0" applyAlignment="0" applyProtection="0">
      <alignment vertical="top"/>
      <protection locked="0"/>
    </xf>
    <xf numFmtId="0" fontId="12" fillId="0" borderId="0"/>
    <xf numFmtId="0" fontId="19" fillId="0" borderId="0"/>
    <xf numFmtId="0" fontId="11" fillId="0" borderId="0"/>
    <xf numFmtId="0" fontId="19" fillId="0" borderId="0"/>
    <xf numFmtId="0" fontId="10" fillId="0" borderId="0"/>
    <xf numFmtId="0" fontId="19" fillId="0" borderId="0"/>
    <xf numFmtId="0" fontId="25" fillId="0" borderId="0"/>
    <xf numFmtId="0" fontId="10" fillId="0" borderId="0"/>
    <xf numFmtId="0" fontId="19" fillId="0" borderId="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0" fillId="0" borderId="0" applyFont="0" applyFill="0" applyBorder="0" applyAlignment="0" applyProtection="0"/>
    <xf numFmtId="164" fontId="19" fillId="0" borderId="0" applyFont="0" applyFill="0" applyBorder="0" applyAlignment="0" applyProtection="0"/>
    <xf numFmtId="0" fontId="10" fillId="0" borderId="0"/>
    <xf numFmtId="0" fontId="19" fillId="0" borderId="0"/>
    <xf numFmtId="0" fontId="19" fillId="0" borderId="0"/>
    <xf numFmtId="164" fontId="19"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9"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9" fillId="0" borderId="0"/>
    <xf numFmtId="164" fontId="19"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9"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9" fillId="0" borderId="0"/>
    <xf numFmtId="164" fontId="19"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9" fillId="5" borderId="16" applyNumberFormat="0" applyFont="0" applyAlignment="0" applyProtection="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164" fontId="25" fillId="0" borderId="0" applyFont="0" applyFill="0" applyBorder="0" applyAlignment="0" applyProtection="0"/>
    <xf numFmtId="0" fontId="10"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2" fillId="0" borderId="0"/>
    <xf numFmtId="0" fontId="2" fillId="0" borderId="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0" fontId="2" fillId="0" borderId="0"/>
    <xf numFmtId="164" fontId="19"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6" borderId="0" applyNumberFormat="0" applyBorder="0" applyAlignment="0" applyProtection="0"/>
    <xf numFmtId="164" fontId="19"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19"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6"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1" fillId="7" borderId="0" applyNumberFormat="0" applyBorder="0" applyAlignment="0" applyProtection="0"/>
    <xf numFmtId="0" fontId="14" fillId="0" borderId="0"/>
    <xf numFmtId="171" fontId="15" fillId="0" borderId="7" applyFont="0" applyFill="0" applyBorder="0" applyAlignment="0" applyProtection="0">
      <alignment horizontal="right"/>
    </xf>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cellStyleXfs>
  <cellXfs count="752">
    <xf numFmtId="0" fontId="0" fillId="0" borderId="0" xfId="0"/>
    <xf numFmtId="0" fontId="17" fillId="0" borderId="0" xfId="1" applyFont="1"/>
    <xf numFmtId="0" fontId="23" fillId="0" borderId="0" xfId="1" applyFont="1"/>
    <xf numFmtId="0" fontId="17" fillId="0" borderId="0" xfId="1" applyFont="1" applyFill="1"/>
    <xf numFmtId="0" fontId="17" fillId="0" borderId="0" xfId="1" applyFont="1" applyBorder="1"/>
    <xf numFmtId="49" fontId="17" fillId="0" borderId="0" xfId="1" applyNumberFormat="1" applyFont="1" applyFill="1" applyBorder="1" applyAlignment="1">
      <alignment horizontal="center"/>
    </xf>
    <xf numFmtId="165" fontId="17" fillId="0" borderId="0" xfId="1" applyNumberFormat="1" applyFont="1" applyFill="1" applyBorder="1"/>
    <xf numFmtId="0" fontId="17" fillId="0" borderId="0" xfId="1" applyFont="1" applyFill="1" applyBorder="1"/>
    <xf numFmtId="0" fontId="17" fillId="0" borderId="0" xfId="1" applyFont="1" applyFill="1" applyAlignment="1">
      <alignment horizontal="left"/>
    </xf>
    <xf numFmtId="165" fontId="15" fillId="3" borderId="5" xfId="1" applyNumberFormat="1" applyFont="1" applyFill="1" applyBorder="1" applyAlignment="1">
      <alignment horizontal="right"/>
    </xf>
    <xf numFmtId="0" fontId="17" fillId="0" borderId="6" xfId="1" applyFont="1" applyBorder="1"/>
    <xf numFmtId="165" fontId="15" fillId="3" borderId="2" xfId="1" applyNumberFormat="1" applyFont="1" applyFill="1" applyBorder="1" applyAlignment="1">
      <alignment horizontal="right"/>
    </xf>
    <xf numFmtId="0" fontId="15" fillId="0" borderId="4" xfId="1" applyFont="1" applyBorder="1"/>
    <xf numFmtId="0" fontId="15" fillId="0" borderId="3" xfId="1" applyFont="1" applyBorder="1"/>
    <xf numFmtId="0" fontId="15" fillId="0" borderId="7" xfId="1" applyFont="1" applyBorder="1"/>
    <xf numFmtId="0" fontId="15" fillId="0" borderId="6" xfId="1" applyFont="1" applyBorder="1" applyAlignment="1">
      <alignment horizontal="center"/>
    </xf>
    <xf numFmtId="0" fontId="15" fillId="0" borderId="11" xfId="1" applyFont="1" applyBorder="1" applyAlignment="1">
      <alignment horizontal="center"/>
    </xf>
    <xf numFmtId="0" fontId="15" fillId="0" borderId="5" xfId="1" applyFont="1" applyBorder="1" applyAlignment="1">
      <alignment horizontal="center"/>
    </xf>
    <xf numFmtId="0" fontId="15" fillId="0" borderId="11" xfId="1" applyFont="1" applyBorder="1"/>
    <xf numFmtId="0" fontId="15" fillId="0" borderId="7" xfId="1" applyFont="1" applyBorder="1" applyAlignment="1">
      <alignment horizontal="center"/>
    </xf>
    <xf numFmtId="14" fontId="16" fillId="0" borderId="4" xfId="1" applyNumberFormat="1" applyFont="1" applyBorder="1" applyAlignment="1">
      <alignment horizontal="center"/>
    </xf>
    <xf numFmtId="0" fontId="17" fillId="0" borderId="3" xfId="1" applyFont="1" applyBorder="1"/>
    <xf numFmtId="165" fontId="17" fillId="3" borderId="6" xfId="1" applyNumberFormat="1" applyFont="1" applyFill="1" applyBorder="1" applyAlignment="1">
      <alignment horizontal="right"/>
    </xf>
    <xf numFmtId="165" fontId="17" fillId="3" borderId="3" xfId="1" applyNumberFormat="1" applyFont="1" applyFill="1" applyBorder="1" applyAlignment="1">
      <alignment horizontal="right"/>
    </xf>
    <xf numFmtId="165" fontId="15" fillId="3" borderId="3" xfId="1" applyNumberFormat="1" applyFont="1" applyFill="1" applyBorder="1" applyAlignment="1">
      <alignment horizontal="right"/>
    </xf>
    <xf numFmtId="165" fontId="17" fillId="0" borderId="0" xfId="1" applyNumberFormat="1" applyFont="1" applyBorder="1"/>
    <xf numFmtId="3" fontId="17" fillId="0" borderId="0" xfId="1" applyNumberFormat="1" applyFont="1" applyBorder="1"/>
    <xf numFmtId="165" fontId="17" fillId="3" borderId="2" xfId="1" applyNumberFormat="1" applyFont="1" applyFill="1" applyBorder="1" applyAlignment="1">
      <alignment horizontal="right"/>
    </xf>
    <xf numFmtId="0" fontId="14" fillId="0" borderId="0" xfId="1" applyFont="1"/>
    <xf numFmtId="0" fontId="21" fillId="0" borderId="0" xfId="1" applyFont="1"/>
    <xf numFmtId="0" fontId="14" fillId="0" borderId="0" xfId="1" applyFont="1" applyFill="1"/>
    <xf numFmtId="0" fontId="14" fillId="0" borderId="0" xfId="1" applyFont="1" applyFill="1" applyBorder="1"/>
    <xf numFmtId="165" fontId="15" fillId="0" borderId="0" xfId="1" applyNumberFormat="1" applyFont="1" applyFill="1" applyBorder="1" applyAlignment="1">
      <alignment horizontal="right"/>
    </xf>
    <xf numFmtId="3" fontId="17" fillId="0" borderId="0" xfId="1" applyNumberFormat="1" applyFont="1" applyFill="1" applyBorder="1" applyAlignment="1">
      <alignment horizontal="center"/>
    </xf>
    <xf numFmtId="165" fontId="17" fillId="0" borderId="0" xfId="1" applyNumberFormat="1" applyFont="1" applyFill="1" applyBorder="1" applyAlignment="1">
      <alignment horizontal="right"/>
    </xf>
    <xf numFmtId="49" fontId="17" fillId="0" borderId="0" xfId="1" applyNumberFormat="1" applyFont="1" applyFill="1" applyBorder="1" applyAlignment="1">
      <alignment horizontal="right"/>
    </xf>
    <xf numFmtId="165" fontId="15" fillId="3" borderId="6" xfId="1" applyNumberFormat="1" applyFont="1" applyFill="1" applyBorder="1" applyAlignment="1">
      <alignment horizontal="right"/>
    </xf>
    <xf numFmtId="3" fontId="17" fillId="0" borderId="0" xfId="1" quotePrefix="1" applyNumberFormat="1" applyFont="1" applyFill="1" applyBorder="1" applyAlignment="1">
      <alignment horizontal="center"/>
    </xf>
    <xf numFmtId="0" fontId="17" fillId="0" borderId="3" xfId="1" applyFont="1" applyFill="1" applyBorder="1"/>
    <xf numFmtId="0" fontId="15" fillId="0" borderId="3" xfId="1" applyFont="1" applyFill="1" applyBorder="1"/>
    <xf numFmtId="0" fontId="15" fillId="0" borderId="0" xfId="1" applyFont="1" applyFill="1" applyBorder="1" applyAlignment="1">
      <alignment horizontal="center"/>
    </xf>
    <xf numFmtId="0" fontId="15" fillId="0" borderId="6" xfId="1" applyFont="1" applyBorder="1"/>
    <xf numFmtId="14" fontId="16" fillId="0" borderId="0" xfId="1" applyNumberFormat="1" applyFont="1" applyFill="1" applyBorder="1" applyAlignment="1">
      <alignment horizontal="center"/>
    </xf>
    <xf numFmtId="0" fontId="15" fillId="0" borderId="0" xfId="1" applyFont="1"/>
    <xf numFmtId="3" fontId="17" fillId="0" borderId="3" xfId="1" applyNumberFormat="1" applyFont="1" applyFill="1" applyBorder="1" applyAlignment="1">
      <alignment horizontal="right"/>
    </xf>
    <xf numFmtId="3" fontId="17" fillId="0" borderId="6" xfId="1" applyNumberFormat="1" applyFont="1" applyFill="1" applyBorder="1" applyAlignment="1">
      <alignment horizontal="right"/>
    </xf>
    <xf numFmtId="0" fontId="17" fillId="0" borderId="6" xfId="1" applyFont="1" applyFill="1" applyBorder="1"/>
    <xf numFmtId="0" fontId="15" fillId="0" borderId="0" xfId="1" applyFont="1" applyBorder="1"/>
    <xf numFmtId="3" fontId="18" fillId="0" borderId="0" xfId="1" applyNumberFormat="1" applyFont="1" applyFill="1" applyBorder="1" applyAlignment="1">
      <alignment horizontal="right"/>
    </xf>
    <xf numFmtId="0" fontId="17" fillId="0" borderId="4" xfId="1" applyFont="1" applyFill="1" applyBorder="1"/>
    <xf numFmtId="0" fontId="17" fillId="0" borderId="0" xfId="1" applyFont="1" applyFill="1" applyAlignment="1">
      <alignment horizontal="right"/>
    </xf>
    <xf numFmtId="0" fontId="19" fillId="0" borderId="0" xfId="1"/>
    <xf numFmtId="0" fontId="26" fillId="0" borderId="0" xfId="1" applyFont="1"/>
    <xf numFmtId="0" fontId="0" fillId="0" borderId="0" xfId="1" applyFont="1"/>
    <xf numFmtId="0" fontId="27" fillId="0" borderId="0" xfId="1" applyFont="1" applyAlignment="1">
      <alignment horizontal="right"/>
    </xf>
    <xf numFmtId="0" fontId="28" fillId="0" borderId="0" xfId="1" applyFont="1" applyAlignment="1">
      <alignment horizontal="left"/>
    </xf>
    <xf numFmtId="0" fontId="29" fillId="0" borderId="0" xfId="1" applyFont="1" applyAlignment="1">
      <alignment horizontal="left"/>
    </xf>
    <xf numFmtId="0" fontId="30" fillId="0" borderId="0" xfId="1" applyFont="1" applyAlignment="1">
      <alignment horizontal="left"/>
    </xf>
    <xf numFmtId="0" fontId="31" fillId="0" borderId="0" xfId="1" applyFont="1" applyAlignment="1">
      <alignment horizontal="right"/>
    </xf>
    <xf numFmtId="0" fontId="19" fillId="0" borderId="0" xfId="1" applyAlignment="1">
      <alignment horizontal="right"/>
    </xf>
    <xf numFmtId="0" fontId="32" fillId="0" borderId="0" xfId="1" applyFont="1" applyAlignment="1">
      <alignment horizontal="left"/>
    </xf>
    <xf numFmtId="14" fontId="33" fillId="0" borderId="0" xfId="1" applyNumberFormat="1" applyFont="1" applyAlignment="1">
      <alignment horizontal="left"/>
    </xf>
    <xf numFmtId="0" fontId="33" fillId="0" borderId="0" xfId="1" applyFont="1" applyAlignment="1">
      <alignment horizontal="left"/>
    </xf>
    <xf numFmtId="0" fontId="34" fillId="0" borderId="0" xfId="1" applyFont="1" applyAlignment="1">
      <alignment vertical="center"/>
    </xf>
    <xf numFmtId="0" fontId="35" fillId="0" borderId="0" xfId="1" applyFont="1" applyAlignment="1">
      <alignment vertical="center"/>
    </xf>
    <xf numFmtId="0" fontId="36" fillId="0" borderId="0" xfId="1" applyFont="1"/>
    <xf numFmtId="14" fontId="37" fillId="0" borderId="0" xfId="1" applyNumberFormat="1" applyFont="1"/>
    <xf numFmtId="0" fontId="38" fillId="0" borderId="0" xfId="0" applyFont="1"/>
    <xf numFmtId="0" fontId="39" fillId="0" borderId="0" xfId="0" applyFont="1"/>
    <xf numFmtId="0" fontId="40" fillId="0" borderId="0" xfId="0" applyFont="1"/>
    <xf numFmtId="0" fontId="42" fillId="0" borderId="0" xfId="0" applyFont="1"/>
    <xf numFmtId="0" fontId="42" fillId="0" borderId="0" xfId="3" applyFont="1" applyAlignment="1" applyProtection="1"/>
    <xf numFmtId="0" fontId="44" fillId="0" borderId="0" xfId="0" applyFont="1"/>
    <xf numFmtId="0" fontId="17" fillId="0" borderId="0" xfId="3" applyFont="1" applyFill="1" applyAlignment="1" applyProtection="1"/>
    <xf numFmtId="0" fontId="30" fillId="0" borderId="0" xfId="0" applyFont="1"/>
    <xf numFmtId="0" fontId="45" fillId="0" borderId="0" xfId="0" applyFont="1"/>
    <xf numFmtId="0" fontId="46" fillId="0" borderId="0" xfId="0" applyFont="1"/>
    <xf numFmtId="3" fontId="30" fillId="0" borderId="0" xfId="0" applyNumberFormat="1" applyFont="1"/>
    <xf numFmtId="3" fontId="30" fillId="0" borderId="0" xfId="0" applyNumberFormat="1" applyFont="1" applyFill="1"/>
    <xf numFmtId="0" fontId="30" fillId="0" borderId="0" xfId="0" applyFont="1" applyFill="1"/>
    <xf numFmtId="0" fontId="41" fillId="0" borderId="0" xfId="0" applyFont="1"/>
    <xf numFmtId="0" fontId="36" fillId="0" borderId="0" xfId="0" applyFont="1"/>
    <xf numFmtId="14" fontId="13" fillId="0" borderId="13" xfId="0" applyNumberFormat="1" applyFont="1" applyFill="1" applyBorder="1" applyAlignment="1">
      <alignment horizontal="left"/>
    </xf>
    <xf numFmtId="0" fontId="30" fillId="0" borderId="10" xfId="0" applyFont="1" applyBorder="1"/>
    <xf numFmtId="0" fontId="30" fillId="0" borderId="8" xfId="0" applyFont="1" applyBorder="1"/>
    <xf numFmtId="0" fontId="30" fillId="0" borderId="9" xfId="0" applyFont="1" applyBorder="1"/>
    <xf numFmtId="0" fontId="30" fillId="0" borderId="3" xfId="0" applyFont="1" applyBorder="1"/>
    <xf numFmtId="0" fontId="17" fillId="0" borderId="0" xfId="0" applyFont="1"/>
    <xf numFmtId="3" fontId="45" fillId="0" borderId="7" xfId="0" applyNumberFormat="1" applyFont="1" applyFill="1" applyBorder="1"/>
    <xf numFmtId="0" fontId="45" fillId="0" borderId="0" xfId="0" applyFont="1" applyBorder="1" applyAlignment="1">
      <alignment horizontal="center"/>
    </xf>
    <xf numFmtId="0" fontId="45" fillId="0" borderId="3" xfId="0" applyFont="1" applyBorder="1" applyAlignment="1">
      <alignment horizontal="center"/>
    </xf>
    <xf numFmtId="3" fontId="45" fillId="0" borderId="3" xfId="0" applyNumberFormat="1" applyFont="1" applyFill="1" applyBorder="1"/>
    <xf numFmtId="0" fontId="15" fillId="0" borderId="4" xfId="0" applyFont="1" applyBorder="1" applyAlignment="1">
      <alignment horizontal="center"/>
    </xf>
    <xf numFmtId="0" fontId="15" fillId="0" borderId="1" xfId="0" applyFont="1" applyBorder="1" applyAlignment="1">
      <alignment horizontal="center"/>
    </xf>
    <xf numFmtId="0" fontId="15" fillId="0" borderId="7" xfId="0" applyFont="1" applyBorder="1" applyAlignment="1">
      <alignment horizontal="center"/>
    </xf>
    <xf numFmtId="0" fontId="15" fillId="0" borderId="3" xfId="0" applyFont="1" applyBorder="1" applyAlignment="1">
      <alignment horizontal="center"/>
    </xf>
    <xf numFmtId="3" fontId="48" fillId="4" borderId="6" xfId="0" applyNumberFormat="1" applyFont="1" applyFill="1" applyBorder="1"/>
    <xf numFmtId="0" fontId="13" fillId="0" borderId="11" xfId="0" applyFont="1" applyBorder="1" applyAlignment="1">
      <alignment horizontal="center"/>
    </xf>
    <xf numFmtId="0" fontId="15" fillId="0" borderId="11" xfId="0" applyFont="1" applyBorder="1" applyAlignment="1">
      <alignment horizontal="center"/>
    </xf>
    <xf numFmtId="0" fontId="15" fillId="0" borderId="6" xfId="0" applyFont="1" applyBorder="1" applyAlignment="1">
      <alignment horizontal="center"/>
    </xf>
    <xf numFmtId="0" fontId="15" fillId="0" borderId="0" xfId="0" applyFont="1" applyBorder="1" applyAlignment="1">
      <alignment horizontal="center"/>
    </xf>
    <xf numFmtId="0" fontId="45" fillId="0" borderId="3" xfId="0" applyFont="1" applyBorder="1"/>
    <xf numFmtId="0" fontId="30" fillId="0" borderId="1" xfId="0" applyFont="1" applyBorder="1"/>
    <xf numFmtId="3" fontId="30" fillId="0" borderId="4" xfId="0" applyNumberFormat="1" applyFont="1" applyBorder="1"/>
    <xf numFmtId="3" fontId="30" fillId="0" borderId="4" xfId="0" applyNumberFormat="1" applyFont="1" applyBorder="1" applyAlignment="1">
      <alignment horizontal="right"/>
    </xf>
    <xf numFmtId="3" fontId="30" fillId="0" borderId="4" xfId="0" applyNumberFormat="1" applyFont="1" applyFill="1" applyBorder="1"/>
    <xf numFmtId="3" fontId="30" fillId="0" borderId="4" xfId="0" applyNumberFormat="1" applyFont="1" applyFill="1" applyBorder="1" applyAlignment="1">
      <alignment horizontal="right"/>
    </xf>
    <xf numFmtId="0" fontId="30" fillId="0" borderId="3" xfId="0" applyFont="1" applyFill="1" applyBorder="1"/>
    <xf numFmtId="0" fontId="30" fillId="0" borderId="4" xfId="0" applyFont="1" applyFill="1" applyBorder="1"/>
    <xf numFmtId="3" fontId="45" fillId="0" borderId="4" xfId="0" applyNumberFormat="1" applyFont="1" applyBorder="1"/>
    <xf numFmtId="3" fontId="45" fillId="0" borderId="4" xfId="0" applyNumberFormat="1" applyFont="1" applyBorder="1" applyAlignment="1">
      <alignment horizontal="right"/>
    </xf>
    <xf numFmtId="0" fontId="15" fillId="0" borderId="0" xfId="0" applyFont="1"/>
    <xf numFmtId="0" fontId="30" fillId="0" borderId="0" xfId="0" applyFont="1" applyBorder="1"/>
    <xf numFmtId="0" fontId="45" fillId="0" borderId="6" xfId="0" applyFont="1" applyBorder="1"/>
    <xf numFmtId="3" fontId="45" fillId="0" borderId="11" xfId="0" applyNumberFormat="1" applyFont="1" applyBorder="1"/>
    <xf numFmtId="3" fontId="45" fillId="0" borderId="11" xfId="0" applyNumberFormat="1" applyFont="1" applyBorder="1" applyAlignment="1">
      <alignment horizontal="right"/>
    </xf>
    <xf numFmtId="0" fontId="30" fillId="0" borderId="0" xfId="0" applyFont="1" applyAlignment="1">
      <alignment horizontal="left"/>
    </xf>
    <xf numFmtId="0" fontId="45" fillId="0" borderId="0" xfId="0" applyFont="1" applyAlignment="1">
      <alignment horizontal="left"/>
    </xf>
    <xf numFmtId="0" fontId="30" fillId="0" borderId="14" xfId="0" applyFont="1" applyBorder="1"/>
    <xf numFmtId="0" fontId="30" fillId="0" borderId="15" xfId="0" applyFont="1" applyBorder="1"/>
    <xf numFmtId="167" fontId="45" fillId="0" borderId="7" xfId="0" applyNumberFormat="1" applyFont="1" applyBorder="1" applyAlignment="1">
      <alignment horizontal="left"/>
    </xf>
    <xf numFmtId="0" fontId="45" fillId="0" borderId="2" xfId="0" applyFont="1" applyBorder="1" applyAlignment="1">
      <alignment horizontal="center"/>
    </xf>
    <xf numFmtId="167" fontId="45" fillId="0" borderId="3" xfId="0" applyNumberFormat="1" applyFont="1" applyBorder="1" applyAlignment="1">
      <alignment horizontal="left"/>
    </xf>
    <xf numFmtId="0" fontId="45" fillId="0" borderId="4" xfId="0" applyFont="1" applyBorder="1" applyAlignment="1">
      <alignment horizontal="center"/>
    </xf>
    <xf numFmtId="0" fontId="45" fillId="0" borderId="1" xfId="0" applyFont="1" applyBorder="1" applyAlignment="1">
      <alignment horizontal="center"/>
    </xf>
    <xf numFmtId="0" fontId="15" fillId="0" borderId="2" xfId="0" applyFont="1" applyBorder="1" applyAlignment="1">
      <alignment horizontal="center"/>
    </xf>
    <xf numFmtId="167" fontId="50" fillId="0" borderId="6" xfId="0" applyNumberFormat="1" applyFont="1" applyBorder="1" applyAlignment="1">
      <alignment horizontal="left"/>
    </xf>
    <xf numFmtId="0" fontId="13" fillId="0" borderId="6" xfId="0" applyFont="1" applyBorder="1" applyAlignment="1">
      <alignment horizontal="center"/>
    </xf>
    <xf numFmtId="0" fontId="15" fillId="0" borderId="12" xfId="0" applyFont="1" applyBorder="1" applyAlignment="1">
      <alignment horizontal="center"/>
    </xf>
    <xf numFmtId="3" fontId="30" fillId="0" borderId="1" xfId="0" applyNumberFormat="1" applyFont="1" applyBorder="1"/>
    <xf numFmtId="3" fontId="30" fillId="0" borderId="2" xfId="0" applyNumberFormat="1" applyFont="1" applyBorder="1"/>
    <xf numFmtId="3" fontId="51" fillId="0" borderId="4" xfId="0" applyNumberFormat="1" applyFont="1" applyFill="1" applyBorder="1" applyAlignment="1">
      <alignment horizontal="right"/>
    </xf>
    <xf numFmtId="0" fontId="46" fillId="0" borderId="0" xfId="0" applyFont="1" applyFill="1"/>
    <xf numFmtId="0" fontId="52" fillId="0" borderId="0" xfId="0" applyFont="1" applyFill="1"/>
    <xf numFmtId="3" fontId="53" fillId="0" borderId="0" xfId="0" applyNumberFormat="1" applyFont="1"/>
    <xf numFmtId="0" fontId="53" fillId="0" borderId="0" xfId="0" applyFont="1"/>
    <xf numFmtId="0" fontId="53" fillId="0" borderId="0" xfId="0" applyFont="1" applyFill="1"/>
    <xf numFmtId="0" fontId="45" fillId="0" borderId="4" xfId="0" applyFont="1" applyBorder="1"/>
    <xf numFmtId="3" fontId="45" fillId="0" borderId="0" xfId="0" applyNumberFormat="1" applyFont="1" applyBorder="1" applyAlignment="1">
      <alignment horizontal="right"/>
    </xf>
    <xf numFmtId="3" fontId="30" fillId="0" borderId="0" xfId="0" applyNumberFormat="1" applyFont="1" applyBorder="1"/>
    <xf numFmtId="3" fontId="15" fillId="0" borderId="4" xfId="1" applyNumberFormat="1" applyFont="1" applyBorder="1"/>
    <xf numFmtId="3" fontId="14" fillId="0" borderId="0" xfId="1" applyNumberFormat="1" applyFont="1" applyFill="1" applyBorder="1"/>
    <xf numFmtId="3" fontId="15" fillId="0" borderId="0" xfId="1" applyNumberFormat="1" applyFont="1"/>
    <xf numFmtId="3" fontId="15" fillId="0" borderId="1" xfId="1" applyNumberFormat="1" applyFont="1" applyBorder="1"/>
    <xf numFmtId="3" fontId="17" fillId="0" borderId="0" xfId="1" applyNumberFormat="1" applyFont="1" applyFill="1" applyBorder="1" applyAlignment="1">
      <alignment horizontal="right"/>
    </xf>
    <xf numFmtId="3" fontId="17" fillId="0" borderId="0" xfId="1" applyNumberFormat="1" applyFont="1" applyFill="1" applyBorder="1"/>
    <xf numFmtId="3" fontId="13" fillId="0" borderId="0" xfId="1" applyNumberFormat="1" applyFont="1"/>
    <xf numFmtId="3" fontId="17" fillId="0" borderId="0" xfId="1" applyNumberFormat="1" applyFont="1" applyFill="1"/>
    <xf numFmtId="3" fontId="17" fillId="0" borderId="0" xfId="1" applyNumberFormat="1" applyFont="1"/>
    <xf numFmtId="3" fontId="15" fillId="0" borderId="5" xfId="1" applyNumberFormat="1" applyFont="1" applyBorder="1" applyAlignment="1">
      <alignment horizontal="center"/>
    </xf>
    <xf numFmtId="3" fontId="21" fillId="0" borderId="0" xfId="1" applyNumberFormat="1" applyFont="1"/>
    <xf numFmtId="3" fontId="16" fillId="0" borderId="4" xfId="1" applyNumberFormat="1" applyFont="1" applyBorder="1" applyAlignment="1">
      <alignment horizontal="center"/>
    </xf>
    <xf numFmtId="3" fontId="17" fillId="0" borderId="4" xfId="1" applyNumberFormat="1" applyFont="1" applyFill="1" applyBorder="1"/>
    <xf numFmtId="3" fontId="14" fillId="0" borderId="0" xfId="1" applyNumberFormat="1" applyFont="1" applyFill="1"/>
    <xf numFmtId="3" fontId="17" fillId="0" borderId="0" xfId="1" applyNumberFormat="1" applyFont="1" applyAlignment="1">
      <alignment horizontal="left"/>
    </xf>
    <xf numFmtId="3" fontId="15" fillId="0" borderId="6" xfId="1" applyNumberFormat="1" applyFont="1" applyBorder="1" applyAlignment="1">
      <alignment horizontal="center"/>
    </xf>
    <xf numFmtId="3" fontId="14" fillId="0" borderId="0" xfId="1" applyNumberFormat="1" applyFont="1"/>
    <xf numFmtId="3" fontId="15" fillId="0" borderId="3" xfId="1" applyNumberFormat="1" applyFont="1" applyBorder="1"/>
    <xf numFmtId="3" fontId="15" fillId="0" borderId="0" xfId="1" applyNumberFormat="1" applyFont="1" applyFill="1" applyBorder="1" applyAlignment="1">
      <alignment horizontal="right"/>
    </xf>
    <xf numFmtId="3" fontId="15" fillId="3" borderId="2" xfId="1" applyNumberFormat="1" applyFont="1" applyFill="1" applyBorder="1" applyAlignment="1">
      <alignment horizontal="right"/>
    </xf>
    <xf numFmtId="3" fontId="15" fillId="0" borderId="11" xfId="1" applyNumberFormat="1" applyFont="1" applyBorder="1" applyAlignment="1">
      <alignment horizontal="center"/>
    </xf>
    <xf numFmtId="3" fontId="15" fillId="0" borderId="7" xfId="1" applyNumberFormat="1" applyFont="1" applyBorder="1" applyAlignment="1">
      <alignment horizontal="center"/>
    </xf>
    <xf numFmtId="3" fontId="13" fillId="0" borderId="12" xfId="1" applyNumberFormat="1" applyFont="1" applyBorder="1"/>
    <xf numFmtId="3" fontId="17" fillId="0" borderId="0" xfId="1" applyNumberFormat="1" applyFont="1" applyFill="1" applyAlignment="1">
      <alignment horizontal="left"/>
    </xf>
    <xf numFmtId="3" fontId="13" fillId="0" borderId="0" xfId="1" applyNumberFormat="1" applyFont="1" applyBorder="1"/>
    <xf numFmtId="3" fontId="17" fillId="3" borderId="3" xfId="1" applyNumberFormat="1" applyFont="1" applyFill="1" applyBorder="1" applyAlignment="1">
      <alignment horizontal="right"/>
    </xf>
    <xf numFmtId="3" fontId="17" fillId="3" borderId="6" xfId="1" applyNumberFormat="1" applyFont="1" applyFill="1" applyBorder="1" applyAlignment="1">
      <alignment horizontal="right"/>
    </xf>
    <xf numFmtId="3" fontId="15" fillId="0" borderId="0" xfId="1" applyNumberFormat="1" applyFont="1" applyBorder="1"/>
    <xf numFmtId="3" fontId="15" fillId="3" borderId="6" xfId="1" applyNumberFormat="1" applyFont="1" applyFill="1" applyBorder="1" applyAlignment="1">
      <alignment horizontal="right"/>
    </xf>
    <xf numFmtId="3" fontId="15" fillId="3" borderId="5" xfId="1" applyNumberFormat="1" applyFont="1" applyFill="1" applyBorder="1" applyAlignment="1">
      <alignment horizontal="right"/>
    </xf>
    <xf numFmtId="3" fontId="15" fillId="3" borderId="3" xfId="1" applyNumberFormat="1" applyFont="1" applyFill="1" applyBorder="1" applyAlignment="1">
      <alignment horizontal="right"/>
    </xf>
    <xf numFmtId="3" fontId="17" fillId="0" borderId="10" xfId="1" applyNumberFormat="1" applyFont="1" applyBorder="1" applyAlignment="1">
      <alignment horizontal="left"/>
    </xf>
    <xf numFmtId="3" fontId="16" fillId="0" borderId="7" xfId="1" applyNumberFormat="1" applyFont="1" applyBorder="1" applyAlignment="1">
      <alignment horizontal="center"/>
    </xf>
    <xf numFmtId="3" fontId="15" fillId="0" borderId="0" xfId="1" applyNumberFormat="1" applyFont="1" applyFill="1" applyBorder="1" applyAlignment="1">
      <alignment horizontal="center"/>
    </xf>
    <xf numFmtId="3" fontId="16" fillId="0" borderId="0" xfId="1" applyNumberFormat="1" applyFont="1" applyFill="1" applyBorder="1" applyAlignment="1">
      <alignment horizontal="center"/>
    </xf>
    <xf numFmtId="3" fontId="17" fillId="3" borderId="2" xfId="1" applyNumberFormat="1" applyFont="1" applyFill="1" applyBorder="1" applyAlignment="1">
      <alignment horizontal="right"/>
    </xf>
    <xf numFmtId="3" fontId="30" fillId="0" borderId="3" xfId="0" applyNumberFormat="1" applyFont="1" applyBorder="1"/>
    <xf numFmtId="3" fontId="30" fillId="0" borderId="3" xfId="0" applyNumberFormat="1" applyFont="1" applyFill="1" applyBorder="1"/>
    <xf numFmtId="3" fontId="45" fillId="0" borderId="3" xfId="0" applyNumberFormat="1" applyFont="1" applyBorder="1"/>
    <xf numFmtId="3" fontId="45" fillId="0" borderId="0" xfId="0" applyNumberFormat="1" applyFont="1" applyBorder="1"/>
    <xf numFmtId="3" fontId="30" fillId="0" borderId="4" xfId="2" applyNumberFormat="1" applyFont="1" applyBorder="1"/>
    <xf numFmtId="3" fontId="45" fillId="0" borderId="6" xfId="0" applyNumberFormat="1" applyFont="1" applyBorder="1"/>
    <xf numFmtId="3" fontId="30" fillId="0" borderId="0" xfId="0" applyNumberFormat="1" applyFont="1" applyBorder="1" applyAlignment="1">
      <alignment horizontal="right"/>
    </xf>
    <xf numFmtId="3" fontId="51" fillId="0" borderId="0" xfId="0" applyNumberFormat="1" applyFont="1" applyFill="1" applyBorder="1" applyAlignment="1">
      <alignment horizontal="right"/>
    </xf>
    <xf numFmtId="0" fontId="13" fillId="0" borderId="4" xfId="0" applyFont="1" applyBorder="1" applyAlignment="1">
      <alignment horizontal="center"/>
    </xf>
    <xf numFmtId="0" fontId="13" fillId="0" borderId="3" xfId="0" applyFont="1" applyBorder="1" applyAlignment="1">
      <alignment horizontal="center"/>
    </xf>
    <xf numFmtId="0" fontId="30" fillId="0" borderId="0" xfId="0" applyFont="1" applyFill="1" applyBorder="1"/>
    <xf numFmtId="3" fontId="17" fillId="2" borderId="3" xfId="1" applyNumberFormat="1" applyFont="1" applyFill="1" applyBorder="1" applyAlignment="1">
      <alignment horizontal="right"/>
    </xf>
    <xf numFmtId="0" fontId="17" fillId="0" borderId="0" xfId="0" applyFont="1" applyFill="1" applyBorder="1"/>
    <xf numFmtId="3" fontId="22" fillId="0" borderId="4" xfId="1" applyNumberFormat="1" applyFont="1" applyFill="1" applyBorder="1" applyAlignment="1">
      <alignment horizontal="right"/>
    </xf>
    <xf numFmtId="3" fontId="22" fillId="0" borderId="3" xfId="1" applyNumberFormat="1" applyFont="1" applyFill="1" applyBorder="1" applyAlignment="1">
      <alignment horizontal="right"/>
    </xf>
    <xf numFmtId="3" fontId="17" fillId="0" borderId="4" xfId="1" quotePrefix="1" applyNumberFormat="1" applyFont="1" applyFill="1" applyBorder="1" applyAlignment="1">
      <alignment horizontal="right"/>
    </xf>
    <xf numFmtId="167" fontId="45" fillId="0" borderId="4" xfId="0" applyNumberFormat="1" applyFont="1" applyBorder="1" applyAlignment="1">
      <alignment horizontal="left"/>
    </xf>
    <xf numFmtId="0" fontId="30" fillId="0" borderId="4" xfId="0" applyFont="1" applyBorder="1"/>
    <xf numFmtId="0" fontId="51" fillId="0" borderId="4" xfId="0" applyFont="1" applyFill="1" applyBorder="1"/>
    <xf numFmtId="0" fontId="45" fillId="0" borderId="11" xfId="0" applyFont="1" applyBorder="1"/>
    <xf numFmtId="3" fontId="30" fillId="0" borderId="3" xfId="0" applyNumberFormat="1" applyFont="1" applyBorder="1" applyAlignment="1">
      <alignment horizontal="right"/>
    </xf>
    <xf numFmtId="3" fontId="51" fillId="0" borderId="3" xfId="0" applyNumberFormat="1" applyFont="1" applyFill="1" applyBorder="1" applyAlignment="1">
      <alignment horizontal="right"/>
    </xf>
    <xf numFmtId="3" fontId="45" fillId="0" borderId="3" xfId="0" applyNumberFormat="1" applyFont="1" applyBorder="1" applyAlignment="1">
      <alignment horizontal="right"/>
    </xf>
    <xf numFmtId="3" fontId="45" fillId="0" borderId="6" xfId="0" applyNumberFormat="1" applyFont="1" applyBorder="1" applyAlignment="1">
      <alignment horizontal="right"/>
    </xf>
    <xf numFmtId="0" fontId="36" fillId="0" borderId="4" xfId="0" applyFont="1" applyBorder="1" applyAlignment="1">
      <alignment horizontal="right"/>
    </xf>
    <xf numFmtId="3" fontId="30" fillId="0" borderId="7" xfId="0" applyNumberFormat="1" applyFont="1" applyBorder="1" applyAlignment="1">
      <alignment horizontal="right"/>
    </xf>
    <xf numFmtId="3" fontId="30" fillId="0" borderId="14" xfId="0" applyNumberFormat="1" applyFont="1" applyBorder="1" applyAlignment="1">
      <alignment horizontal="right"/>
    </xf>
    <xf numFmtId="0" fontId="36" fillId="0" borderId="3" xfId="0" applyFont="1" applyBorder="1" applyAlignment="1">
      <alignment horizontal="right"/>
    </xf>
    <xf numFmtId="3" fontId="30" fillId="0" borderId="6" xfId="0" applyNumberFormat="1" applyFont="1" applyBorder="1" applyAlignment="1">
      <alignment horizontal="right"/>
    </xf>
    <xf numFmtId="3" fontId="15" fillId="0" borderId="0" xfId="0" applyNumberFormat="1" applyFont="1"/>
    <xf numFmtId="3" fontId="15" fillId="0" borderId="4" xfId="1" applyNumberFormat="1" applyFont="1" applyBorder="1" applyAlignment="1">
      <alignment horizontal="center"/>
    </xf>
    <xf numFmtId="3" fontId="17" fillId="0" borderId="0" xfId="0" applyNumberFormat="1" applyFont="1" applyBorder="1"/>
    <xf numFmtId="3" fontId="17" fillId="0" borderId="0" xfId="0" applyNumberFormat="1" applyFont="1"/>
    <xf numFmtId="3" fontId="15" fillId="0" borderId="0" xfId="0" applyNumberFormat="1" applyFont="1" applyBorder="1"/>
    <xf numFmtId="3" fontId="17" fillId="0" borderId="0" xfId="0" applyNumberFormat="1" applyFont="1" applyFill="1" applyBorder="1"/>
    <xf numFmtId="0" fontId="17" fillId="8" borderId="1" xfId="0" applyFont="1" applyFill="1" applyBorder="1"/>
    <xf numFmtId="0" fontId="17" fillId="8" borderId="15" xfId="0" applyFont="1" applyFill="1" applyBorder="1"/>
    <xf numFmtId="0" fontId="17" fillId="8" borderId="14" xfId="0" applyFont="1" applyFill="1" applyBorder="1"/>
    <xf numFmtId="0" fontId="15" fillId="8" borderId="1" xfId="0" applyFont="1" applyFill="1" applyBorder="1" applyAlignment="1">
      <alignment horizontal="center"/>
    </xf>
    <xf numFmtId="0" fontId="15" fillId="8" borderId="15" xfId="0" applyFont="1" applyFill="1" applyBorder="1" applyAlignment="1">
      <alignment horizontal="center"/>
    </xf>
    <xf numFmtId="0" fontId="15" fillId="8" borderId="14" xfId="0" applyFont="1" applyFill="1" applyBorder="1" applyAlignment="1">
      <alignment horizontal="center"/>
    </xf>
    <xf numFmtId="0" fontId="15" fillId="8" borderId="11" xfId="0" applyFont="1" applyFill="1" applyBorder="1" applyAlignment="1">
      <alignment horizontal="center"/>
    </xf>
    <xf numFmtId="0" fontId="15" fillId="8" borderId="5" xfId="0" applyFont="1" applyFill="1" applyBorder="1" applyAlignment="1">
      <alignment horizontal="center"/>
    </xf>
    <xf numFmtId="0" fontId="15" fillId="8" borderId="12" xfId="0" applyFont="1" applyFill="1" applyBorder="1" applyAlignment="1">
      <alignment horizontal="center"/>
    </xf>
    <xf numFmtId="0" fontId="15" fillId="8" borderId="3" xfId="0" applyFont="1" applyFill="1" applyBorder="1"/>
    <xf numFmtId="3" fontId="17" fillId="8" borderId="2" xfId="0" applyNumberFormat="1" applyFont="1" applyFill="1" applyBorder="1"/>
    <xf numFmtId="3" fontId="17" fillId="8" borderId="7" xfId="0" applyNumberFormat="1" applyFont="1" applyFill="1" applyBorder="1"/>
    <xf numFmtId="3" fontId="17" fillId="8" borderId="3" xfId="0" applyNumberFormat="1" applyFont="1" applyFill="1" applyBorder="1"/>
    <xf numFmtId="0" fontId="15" fillId="8" borderId="3" xfId="0" applyFont="1" applyFill="1" applyBorder="1" applyAlignment="1">
      <alignment horizontal="center"/>
    </xf>
    <xf numFmtId="0" fontId="15" fillId="8" borderId="2" xfId="0" applyFont="1" applyFill="1" applyBorder="1" applyAlignment="1">
      <alignment horizontal="center"/>
    </xf>
    <xf numFmtId="0" fontId="17" fillId="8" borderId="2" xfId="0" applyFont="1" applyFill="1" applyBorder="1"/>
    <xf numFmtId="0" fontId="17" fillId="8" borderId="3" xfId="0" applyFont="1" applyFill="1" applyBorder="1"/>
    <xf numFmtId="3" fontId="17" fillId="8" borderId="2" xfId="2" applyNumberFormat="1" applyFont="1" applyFill="1" applyBorder="1"/>
    <xf numFmtId="3" fontId="15" fillId="8" borderId="6" xfId="0" applyNumberFormat="1" applyFont="1" applyFill="1" applyBorder="1"/>
    <xf numFmtId="3" fontId="15" fillId="8" borderId="5" xfId="0" applyNumberFormat="1" applyFont="1" applyFill="1" applyBorder="1"/>
    <xf numFmtId="3" fontId="30" fillId="0" borderId="2" xfId="0" quotePrefix="1" applyNumberFormat="1" applyFont="1" applyBorder="1" applyAlignment="1">
      <alignment horizontal="right"/>
    </xf>
    <xf numFmtId="0" fontId="36" fillId="0" borderId="1" xfId="0" applyFont="1" applyBorder="1" applyAlignment="1">
      <alignment horizontal="right"/>
    </xf>
    <xf numFmtId="3" fontId="30" fillId="0" borderId="3" xfId="0" quotePrefix="1" applyNumberFormat="1" applyFont="1" applyBorder="1" applyAlignment="1">
      <alignment horizontal="right"/>
    </xf>
    <xf numFmtId="3" fontId="17" fillId="0" borderId="2" xfId="1" applyNumberFormat="1" applyFont="1" applyFill="1" applyBorder="1" applyAlignment="1">
      <alignment horizontal="right"/>
    </xf>
    <xf numFmtId="3" fontId="17" fillId="2" borderId="2" xfId="1" applyNumberFormat="1" applyFont="1" applyFill="1" applyBorder="1" applyAlignment="1">
      <alignment horizontal="right"/>
    </xf>
    <xf numFmtId="3" fontId="15" fillId="0" borderId="3" xfId="1" applyNumberFormat="1" applyFont="1" applyFill="1" applyBorder="1" applyAlignment="1">
      <alignment horizontal="right"/>
    </xf>
    <xf numFmtId="3" fontId="17" fillId="0" borderId="2" xfId="1" quotePrefix="1" applyNumberFormat="1" applyFont="1" applyFill="1" applyBorder="1" applyAlignment="1">
      <alignment horizontal="right"/>
    </xf>
    <xf numFmtId="3" fontId="17" fillId="0" borderId="6" xfId="1" quotePrefix="1" applyNumberFormat="1" applyFont="1" applyFill="1" applyBorder="1" applyAlignment="1">
      <alignment horizontal="right"/>
    </xf>
    <xf numFmtId="3" fontId="17" fillId="0" borderId="5" xfId="1" quotePrefix="1" applyNumberFormat="1" applyFont="1" applyFill="1" applyBorder="1" applyAlignment="1">
      <alignment horizontal="right"/>
    </xf>
    <xf numFmtId="3" fontId="17" fillId="3" borderId="0" xfId="1" applyNumberFormat="1" applyFont="1" applyFill="1" applyBorder="1" applyAlignment="1">
      <alignment horizontal="right"/>
    </xf>
    <xf numFmtId="165" fontId="55" fillId="7" borderId="3" xfId="844" applyNumberFormat="1" applyFont="1" applyBorder="1" applyAlignment="1">
      <alignment horizontal="right"/>
    </xf>
    <xf numFmtId="3" fontId="45" fillId="0" borderId="2" xfId="0" applyNumberFormat="1" applyFont="1" applyBorder="1"/>
    <xf numFmtId="3" fontId="16" fillId="0" borderId="1" xfId="1" applyNumberFormat="1" applyFont="1" applyBorder="1" applyAlignment="1">
      <alignment horizontal="center"/>
    </xf>
    <xf numFmtId="3" fontId="13" fillId="0" borderId="9" xfId="1" applyNumberFormat="1" applyFont="1" applyBorder="1" applyAlignment="1">
      <alignment horizontal="center"/>
    </xf>
    <xf numFmtId="3" fontId="16" fillId="0" borderId="6" xfId="1" applyNumberFormat="1" applyFont="1" applyBorder="1" applyAlignment="1">
      <alignment horizontal="center"/>
    </xf>
    <xf numFmtId="3" fontId="15" fillId="0" borderId="3" xfId="1" applyNumberFormat="1" applyFont="1" applyBorder="1" applyAlignment="1">
      <alignment horizontal="center"/>
    </xf>
    <xf numFmtId="3" fontId="16" fillId="0" borderId="3" xfId="1" applyNumberFormat="1" applyFont="1" applyBorder="1" applyAlignment="1">
      <alignment horizontal="center"/>
    </xf>
    <xf numFmtId="3" fontId="15" fillId="0" borderId="2" xfId="1" applyNumberFormat="1" applyFont="1" applyBorder="1" applyAlignment="1">
      <alignment horizontal="center"/>
    </xf>
    <xf numFmtId="3" fontId="13" fillId="0" borderId="1" xfId="1" applyNumberFormat="1" applyFont="1" applyBorder="1"/>
    <xf numFmtId="0" fontId="17" fillId="0" borderId="6" xfId="0" applyFont="1" applyBorder="1"/>
    <xf numFmtId="0" fontId="15" fillId="0" borderId="3" xfId="1" applyFont="1" applyBorder="1" applyAlignment="1">
      <alignment horizontal="center"/>
    </xf>
    <xf numFmtId="0" fontId="15" fillId="0" borderId="15" xfId="1" applyFont="1" applyBorder="1" applyAlignment="1">
      <alignment horizontal="center"/>
    </xf>
    <xf numFmtId="0" fontId="17" fillId="0" borderId="5" xfId="1" applyFont="1" applyFill="1" applyBorder="1"/>
    <xf numFmtId="0" fontId="17" fillId="0" borderId="9" xfId="1" applyFont="1" applyFill="1" applyBorder="1"/>
    <xf numFmtId="168" fontId="17" fillId="0" borderId="0" xfId="1" applyNumberFormat="1" applyFont="1" applyFill="1" applyBorder="1" applyAlignment="1">
      <alignment horizontal="center"/>
    </xf>
    <xf numFmtId="168" fontId="17" fillId="3" borderId="3" xfId="1" applyNumberFormat="1" applyFont="1" applyFill="1" applyBorder="1" applyAlignment="1">
      <alignment horizontal="right"/>
    </xf>
    <xf numFmtId="168" fontId="17" fillId="3" borderId="6" xfId="1" applyNumberFormat="1" applyFont="1" applyFill="1" applyBorder="1" applyAlignment="1">
      <alignment horizontal="right"/>
    </xf>
    <xf numFmtId="0" fontId="45" fillId="0" borderId="0" xfId="0" applyFont="1" applyBorder="1"/>
    <xf numFmtId="0" fontId="45" fillId="0" borderId="7" xfId="0" applyFont="1" applyBorder="1"/>
    <xf numFmtId="14" fontId="13" fillId="0" borderId="6" xfId="0" applyNumberFormat="1" applyFont="1" applyFill="1" applyBorder="1" applyAlignment="1">
      <alignment horizontal="left"/>
    </xf>
    <xf numFmtId="14" fontId="13" fillId="0" borderId="3" xfId="0" applyNumberFormat="1" applyFont="1" applyFill="1" applyBorder="1" applyAlignment="1">
      <alignment horizontal="center"/>
    </xf>
    <xf numFmtId="167" fontId="15" fillId="0" borderId="4" xfId="0" applyNumberFormat="1" applyFont="1" applyBorder="1" applyAlignment="1">
      <alignment horizontal="center"/>
    </xf>
    <xf numFmtId="167" fontId="15" fillId="0" borderId="11" xfId="0" applyNumberFormat="1" applyFont="1" applyBorder="1" applyAlignment="1">
      <alignment horizontal="center"/>
    </xf>
    <xf numFmtId="0" fontId="15" fillId="0" borderId="5" xfId="0" applyFont="1" applyBorder="1" applyAlignment="1">
      <alignment horizontal="center"/>
    </xf>
    <xf numFmtId="165" fontId="45" fillId="0" borderId="4" xfId="0" applyNumberFormat="1" applyFont="1" applyBorder="1" applyAlignment="1">
      <alignment horizontal="right"/>
    </xf>
    <xf numFmtId="165" fontId="45" fillId="0" borderId="3" xfId="0" applyNumberFormat="1" applyFont="1" applyBorder="1" applyAlignment="1">
      <alignment horizontal="right"/>
    </xf>
    <xf numFmtId="165" fontId="30" fillId="0" borderId="4" xfId="0" applyNumberFormat="1" applyFont="1" applyBorder="1" applyAlignment="1">
      <alignment horizontal="right"/>
    </xf>
    <xf numFmtId="165" fontId="30" fillId="0" borderId="3" xfId="0" applyNumberFormat="1" applyFont="1" applyBorder="1" applyAlignment="1">
      <alignment horizontal="right"/>
    </xf>
    <xf numFmtId="165" fontId="30" fillId="0" borderId="4" xfId="0" applyNumberFormat="1" applyFont="1" applyFill="1" applyBorder="1" applyAlignment="1">
      <alignment horizontal="right"/>
    </xf>
    <xf numFmtId="0" fontId="30" fillId="0" borderId="11" xfId="0" applyFont="1" applyBorder="1"/>
    <xf numFmtId="3" fontId="30" fillId="0" borderId="11" xfId="0" applyNumberFormat="1" applyFont="1" applyBorder="1"/>
    <xf numFmtId="165" fontId="30" fillId="0" borderId="11" xfId="0" applyNumberFormat="1" applyFont="1" applyBorder="1" applyAlignment="1">
      <alignment horizontal="right"/>
    </xf>
    <xf numFmtId="165" fontId="30" fillId="0" borderId="6" xfId="0" applyNumberFormat="1" applyFont="1" applyBorder="1" applyAlignment="1">
      <alignment horizontal="right"/>
    </xf>
    <xf numFmtId="3" fontId="45" fillId="0" borderId="3" xfId="0" applyNumberFormat="1" applyFont="1" applyFill="1" applyBorder="1" applyAlignment="1">
      <alignment horizontal="right"/>
    </xf>
    <xf numFmtId="0" fontId="42" fillId="9" borderId="0" xfId="0" applyFont="1" applyFill="1"/>
    <xf numFmtId="0" fontId="66" fillId="0" borderId="0" xfId="3" applyFont="1" applyAlignment="1" applyProtection="1"/>
    <xf numFmtId="0" fontId="41" fillId="0" borderId="0" xfId="0" applyFont="1" applyFill="1" applyAlignment="1">
      <alignment horizontal="center"/>
    </xf>
    <xf numFmtId="3" fontId="15" fillId="0" borderId="6" xfId="1" applyNumberFormat="1" applyFont="1" applyFill="1" applyBorder="1" applyAlignment="1">
      <alignment horizontal="right"/>
    </xf>
    <xf numFmtId="3" fontId="67" fillId="0" borderId="4" xfId="1" applyNumberFormat="1" applyFont="1" applyFill="1" applyBorder="1" applyAlignment="1">
      <alignment horizontal="right"/>
    </xf>
    <xf numFmtId="3" fontId="67" fillId="0" borderId="3" xfId="1" applyNumberFormat="1" applyFont="1" applyFill="1" applyBorder="1" applyAlignment="1">
      <alignment horizontal="right"/>
    </xf>
    <xf numFmtId="3" fontId="67" fillId="0" borderId="11" xfId="1" applyNumberFormat="1" applyFont="1" applyFill="1" applyBorder="1" applyAlignment="1">
      <alignment horizontal="right"/>
    </xf>
    <xf numFmtId="3" fontId="67" fillId="0" borderId="6" xfId="1" applyNumberFormat="1" applyFont="1" applyFill="1" applyBorder="1" applyAlignment="1">
      <alignment horizontal="right"/>
    </xf>
    <xf numFmtId="3" fontId="17" fillId="0" borderId="3" xfId="2" applyNumberFormat="1" applyFont="1" applyFill="1" applyBorder="1" applyAlignment="1">
      <alignment horizontal="right"/>
    </xf>
    <xf numFmtId="3" fontId="17" fillId="0" borderId="4" xfId="2" applyNumberFormat="1" applyFont="1" applyFill="1" applyBorder="1" applyAlignment="1">
      <alignment horizontal="right"/>
    </xf>
    <xf numFmtId="3" fontId="17" fillId="0" borderId="6" xfId="2" applyNumberFormat="1" applyFont="1" applyFill="1" applyBorder="1" applyAlignment="1">
      <alignment horizontal="right"/>
    </xf>
    <xf numFmtId="3" fontId="17" fillId="0" borderId="11" xfId="2" applyNumberFormat="1" applyFont="1" applyFill="1" applyBorder="1" applyAlignment="1">
      <alignment horizontal="right"/>
    </xf>
    <xf numFmtId="3" fontId="17" fillId="2" borderId="3" xfId="2" applyNumberFormat="1" applyFont="1" applyFill="1" applyBorder="1" applyAlignment="1">
      <alignment horizontal="right"/>
    </xf>
    <xf numFmtId="3" fontId="17" fillId="2" borderId="4" xfId="2" applyNumberFormat="1" applyFont="1" applyFill="1" applyBorder="1" applyAlignment="1">
      <alignment horizontal="right"/>
    </xf>
    <xf numFmtId="3" fontId="17" fillId="0" borderId="4" xfId="1" applyNumberFormat="1" applyFont="1" applyFill="1" applyBorder="1" applyAlignment="1">
      <alignment horizontal="right"/>
    </xf>
    <xf numFmtId="3" fontId="17" fillId="0" borderId="11" xfId="1" applyNumberFormat="1" applyFont="1" applyFill="1" applyBorder="1" applyAlignment="1">
      <alignment horizontal="right"/>
    </xf>
    <xf numFmtId="3" fontId="17" fillId="2" borderId="0" xfId="1" applyNumberFormat="1" applyFont="1" applyFill="1" applyBorder="1" applyAlignment="1">
      <alignment horizontal="right"/>
    </xf>
    <xf numFmtId="3" fontId="17" fillId="0" borderId="3" xfId="2" applyNumberFormat="1" applyFont="1" applyBorder="1" applyAlignment="1">
      <alignment horizontal="right"/>
    </xf>
    <xf numFmtId="3" fontId="22" fillId="0" borderId="2" xfId="1" applyNumberFormat="1" applyFont="1" applyFill="1" applyBorder="1" applyAlignment="1">
      <alignment horizontal="right"/>
    </xf>
    <xf numFmtId="3" fontId="22" fillId="0" borderId="0" xfId="1" applyNumberFormat="1" applyFont="1" applyFill="1" applyBorder="1" applyAlignment="1">
      <alignment horizontal="right"/>
    </xf>
    <xf numFmtId="3" fontId="18" fillId="2" borderId="2" xfId="1" applyNumberFormat="1" applyFont="1" applyFill="1" applyBorder="1" applyAlignment="1">
      <alignment horizontal="right"/>
    </xf>
    <xf numFmtId="3" fontId="18" fillId="2" borderId="0" xfId="1" applyNumberFormat="1" applyFont="1" applyFill="1" applyBorder="1" applyAlignment="1">
      <alignment horizontal="right"/>
    </xf>
    <xf numFmtId="3" fontId="17" fillId="0" borderId="3" xfId="2" applyNumberFormat="1" applyFont="1" applyBorder="1" applyAlignment="1">
      <alignment horizontal="left"/>
    </xf>
    <xf numFmtId="0" fontId="13" fillId="0" borderId="0" xfId="1" applyFont="1" applyBorder="1" applyAlignment="1">
      <alignment horizontal="center"/>
    </xf>
    <xf numFmtId="0" fontId="13" fillId="0" borderId="0" xfId="1" applyFont="1" applyFill="1" applyBorder="1" applyAlignment="1">
      <alignment horizontal="center"/>
    </xf>
    <xf numFmtId="3" fontId="13" fillId="0" borderId="0"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3" fillId="0" borderId="0" xfId="1" applyNumberFormat="1" applyFont="1" applyFill="1" applyBorder="1" applyAlignment="1">
      <alignment horizontal="center"/>
    </xf>
    <xf numFmtId="3" fontId="13" fillId="0" borderId="12" xfId="1" applyNumberFormat="1" applyFont="1" applyBorder="1" applyAlignment="1">
      <alignment horizontal="center"/>
    </xf>
    <xf numFmtId="3" fontId="15" fillId="0" borderId="9" xfId="1" applyNumberFormat="1" applyFont="1" applyBorder="1" applyAlignment="1">
      <alignment horizontal="center"/>
    </xf>
    <xf numFmtId="3" fontId="15" fillId="0" borderId="1" xfId="1" applyNumberFormat="1" applyFont="1" applyBorder="1" applyAlignment="1">
      <alignment horizontal="center"/>
    </xf>
    <xf numFmtId="3" fontId="15" fillId="0" borderId="7" xfId="2" applyNumberFormat="1" applyFont="1" applyFill="1" applyBorder="1" applyAlignment="1">
      <alignment horizontal="right"/>
    </xf>
    <xf numFmtId="3" fontId="15" fillId="0" borderId="1" xfId="2" applyNumberFormat="1" applyFont="1" applyFill="1" applyBorder="1" applyAlignment="1">
      <alignment horizontal="right"/>
    </xf>
    <xf numFmtId="3" fontId="15" fillId="0" borderId="2" xfId="1" applyNumberFormat="1" applyFont="1" applyFill="1" applyBorder="1" applyAlignment="1">
      <alignment horizontal="right"/>
    </xf>
    <xf numFmtId="3" fontId="15" fillId="0" borderId="4" xfId="1" applyNumberFormat="1" applyFont="1" applyFill="1" applyBorder="1" applyAlignment="1">
      <alignment horizontal="right"/>
    </xf>
    <xf numFmtId="3" fontId="15" fillId="0" borderId="3" xfId="2" applyNumberFormat="1" applyFont="1" applyFill="1" applyBorder="1" applyAlignment="1">
      <alignment horizontal="right"/>
    </xf>
    <xf numFmtId="3" fontId="15" fillId="0" borderId="4" xfId="2" applyNumberFormat="1" applyFont="1" applyFill="1" applyBorder="1" applyAlignment="1">
      <alignment horizontal="right"/>
    </xf>
    <xf numFmtId="3" fontId="15" fillId="0" borderId="6" xfId="2" applyNumberFormat="1" applyFont="1" applyFill="1" applyBorder="1" applyAlignment="1">
      <alignment horizontal="right"/>
    </xf>
    <xf numFmtId="3" fontId="15" fillId="0" borderId="11" xfId="2" applyNumberFormat="1" applyFont="1" applyFill="1" applyBorder="1" applyAlignment="1">
      <alignment horizontal="right"/>
    </xf>
    <xf numFmtId="3" fontId="15" fillId="0" borderId="5" xfId="1" applyNumberFormat="1" applyFont="1" applyFill="1" applyBorder="1" applyAlignment="1">
      <alignment horizontal="right"/>
    </xf>
    <xf numFmtId="3" fontId="15" fillId="0" borderId="11" xfId="1" applyNumberFormat="1" applyFont="1" applyFill="1" applyBorder="1" applyAlignment="1">
      <alignment horizontal="right"/>
    </xf>
    <xf numFmtId="3" fontId="15" fillId="0" borderId="7" xfId="1" applyNumberFormat="1" applyFont="1" applyFill="1" applyBorder="1" applyAlignment="1">
      <alignment horizontal="right"/>
    </xf>
    <xf numFmtId="3" fontId="15" fillId="0" borderId="1" xfId="1" applyNumberFormat="1" applyFont="1" applyFill="1" applyBorder="1" applyAlignment="1">
      <alignment horizontal="right"/>
    </xf>
    <xf numFmtId="3" fontId="15" fillId="0" borderId="15" xfId="1" applyNumberFormat="1" applyFont="1" applyFill="1" applyBorder="1" applyAlignment="1">
      <alignment horizontal="right"/>
    </xf>
    <xf numFmtId="3" fontId="15" fillId="2" borderId="2" xfId="1" applyNumberFormat="1" applyFont="1" applyFill="1" applyBorder="1" applyAlignment="1">
      <alignment horizontal="right"/>
    </xf>
    <xf numFmtId="3" fontId="15" fillId="2" borderId="0" xfId="1" applyNumberFormat="1" applyFont="1" applyFill="1" applyBorder="1" applyAlignment="1">
      <alignment horizontal="right"/>
    </xf>
    <xf numFmtId="3" fontId="15" fillId="2" borderId="4" xfId="1" applyNumberFormat="1" applyFont="1" applyFill="1" applyBorder="1" applyAlignment="1">
      <alignment horizontal="right"/>
    </xf>
    <xf numFmtId="3" fontId="15" fillId="2" borderId="5" xfId="1" applyNumberFormat="1" applyFont="1" applyFill="1" applyBorder="1" applyAlignment="1">
      <alignment horizontal="right"/>
    </xf>
    <xf numFmtId="3" fontId="15" fillId="2" borderId="11" xfId="1" applyNumberFormat="1" applyFont="1" applyFill="1" applyBorder="1" applyAlignment="1">
      <alignment horizontal="right"/>
    </xf>
    <xf numFmtId="3" fontId="15" fillId="2" borderId="3" xfId="1" applyNumberFormat="1" applyFont="1" applyFill="1" applyBorder="1" applyAlignment="1">
      <alignment horizontal="right"/>
    </xf>
    <xf numFmtId="3" fontId="15" fillId="2" borderId="2" xfId="1" quotePrefix="1" applyNumberFormat="1" applyFont="1" applyFill="1" applyBorder="1" applyAlignment="1">
      <alignment horizontal="right"/>
    </xf>
    <xf numFmtId="3" fontId="15" fillId="2" borderId="6" xfId="1" applyNumberFormat="1" applyFont="1" applyFill="1" applyBorder="1" applyAlignment="1">
      <alignment horizontal="right"/>
    </xf>
    <xf numFmtId="14" fontId="16" fillId="0" borderId="10" xfId="1" applyNumberFormat="1" applyFont="1" applyBorder="1" applyAlignment="1"/>
    <xf numFmtId="0" fontId="0" fillId="0" borderId="8" xfId="0" applyBorder="1" applyAlignment="1"/>
    <xf numFmtId="3" fontId="15" fillId="0" borderId="4" xfId="1" quotePrefix="1" applyNumberFormat="1" applyFont="1" applyFill="1" applyBorder="1" applyAlignment="1">
      <alignment horizontal="right"/>
    </xf>
    <xf numFmtId="3" fontId="15" fillId="0" borderId="2" xfId="1" quotePrefix="1" applyNumberFormat="1" applyFont="1" applyFill="1" applyBorder="1" applyAlignment="1">
      <alignment horizontal="right"/>
    </xf>
    <xf numFmtId="0" fontId="56" fillId="0" borderId="0" xfId="1" applyFont="1" applyFill="1"/>
    <xf numFmtId="0" fontId="14" fillId="0" borderId="0" xfId="1" applyFont="1" applyFill="1" applyAlignment="1">
      <alignment horizontal="right" vertical="top"/>
    </xf>
    <xf numFmtId="0" fontId="14" fillId="0" borderId="0" xfId="1" applyFont="1" applyAlignment="1">
      <alignment vertical="top" wrapText="1"/>
    </xf>
    <xf numFmtId="0" fontId="14" fillId="0" borderId="0" xfId="1" applyFont="1" applyFill="1" applyAlignment="1">
      <alignment horizontal="right"/>
    </xf>
    <xf numFmtId="0" fontId="14" fillId="0" borderId="0" xfId="1" applyFont="1" applyFill="1" applyAlignment="1">
      <alignment vertical="top" wrapText="1"/>
    </xf>
    <xf numFmtId="0" fontId="23" fillId="0" borderId="0" xfId="1" applyFont="1" applyFill="1"/>
    <xf numFmtId="0" fontId="14" fillId="0" borderId="0" xfId="1" applyFont="1" applyFill="1" applyAlignment="1">
      <alignment wrapText="1"/>
    </xf>
    <xf numFmtId="0" fontId="13" fillId="0" borderId="0" xfId="1" applyFont="1" applyFill="1" applyAlignment="1">
      <alignment horizontal="left"/>
    </xf>
    <xf numFmtId="3" fontId="30" fillId="4" borderId="3" xfId="0" applyNumberFormat="1" applyFont="1" applyFill="1" applyBorder="1" applyAlignment="1" applyProtection="1">
      <alignment horizontal="right"/>
      <protection locked="0"/>
    </xf>
    <xf numFmtId="0" fontId="68" fillId="0" borderId="0" xfId="0" applyFont="1" applyAlignment="1">
      <alignment horizontal="left" vertical="center" readingOrder="1"/>
    </xf>
    <xf numFmtId="0" fontId="17" fillId="0" borderId="0" xfId="1" applyFont="1" applyFill="1" applyBorder="1" applyAlignment="1">
      <alignment horizontal="left"/>
    </xf>
    <xf numFmtId="0" fontId="70" fillId="0" borderId="0" xfId="1" applyFont="1" applyFill="1" applyAlignment="1">
      <alignment horizontal="left"/>
    </xf>
    <xf numFmtId="0" fontId="18" fillId="0" borderId="0" xfId="1" applyFont="1" applyFill="1"/>
    <xf numFmtId="0" fontId="42" fillId="9" borderId="0" xfId="3" applyFont="1" applyFill="1" applyAlignment="1" applyProtection="1"/>
    <xf numFmtId="0" fontId="64" fillId="0" borderId="0" xfId="0" applyFont="1" applyFill="1"/>
    <xf numFmtId="0" fontId="65" fillId="0" borderId="0" xfId="0" applyFont="1" applyFill="1"/>
    <xf numFmtId="0" fontId="42" fillId="0" borderId="0" xfId="0" applyFont="1" applyFill="1"/>
    <xf numFmtId="0" fontId="40" fillId="0" borderId="0" xfId="0" applyFont="1" applyFill="1"/>
    <xf numFmtId="0" fontId="38" fillId="0" borderId="0" xfId="0" applyFont="1" applyFill="1"/>
    <xf numFmtId="0" fontId="42" fillId="0" borderId="0" xfId="3" applyFont="1" applyFill="1" applyAlignment="1" applyProtection="1"/>
    <xf numFmtId="3" fontId="15" fillId="3" borderId="7" xfId="1" applyNumberFormat="1" applyFont="1" applyFill="1" applyBorder="1" applyAlignment="1">
      <alignment horizontal="right"/>
    </xf>
    <xf numFmtId="0" fontId="72" fillId="0" borderId="0" xfId="1" applyFont="1" applyBorder="1" applyAlignment="1">
      <alignment horizontal="left"/>
    </xf>
    <xf numFmtId="3" fontId="67" fillId="0" borderId="2" xfId="1" applyNumberFormat="1" applyFont="1" applyFill="1" applyBorder="1" applyAlignment="1">
      <alignment horizontal="right"/>
    </xf>
    <xf numFmtId="3" fontId="59" fillId="0" borderId="2" xfId="1" applyNumberFormat="1" applyFont="1" applyFill="1" applyBorder="1" applyAlignment="1">
      <alignment horizontal="right"/>
    </xf>
    <xf numFmtId="0" fontId="71" fillId="0" borderId="0" xfId="0" applyFont="1" applyFill="1" applyAlignment="1">
      <alignment horizontal="left" vertical="center" readingOrder="1"/>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5" fillId="0" borderId="9" xfId="1" applyNumberFormat="1" applyFont="1" applyBorder="1" applyAlignment="1">
      <alignment horizontal="center"/>
    </xf>
    <xf numFmtId="3" fontId="13" fillId="0" borderId="12" xfId="1" applyNumberFormat="1" applyFont="1" applyBorder="1" applyAlignment="1">
      <alignment horizontal="center"/>
    </xf>
    <xf numFmtId="3" fontId="13" fillId="0" borderId="0" xfId="1" applyNumberFormat="1" applyFont="1" applyBorder="1" applyAlignment="1">
      <alignment horizontal="center"/>
    </xf>
    <xf numFmtId="3" fontId="13" fillId="0" borderId="0" xfId="1" applyNumberFormat="1" applyFont="1" applyFill="1" applyBorder="1" applyAlignment="1">
      <alignment horizontal="center"/>
    </xf>
    <xf numFmtId="3" fontId="13" fillId="0" borderId="14" xfId="1" applyNumberFormat="1" applyFont="1" applyFill="1" applyBorder="1" applyAlignment="1">
      <alignment horizontal="center"/>
    </xf>
    <xf numFmtId="171" fontId="15" fillId="0" borderId="7" xfId="846" applyFont="1" applyFill="1" applyBorder="1" applyAlignment="1">
      <alignment horizontal="right"/>
    </xf>
    <xf numFmtId="171" fontId="15" fillId="0" borderId="1" xfId="846" applyFont="1" applyFill="1" applyBorder="1" applyAlignment="1">
      <alignment horizontal="right"/>
    </xf>
    <xf numFmtId="171" fontId="17" fillId="0" borderId="3" xfId="846" applyFont="1" applyBorder="1" applyAlignment="1">
      <alignment horizontal="right"/>
    </xf>
    <xf numFmtId="171" fontId="17" fillId="0" borderId="3" xfId="846" applyFont="1" applyFill="1" applyBorder="1" applyAlignment="1">
      <alignment horizontal="right"/>
    </xf>
    <xf numFmtId="171" fontId="17" fillId="0" borderId="4" xfId="846" applyFont="1" applyFill="1" applyBorder="1" applyAlignment="1">
      <alignment horizontal="right"/>
    </xf>
    <xf numFmtId="171" fontId="15" fillId="0" borderId="3" xfId="846" applyFont="1" applyFill="1" applyBorder="1" applyAlignment="1">
      <alignment horizontal="right"/>
    </xf>
    <xf numFmtId="171" fontId="15" fillId="0" borderId="4" xfId="846" applyFont="1" applyFill="1" applyBorder="1" applyAlignment="1">
      <alignment horizontal="right"/>
    </xf>
    <xf numFmtId="171" fontId="15" fillId="0" borderId="6" xfId="846" applyFont="1" applyFill="1" applyBorder="1" applyAlignment="1">
      <alignment horizontal="right"/>
    </xf>
    <xf numFmtId="171" fontId="15" fillId="0" borderId="11" xfId="846" applyFont="1" applyFill="1" applyBorder="1" applyAlignment="1">
      <alignment horizontal="right"/>
    </xf>
    <xf numFmtId="171" fontId="17" fillId="3" borderId="7" xfId="846" applyFont="1" applyFill="1" applyBorder="1" applyAlignment="1">
      <alignment horizontal="right"/>
    </xf>
    <xf numFmtId="171" fontId="17" fillId="3" borderId="2" xfId="846" applyFont="1" applyFill="1" applyBorder="1" applyAlignment="1">
      <alignment horizontal="right"/>
    </xf>
    <xf numFmtId="171" fontId="15" fillId="0" borderId="2" xfId="846" applyFont="1" applyFill="1" applyBorder="1" applyAlignment="1">
      <alignment horizontal="right"/>
    </xf>
    <xf numFmtId="171" fontId="17" fillId="3" borderId="3" xfId="846" applyFont="1" applyFill="1" applyBorder="1" applyAlignment="1">
      <alignment horizontal="right"/>
    </xf>
    <xf numFmtId="171" fontId="17" fillId="2" borderId="3" xfId="846" applyFont="1" applyFill="1" applyBorder="1" applyAlignment="1">
      <alignment horizontal="right"/>
    </xf>
    <xf numFmtId="171" fontId="17" fillId="2" borderId="4" xfId="846" applyFont="1" applyFill="1" applyBorder="1" applyAlignment="1">
      <alignment horizontal="right"/>
    </xf>
    <xf numFmtId="171" fontId="17" fillId="0" borderId="2" xfId="846" applyFont="1" applyFill="1" applyBorder="1" applyAlignment="1">
      <alignment horizontal="right"/>
    </xf>
    <xf numFmtId="171" fontId="17" fillId="3" borderId="6" xfId="846" applyFont="1" applyFill="1" applyBorder="1" applyAlignment="1">
      <alignment horizontal="right"/>
    </xf>
    <xf numFmtId="171" fontId="15" fillId="0" borderId="5" xfId="846" applyFont="1" applyFill="1" applyBorder="1" applyAlignment="1">
      <alignment horizontal="right"/>
    </xf>
    <xf numFmtId="171" fontId="15" fillId="0" borderId="15" xfId="846" applyFont="1" applyFill="1" applyBorder="1" applyAlignment="1">
      <alignment horizontal="right"/>
    </xf>
    <xf numFmtId="171" fontId="15" fillId="2" borderId="2" xfId="846" applyFont="1" applyFill="1" applyBorder="1" applyAlignment="1">
      <alignment horizontal="right"/>
    </xf>
    <xf numFmtId="171" fontId="15" fillId="2" borderId="0" xfId="846" applyFont="1" applyFill="1" applyBorder="1" applyAlignment="1">
      <alignment horizontal="right"/>
    </xf>
    <xf numFmtId="171" fontId="15" fillId="2" borderId="4" xfId="846" applyFont="1" applyFill="1" applyBorder="1" applyAlignment="1">
      <alignment horizontal="right"/>
    </xf>
    <xf numFmtId="171" fontId="15" fillId="2" borderId="5" xfId="846" applyFont="1" applyFill="1" applyBorder="1" applyAlignment="1">
      <alignment horizontal="right"/>
    </xf>
    <xf numFmtId="171" fontId="15" fillId="2" borderId="11" xfId="846" applyFont="1" applyFill="1" applyBorder="1" applyAlignment="1">
      <alignment horizontal="right"/>
    </xf>
    <xf numFmtId="171" fontId="17" fillId="0" borderId="6" xfId="846" applyFont="1" applyFill="1" applyBorder="1" applyAlignment="1">
      <alignment horizontal="right"/>
    </xf>
    <xf numFmtId="171" fontId="17" fillId="0" borderId="11" xfId="846" applyFont="1" applyFill="1" applyBorder="1" applyAlignment="1">
      <alignment horizontal="right"/>
    </xf>
    <xf numFmtId="171" fontId="67" fillId="0" borderId="2" xfId="846" applyFont="1" applyFill="1" applyBorder="1" applyAlignment="1">
      <alignment horizontal="right"/>
    </xf>
    <xf numFmtId="171" fontId="17" fillId="0" borderId="0" xfId="846" applyFont="1" applyFill="1" applyBorder="1" applyAlignment="1">
      <alignment horizontal="right"/>
    </xf>
    <xf numFmtId="171" fontId="22" fillId="0" borderId="2" xfId="846" applyFont="1" applyFill="1" applyBorder="1" applyAlignment="1">
      <alignment horizontal="right"/>
    </xf>
    <xf numFmtId="171" fontId="22" fillId="0" borderId="0" xfId="846" applyFont="1" applyFill="1" applyBorder="1" applyAlignment="1">
      <alignment horizontal="right"/>
    </xf>
    <xf numFmtId="171" fontId="18" fillId="2" borderId="2" xfId="846" applyFont="1" applyFill="1" applyBorder="1" applyAlignment="1">
      <alignment horizontal="right"/>
    </xf>
    <xf numFmtId="171" fontId="18" fillId="2" borderId="0" xfId="846" applyFont="1" applyFill="1" applyBorder="1" applyAlignment="1">
      <alignment horizontal="right"/>
    </xf>
    <xf numFmtId="171" fontId="17" fillId="2" borderId="2" xfId="846" applyFont="1" applyFill="1" applyBorder="1" applyAlignment="1">
      <alignment horizontal="right"/>
    </xf>
    <xf numFmtId="171" fontId="17" fillId="2" borderId="0" xfId="846" applyFont="1" applyFill="1" applyBorder="1" applyAlignment="1">
      <alignment horizontal="right"/>
    </xf>
    <xf numFmtId="171" fontId="15" fillId="0" borderId="0" xfId="846" applyFont="1" applyFill="1" applyBorder="1" applyAlignment="1">
      <alignment horizontal="right"/>
    </xf>
    <xf numFmtId="171" fontId="17" fillId="3" borderId="5" xfId="846" applyFont="1" applyFill="1" applyBorder="1" applyAlignment="1">
      <alignment horizontal="right"/>
    </xf>
    <xf numFmtId="171" fontId="17" fillId="3" borderId="0" xfId="846" applyFont="1" applyFill="1" applyBorder="1" applyAlignment="1">
      <alignment horizontal="right"/>
    </xf>
    <xf numFmtId="171" fontId="17" fillId="3" borderId="1" xfId="846" applyFont="1" applyFill="1" applyBorder="1" applyAlignment="1">
      <alignment horizontal="right"/>
    </xf>
    <xf numFmtId="171" fontId="17" fillId="3" borderId="4" xfId="846" applyFont="1" applyFill="1" applyBorder="1" applyAlignment="1">
      <alignment horizontal="right"/>
    </xf>
    <xf numFmtId="171" fontId="17" fillId="3" borderId="11" xfId="846" applyFont="1" applyFill="1" applyBorder="1" applyAlignment="1">
      <alignment horizontal="right"/>
    </xf>
    <xf numFmtId="3" fontId="13" fillId="0" borderId="12"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3" fillId="0" borderId="0" xfId="1" applyNumberFormat="1" applyFont="1" applyBorder="1" applyAlignment="1">
      <alignment horizontal="center"/>
    </xf>
    <xf numFmtId="3" fontId="13" fillId="0" borderId="0" xfId="1" applyNumberFormat="1" applyFont="1" applyFill="1" applyBorder="1" applyAlignment="1">
      <alignment horizontal="center"/>
    </xf>
    <xf numFmtId="3" fontId="15" fillId="0" borderId="9" xfId="1" applyNumberFormat="1" applyFont="1" applyBorder="1" applyAlignment="1">
      <alignment horizontal="center"/>
    </xf>
    <xf numFmtId="165" fontId="30" fillId="0" borderId="3" xfId="0" applyNumberFormat="1" applyFont="1" applyBorder="1"/>
    <xf numFmtId="165" fontId="45" fillId="0" borderId="3" xfId="0" applyNumberFormat="1" applyFont="1" applyBorder="1"/>
    <xf numFmtId="165" fontId="30" fillId="0" borderId="3" xfId="0" applyNumberFormat="1" applyFont="1" applyFill="1" applyBorder="1"/>
    <xf numFmtId="165" fontId="45" fillId="0" borderId="6" xfId="0" applyNumberFormat="1" applyFont="1" applyBorder="1"/>
    <xf numFmtId="172" fontId="17" fillId="3" borderId="2" xfId="846" applyNumberFormat="1" applyFont="1" applyFill="1" applyBorder="1" applyAlignment="1">
      <alignment horizontal="right"/>
    </xf>
    <xf numFmtId="172" fontId="17" fillId="3" borderId="3" xfId="846" applyNumberFormat="1" applyFont="1" applyFill="1" applyBorder="1" applyAlignment="1">
      <alignment horizontal="right"/>
    </xf>
    <xf numFmtId="172" fontId="17" fillId="3" borderId="6" xfId="846" applyNumberFormat="1" applyFont="1" applyFill="1" applyBorder="1" applyAlignment="1">
      <alignment horizontal="right"/>
    </xf>
    <xf numFmtId="165" fontId="15" fillId="0" borderId="6" xfId="1" applyNumberFormat="1" applyFont="1" applyBorder="1" applyAlignment="1">
      <alignment horizontal="center"/>
    </xf>
    <xf numFmtId="165" fontId="17" fillId="3" borderId="0" xfId="1" applyNumberFormat="1" applyFont="1" applyFill="1" applyBorder="1" applyAlignment="1">
      <alignment horizontal="right"/>
    </xf>
    <xf numFmtId="165" fontId="17" fillId="3" borderId="5" xfId="1" applyNumberFormat="1" applyFont="1" applyFill="1" applyBorder="1" applyAlignment="1">
      <alignment horizontal="right"/>
    </xf>
    <xf numFmtId="0" fontId="17" fillId="0" borderId="4" xfId="1" applyFont="1" applyBorder="1"/>
    <xf numFmtId="0" fontId="15" fillId="0" borderId="0" xfId="1" applyFont="1" applyFill="1"/>
    <xf numFmtId="49" fontId="15" fillId="0" borderId="0" xfId="1" applyNumberFormat="1" applyFont="1" applyFill="1" applyBorder="1" applyAlignment="1">
      <alignment horizontal="right"/>
    </xf>
    <xf numFmtId="49" fontId="15" fillId="0" borderId="0" xfId="1" applyNumberFormat="1" applyFont="1" applyFill="1" applyBorder="1" applyAlignment="1">
      <alignment horizontal="center"/>
    </xf>
    <xf numFmtId="3" fontId="15" fillId="0" borderId="0" xfId="1" quotePrefix="1" applyNumberFormat="1" applyFont="1" applyFill="1" applyBorder="1" applyAlignment="1">
      <alignment horizontal="center"/>
    </xf>
    <xf numFmtId="171" fontId="15" fillId="3" borderId="7" xfId="846" applyFont="1" applyFill="1" applyBorder="1" applyAlignment="1">
      <alignment horizontal="right"/>
    </xf>
    <xf numFmtId="172" fontId="15" fillId="3" borderId="2" xfId="846" applyNumberFormat="1" applyFont="1" applyFill="1" applyBorder="1" applyAlignment="1">
      <alignment horizontal="right"/>
    </xf>
    <xf numFmtId="3" fontId="15" fillId="0" borderId="0" xfId="1" applyNumberFormat="1" applyFont="1" applyFill="1"/>
    <xf numFmtId="168" fontId="15" fillId="3" borderId="7" xfId="1" applyNumberFormat="1" applyFont="1" applyFill="1" applyBorder="1" applyAlignment="1">
      <alignment horizontal="right"/>
    </xf>
    <xf numFmtId="168" fontId="15" fillId="3" borderId="3" xfId="1" applyNumberFormat="1" applyFont="1" applyFill="1" applyBorder="1" applyAlignment="1">
      <alignment horizontal="right"/>
    </xf>
    <xf numFmtId="168" fontId="15" fillId="3" borderId="6" xfId="1" applyNumberFormat="1" applyFont="1" applyFill="1" applyBorder="1" applyAlignment="1">
      <alignment horizontal="right"/>
    </xf>
    <xf numFmtId="3" fontId="15" fillId="3" borderId="0" xfId="1" applyNumberFormat="1" applyFont="1" applyFill="1" applyBorder="1" applyAlignment="1">
      <alignment horizontal="right"/>
    </xf>
    <xf numFmtId="3" fontId="15" fillId="3" borderId="1" xfId="1" applyNumberFormat="1" applyFont="1" applyFill="1" applyBorder="1" applyAlignment="1">
      <alignment horizontal="right"/>
    </xf>
    <xf numFmtId="3" fontId="15" fillId="3" borderId="4" xfId="1" applyNumberFormat="1" applyFont="1" applyFill="1" applyBorder="1" applyAlignment="1">
      <alignment horizontal="right"/>
    </xf>
    <xf numFmtId="3" fontId="15" fillId="3" borderId="11" xfId="1" applyNumberFormat="1" applyFont="1" applyFill="1" applyBorder="1" applyAlignment="1">
      <alignment horizontal="right"/>
    </xf>
    <xf numFmtId="165" fontId="15" fillId="3" borderId="0" xfId="1" applyNumberFormat="1" applyFont="1" applyFill="1" applyBorder="1" applyAlignment="1">
      <alignment horizontal="right"/>
    </xf>
    <xf numFmtId="0" fontId="13" fillId="0" borderId="0" xfId="1" applyFont="1" applyBorder="1" applyAlignment="1">
      <alignment horizontal="center"/>
    </xf>
    <xf numFmtId="3" fontId="60" fillId="4" borderId="3" xfId="0" applyNumberFormat="1" applyFont="1" applyFill="1" applyBorder="1" applyAlignment="1" applyProtection="1">
      <alignment horizontal="right"/>
    </xf>
    <xf numFmtId="3" fontId="60" fillId="4" borderId="3" xfId="0" applyNumberFormat="1" applyFont="1" applyFill="1" applyBorder="1" applyAlignment="1" applyProtection="1">
      <alignment horizontal="right"/>
      <protection locked="0"/>
    </xf>
    <xf numFmtId="3" fontId="30" fillId="4" borderId="4" xfId="0" applyNumberFormat="1" applyFont="1" applyFill="1" applyBorder="1" applyAlignment="1" applyProtection="1">
      <alignment horizontal="right"/>
      <protection locked="0"/>
    </xf>
    <xf numFmtId="3" fontId="30" fillId="4" borderId="4" xfId="847" applyNumberFormat="1" applyFont="1" applyFill="1" applyBorder="1" applyAlignment="1" applyProtection="1">
      <alignment horizontal="right"/>
    </xf>
    <xf numFmtId="3" fontId="30" fillId="4" borderId="4" xfId="0" applyNumberFormat="1" applyFont="1" applyFill="1" applyBorder="1" applyAlignment="1" applyProtection="1">
      <alignment horizontal="right"/>
    </xf>
    <xf numFmtId="3" fontId="45" fillId="4" borderId="3" xfId="0" applyNumberFormat="1" applyFont="1" applyFill="1" applyBorder="1" applyAlignment="1" applyProtection="1">
      <alignment horizontal="right"/>
    </xf>
    <xf numFmtId="3" fontId="45" fillId="4" borderId="3" xfId="0" applyNumberFormat="1" applyFont="1" applyFill="1" applyBorder="1" applyAlignment="1" applyProtection="1">
      <alignment horizontal="right"/>
      <protection locked="0"/>
    </xf>
    <xf numFmtId="3" fontId="45" fillId="0" borderId="3" xfId="0" applyNumberFormat="1" applyFont="1" applyBorder="1" applyAlignment="1" applyProtection="1">
      <alignment horizontal="right"/>
    </xf>
    <xf numFmtId="3" fontId="45" fillId="0" borderId="3" xfId="0" applyNumberFormat="1" applyFont="1" applyBorder="1" applyAlignment="1" applyProtection="1">
      <alignment horizontal="right"/>
      <protection locked="0"/>
    </xf>
    <xf numFmtId="3" fontId="45" fillId="0" borderId="3" xfId="0" applyNumberFormat="1" applyFont="1" applyFill="1" applyBorder="1" applyAlignment="1" applyProtection="1">
      <alignment horizontal="right"/>
    </xf>
    <xf numFmtId="3" fontId="45" fillId="0" borderId="3" xfId="0" applyNumberFormat="1" applyFont="1" applyFill="1" applyBorder="1" applyAlignment="1" applyProtection="1">
      <alignment horizontal="right"/>
      <protection locked="0"/>
    </xf>
    <xf numFmtId="3" fontId="30" fillId="0" borderId="4" xfId="0" applyNumberFormat="1" applyFont="1" applyFill="1" applyBorder="1" applyAlignment="1" applyProtection="1">
      <alignment horizontal="right"/>
      <protection locked="0"/>
    </xf>
    <xf numFmtId="3" fontId="30" fillId="0" borderId="4" xfId="847" applyNumberFormat="1" applyFont="1" applyFill="1" applyBorder="1" applyAlignment="1" applyProtection="1">
      <alignment horizontal="right"/>
    </xf>
    <xf numFmtId="3" fontId="30" fillId="0" borderId="3" xfId="0" applyNumberFormat="1" applyFont="1" applyFill="1" applyBorder="1" applyAlignment="1" applyProtection="1">
      <alignment horizontal="right"/>
      <protection locked="0"/>
    </xf>
    <xf numFmtId="3" fontId="30" fillId="0" borderId="4" xfId="0" applyNumberFormat="1" applyFont="1" applyFill="1" applyBorder="1" applyAlignment="1" applyProtection="1">
      <alignment horizontal="right"/>
    </xf>
    <xf numFmtId="3" fontId="30" fillId="0" borderId="3" xfId="0" applyNumberFormat="1" applyFont="1" applyFill="1" applyBorder="1" applyAlignment="1" applyProtection="1">
      <alignment horizontal="right"/>
    </xf>
    <xf numFmtId="3" fontId="30" fillId="0" borderId="3" xfId="845" applyNumberFormat="1" applyFont="1" applyFill="1" applyBorder="1" applyAlignment="1" applyProtection="1">
      <alignment horizontal="right"/>
      <protection locked="0"/>
    </xf>
    <xf numFmtId="3" fontId="30" fillId="0" borderId="3" xfId="0" applyNumberFormat="1" applyFont="1" applyBorder="1" applyAlignment="1" applyProtection="1">
      <alignment horizontal="right"/>
      <protection locked="0"/>
    </xf>
    <xf numFmtId="3" fontId="30" fillId="4" borderId="3" xfId="845" applyNumberFormat="1" applyFont="1" applyFill="1" applyBorder="1" applyAlignment="1" applyProtection="1">
      <alignment horizontal="right"/>
      <protection locked="0"/>
    </xf>
    <xf numFmtId="3" fontId="30" fillId="0" borderId="3" xfId="0" applyNumberFormat="1" applyFont="1" applyBorder="1" applyAlignment="1" applyProtection="1">
      <alignment horizontal="right"/>
    </xf>
    <xf numFmtId="3" fontId="45" fillId="4" borderId="4" xfId="0" applyNumberFormat="1" applyFont="1" applyFill="1" applyBorder="1" applyAlignment="1" applyProtection="1">
      <alignment horizontal="right"/>
      <protection locked="0"/>
    </xf>
    <xf numFmtId="3" fontId="45" fillId="4" borderId="3" xfId="845" applyNumberFormat="1" applyFont="1" applyFill="1" applyBorder="1" applyAlignment="1" applyProtection="1">
      <alignment horizontal="right"/>
      <protection locked="0"/>
    </xf>
    <xf numFmtId="3" fontId="30" fillId="4" borderId="3" xfId="0" applyNumberFormat="1" applyFont="1" applyFill="1" applyBorder="1" applyAlignment="1" applyProtection="1">
      <alignment horizontal="right"/>
    </xf>
    <xf numFmtId="3" fontId="30" fillId="4" borderId="3" xfId="7" applyNumberFormat="1" applyFont="1" applyFill="1" applyBorder="1" applyAlignment="1" applyProtection="1">
      <alignment horizontal="right"/>
    </xf>
    <xf numFmtId="3" fontId="45" fillId="0" borderId="6" xfId="0" applyNumberFormat="1" applyFont="1" applyBorder="1" applyAlignment="1" applyProtection="1">
      <alignment horizontal="right"/>
      <protection locked="0"/>
    </xf>
    <xf numFmtId="3" fontId="45" fillId="4" borderId="6" xfId="0" applyNumberFormat="1" applyFont="1" applyFill="1" applyBorder="1" applyAlignment="1" applyProtection="1">
      <alignment horizontal="right"/>
      <protection locked="0"/>
    </xf>
    <xf numFmtId="3" fontId="45" fillId="0" borderId="6" xfId="0" applyNumberFormat="1" applyFont="1" applyBorder="1" applyAlignment="1" applyProtection="1">
      <alignment horizontal="right"/>
    </xf>
    <xf numFmtId="3" fontId="45" fillId="4" borderId="11" xfId="0" applyNumberFormat="1" applyFont="1" applyFill="1" applyBorder="1" applyAlignment="1" applyProtection="1">
      <alignment horizontal="right"/>
      <protection locked="0"/>
    </xf>
    <xf numFmtId="3" fontId="45" fillId="4" borderId="6" xfId="845" applyNumberFormat="1" applyFont="1" applyFill="1" applyBorder="1" applyAlignment="1" applyProtection="1">
      <alignment horizontal="right"/>
      <protection locked="0"/>
    </xf>
    <xf numFmtId="3" fontId="50" fillId="4" borderId="11" xfId="0" applyNumberFormat="1" applyFont="1" applyFill="1" applyBorder="1" applyProtection="1">
      <protection locked="0"/>
    </xf>
    <xf numFmtId="0" fontId="13" fillId="0" borderId="6" xfId="0" applyFont="1" applyFill="1" applyBorder="1" applyAlignment="1" applyProtection="1">
      <alignment horizontal="center"/>
      <protection locked="0"/>
    </xf>
    <xf numFmtId="169" fontId="15" fillId="0" borderId="6" xfId="0" applyNumberFormat="1" applyFont="1" applyFill="1" applyBorder="1" applyAlignment="1" applyProtection="1">
      <alignment horizontal="center"/>
      <protection locked="0"/>
    </xf>
    <xf numFmtId="3" fontId="60" fillId="4" borderId="4" xfId="0" applyNumberFormat="1" applyFont="1" applyFill="1" applyBorder="1" applyProtection="1">
      <protection locked="0"/>
    </xf>
    <xf numFmtId="0" fontId="45" fillId="0" borderId="4" xfId="0" applyFont="1" applyFill="1" applyBorder="1" applyProtection="1">
      <protection locked="0"/>
    </xf>
    <xf numFmtId="3" fontId="45" fillId="4" borderId="4" xfId="0" applyNumberFormat="1" applyFont="1" applyFill="1" applyBorder="1" applyProtection="1">
      <protection locked="0"/>
    </xf>
    <xf numFmtId="0" fontId="30" fillId="0" borderId="4" xfId="0" applyFont="1" applyFill="1" applyBorder="1" applyProtection="1">
      <protection locked="0"/>
    </xf>
    <xf numFmtId="0" fontId="30" fillId="0" borderId="3" xfId="0" applyFont="1" applyFill="1" applyBorder="1" applyProtection="1">
      <protection locked="0"/>
    </xf>
    <xf numFmtId="0" fontId="19" fillId="0" borderId="3" xfId="0" applyFont="1" applyFill="1" applyBorder="1" applyProtection="1">
      <protection locked="0"/>
    </xf>
    <xf numFmtId="0" fontId="45" fillId="0" borderId="11" xfId="0" applyFont="1" applyFill="1" applyBorder="1" applyProtection="1">
      <protection locked="0"/>
    </xf>
    <xf numFmtId="0" fontId="30" fillId="0" borderId="0" xfId="0" applyFont="1" applyProtection="1">
      <protection locked="0"/>
    </xf>
    <xf numFmtId="0" fontId="0" fillId="0" borderId="0" xfId="0" applyProtection="1">
      <protection locked="0"/>
    </xf>
    <xf numFmtId="0" fontId="19" fillId="0" borderId="0" xfId="0" applyFont="1" applyProtection="1">
      <protection locked="0"/>
    </xf>
    <xf numFmtId="3" fontId="30" fillId="0" borderId="0" xfId="0" applyNumberFormat="1" applyFont="1" applyBorder="1" applyProtection="1">
      <protection locked="0"/>
    </xf>
    <xf numFmtId="0" fontId="61" fillId="0" borderId="0" xfId="0" applyFont="1" applyProtection="1">
      <protection locked="0"/>
    </xf>
    <xf numFmtId="3" fontId="62" fillId="0" borderId="0" xfId="0" applyNumberFormat="1" applyFont="1" applyBorder="1" applyProtection="1">
      <protection locked="0"/>
    </xf>
    <xf numFmtId="0" fontId="41" fillId="0" borderId="0" xfId="0" applyFont="1" applyProtection="1">
      <protection locked="0"/>
    </xf>
    <xf numFmtId="0" fontId="17" fillId="0" borderId="0" xfId="3" applyFont="1" applyFill="1" applyAlignment="1" applyProtection="1">
      <protection locked="0"/>
    </xf>
    <xf numFmtId="0" fontId="57" fillId="0" borderId="0" xfId="0" applyFont="1" applyProtection="1">
      <protection locked="0"/>
    </xf>
    <xf numFmtId="165" fontId="0" fillId="0" borderId="0" xfId="0" applyNumberFormat="1" applyProtection="1">
      <protection locked="0"/>
    </xf>
    <xf numFmtId="3" fontId="58" fillId="4" borderId="12" xfId="0" applyNumberFormat="1" applyFont="1" applyFill="1" applyBorder="1" applyProtection="1">
      <protection locked="0"/>
    </xf>
    <xf numFmtId="3" fontId="59" fillId="4" borderId="0" xfId="0" applyNumberFormat="1" applyFont="1" applyFill="1" applyBorder="1" applyProtection="1">
      <protection locked="0"/>
    </xf>
    <xf numFmtId="165" fontId="0" fillId="0" borderId="0" xfId="0" applyNumberFormat="1" applyBorder="1" applyProtection="1">
      <protection locked="0"/>
    </xf>
    <xf numFmtId="14" fontId="13" fillId="0" borderId="7" xfId="0" applyNumberFormat="1" applyFont="1" applyFill="1" applyBorder="1" applyAlignment="1" applyProtection="1">
      <alignment horizontal="left"/>
      <protection locked="0"/>
    </xf>
    <xf numFmtId="3" fontId="13" fillId="0" borderId="8" xfId="0" quotePrefix="1" applyNumberFormat="1" applyFont="1" applyFill="1" applyBorder="1" applyProtection="1">
      <protection locked="0"/>
    </xf>
    <xf numFmtId="3" fontId="13" fillId="0" borderId="9" xfId="0" quotePrefix="1" applyNumberFormat="1" applyFont="1" applyFill="1" applyBorder="1" applyProtection="1">
      <protection locked="0"/>
    </xf>
    <xf numFmtId="3" fontId="13" fillId="0" borderId="10" xfId="0" quotePrefix="1" applyNumberFormat="1" applyFont="1" applyFill="1" applyBorder="1" applyProtection="1">
      <protection locked="0"/>
    </xf>
    <xf numFmtId="0" fontId="17" fillId="0" borderId="8" xfId="0" applyFont="1" applyBorder="1" applyProtection="1">
      <protection locked="0"/>
    </xf>
    <xf numFmtId="0" fontId="17" fillId="0" borderId="10" xfId="0" applyFont="1" applyBorder="1" applyProtection="1">
      <protection locked="0"/>
    </xf>
    <xf numFmtId="0" fontId="17" fillId="0" borderId="9" xfId="0" applyFont="1" applyBorder="1" applyProtection="1">
      <protection locked="0"/>
    </xf>
    <xf numFmtId="165" fontId="17" fillId="4" borderId="0" xfId="0" applyNumberFormat="1" applyFont="1" applyFill="1" applyBorder="1" applyProtection="1">
      <protection locked="0"/>
    </xf>
    <xf numFmtId="0" fontId="17" fillId="4" borderId="0" xfId="0" applyFont="1" applyFill="1" applyBorder="1" applyProtection="1">
      <protection locked="0"/>
    </xf>
    <xf numFmtId="3" fontId="45" fillId="0" borderId="1" xfId="0" applyNumberFormat="1" applyFont="1" applyFill="1" applyBorder="1" applyProtection="1">
      <protection locked="0"/>
    </xf>
    <xf numFmtId="0" fontId="0" fillId="0" borderId="0" xfId="0" applyBorder="1" applyProtection="1">
      <protection locked="0"/>
    </xf>
    <xf numFmtId="3" fontId="45" fillId="0" borderId="4" xfId="0" applyNumberFormat="1" applyFont="1" applyFill="1" applyBorder="1" applyProtection="1">
      <protection locked="0"/>
    </xf>
    <xf numFmtId="0" fontId="15" fillId="0" borderId="1" xfId="0" applyNumberFormat="1" applyFont="1" applyFill="1" applyBorder="1" applyAlignment="1" applyProtection="1">
      <alignment horizontal="center"/>
      <protection locked="0"/>
    </xf>
    <xf numFmtId="0" fontId="15" fillId="0" borderId="7" xfId="0" applyNumberFormat="1" applyFont="1" applyFill="1" applyBorder="1" applyAlignment="1" applyProtection="1">
      <alignment horizontal="center"/>
      <protection locked="0"/>
    </xf>
    <xf numFmtId="169" fontId="13" fillId="4" borderId="0" xfId="0" applyNumberFormat="1" applyFont="1" applyFill="1" applyBorder="1" applyAlignment="1" applyProtection="1">
      <alignment horizontal="center"/>
      <protection locked="0"/>
    </xf>
    <xf numFmtId="0" fontId="13" fillId="4" borderId="0" xfId="0" applyNumberFormat="1" applyFont="1" applyFill="1" applyBorder="1" applyAlignment="1" applyProtection="1">
      <alignment horizontal="center"/>
      <protection locked="0"/>
    </xf>
    <xf numFmtId="0" fontId="19" fillId="0" borderId="0" xfId="0" applyFont="1" applyBorder="1" applyProtection="1">
      <protection locked="0"/>
    </xf>
    <xf numFmtId="0" fontId="19" fillId="0" borderId="0" xfId="0" applyFont="1" applyFill="1" applyBorder="1" applyProtection="1">
      <protection locked="0"/>
    </xf>
    <xf numFmtId="0" fontId="19" fillId="0" borderId="0" xfId="0" applyFont="1" applyFill="1" applyProtection="1">
      <protection locked="0"/>
    </xf>
    <xf numFmtId="3" fontId="19" fillId="0" borderId="0" xfId="0" applyNumberFormat="1" applyFont="1" applyFill="1" applyProtection="1">
      <protection locked="0"/>
    </xf>
    <xf numFmtId="3" fontId="19" fillId="0" borderId="0" xfId="0" applyNumberFormat="1" applyFont="1" applyProtection="1">
      <protection locked="0"/>
    </xf>
    <xf numFmtId="3" fontId="19" fillId="0" borderId="0" xfId="0" applyNumberFormat="1" applyFont="1" applyBorder="1" applyProtection="1">
      <protection locked="0"/>
    </xf>
    <xf numFmtId="0" fontId="49" fillId="0" borderId="0" xfId="0" applyFont="1" applyBorder="1" applyProtection="1">
      <protection locked="0"/>
    </xf>
    <xf numFmtId="3" fontId="49" fillId="0" borderId="0" xfId="0" applyNumberFormat="1" applyFont="1" applyProtection="1">
      <protection locked="0"/>
    </xf>
    <xf numFmtId="0" fontId="49" fillId="0" borderId="0" xfId="0" applyFont="1" applyProtection="1">
      <protection locked="0"/>
    </xf>
    <xf numFmtId="0" fontId="61" fillId="0" borderId="0" xfId="0" applyFont="1" applyBorder="1" applyProtection="1">
      <protection locked="0"/>
    </xf>
    <xf numFmtId="0" fontId="63" fillId="0" borderId="0" xfId="0" applyFont="1" applyProtection="1">
      <protection locked="0"/>
    </xf>
    <xf numFmtId="3" fontId="30" fillId="4" borderId="4" xfId="15" applyNumberFormat="1" applyFont="1" applyFill="1" applyBorder="1" applyAlignment="1" applyProtection="1">
      <alignment horizontal="right"/>
    </xf>
    <xf numFmtId="3" fontId="30" fillId="4" borderId="4" xfId="15" applyNumberFormat="1" applyFont="1" applyFill="1" applyBorder="1" applyAlignment="1" applyProtection="1">
      <alignment horizontal="right"/>
      <protection locked="0"/>
    </xf>
    <xf numFmtId="166" fontId="30" fillId="0" borderId="3" xfId="847" applyNumberFormat="1" applyFont="1" applyBorder="1" applyAlignment="1" applyProtection="1">
      <alignment horizontal="right"/>
    </xf>
    <xf numFmtId="166" fontId="30" fillId="0" borderId="3" xfId="847" applyNumberFormat="1" applyFont="1" applyBorder="1" applyAlignment="1" applyProtection="1">
      <alignment horizontal="right"/>
      <protection locked="0"/>
    </xf>
    <xf numFmtId="170" fontId="30" fillId="0" borderId="3" xfId="847" applyNumberFormat="1" applyFont="1" applyBorder="1" applyAlignment="1" applyProtection="1">
      <alignment horizontal="right"/>
    </xf>
    <xf numFmtId="170" fontId="30" fillId="0" borderId="3" xfId="847" applyNumberFormat="1" applyFont="1" applyBorder="1" applyAlignment="1" applyProtection="1">
      <alignment horizontal="right"/>
      <protection locked="0"/>
    </xf>
    <xf numFmtId="166" fontId="30" fillId="4" borderId="4" xfId="847" applyNumberFormat="1" applyFont="1" applyFill="1" applyBorder="1" applyAlignment="1" applyProtection="1">
      <alignment horizontal="right"/>
    </xf>
    <xf numFmtId="166" fontId="30" fillId="4" borderId="4" xfId="847" applyNumberFormat="1" applyFont="1" applyFill="1" applyBorder="1" applyAlignment="1" applyProtection="1">
      <alignment horizontal="right"/>
      <protection locked="0"/>
    </xf>
    <xf numFmtId="166" fontId="30" fillId="4" borderId="3" xfId="847" applyNumberFormat="1" applyFont="1" applyFill="1" applyBorder="1" applyAlignment="1" applyProtection="1">
      <alignment horizontal="right"/>
    </xf>
    <xf numFmtId="166" fontId="30" fillId="4" borderId="3" xfId="847" applyNumberFormat="1" applyFont="1" applyFill="1" applyBorder="1" applyAlignment="1" applyProtection="1">
      <alignment horizontal="right"/>
      <protection locked="0"/>
    </xf>
    <xf numFmtId="3" fontId="45" fillId="4" borderId="4" xfId="15" applyNumberFormat="1" applyFont="1" applyFill="1" applyBorder="1" applyAlignment="1" applyProtection="1">
      <alignment horizontal="right"/>
    </xf>
    <xf numFmtId="3" fontId="45" fillId="4" borderId="4" xfId="15" applyNumberFormat="1" applyFont="1" applyFill="1" applyBorder="1" applyAlignment="1" applyProtection="1">
      <alignment horizontal="right"/>
      <protection locked="0"/>
    </xf>
    <xf numFmtId="3" fontId="45" fillId="4" borderId="11" xfId="15" applyNumberFormat="1" applyFont="1" applyFill="1" applyBorder="1" applyAlignment="1" applyProtection="1">
      <alignment horizontal="right"/>
    </xf>
    <xf numFmtId="3" fontId="45" fillId="4" borderId="11" xfId="15" applyNumberFormat="1" applyFont="1" applyFill="1" applyBorder="1" applyAlignment="1" applyProtection="1">
      <alignment horizontal="right"/>
      <protection locked="0"/>
    </xf>
    <xf numFmtId="3" fontId="45" fillId="4" borderId="1" xfId="14" applyNumberFormat="1" applyFont="1" applyFill="1" applyBorder="1" applyAlignment="1" applyProtection="1">
      <alignment horizontal="right"/>
    </xf>
    <xf numFmtId="3" fontId="45" fillId="4" borderId="1" xfId="14" applyNumberFormat="1" applyFont="1" applyFill="1" applyBorder="1" applyAlignment="1" applyProtection="1">
      <alignment horizontal="right"/>
      <protection locked="0"/>
    </xf>
    <xf numFmtId="3" fontId="30" fillId="0" borderId="4" xfId="7" applyNumberFormat="1" applyFont="1" applyFill="1" applyBorder="1" applyAlignment="1" applyProtection="1">
      <alignment horizontal="right"/>
      <protection locked="0"/>
    </xf>
    <xf numFmtId="3" fontId="30" fillId="0" borderId="3" xfId="7" applyNumberFormat="1" applyFont="1" applyFill="1" applyBorder="1" applyAlignment="1" applyProtection="1">
      <alignment horizontal="right"/>
      <protection locked="0"/>
    </xf>
    <xf numFmtId="3" fontId="30" fillId="0" borderId="11" xfId="7" applyNumberFormat="1" applyFont="1" applyFill="1" applyBorder="1" applyAlignment="1" applyProtection="1">
      <alignment horizontal="right"/>
      <protection locked="0"/>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5" fillId="0" borderId="9" xfId="1" applyNumberFormat="1" applyFont="1" applyBorder="1" applyAlignment="1">
      <alignment horizontal="center"/>
    </xf>
    <xf numFmtId="3" fontId="13" fillId="0" borderId="0" xfId="1" applyNumberFormat="1" applyFont="1" applyBorder="1" applyAlignment="1">
      <alignment horizontal="center"/>
    </xf>
    <xf numFmtId="3" fontId="13" fillId="0" borderId="12" xfId="1" applyNumberFormat="1" applyFont="1" applyBorder="1" applyAlignment="1">
      <alignment horizontal="center"/>
    </xf>
    <xf numFmtId="3" fontId="13" fillId="0" borderId="0" xfId="1" applyNumberFormat="1" applyFont="1" applyFill="1" applyBorder="1" applyAlignment="1">
      <alignment horizontal="center"/>
    </xf>
    <xf numFmtId="0" fontId="17" fillId="0" borderId="6" xfId="0" applyFont="1" applyFill="1" applyBorder="1"/>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0" fontId="45" fillId="4" borderId="0" xfId="0" applyNumberFormat="1" applyFont="1" applyFill="1" applyBorder="1" applyAlignment="1" applyProtection="1">
      <alignment horizontal="center"/>
      <protection locked="0"/>
    </xf>
    <xf numFmtId="0" fontId="45" fillId="2" borderId="3" xfId="0" applyFont="1" applyFill="1" applyBorder="1" applyProtection="1">
      <protection locked="0"/>
    </xf>
    <xf numFmtId="0" fontId="30" fillId="2" borderId="3" xfId="0" applyFont="1" applyFill="1" applyBorder="1" applyProtection="1">
      <protection locked="0"/>
    </xf>
    <xf numFmtId="0" fontId="45" fillId="2" borderId="6" xfId="0" applyFont="1" applyFill="1" applyBorder="1" applyProtection="1">
      <protection locked="0"/>
    </xf>
    <xf numFmtId="0" fontId="30" fillId="2" borderId="6" xfId="0" applyFont="1" applyFill="1" applyBorder="1" applyProtection="1">
      <protection locked="0"/>
    </xf>
    <xf numFmtId="3" fontId="45" fillId="4" borderId="0" xfId="0" applyNumberFormat="1" applyFont="1" applyFill="1" applyProtection="1">
      <protection locked="0"/>
    </xf>
    <xf numFmtId="3" fontId="15" fillId="4" borderId="0" xfId="0" applyNumberFormat="1" applyFont="1" applyFill="1" applyProtection="1">
      <protection locked="0"/>
    </xf>
    <xf numFmtId="3" fontId="13" fillId="0" borderId="8" xfId="0" quotePrefix="1" applyNumberFormat="1" applyFont="1" applyFill="1" applyBorder="1" applyAlignment="1" applyProtection="1">
      <alignment horizontal="center"/>
      <protection locked="0"/>
    </xf>
    <xf numFmtId="3" fontId="13" fillId="0" borderId="9" xfId="0" quotePrefix="1" applyNumberFormat="1" applyFont="1" applyFill="1" applyBorder="1" applyAlignment="1" applyProtection="1">
      <alignment horizontal="center"/>
      <protection locked="0"/>
    </xf>
    <xf numFmtId="3" fontId="13" fillId="0" borderId="10" xfId="0" quotePrefix="1" applyNumberFormat="1" applyFont="1" applyFill="1" applyBorder="1" applyAlignment="1" applyProtection="1">
      <alignment horizontal="center"/>
      <protection locked="0"/>
    </xf>
    <xf numFmtId="0" fontId="17" fillId="4" borderId="10" xfId="0" applyFont="1" applyFill="1" applyBorder="1" applyProtection="1">
      <protection locked="0"/>
    </xf>
    <xf numFmtId="0" fontId="17" fillId="4" borderId="8" xfId="0" applyFont="1" applyFill="1" applyBorder="1" applyProtection="1">
      <protection locked="0"/>
    </xf>
    <xf numFmtId="0" fontId="17" fillId="4" borderId="9" xfId="0" applyFont="1" applyFill="1" applyBorder="1" applyProtection="1">
      <protection locked="0"/>
    </xf>
    <xf numFmtId="0" fontId="19" fillId="0" borderId="9" xfId="0" applyFont="1" applyBorder="1" applyProtection="1">
      <protection locked="0"/>
    </xf>
    <xf numFmtId="3" fontId="50" fillId="4" borderId="6" xfId="0" applyNumberFormat="1" applyFont="1" applyFill="1" applyBorder="1" applyProtection="1">
      <protection locked="0"/>
    </xf>
    <xf numFmtId="0" fontId="13" fillId="0" borderId="11" xfId="0" applyFont="1" applyBorder="1" applyAlignment="1" applyProtection="1">
      <alignment horizontal="center"/>
      <protection locked="0"/>
    </xf>
    <xf numFmtId="3" fontId="30" fillId="4" borderId="1" xfId="0" applyNumberFormat="1" applyFont="1" applyFill="1" applyBorder="1" applyAlignment="1" applyProtection="1">
      <alignment horizontal="right"/>
    </xf>
    <xf numFmtId="3" fontId="30" fillId="4" borderId="1" xfId="0" applyNumberFormat="1" applyFont="1" applyFill="1" applyBorder="1" applyAlignment="1" applyProtection="1">
      <alignment horizontal="right"/>
      <protection locked="0"/>
    </xf>
    <xf numFmtId="3" fontId="30" fillId="4" borderId="7" xfId="0" applyNumberFormat="1" applyFont="1" applyFill="1" applyBorder="1" applyAlignment="1" applyProtection="1">
      <alignment horizontal="right"/>
      <protection locked="0"/>
    </xf>
    <xf numFmtId="3" fontId="30" fillId="4" borderId="1" xfId="15" applyNumberFormat="1" applyFont="1" applyFill="1" applyBorder="1" applyAlignment="1">
      <alignment horizontal="right"/>
    </xf>
    <xf numFmtId="3" fontId="30" fillId="4" borderId="1" xfId="848" applyNumberFormat="1" applyFont="1" applyFill="1" applyBorder="1" applyAlignment="1" applyProtection="1">
      <alignment horizontal="right"/>
      <protection locked="0"/>
    </xf>
    <xf numFmtId="3" fontId="30" fillId="4" borderId="7" xfId="0" applyNumberFormat="1" applyFont="1" applyFill="1" applyBorder="1" applyAlignment="1" applyProtection="1">
      <alignment horizontal="right"/>
    </xf>
    <xf numFmtId="3" fontId="30" fillId="4" borderId="1" xfId="7" applyNumberFormat="1" applyFont="1" applyFill="1" applyBorder="1" applyAlignment="1" applyProtection="1">
      <alignment horizontal="right"/>
      <protection locked="0"/>
    </xf>
    <xf numFmtId="0" fontId="30" fillId="4" borderId="7" xfId="0" applyFont="1" applyFill="1" applyBorder="1" applyAlignment="1" applyProtection="1">
      <alignment horizontal="right"/>
      <protection locked="0"/>
    </xf>
    <xf numFmtId="3" fontId="30" fillId="4" borderId="4" xfId="15" applyNumberFormat="1" applyFont="1" applyFill="1" applyBorder="1" applyAlignment="1">
      <alignment horizontal="right"/>
    </xf>
    <xf numFmtId="3" fontId="30" fillId="4" borderId="4" xfId="848" applyNumberFormat="1" applyFont="1" applyFill="1" applyBorder="1" applyAlignment="1" applyProtection="1">
      <alignment horizontal="right"/>
      <protection locked="0"/>
    </xf>
    <xf numFmtId="3" fontId="30" fillId="4" borderId="4" xfId="7" applyNumberFormat="1" applyFont="1" applyFill="1" applyBorder="1" applyAlignment="1" applyProtection="1">
      <alignment horizontal="right"/>
      <protection locked="0"/>
    </xf>
    <xf numFmtId="0" fontId="30" fillId="4" borderId="3" xfId="0" applyFont="1" applyFill="1" applyBorder="1" applyAlignment="1" applyProtection="1">
      <alignment horizontal="right"/>
      <protection locked="0"/>
    </xf>
    <xf numFmtId="3" fontId="30" fillId="4" borderId="3" xfId="0" applyNumberFormat="1" applyFont="1" applyFill="1" applyBorder="1" applyAlignment="1">
      <alignment horizontal="right"/>
    </xf>
    <xf numFmtId="3" fontId="30" fillId="4" borderId="3" xfId="7" applyNumberFormat="1" applyFont="1" applyFill="1" applyBorder="1" applyAlignment="1" applyProtection="1">
      <alignment horizontal="right"/>
      <protection locked="0"/>
    </xf>
    <xf numFmtId="3" fontId="30" fillId="11" borderId="3" xfId="0" applyNumberFormat="1" applyFont="1" applyFill="1" applyBorder="1" applyAlignment="1" applyProtection="1">
      <alignment horizontal="right"/>
    </xf>
    <xf numFmtId="3" fontId="30" fillId="4" borderId="0" xfId="0" applyNumberFormat="1" applyFont="1" applyFill="1" applyBorder="1" applyAlignment="1" applyProtection="1">
      <alignment horizontal="right"/>
      <protection locked="0"/>
    </xf>
    <xf numFmtId="3" fontId="30" fillId="4" borderId="4" xfId="0" applyNumberFormat="1" applyFont="1" applyFill="1" applyBorder="1" applyAlignment="1">
      <alignment horizontal="right"/>
    </xf>
    <xf numFmtId="1" fontId="30" fillId="0" borderId="3" xfId="0" applyNumberFormat="1" applyFont="1" applyBorder="1" applyAlignment="1" applyProtection="1">
      <alignment horizontal="right"/>
    </xf>
    <xf numFmtId="1" fontId="30" fillId="0" borderId="3" xfId="0" applyNumberFormat="1" applyFont="1" applyBorder="1" applyAlignment="1" applyProtection="1">
      <alignment horizontal="right"/>
      <protection locked="0"/>
    </xf>
    <xf numFmtId="0" fontId="30" fillId="0" borderId="3" xfId="0" applyFont="1" applyBorder="1" applyAlignment="1">
      <alignment horizontal="right"/>
    </xf>
    <xf numFmtId="0" fontId="30" fillId="0" borderId="3" xfId="0" applyFont="1" applyBorder="1" applyAlignment="1" applyProtection="1">
      <alignment horizontal="right"/>
      <protection locked="0"/>
    </xf>
    <xf numFmtId="3" fontId="30" fillId="0" borderId="3" xfId="7" applyNumberFormat="1" applyFont="1" applyBorder="1" applyAlignment="1" applyProtection="1">
      <alignment horizontal="right"/>
      <protection locked="0"/>
    </xf>
    <xf numFmtId="0" fontId="30" fillId="0" borderId="3" xfId="0" applyFont="1" applyBorder="1" applyAlignment="1" applyProtection="1">
      <alignment horizontal="right"/>
    </xf>
    <xf numFmtId="3" fontId="30" fillId="10" borderId="3" xfId="0" applyNumberFormat="1" applyFont="1" applyFill="1" applyBorder="1" applyAlignment="1" applyProtection="1">
      <alignment horizontal="right"/>
      <protection locked="0"/>
    </xf>
    <xf numFmtId="0" fontId="30" fillId="0" borderId="3" xfId="0" applyFont="1" applyFill="1" applyBorder="1" applyAlignment="1" applyProtection="1">
      <alignment horizontal="right"/>
      <protection locked="0"/>
    </xf>
    <xf numFmtId="166" fontId="30" fillId="4" borderId="3" xfId="849" applyNumberFormat="1" applyFont="1" applyFill="1" applyBorder="1" applyAlignment="1" applyProtection="1">
      <alignment horizontal="right"/>
      <protection locked="0"/>
    </xf>
    <xf numFmtId="0" fontId="30" fillId="0" borderId="3" xfId="7" applyFont="1" applyBorder="1" applyAlignment="1" applyProtection="1">
      <alignment horizontal="right"/>
      <protection locked="0"/>
    </xf>
    <xf numFmtId="3" fontId="30" fillId="0" borderId="3" xfId="0" applyNumberFormat="1" applyFont="1" applyFill="1" applyBorder="1" applyAlignment="1">
      <alignment horizontal="right"/>
    </xf>
    <xf numFmtId="3" fontId="45" fillId="0" borderId="6" xfId="0" applyNumberFormat="1" applyFont="1" applyFill="1" applyBorder="1" applyAlignment="1" applyProtection="1">
      <alignment horizontal="right"/>
      <protection locked="0"/>
    </xf>
    <xf numFmtId="3" fontId="45" fillId="0" borderId="6" xfId="0" applyNumberFormat="1" applyFont="1" applyFill="1" applyBorder="1" applyAlignment="1" applyProtection="1">
      <alignment horizontal="right"/>
    </xf>
    <xf numFmtId="3" fontId="45" fillId="0" borderId="6" xfId="0" applyNumberFormat="1" applyFont="1" applyFill="1" applyBorder="1" applyAlignment="1">
      <alignment horizontal="right"/>
    </xf>
    <xf numFmtId="3" fontId="45" fillId="0" borderId="6" xfId="7" applyNumberFormat="1" applyFont="1" applyFill="1" applyBorder="1" applyAlignment="1" applyProtection="1">
      <alignment horizontal="right"/>
      <protection locked="0"/>
    </xf>
    <xf numFmtId="4" fontId="45" fillId="4" borderId="6" xfId="0" applyNumberFormat="1" applyFont="1" applyFill="1" applyBorder="1" applyAlignment="1" applyProtection="1">
      <alignment horizontal="right"/>
      <protection locked="0"/>
    </xf>
    <xf numFmtId="3" fontId="45" fillId="4" borderId="4" xfId="15" applyNumberFormat="1" applyFont="1" applyFill="1" applyBorder="1" applyAlignment="1">
      <alignment horizontal="right"/>
    </xf>
    <xf numFmtId="3" fontId="45" fillId="4" borderId="4" xfId="848" applyNumberFormat="1" applyFont="1" applyFill="1" applyBorder="1" applyAlignment="1" applyProtection="1">
      <alignment horizontal="right"/>
      <protection locked="0"/>
    </xf>
    <xf numFmtId="3" fontId="45" fillId="4" borderId="4" xfId="751" applyNumberFormat="1" applyFont="1" applyFill="1" applyBorder="1" applyAlignment="1" applyProtection="1">
      <alignment horizontal="right"/>
      <protection locked="0"/>
    </xf>
    <xf numFmtId="3" fontId="45" fillId="4" borderId="7" xfId="0" applyNumberFormat="1" applyFont="1" applyFill="1" applyBorder="1" applyAlignment="1" applyProtection="1">
      <alignment horizontal="right"/>
      <protection locked="0"/>
    </xf>
    <xf numFmtId="0" fontId="45" fillId="4" borderId="7" xfId="0" applyFont="1" applyFill="1" applyBorder="1" applyAlignment="1" applyProtection="1">
      <alignment horizontal="right"/>
      <protection locked="0"/>
    </xf>
    <xf numFmtId="0" fontId="45" fillId="4" borderId="15" xfId="0" applyFont="1" applyFill="1" applyBorder="1" applyAlignment="1" applyProtection="1">
      <alignment horizontal="right"/>
      <protection locked="0"/>
    </xf>
    <xf numFmtId="0" fontId="49" fillId="0" borderId="7" xfId="0" applyFont="1" applyBorder="1" applyAlignment="1" applyProtection="1">
      <alignment horizontal="right"/>
      <protection locked="0"/>
    </xf>
    <xf numFmtId="0" fontId="45" fillId="4" borderId="3" xfId="0" applyFont="1" applyFill="1" applyBorder="1" applyAlignment="1" applyProtection="1">
      <alignment horizontal="right"/>
      <protection locked="0"/>
    </xf>
    <xf numFmtId="0" fontId="45" fillId="4" borderId="2" xfId="0" applyFont="1" applyFill="1" applyBorder="1" applyAlignment="1" applyProtection="1">
      <alignment horizontal="right"/>
      <protection locked="0"/>
    </xf>
    <xf numFmtId="0" fontId="49" fillId="0" borderId="3" xfId="0" applyFont="1" applyBorder="1" applyAlignment="1" applyProtection="1">
      <alignment horizontal="right"/>
      <protection locked="0"/>
    </xf>
    <xf numFmtId="3" fontId="30" fillId="4" borderId="4" xfId="751" applyNumberFormat="1" applyFont="1" applyFill="1" applyBorder="1" applyAlignment="1" applyProtection="1">
      <alignment horizontal="right"/>
      <protection locked="0"/>
    </xf>
    <xf numFmtId="0" fontId="30" fillId="4" borderId="2" xfId="0" applyFont="1" applyFill="1" applyBorder="1" applyAlignment="1" applyProtection="1">
      <alignment horizontal="right"/>
      <protection locked="0"/>
    </xf>
    <xf numFmtId="3" fontId="30" fillId="4" borderId="2" xfId="0" applyNumberFormat="1" applyFont="1" applyFill="1" applyBorder="1" applyAlignment="1" applyProtection="1">
      <alignment horizontal="right"/>
      <protection locked="0"/>
    </xf>
    <xf numFmtId="3" fontId="45" fillId="4" borderId="2" xfId="0" applyNumberFormat="1" applyFont="1" applyFill="1" applyBorder="1" applyAlignment="1" applyProtection="1">
      <alignment horizontal="right"/>
      <protection locked="0"/>
    </xf>
    <xf numFmtId="0" fontId="45" fillId="0" borderId="0" xfId="0" applyFont="1" applyProtection="1">
      <protection locked="0"/>
    </xf>
    <xf numFmtId="3" fontId="45" fillId="4" borderId="11" xfId="15" applyNumberFormat="1" applyFont="1" applyFill="1" applyBorder="1" applyAlignment="1">
      <alignment horizontal="right"/>
    </xf>
    <xf numFmtId="3" fontId="45" fillId="4" borderId="11" xfId="848" applyNumberFormat="1" applyFont="1" applyFill="1" applyBorder="1" applyAlignment="1" applyProtection="1">
      <alignment horizontal="right"/>
      <protection locked="0"/>
    </xf>
    <xf numFmtId="3" fontId="45" fillId="4" borderId="11" xfId="751" applyNumberFormat="1" applyFont="1" applyFill="1" applyBorder="1" applyAlignment="1" applyProtection="1">
      <alignment horizontal="right"/>
      <protection locked="0"/>
    </xf>
    <xf numFmtId="0" fontId="45" fillId="4" borderId="6" xfId="0" applyFont="1" applyFill="1" applyBorder="1" applyAlignment="1" applyProtection="1">
      <alignment horizontal="right"/>
      <protection locked="0"/>
    </xf>
    <xf numFmtId="0" fontId="45" fillId="4" borderId="5" xfId="0" applyFont="1" applyFill="1" applyBorder="1" applyAlignment="1" applyProtection="1">
      <alignment horizontal="right"/>
      <protection locked="0"/>
    </xf>
    <xf numFmtId="0" fontId="45" fillId="0" borderId="6" xfId="0" applyFont="1" applyBorder="1" applyAlignment="1" applyProtection="1">
      <alignment horizontal="right"/>
      <protection locked="0"/>
    </xf>
    <xf numFmtId="0" fontId="45" fillId="0" borderId="7" xfId="0" applyFont="1" applyFill="1" applyBorder="1" applyProtection="1">
      <protection locked="0"/>
    </xf>
    <xf numFmtId="3" fontId="45" fillId="4" borderId="1" xfId="0" applyNumberFormat="1" applyFont="1" applyFill="1" applyBorder="1" applyAlignment="1" applyProtection="1">
      <alignment horizontal="right"/>
      <protection locked="0"/>
    </xf>
    <xf numFmtId="0" fontId="45" fillId="4" borderId="1" xfId="0" applyFont="1" applyFill="1" applyBorder="1" applyAlignment="1" applyProtection="1">
      <alignment horizontal="right"/>
      <protection locked="0"/>
    </xf>
    <xf numFmtId="0" fontId="45" fillId="0" borderId="7" xfId="0" applyFont="1" applyBorder="1" applyAlignment="1" applyProtection="1">
      <alignment horizontal="right"/>
      <protection locked="0"/>
    </xf>
    <xf numFmtId="0" fontId="45" fillId="0" borderId="0" xfId="0" applyFont="1" applyFill="1" applyProtection="1">
      <protection locked="0"/>
    </xf>
    <xf numFmtId="0" fontId="30" fillId="0" borderId="0" xfId="0" applyFont="1" applyFill="1" applyProtection="1">
      <protection locked="0"/>
    </xf>
    <xf numFmtId="3" fontId="30" fillId="4" borderId="4" xfId="849" applyNumberFormat="1" applyFont="1" applyFill="1" applyBorder="1" applyAlignment="1" applyProtection="1">
      <alignment horizontal="right"/>
      <protection locked="0"/>
    </xf>
    <xf numFmtId="3" fontId="30" fillId="0" borderId="4" xfId="849" applyNumberFormat="1" applyFont="1" applyFill="1" applyBorder="1" applyAlignment="1" applyProtection="1">
      <alignment horizontal="right"/>
      <protection locked="0"/>
    </xf>
    <xf numFmtId="3" fontId="45" fillId="0" borderId="3" xfId="7" applyNumberFormat="1" applyFont="1" applyBorder="1" applyAlignment="1" applyProtection="1">
      <alignment horizontal="right"/>
      <protection locked="0"/>
    </xf>
    <xf numFmtId="3" fontId="45" fillId="0" borderId="4" xfId="0" applyNumberFormat="1" applyFont="1" applyFill="1" applyBorder="1" applyAlignment="1" applyProtection="1">
      <alignment horizontal="right"/>
      <protection locked="0"/>
    </xf>
    <xf numFmtId="3" fontId="30" fillId="0" borderId="2" xfId="0" applyNumberFormat="1" applyFont="1" applyBorder="1" applyAlignment="1" applyProtection="1">
      <alignment horizontal="right"/>
      <protection locked="0"/>
    </xf>
    <xf numFmtId="3" fontId="45" fillId="0" borderId="6" xfId="7" applyNumberFormat="1" applyFont="1" applyBorder="1" applyAlignment="1" applyProtection="1">
      <alignment horizontal="right"/>
      <protection locked="0"/>
    </xf>
    <xf numFmtId="3" fontId="45" fillId="0" borderId="11" xfId="0" applyNumberFormat="1" applyFont="1" applyFill="1" applyBorder="1" applyAlignment="1" applyProtection="1">
      <alignment horizontal="right"/>
      <protection locked="0"/>
    </xf>
    <xf numFmtId="0" fontId="41" fillId="0" borderId="0" xfId="7" applyFont="1" applyFill="1"/>
    <xf numFmtId="0" fontId="19" fillId="0" borderId="0" xfId="7"/>
    <xf numFmtId="165" fontId="19" fillId="0" borderId="0" xfId="7" applyNumberFormat="1"/>
    <xf numFmtId="3" fontId="58" fillId="0" borderId="0" xfId="7" applyNumberFormat="1" applyFont="1" applyFill="1"/>
    <xf numFmtId="165" fontId="19" fillId="0" borderId="0" xfId="7" applyNumberFormat="1" applyBorder="1"/>
    <xf numFmtId="0" fontId="17" fillId="0" borderId="10" xfId="7" applyFont="1" applyBorder="1"/>
    <xf numFmtId="0" fontId="17" fillId="0" borderId="8" xfId="7" applyFont="1" applyBorder="1"/>
    <xf numFmtId="0" fontId="17" fillId="0" borderId="9" xfId="7" applyFont="1" applyBorder="1"/>
    <xf numFmtId="0" fontId="69" fillId="0" borderId="8" xfId="7" applyFont="1" applyBorder="1" applyAlignment="1">
      <alignment horizontal="center"/>
    </xf>
    <xf numFmtId="165" fontId="17" fillId="4" borderId="0" xfId="7" applyNumberFormat="1" applyFont="1" applyFill="1" applyBorder="1"/>
    <xf numFmtId="0" fontId="17" fillId="4" borderId="0" xfId="7" applyFont="1" applyFill="1" applyBorder="1"/>
    <xf numFmtId="3" fontId="45" fillId="0" borderId="1" xfId="7" applyNumberFormat="1" applyFont="1" applyFill="1" applyBorder="1"/>
    <xf numFmtId="0" fontId="45" fillId="0" borderId="1" xfId="7" applyNumberFormat="1" applyFont="1" applyFill="1" applyBorder="1" applyAlignment="1">
      <alignment horizontal="center"/>
    </xf>
    <xf numFmtId="0" fontId="45" fillId="0" borderId="14" xfId="7" applyNumberFormat="1" applyFont="1" applyFill="1" applyBorder="1" applyAlignment="1">
      <alignment horizontal="center"/>
    </xf>
    <xf numFmtId="0" fontId="45" fillId="0" borderId="15" xfId="7" applyNumberFormat="1" applyFont="1" applyFill="1" applyBorder="1" applyAlignment="1">
      <alignment horizontal="center"/>
    </xf>
    <xf numFmtId="0" fontId="19" fillId="0" borderId="0" xfId="7" applyBorder="1"/>
    <xf numFmtId="0" fontId="45" fillId="4" borderId="0" xfId="7" applyNumberFormat="1" applyFont="1" applyFill="1" applyBorder="1" applyAlignment="1">
      <alignment horizontal="center"/>
    </xf>
    <xf numFmtId="3" fontId="45" fillId="0" borderId="4" xfId="7" applyNumberFormat="1" applyFont="1" applyFill="1" applyBorder="1"/>
    <xf numFmtId="0" fontId="15" fillId="0" borderId="1" xfId="7" applyNumberFormat="1" applyFont="1" applyFill="1" applyBorder="1" applyAlignment="1">
      <alignment horizontal="center"/>
    </xf>
    <xf numFmtId="0" fontId="15" fillId="0" borderId="7" xfId="7" applyNumberFormat="1" applyFont="1" applyFill="1" applyBorder="1" applyAlignment="1">
      <alignment horizontal="center"/>
    </xf>
    <xf numFmtId="3" fontId="50" fillId="4" borderId="11" xfId="7" applyNumberFormat="1" applyFont="1" applyFill="1" applyBorder="1"/>
    <xf numFmtId="0" fontId="13" fillId="0" borderId="6" xfId="7" applyFont="1" applyFill="1" applyBorder="1" applyAlignment="1">
      <alignment horizontal="center"/>
    </xf>
    <xf numFmtId="169" fontId="15" fillId="0" borderId="6" xfId="7" applyNumberFormat="1" applyFont="1" applyFill="1" applyBorder="1" applyAlignment="1">
      <alignment horizontal="center"/>
    </xf>
    <xf numFmtId="169" fontId="13" fillId="4" borderId="0" xfId="7" applyNumberFormat="1" applyFont="1" applyFill="1" applyBorder="1" applyAlignment="1">
      <alignment horizontal="center"/>
    </xf>
    <xf numFmtId="0" fontId="13" fillId="4" borderId="0" xfId="7" applyNumberFormat="1" applyFont="1" applyFill="1" applyBorder="1" applyAlignment="1">
      <alignment horizontal="center"/>
    </xf>
    <xf numFmtId="0" fontId="45" fillId="0" borderId="4" xfId="7" applyFont="1" applyFill="1" applyBorder="1"/>
    <xf numFmtId="4" fontId="30" fillId="4" borderId="15" xfId="7" applyNumberFormat="1" applyFont="1" applyFill="1" applyBorder="1" applyAlignment="1">
      <alignment horizontal="right"/>
    </xf>
    <xf numFmtId="4" fontId="30" fillId="4" borderId="2" xfId="7" applyNumberFormat="1" applyFont="1" applyFill="1" applyBorder="1" applyAlignment="1" applyProtection="1">
      <alignment horizontal="right"/>
      <protection locked="0"/>
    </xf>
    <xf numFmtId="4" fontId="30" fillId="4" borderId="3" xfId="7" applyNumberFormat="1" applyFont="1" applyFill="1" applyBorder="1" applyAlignment="1">
      <alignment horizontal="right"/>
    </xf>
    <xf numFmtId="4" fontId="30" fillId="4" borderId="4" xfId="7" applyNumberFormat="1" applyFont="1" applyFill="1" applyBorder="1" applyAlignment="1">
      <alignment horizontal="right"/>
    </xf>
    <xf numFmtId="4" fontId="30" fillId="4" borderId="4" xfId="7" applyNumberFormat="1" applyFont="1" applyFill="1" applyBorder="1" applyAlignment="1" applyProtection="1">
      <alignment horizontal="right"/>
      <protection locked="0"/>
    </xf>
    <xf numFmtId="4" fontId="30" fillId="4" borderId="3" xfId="7" applyNumberFormat="1" applyFont="1" applyFill="1" applyBorder="1" applyAlignment="1" applyProtection="1">
      <alignment horizontal="right"/>
      <protection locked="0"/>
    </xf>
    <xf numFmtId="4" fontId="30" fillId="4" borderId="7" xfId="7" applyNumberFormat="1" applyFont="1" applyFill="1" applyBorder="1" applyAlignment="1">
      <alignment horizontal="right"/>
    </xf>
    <xf numFmtId="4" fontId="30" fillId="4" borderId="3" xfId="7" applyNumberFormat="1" applyFont="1" applyFill="1" applyBorder="1" applyAlignment="1" applyProtection="1">
      <alignment horizontal="right"/>
    </xf>
    <xf numFmtId="0" fontId="36" fillId="0" borderId="0" xfId="7" applyFont="1" applyBorder="1"/>
    <xf numFmtId="0" fontId="36" fillId="0" borderId="0" xfId="7" applyFont="1"/>
    <xf numFmtId="0" fontId="30" fillId="0" borderId="4" xfId="7" applyFont="1" applyFill="1" applyBorder="1"/>
    <xf numFmtId="4" fontId="30" fillId="4" borderId="2" xfId="7" applyNumberFormat="1" applyFont="1" applyFill="1" applyBorder="1" applyAlignment="1">
      <alignment horizontal="right"/>
    </xf>
    <xf numFmtId="4" fontId="30" fillId="4" borderId="0" xfId="7" applyNumberFormat="1" applyFont="1" applyFill="1" applyBorder="1" applyAlignment="1" applyProtection="1">
      <alignment horizontal="right"/>
      <protection locked="0"/>
    </xf>
    <xf numFmtId="3" fontId="30" fillId="4" borderId="3" xfId="7" applyNumberFormat="1" applyFont="1" applyFill="1" applyBorder="1" applyAlignment="1">
      <alignment horizontal="right"/>
    </xf>
    <xf numFmtId="0" fontId="53" fillId="0" borderId="0" xfId="7" applyFont="1" applyBorder="1"/>
    <xf numFmtId="0" fontId="53" fillId="0" borderId="0" xfId="7" applyFont="1"/>
    <xf numFmtId="4" fontId="30" fillId="4" borderId="3" xfId="0" applyNumberFormat="1" applyFont="1" applyFill="1" applyBorder="1" applyAlignment="1" applyProtection="1">
      <alignment horizontal="right"/>
      <protection locked="0"/>
    </xf>
    <xf numFmtId="3" fontId="30" fillId="4" borderId="2" xfId="7" applyNumberFormat="1" applyFont="1" applyFill="1" applyBorder="1" applyAlignment="1">
      <alignment horizontal="right"/>
    </xf>
    <xf numFmtId="3" fontId="30" fillId="4" borderId="0" xfId="7" applyNumberFormat="1" applyFont="1" applyFill="1" applyBorder="1" applyAlignment="1" applyProtection="1">
      <alignment horizontal="right"/>
      <protection locked="0"/>
    </xf>
    <xf numFmtId="3" fontId="30" fillId="4" borderId="4" xfId="7" applyNumberFormat="1" applyFont="1" applyFill="1" applyBorder="1" applyAlignment="1">
      <alignment horizontal="right"/>
    </xf>
    <xf numFmtId="0" fontId="30" fillId="0" borderId="11" xfId="7" applyFont="1" applyFill="1" applyBorder="1"/>
    <xf numFmtId="3" fontId="30" fillId="4" borderId="5" xfId="7" applyNumberFormat="1" applyFont="1" applyFill="1" applyBorder="1" applyAlignment="1">
      <alignment horizontal="right"/>
    </xf>
    <xf numFmtId="3" fontId="30" fillId="4" borderId="5" xfId="7" applyNumberFormat="1" applyFont="1" applyFill="1" applyBorder="1" applyAlignment="1" applyProtection="1">
      <alignment horizontal="right"/>
      <protection locked="0"/>
    </xf>
    <xf numFmtId="3" fontId="30" fillId="4" borderId="6" xfId="7" applyNumberFormat="1" applyFont="1" applyFill="1" applyBorder="1" applyAlignment="1">
      <alignment horizontal="right"/>
    </xf>
    <xf numFmtId="3" fontId="30" fillId="0" borderId="11" xfId="7" applyNumberFormat="1" applyFont="1" applyFill="1" applyBorder="1" applyAlignment="1">
      <alignment horizontal="right"/>
    </xf>
    <xf numFmtId="3" fontId="30" fillId="4" borderId="6" xfId="7" applyNumberFormat="1" applyFont="1" applyFill="1" applyBorder="1" applyAlignment="1" applyProtection="1">
      <alignment horizontal="right"/>
      <protection locked="0"/>
    </xf>
    <xf numFmtId="3" fontId="30" fillId="4" borderId="11" xfId="7" applyNumberFormat="1" applyFont="1" applyFill="1" applyBorder="1" applyAlignment="1">
      <alignment horizontal="right"/>
    </xf>
    <xf numFmtId="3" fontId="30" fillId="4" borderId="11" xfId="7" applyNumberFormat="1" applyFont="1" applyFill="1" applyBorder="1" applyAlignment="1" applyProtection="1">
      <alignment horizontal="right"/>
      <protection locked="0"/>
    </xf>
    <xf numFmtId="3" fontId="30" fillId="4" borderId="6" xfId="7" applyNumberFormat="1" applyFont="1" applyFill="1" applyBorder="1" applyAlignment="1" applyProtection="1">
      <alignment horizontal="right"/>
    </xf>
    <xf numFmtId="0" fontId="30" fillId="0" borderId="0" xfId="7" applyFont="1" applyFill="1"/>
    <xf numFmtId="0" fontId="30" fillId="0" borderId="0" xfId="7" applyFont="1"/>
    <xf numFmtId="3" fontId="30" fillId="0" borderId="4" xfId="7" applyNumberFormat="1" applyFont="1" applyFill="1" applyBorder="1" applyAlignment="1">
      <alignment horizontal="right"/>
    </xf>
    <xf numFmtId="3" fontId="30" fillId="0" borderId="4" xfId="7" applyNumberFormat="1" applyFont="1" applyFill="1" applyBorder="1"/>
    <xf numFmtId="3" fontId="30" fillId="0" borderId="3" xfId="7" applyNumberFormat="1" applyFont="1" applyBorder="1"/>
    <xf numFmtId="3" fontId="30" fillId="0" borderId="4" xfId="7" applyNumberFormat="1" applyFont="1" applyBorder="1"/>
    <xf numFmtId="165" fontId="30" fillId="0" borderId="4" xfId="7" applyNumberFormat="1" applyFont="1" applyBorder="1" applyAlignment="1">
      <alignment horizontal="right"/>
    </xf>
    <xf numFmtId="165" fontId="30" fillId="0" borderId="3" xfId="7" applyNumberFormat="1" applyFont="1" applyBorder="1" applyAlignment="1">
      <alignment horizontal="right"/>
    </xf>
    <xf numFmtId="3" fontId="15" fillId="0" borderId="6" xfId="1" applyNumberFormat="1" applyFont="1" applyFill="1" applyBorder="1"/>
    <xf numFmtId="3" fontId="15" fillId="0" borderId="11" xfId="1" applyNumberFormat="1" applyFont="1" applyFill="1" applyBorder="1"/>
    <xf numFmtId="3" fontId="36" fillId="0" borderId="0" xfId="0" applyNumberFormat="1" applyFont="1"/>
    <xf numFmtId="3" fontId="17" fillId="2" borderId="3" xfId="2" applyNumberFormat="1" applyFont="1" applyFill="1" applyBorder="1" applyAlignment="1">
      <alignment horizontal="left"/>
    </xf>
    <xf numFmtId="3" fontId="72" fillId="0" borderId="8" xfId="1" applyNumberFormat="1" applyFont="1" applyFill="1" applyBorder="1"/>
    <xf numFmtId="0" fontId="15" fillId="0" borderId="7" xfId="1" applyFont="1" applyFill="1" applyBorder="1"/>
    <xf numFmtId="0" fontId="15" fillId="0" borderId="6" xfId="1" applyFont="1" applyFill="1" applyBorder="1"/>
    <xf numFmtId="3" fontId="17" fillId="0" borderId="3" xfId="2" applyNumberFormat="1" applyFont="1" applyFill="1" applyBorder="1" applyAlignment="1">
      <alignment horizontal="left"/>
    </xf>
    <xf numFmtId="0" fontId="15" fillId="0" borderId="4" xfId="1" applyFont="1" applyFill="1" applyBorder="1"/>
    <xf numFmtId="0" fontId="15" fillId="0" borderId="11" xfId="1" applyFont="1" applyFill="1" applyBorder="1"/>
    <xf numFmtId="3" fontId="17" fillId="2" borderId="2" xfId="1" quotePrefix="1" applyNumberFormat="1" applyFont="1" applyFill="1" applyBorder="1" applyAlignment="1">
      <alignment horizontal="right"/>
    </xf>
    <xf numFmtId="14" fontId="30" fillId="0" borderId="0" xfId="1" applyNumberFormat="1" applyFont="1" applyAlignment="1">
      <alignment horizontal="center"/>
    </xf>
    <xf numFmtId="0" fontId="15" fillId="8" borderId="0" xfId="0" applyFont="1" applyFill="1" applyBorder="1" applyAlignment="1">
      <alignment horizontal="center"/>
    </xf>
    <xf numFmtId="0" fontId="15" fillId="8" borderId="2" xfId="0" applyFont="1" applyFill="1" applyBorder="1" applyAlignment="1">
      <alignment horizontal="center"/>
    </xf>
    <xf numFmtId="0" fontId="45" fillId="0" borderId="12" xfId="0" applyFont="1" applyBorder="1" applyAlignment="1">
      <alignment horizontal="left"/>
    </xf>
    <xf numFmtId="0" fontId="45" fillId="0" borderId="10" xfId="0" applyFont="1" applyBorder="1" applyAlignment="1">
      <alignment horizontal="center"/>
    </xf>
    <xf numFmtId="0" fontId="45" fillId="0" borderId="8" xfId="0" applyFont="1" applyBorder="1" applyAlignment="1">
      <alignment horizontal="center"/>
    </xf>
    <xf numFmtId="0" fontId="45" fillId="0" borderId="9" xfId="0" applyFont="1" applyBorder="1" applyAlignment="1">
      <alignment horizontal="center"/>
    </xf>
    <xf numFmtId="0" fontId="15" fillId="8" borderId="4" xfId="0" applyFont="1" applyFill="1" applyBorder="1" applyAlignment="1">
      <alignment horizontal="center"/>
    </xf>
    <xf numFmtId="0" fontId="45" fillId="0" borderId="14" xfId="0" applyFont="1" applyBorder="1" applyAlignment="1">
      <alignment horizontal="center"/>
    </xf>
    <xf numFmtId="0" fontId="45" fillId="0" borderId="15" xfId="0" applyFont="1" applyBorder="1" applyAlignment="1">
      <alignment horizontal="center"/>
    </xf>
    <xf numFmtId="0" fontId="45" fillId="0" borderId="1" xfId="0" applyFont="1" applyBorder="1" applyAlignment="1">
      <alignment horizontal="center"/>
    </xf>
    <xf numFmtId="14" fontId="13" fillId="0" borderId="11" xfId="0" applyNumberFormat="1" applyFont="1" applyFill="1" applyBorder="1" applyAlignment="1">
      <alignment horizontal="center"/>
    </xf>
    <xf numFmtId="14" fontId="13" fillId="0" borderId="12" xfId="0" applyNumberFormat="1" applyFont="1" applyFill="1" applyBorder="1" applyAlignment="1">
      <alignment horizontal="center"/>
    </xf>
    <xf numFmtId="14" fontId="13" fillId="0" borderId="5" xfId="0" applyNumberFormat="1" applyFont="1" applyFill="1" applyBorder="1" applyAlignment="1">
      <alignment horizontal="center"/>
    </xf>
    <xf numFmtId="3" fontId="45" fillId="0" borderId="11" xfId="0" applyNumberFormat="1" applyFont="1" applyBorder="1" applyAlignment="1">
      <alignment horizontal="center"/>
    </xf>
    <xf numFmtId="3" fontId="45" fillId="0" borderId="12" xfId="0" applyNumberFormat="1" applyFont="1" applyBorder="1" applyAlignment="1">
      <alignment horizontal="center"/>
    </xf>
    <xf numFmtId="3" fontId="45" fillId="0" borderId="5" xfId="0" applyNumberFormat="1" applyFont="1" applyBorder="1" applyAlignment="1">
      <alignment horizontal="center"/>
    </xf>
    <xf numFmtId="0" fontId="15" fillId="0" borderId="10" xfId="1" applyFont="1" applyBorder="1" applyAlignment="1">
      <alignment horizontal="center"/>
    </xf>
    <xf numFmtId="0" fontId="15" fillId="0" borderId="8" xfId="1" applyFont="1" applyBorder="1" applyAlignment="1">
      <alignment horizontal="center"/>
    </xf>
    <xf numFmtId="0" fontId="15" fillId="0" borderId="9" xfId="1" applyFont="1" applyBorder="1" applyAlignment="1">
      <alignment horizontal="center"/>
    </xf>
    <xf numFmtId="0" fontId="13" fillId="0" borderId="0" xfId="1" applyFont="1" applyBorder="1" applyAlignment="1">
      <alignment horizontal="center"/>
    </xf>
    <xf numFmtId="0" fontId="13" fillId="0" borderId="0" xfId="1" applyFont="1" applyFill="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5" fillId="0" borderId="9" xfId="1" applyNumberFormat="1" applyFont="1" applyBorder="1" applyAlignment="1">
      <alignment horizontal="center"/>
    </xf>
    <xf numFmtId="3" fontId="13" fillId="0" borderId="0" xfId="1" applyNumberFormat="1" applyFont="1" applyBorder="1" applyAlignment="1">
      <alignment horizontal="center"/>
    </xf>
    <xf numFmtId="3" fontId="13" fillId="0" borderId="12" xfId="1" applyNumberFormat="1" applyFont="1" applyBorder="1" applyAlignment="1">
      <alignment horizontal="center"/>
    </xf>
    <xf numFmtId="3" fontId="13" fillId="0" borderId="14" xfId="1" applyNumberFormat="1" applyFont="1" applyFill="1" applyBorder="1" applyAlignment="1">
      <alignment horizontal="center"/>
    </xf>
    <xf numFmtId="3" fontId="13" fillId="0" borderId="0" xfId="1" applyNumberFormat="1" applyFont="1" applyFill="1" applyBorder="1" applyAlignment="1">
      <alignment horizontal="center"/>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0" fontId="45" fillId="0" borderId="1" xfId="0" applyFont="1" applyBorder="1" applyAlignment="1" applyProtection="1">
      <alignment horizontal="center"/>
      <protection locked="0"/>
    </xf>
    <xf numFmtId="0" fontId="45" fillId="0" borderId="14" xfId="0" applyFont="1" applyBorder="1" applyAlignment="1" applyProtection="1">
      <alignment horizontal="center"/>
      <protection locked="0"/>
    </xf>
    <xf numFmtId="0" fontId="45" fillId="0" borderId="15" xfId="0" applyFont="1" applyBorder="1" applyAlignment="1" applyProtection="1">
      <alignment horizontal="center"/>
      <protection locked="0"/>
    </xf>
    <xf numFmtId="0" fontId="45" fillId="0" borderId="11" xfId="0" applyNumberFormat="1" applyFont="1" applyFill="1" applyBorder="1" applyAlignment="1" applyProtection="1">
      <alignment horizontal="center"/>
      <protection locked="0"/>
    </xf>
    <xf numFmtId="0" fontId="45" fillId="0" borderId="12" xfId="0" applyNumberFormat="1" applyFont="1" applyFill="1" applyBorder="1" applyAlignment="1" applyProtection="1">
      <alignment horizontal="center"/>
      <protection locked="0"/>
    </xf>
    <xf numFmtId="0" fontId="45" fillId="0" borderId="5" xfId="0" applyNumberFormat="1" applyFont="1" applyFill="1" applyBorder="1" applyAlignment="1" applyProtection="1">
      <alignment horizontal="center"/>
      <protection locked="0"/>
    </xf>
    <xf numFmtId="0" fontId="45" fillId="0" borderId="11" xfId="0" applyFont="1" applyBorder="1" applyAlignment="1" applyProtection="1">
      <alignment horizontal="center"/>
      <protection locked="0"/>
    </xf>
    <xf numFmtId="0" fontId="45" fillId="0" borderId="12" xfId="0" applyFont="1" applyBorder="1" applyAlignment="1" applyProtection="1">
      <alignment horizontal="center"/>
      <protection locked="0"/>
    </xf>
    <xf numFmtId="0" fontId="45" fillId="0" borderId="5" xfId="0" applyFont="1" applyBorder="1" applyAlignment="1" applyProtection="1">
      <alignment horizontal="center"/>
      <protection locked="0"/>
    </xf>
    <xf numFmtId="0" fontId="45" fillId="4" borderId="0" xfId="0" applyNumberFormat="1" applyFont="1" applyFill="1" applyBorder="1" applyAlignment="1" applyProtection="1">
      <alignment horizontal="center"/>
      <protection locked="0"/>
    </xf>
    <xf numFmtId="0" fontId="45" fillId="0" borderId="11" xfId="7" applyNumberFormat="1" applyFont="1" applyFill="1" applyBorder="1" applyAlignment="1">
      <alignment horizontal="center"/>
    </xf>
    <xf numFmtId="0" fontId="45" fillId="0" borderId="12" xfId="7" applyNumberFormat="1" applyFont="1" applyFill="1" applyBorder="1" applyAlignment="1">
      <alignment horizontal="center"/>
    </xf>
    <xf numFmtId="0" fontId="45" fillId="0" borderId="5" xfId="7" applyNumberFormat="1" applyFont="1" applyFill="1" applyBorder="1" applyAlignment="1">
      <alignment horizontal="center"/>
    </xf>
    <xf numFmtId="0" fontId="45" fillId="0" borderId="1" xfId="7" applyNumberFormat="1" applyFont="1" applyFill="1" applyBorder="1" applyAlignment="1">
      <alignment horizontal="center"/>
    </xf>
    <xf numFmtId="0" fontId="45" fillId="0" borderId="14" xfId="7" applyNumberFormat="1" applyFont="1" applyFill="1" applyBorder="1" applyAlignment="1">
      <alignment horizontal="center"/>
    </xf>
    <xf numFmtId="0" fontId="45" fillId="0" borderId="15" xfId="7" applyNumberFormat="1" applyFont="1" applyFill="1" applyBorder="1" applyAlignment="1">
      <alignment horizontal="center"/>
    </xf>
    <xf numFmtId="0" fontId="45" fillId="4" borderId="0" xfId="7" applyNumberFormat="1" applyFont="1" applyFill="1" applyBorder="1" applyAlignment="1">
      <alignment horizontal="center"/>
    </xf>
    <xf numFmtId="0" fontId="73" fillId="0" borderId="0" xfId="0" applyFont="1" applyFill="1" applyProtection="1">
      <protection locked="0"/>
    </xf>
  </cellXfs>
  <cellStyles count="850">
    <cellStyle name="20 % – uthevingsfarge 2" xfId="844" builtinId="34"/>
    <cellStyle name="40% - uthevingsfarge 4 2" xfId="38" xr:uid="{00000000-0005-0000-0000-000001000000}"/>
    <cellStyle name="40% - uthevingsfarge 4 2 10" xfId="771" xr:uid="{00000000-0005-0000-0000-000002000000}"/>
    <cellStyle name="40% - uthevingsfarge 4 2 2" xfId="80" xr:uid="{00000000-0005-0000-0000-000003000000}"/>
    <cellStyle name="40% - uthevingsfarge 4 2 2 2" xfId="173" xr:uid="{00000000-0005-0000-0000-000004000000}"/>
    <cellStyle name="40% - uthevingsfarge 4 2 2 3" xfId="263" xr:uid="{00000000-0005-0000-0000-000005000000}"/>
    <cellStyle name="40% - uthevingsfarge 4 2 2 4" xfId="353" xr:uid="{00000000-0005-0000-0000-000006000000}"/>
    <cellStyle name="40% - uthevingsfarge 4 2 2 5" xfId="443" xr:uid="{00000000-0005-0000-0000-000007000000}"/>
    <cellStyle name="40% - uthevingsfarge 4 2 2 6" xfId="533" xr:uid="{00000000-0005-0000-0000-000008000000}"/>
    <cellStyle name="40% - uthevingsfarge 4 2 2 7" xfId="623" xr:uid="{00000000-0005-0000-0000-000009000000}"/>
    <cellStyle name="40% - uthevingsfarge 4 2 2 8" xfId="713" xr:uid="{00000000-0005-0000-0000-00000A000000}"/>
    <cellStyle name="40% - uthevingsfarge 4 2 2 9" xfId="810" xr:uid="{00000000-0005-0000-0000-00000B000000}"/>
    <cellStyle name="40% - uthevingsfarge 4 2 3" xfId="136" xr:uid="{00000000-0005-0000-0000-00000C000000}"/>
    <cellStyle name="40% - uthevingsfarge 4 2 4" xfId="226" xr:uid="{00000000-0005-0000-0000-00000D000000}"/>
    <cellStyle name="40% - uthevingsfarge 4 2 5" xfId="316" xr:uid="{00000000-0005-0000-0000-00000E000000}"/>
    <cellStyle name="40% - uthevingsfarge 4 2 6" xfId="406" xr:uid="{00000000-0005-0000-0000-00000F000000}"/>
    <cellStyle name="40% - uthevingsfarge 4 2 7" xfId="496" xr:uid="{00000000-0005-0000-0000-000010000000}"/>
    <cellStyle name="40% - uthevingsfarge 4 2 8" xfId="586" xr:uid="{00000000-0005-0000-0000-000011000000}"/>
    <cellStyle name="40% - uthevingsfarge 4 2 9" xfId="676" xr:uid="{00000000-0005-0000-0000-000012000000}"/>
    <cellStyle name="Hyperkobling" xfId="3" builtinId="8"/>
    <cellStyle name="Komma" xfId="2" builtinId="3"/>
    <cellStyle name="Komma 2" xfId="847" xr:uid="{00000000-0005-0000-0000-000015000000}"/>
    <cellStyle name="Komma 2 3" xfId="849" xr:uid="{00000000-0005-0000-0000-000016000000}"/>
    <cellStyle name="Merknad 2" xfId="94" xr:uid="{00000000-0005-0000-0000-000017000000}"/>
    <cellStyle name="Normal" xfId="0" builtinId="0"/>
    <cellStyle name="Normal 10" xfId="31" xr:uid="{00000000-0005-0000-0000-000019000000}"/>
    <cellStyle name="Normal 10 10" xfId="670" xr:uid="{00000000-0005-0000-0000-00001A000000}"/>
    <cellStyle name="Normal 10 11" xfId="765" xr:uid="{00000000-0005-0000-0000-00001B000000}"/>
    <cellStyle name="Normal 10 2" xfId="53" xr:uid="{00000000-0005-0000-0000-00001C000000}"/>
    <cellStyle name="Normal 10 2 10" xfId="785" xr:uid="{00000000-0005-0000-0000-00001D000000}"/>
    <cellStyle name="Normal 10 2 2" xfId="93" xr:uid="{00000000-0005-0000-0000-00001E000000}"/>
    <cellStyle name="Normal 10 2 2 10" xfId="823" xr:uid="{00000000-0005-0000-0000-00001F000000}"/>
    <cellStyle name="Normal 10 2 2 2" xfId="6" xr:uid="{00000000-0005-0000-0000-000020000000}"/>
    <cellStyle name="Normal 10 2 2 2 2" xfId="116" xr:uid="{00000000-0005-0000-0000-000021000000}"/>
    <cellStyle name="Normal 10 2 2 3" xfId="186" xr:uid="{00000000-0005-0000-0000-000022000000}"/>
    <cellStyle name="Normal 10 2 2 4" xfId="276" xr:uid="{00000000-0005-0000-0000-000023000000}"/>
    <cellStyle name="Normal 10 2 2 5" xfId="366" xr:uid="{00000000-0005-0000-0000-000024000000}"/>
    <cellStyle name="Normal 10 2 2 6" xfId="456" xr:uid="{00000000-0005-0000-0000-000025000000}"/>
    <cellStyle name="Normal 10 2 2 7" xfId="546" xr:uid="{00000000-0005-0000-0000-000026000000}"/>
    <cellStyle name="Normal 10 2 2 8" xfId="636" xr:uid="{00000000-0005-0000-0000-000027000000}"/>
    <cellStyle name="Normal 10 2 2 9" xfId="726" xr:uid="{00000000-0005-0000-0000-000028000000}"/>
    <cellStyle name="Normal 10 2 3" xfId="149" xr:uid="{00000000-0005-0000-0000-000029000000}"/>
    <cellStyle name="Normal 10 2 4" xfId="239" xr:uid="{00000000-0005-0000-0000-00002A000000}"/>
    <cellStyle name="Normal 10 2 5" xfId="329" xr:uid="{00000000-0005-0000-0000-00002B000000}"/>
    <cellStyle name="Normal 10 2 6" xfId="419" xr:uid="{00000000-0005-0000-0000-00002C000000}"/>
    <cellStyle name="Normal 10 2 7" xfId="509" xr:uid="{00000000-0005-0000-0000-00002D000000}"/>
    <cellStyle name="Normal 10 2 8" xfId="599" xr:uid="{00000000-0005-0000-0000-00002E000000}"/>
    <cellStyle name="Normal 10 2 9" xfId="689" xr:uid="{00000000-0005-0000-0000-00002F000000}"/>
    <cellStyle name="Normal 10 3" xfId="74" xr:uid="{00000000-0005-0000-0000-000030000000}"/>
    <cellStyle name="Normal 10 3 2" xfId="167" xr:uid="{00000000-0005-0000-0000-000031000000}"/>
    <cellStyle name="Normal 10 3 3" xfId="257" xr:uid="{00000000-0005-0000-0000-000032000000}"/>
    <cellStyle name="Normal 10 3 4" xfId="347" xr:uid="{00000000-0005-0000-0000-000033000000}"/>
    <cellStyle name="Normal 10 3 5" xfId="437" xr:uid="{00000000-0005-0000-0000-000034000000}"/>
    <cellStyle name="Normal 10 3 6" xfId="527" xr:uid="{00000000-0005-0000-0000-000035000000}"/>
    <cellStyle name="Normal 10 3 7" xfId="617" xr:uid="{00000000-0005-0000-0000-000036000000}"/>
    <cellStyle name="Normal 10 3 8" xfId="707" xr:uid="{00000000-0005-0000-0000-000037000000}"/>
    <cellStyle name="Normal 10 3 9" xfId="804" xr:uid="{00000000-0005-0000-0000-000038000000}"/>
    <cellStyle name="Normal 10 4" xfId="130" xr:uid="{00000000-0005-0000-0000-000039000000}"/>
    <cellStyle name="Normal 10 5" xfId="220" xr:uid="{00000000-0005-0000-0000-00003A000000}"/>
    <cellStyle name="Normal 10 6" xfId="310" xr:uid="{00000000-0005-0000-0000-00003B000000}"/>
    <cellStyle name="Normal 10 7" xfId="400" xr:uid="{00000000-0005-0000-0000-00003C000000}"/>
    <cellStyle name="Normal 10 8" xfId="490" xr:uid="{00000000-0005-0000-0000-00003D000000}"/>
    <cellStyle name="Normal 10 9" xfId="580" xr:uid="{00000000-0005-0000-0000-00003E000000}"/>
    <cellStyle name="Normal 11" xfId="35" xr:uid="{00000000-0005-0000-0000-00003F000000}"/>
    <cellStyle name="Normal 11 10" xfId="673" xr:uid="{00000000-0005-0000-0000-000040000000}"/>
    <cellStyle name="Normal 11 11" xfId="768" xr:uid="{00000000-0005-0000-0000-000041000000}"/>
    <cellStyle name="Normal 11 2" xfId="57" xr:uid="{00000000-0005-0000-0000-000042000000}"/>
    <cellStyle name="Normal 11 2 10" xfId="788" xr:uid="{00000000-0005-0000-0000-000043000000}"/>
    <cellStyle name="Normal 11 2 2" xfId="97" xr:uid="{00000000-0005-0000-0000-000044000000}"/>
    <cellStyle name="Normal 11 2 2 2" xfId="189" xr:uid="{00000000-0005-0000-0000-000045000000}"/>
    <cellStyle name="Normal 11 2 2 3" xfId="279" xr:uid="{00000000-0005-0000-0000-000046000000}"/>
    <cellStyle name="Normal 11 2 2 4" xfId="369" xr:uid="{00000000-0005-0000-0000-000047000000}"/>
    <cellStyle name="Normal 11 2 2 5" xfId="459" xr:uid="{00000000-0005-0000-0000-000048000000}"/>
    <cellStyle name="Normal 11 2 2 6" xfId="549" xr:uid="{00000000-0005-0000-0000-000049000000}"/>
    <cellStyle name="Normal 11 2 2 7" xfId="639" xr:uid="{00000000-0005-0000-0000-00004A000000}"/>
    <cellStyle name="Normal 11 2 2 8" xfId="729" xr:uid="{00000000-0005-0000-0000-00004B000000}"/>
    <cellStyle name="Normal 11 2 2 9" xfId="826" xr:uid="{00000000-0005-0000-0000-00004C000000}"/>
    <cellStyle name="Normal 11 2 3" xfId="152" xr:uid="{00000000-0005-0000-0000-00004D000000}"/>
    <cellStyle name="Normal 11 2 4" xfId="242" xr:uid="{00000000-0005-0000-0000-00004E000000}"/>
    <cellStyle name="Normal 11 2 5" xfId="332" xr:uid="{00000000-0005-0000-0000-00004F000000}"/>
    <cellStyle name="Normal 11 2 6" xfId="422" xr:uid="{00000000-0005-0000-0000-000050000000}"/>
    <cellStyle name="Normal 11 2 7" xfId="512" xr:uid="{00000000-0005-0000-0000-000051000000}"/>
    <cellStyle name="Normal 11 2 8" xfId="602" xr:uid="{00000000-0005-0000-0000-000052000000}"/>
    <cellStyle name="Normal 11 2 9" xfId="692" xr:uid="{00000000-0005-0000-0000-000053000000}"/>
    <cellStyle name="Normal 11 3" xfId="77" xr:uid="{00000000-0005-0000-0000-000054000000}"/>
    <cellStyle name="Normal 11 3 2" xfId="170" xr:uid="{00000000-0005-0000-0000-000055000000}"/>
    <cellStyle name="Normal 11 3 3" xfId="260" xr:uid="{00000000-0005-0000-0000-000056000000}"/>
    <cellStyle name="Normal 11 3 4" xfId="350" xr:uid="{00000000-0005-0000-0000-000057000000}"/>
    <cellStyle name="Normal 11 3 5" xfId="440" xr:uid="{00000000-0005-0000-0000-000058000000}"/>
    <cellStyle name="Normal 11 3 6" xfId="530" xr:uid="{00000000-0005-0000-0000-000059000000}"/>
    <cellStyle name="Normal 11 3 7" xfId="620" xr:uid="{00000000-0005-0000-0000-00005A000000}"/>
    <cellStyle name="Normal 11 3 8" xfId="710" xr:uid="{00000000-0005-0000-0000-00005B000000}"/>
    <cellStyle name="Normal 11 3 9" xfId="807" xr:uid="{00000000-0005-0000-0000-00005C000000}"/>
    <cellStyle name="Normal 11 4" xfId="133" xr:uid="{00000000-0005-0000-0000-00005D000000}"/>
    <cellStyle name="Normal 11 5" xfId="223" xr:uid="{00000000-0005-0000-0000-00005E000000}"/>
    <cellStyle name="Normal 11 6" xfId="313" xr:uid="{00000000-0005-0000-0000-00005F000000}"/>
    <cellStyle name="Normal 11 7" xfId="403" xr:uid="{00000000-0005-0000-0000-000060000000}"/>
    <cellStyle name="Normal 11 8" xfId="493" xr:uid="{00000000-0005-0000-0000-000061000000}"/>
    <cellStyle name="Normal 11 9" xfId="583" xr:uid="{00000000-0005-0000-0000-000062000000}"/>
    <cellStyle name="Normal 12" xfId="100" xr:uid="{00000000-0005-0000-0000-000063000000}"/>
    <cellStyle name="Normal 12 2" xfId="192" xr:uid="{00000000-0005-0000-0000-000064000000}"/>
    <cellStyle name="Normal 12 3" xfId="282" xr:uid="{00000000-0005-0000-0000-000065000000}"/>
    <cellStyle name="Normal 12 4" xfId="372" xr:uid="{00000000-0005-0000-0000-000066000000}"/>
    <cellStyle name="Normal 12 5" xfId="462" xr:uid="{00000000-0005-0000-0000-000067000000}"/>
    <cellStyle name="Normal 12 6" xfId="552" xr:uid="{00000000-0005-0000-0000-000068000000}"/>
    <cellStyle name="Normal 12 7" xfId="642" xr:uid="{00000000-0005-0000-0000-000069000000}"/>
    <cellStyle name="Normal 12 8" xfId="732" xr:uid="{00000000-0005-0000-0000-00006A000000}"/>
    <cellStyle name="Normal 12 9" xfId="829" xr:uid="{00000000-0005-0000-0000-00006B000000}"/>
    <cellStyle name="Normal 13" xfId="103" xr:uid="{00000000-0005-0000-0000-00006C000000}"/>
    <cellStyle name="Normal 13 2" xfId="195" xr:uid="{00000000-0005-0000-0000-00006D000000}"/>
    <cellStyle name="Normal 13 3" xfId="285" xr:uid="{00000000-0005-0000-0000-00006E000000}"/>
    <cellStyle name="Normal 13 4" xfId="375" xr:uid="{00000000-0005-0000-0000-00006F000000}"/>
    <cellStyle name="Normal 13 5" xfId="465" xr:uid="{00000000-0005-0000-0000-000070000000}"/>
    <cellStyle name="Normal 13 6" xfId="555" xr:uid="{00000000-0005-0000-0000-000071000000}"/>
    <cellStyle name="Normal 13 7" xfId="645" xr:uid="{00000000-0005-0000-0000-000072000000}"/>
    <cellStyle name="Normal 13 8" xfId="735" xr:uid="{00000000-0005-0000-0000-000073000000}"/>
    <cellStyle name="Normal 13 9" xfId="832" xr:uid="{00000000-0005-0000-0000-000074000000}"/>
    <cellStyle name="Normal 14" xfId="106" xr:uid="{00000000-0005-0000-0000-000075000000}"/>
    <cellStyle name="Normal 14 2" xfId="198" xr:uid="{00000000-0005-0000-0000-000076000000}"/>
    <cellStyle name="Normal 14 3" xfId="288" xr:uid="{00000000-0005-0000-0000-000077000000}"/>
    <cellStyle name="Normal 14 4" xfId="378" xr:uid="{00000000-0005-0000-0000-000078000000}"/>
    <cellStyle name="Normal 14 5" xfId="468" xr:uid="{00000000-0005-0000-0000-000079000000}"/>
    <cellStyle name="Normal 14 6" xfId="558" xr:uid="{00000000-0005-0000-0000-00007A000000}"/>
    <cellStyle name="Normal 14 7" xfId="648" xr:uid="{00000000-0005-0000-0000-00007B000000}"/>
    <cellStyle name="Normal 14 8" xfId="738" xr:uid="{00000000-0005-0000-0000-00007C000000}"/>
    <cellStyle name="Normal 14 9" xfId="835" xr:uid="{00000000-0005-0000-0000-00007D000000}"/>
    <cellStyle name="Normal 15" xfId="109" xr:uid="{00000000-0005-0000-0000-00007E000000}"/>
    <cellStyle name="Normal 15 2" xfId="201" xr:uid="{00000000-0005-0000-0000-00007F000000}"/>
    <cellStyle name="Normal 15 3" xfId="291" xr:uid="{00000000-0005-0000-0000-000080000000}"/>
    <cellStyle name="Normal 15 4" xfId="381" xr:uid="{00000000-0005-0000-0000-000081000000}"/>
    <cellStyle name="Normal 15 5" xfId="471" xr:uid="{00000000-0005-0000-0000-000082000000}"/>
    <cellStyle name="Normal 15 6" xfId="561" xr:uid="{00000000-0005-0000-0000-000083000000}"/>
    <cellStyle name="Normal 15 7" xfId="651" xr:uid="{00000000-0005-0000-0000-000084000000}"/>
    <cellStyle name="Normal 15 8" xfId="741" xr:uid="{00000000-0005-0000-0000-000085000000}"/>
    <cellStyle name="Normal 15 9" xfId="838" xr:uid="{00000000-0005-0000-0000-000086000000}"/>
    <cellStyle name="Normal 16" xfId="112" xr:uid="{00000000-0005-0000-0000-000087000000}"/>
    <cellStyle name="Normal 16 2" xfId="204" xr:uid="{00000000-0005-0000-0000-000088000000}"/>
    <cellStyle name="Normal 16 3" xfId="294" xr:uid="{00000000-0005-0000-0000-000089000000}"/>
    <cellStyle name="Normal 16 4" xfId="384" xr:uid="{00000000-0005-0000-0000-00008A000000}"/>
    <cellStyle name="Normal 16 5" xfId="474" xr:uid="{00000000-0005-0000-0000-00008B000000}"/>
    <cellStyle name="Normal 16 6" xfId="564" xr:uid="{00000000-0005-0000-0000-00008C000000}"/>
    <cellStyle name="Normal 16 7" xfId="654" xr:uid="{00000000-0005-0000-0000-00008D000000}"/>
    <cellStyle name="Normal 16 8" xfId="744" xr:uid="{00000000-0005-0000-0000-00008E000000}"/>
    <cellStyle name="Normal 16 9" xfId="841" xr:uid="{00000000-0005-0000-0000-00008F000000}"/>
    <cellStyle name="Normal 17" xfId="8" xr:uid="{00000000-0005-0000-0000-000090000000}"/>
    <cellStyle name="Normal 18" xfId="10" xr:uid="{00000000-0005-0000-0000-000091000000}"/>
    <cellStyle name="Normal 19" xfId="117" xr:uid="{00000000-0005-0000-0000-000092000000}"/>
    <cellStyle name="Normal 2" xfId="1" xr:uid="{00000000-0005-0000-0000-000093000000}"/>
    <cellStyle name="Normal 2 2" xfId="7" xr:uid="{00000000-0005-0000-0000-000094000000}"/>
    <cellStyle name="Normal 2 3" xfId="20" xr:uid="{00000000-0005-0000-0000-000095000000}"/>
    <cellStyle name="Normal 2 4" xfId="39" xr:uid="{00000000-0005-0000-0000-000096000000}"/>
    <cellStyle name="Normal 2 5" xfId="60" xr:uid="{00000000-0005-0000-0000-000097000000}"/>
    <cellStyle name="Normal 20" xfId="207" xr:uid="{00000000-0005-0000-0000-000098000000}"/>
    <cellStyle name="Normal 21" xfId="297" xr:uid="{00000000-0005-0000-0000-000099000000}"/>
    <cellStyle name="Normal 22" xfId="387" xr:uid="{00000000-0005-0000-0000-00009A000000}"/>
    <cellStyle name="Normal 23" xfId="477" xr:uid="{00000000-0005-0000-0000-00009B000000}"/>
    <cellStyle name="Normal 24" xfId="567" xr:uid="{00000000-0005-0000-0000-00009C000000}"/>
    <cellStyle name="Normal 25" xfId="657" xr:uid="{00000000-0005-0000-0000-00009D000000}"/>
    <cellStyle name="Normal 26" xfId="747" xr:uid="{00000000-0005-0000-0000-00009E000000}"/>
    <cellStyle name="Normal 3" xfId="4" xr:uid="{00000000-0005-0000-0000-00009F000000}"/>
    <cellStyle name="Normal 3 10" xfId="104" xr:uid="{00000000-0005-0000-0000-0000A0000000}"/>
    <cellStyle name="Normal 3 10 2" xfId="196" xr:uid="{00000000-0005-0000-0000-0000A1000000}"/>
    <cellStyle name="Normal 3 10 3" xfId="286" xr:uid="{00000000-0005-0000-0000-0000A2000000}"/>
    <cellStyle name="Normal 3 10 4" xfId="376" xr:uid="{00000000-0005-0000-0000-0000A3000000}"/>
    <cellStyle name="Normal 3 10 5" xfId="466" xr:uid="{00000000-0005-0000-0000-0000A4000000}"/>
    <cellStyle name="Normal 3 10 6" xfId="556" xr:uid="{00000000-0005-0000-0000-0000A5000000}"/>
    <cellStyle name="Normal 3 10 7" xfId="646" xr:uid="{00000000-0005-0000-0000-0000A6000000}"/>
    <cellStyle name="Normal 3 10 8" xfId="736" xr:uid="{00000000-0005-0000-0000-0000A7000000}"/>
    <cellStyle name="Normal 3 10 9" xfId="833" xr:uid="{00000000-0005-0000-0000-0000A8000000}"/>
    <cellStyle name="Normal 3 11" xfId="107" xr:uid="{00000000-0005-0000-0000-0000A9000000}"/>
    <cellStyle name="Normal 3 11 2" xfId="199" xr:uid="{00000000-0005-0000-0000-0000AA000000}"/>
    <cellStyle name="Normal 3 11 3" xfId="289" xr:uid="{00000000-0005-0000-0000-0000AB000000}"/>
    <cellStyle name="Normal 3 11 4" xfId="379" xr:uid="{00000000-0005-0000-0000-0000AC000000}"/>
    <cellStyle name="Normal 3 11 5" xfId="469" xr:uid="{00000000-0005-0000-0000-0000AD000000}"/>
    <cellStyle name="Normal 3 11 6" xfId="559" xr:uid="{00000000-0005-0000-0000-0000AE000000}"/>
    <cellStyle name="Normal 3 11 7" xfId="649" xr:uid="{00000000-0005-0000-0000-0000AF000000}"/>
    <cellStyle name="Normal 3 11 8" xfId="739" xr:uid="{00000000-0005-0000-0000-0000B0000000}"/>
    <cellStyle name="Normal 3 11 9" xfId="836" xr:uid="{00000000-0005-0000-0000-0000B1000000}"/>
    <cellStyle name="Normal 3 12" xfId="110" xr:uid="{00000000-0005-0000-0000-0000B2000000}"/>
    <cellStyle name="Normal 3 12 2" xfId="202" xr:uid="{00000000-0005-0000-0000-0000B3000000}"/>
    <cellStyle name="Normal 3 12 3" xfId="292" xr:uid="{00000000-0005-0000-0000-0000B4000000}"/>
    <cellStyle name="Normal 3 12 4" xfId="382" xr:uid="{00000000-0005-0000-0000-0000B5000000}"/>
    <cellStyle name="Normal 3 12 5" xfId="472" xr:uid="{00000000-0005-0000-0000-0000B6000000}"/>
    <cellStyle name="Normal 3 12 6" xfId="562" xr:uid="{00000000-0005-0000-0000-0000B7000000}"/>
    <cellStyle name="Normal 3 12 7" xfId="652" xr:uid="{00000000-0005-0000-0000-0000B8000000}"/>
    <cellStyle name="Normal 3 12 8" xfId="742" xr:uid="{00000000-0005-0000-0000-0000B9000000}"/>
    <cellStyle name="Normal 3 12 9" xfId="839" xr:uid="{00000000-0005-0000-0000-0000BA000000}"/>
    <cellStyle name="Normal 3 13" xfId="113" xr:uid="{00000000-0005-0000-0000-0000BB000000}"/>
    <cellStyle name="Normal 3 13 2" xfId="205" xr:uid="{00000000-0005-0000-0000-0000BC000000}"/>
    <cellStyle name="Normal 3 13 3" xfId="295" xr:uid="{00000000-0005-0000-0000-0000BD000000}"/>
    <cellStyle name="Normal 3 13 4" xfId="385" xr:uid="{00000000-0005-0000-0000-0000BE000000}"/>
    <cellStyle name="Normal 3 13 5" xfId="475" xr:uid="{00000000-0005-0000-0000-0000BF000000}"/>
    <cellStyle name="Normal 3 13 6" xfId="565" xr:uid="{00000000-0005-0000-0000-0000C0000000}"/>
    <cellStyle name="Normal 3 13 7" xfId="655" xr:uid="{00000000-0005-0000-0000-0000C1000000}"/>
    <cellStyle name="Normal 3 13 8" xfId="745" xr:uid="{00000000-0005-0000-0000-0000C2000000}"/>
    <cellStyle name="Normal 3 13 9" xfId="842" xr:uid="{00000000-0005-0000-0000-0000C3000000}"/>
    <cellStyle name="Normal 3 14" xfId="11" xr:uid="{00000000-0005-0000-0000-0000C4000000}"/>
    <cellStyle name="Normal 3 15" xfId="118" xr:uid="{00000000-0005-0000-0000-0000C5000000}"/>
    <cellStyle name="Normal 3 16" xfId="208" xr:uid="{00000000-0005-0000-0000-0000C6000000}"/>
    <cellStyle name="Normal 3 17" xfId="298" xr:uid="{00000000-0005-0000-0000-0000C7000000}"/>
    <cellStyle name="Normal 3 18" xfId="388" xr:uid="{00000000-0005-0000-0000-0000C8000000}"/>
    <cellStyle name="Normal 3 19" xfId="478" xr:uid="{00000000-0005-0000-0000-0000C9000000}"/>
    <cellStyle name="Normal 3 2" xfId="23" xr:uid="{00000000-0005-0000-0000-0000CA000000}"/>
    <cellStyle name="Normal 3 2 10" xfId="662" xr:uid="{00000000-0005-0000-0000-0000CB000000}"/>
    <cellStyle name="Normal 3 2 11" xfId="757" xr:uid="{00000000-0005-0000-0000-0000CC000000}"/>
    <cellStyle name="Normal 3 2 2" xfId="45" xr:uid="{00000000-0005-0000-0000-0000CD000000}"/>
    <cellStyle name="Normal 3 2 2 10" xfId="777" xr:uid="{00000000-0005-0000-0000-0000CE000000}"/>
    <cellStyle name="Normal 3 2 2 2" xfId="85" xr:uid="{00000000-0005-0000-0000-0000CF000000}"/>
    <cellStyle name="Normal 3 2 2 2 2" xfId="178" xr:uid="{00000000-0005-0000-0000-0000D0000000}"/>
    <cellStyle name="Normal 3 2 2 2 3" xfId="268" xr:uid="{00000000-0005-0000-0000-0000D1000000}"/>
    <cellStyle name="Normal 3 2 2 2 4" xfId="358" xr:uid="{00000000-0005-0000-0000-0000D2000000}"/>
    <cellStyle name="Normal 3 2 2 2 5" xfId="448" xr:uid="{00000000-0005-0000-0000-0000D3000000}"/>
    <cellStyle name="Normal 3 2 2 2 6" xfId="538" xr:uid="{00000000-0005-0000-0000-0000D4000000}"/>
    <cellStyle name="Normal 3 2 2 2 7" xfId="628" xr:uid="{00000000-0005-0000-0000-0000D5000000}"/>
    <cellStyle name="Normal 3 2 2 2 8" xfId="718" xr:uid="{00000000-0005-0000-0000-0000D6000000}"/>
    <cellStyle name="Normal 3 2 2 2 9" xfId="815" xr:uid="{00000000-0005-0000-0000-0000D7000000}"/>
    <cellStyle name="Normal 3 2 2 3" xfId="141" xr:uid="{00000000-0005-0000-0000-0000D8000000}"/>
    <cellStyle name="Normal 3 2 2 4" xfId="231" xr:uid="{00000000-0005-0000-0000-0000D9000000}"/>
    <cellStyle name="Normal 3 2 2 5" xfId="321" xr:uid="{00000000-0005-0000-0000-0000DA000000}"/>
    <cellStyle name="Normal 3 2 2 6" xfId="411" xr:uid="{00000000-0005-0000-0000-0000DB000000}"/>
    <cellStyle name="Normal 3 2 2 7" xfId="501" xr:uid="{00000000-0005-0000-0000-0000DC000000}"/>
    <cellStyle name="Normal 3 2 2 8" xfId="591" xr:uid="{00000000-0005-0000-0000-0000DD000000}"/>
    <cellStyle name="Normal 3 2 2 9" xfId="681" xr:uid="{00000000-0005-0000-0000-0000DE000000}"/>
    <cellStyle name="Normal 3 2 3" xfId="66" xr:uid="{00000000-0005-0000-0000-0000DF000000}"/>
    <cellStyle name="Normal 3 2 3 2" xfId="159" xr:uid="{00000000-0005-0000-0000-0000E0000000}"/>
    <cellStyle name="Normal 3 2 3 3" xfId="249" xr:uid="{00000000-0005-0000-0000-0000E1000000}"/>
    <cellStyle name="Normal 3 2 3 4" xfId="339" xr:uid="{00000000-0005-0000-0000-0000E2000000}"/>
    <cellStyle name="Normal 3 2 3 5" xfId="429" xr:uid="{00000000-0005-0000-0000-0000E3000000}"/>
    <cellStyle name="Normal 3 2 3 6" xfId="519" xr:uid="{00000000-0005-0000-0000-0000E4000000}"/>
    <cellStyle name="Normal 3 2 3 7" xfId="609" xr:uid="{00000000-0005-0000-0000-0000E5000000}"/>
    <cellStyle name="Normal 3 2 3 8" xfId="699" xr:uid="{00000000-0005-0000-0000-0000E6000000}"/>
    <cellStyle name="Normal 3 2 3 9" xfId="796" xr:uid="{00000000-0005-0000-0000-0000E7000000}"/>
    <cellStyle name="Normal 3 2 4" xfId="122" xr:uid="{00000000-0005-0000-0000-0000E8000000}"/>
    <cellStyle name="Normal 3 2 5" xfId="212" xr:uid="{00000000-0005-0000-0000-0000E9000000}"/>
    <cellStyle name="Normal 3 2 6" xfId="302" xr:uid="{00000000-0005-0000-0000-0000EA000000}"/>
    <cellStyle name="Normal 3 2 7" xfId="392" xr:uid="{00000000-0005-0000-0000-0000EB000000}"/>
    <cellStyle name="Normal 3 2 8" xfId="482" xr:uid="{00000000-0005-0000-0000-0000EC000000}"/>
    <cellStyle name="Normal 3 2 9" xfId="572" xr:uid="{00000000-0005-0000-0000-0000ED000000}"/>
    <cellStyle name="Normal 3 20" xfId="568" xr:uid="{00000000-0005-0000-0000-0000EE000000}"/>
    <cellStyle name="Normal 3 21" xfId="658" xr:uid="{00000000-0005-0000-0000-0000EF000000}"/>
    <cellStyle name="Normal 3 22" xfId="748" xr:uid="{00000000-0005-0000-0000-0000F0000000}"/>
    <cellStyle name="Normal 3 3" xfId="26" xr:uid="{00000000-0005-0000-0000-0000F1000000}"/>
    <cellStyle name="Normal 3 3 10" xfId="665" xr:uid="{00000000-0005-0000-0000-0000F2000000}"/>
    <cellStyle name="Normal 3 3 11" xfId="760" xr:uid="{00000000-0005-0000-0000-0000F3000000}"/>
    <cellStyle name="Normal 3 3 2" xfId="48" xr:uid="{00000000-0005-0000-0000-0000F4000000}"/>
    <cellStyle name="Normal 3 3 2 10" xfId="780" xr:uid="{00000000-0005-0000-0000-0000F5000000}"/>
    <cellStyle name="Normal 3 3 2 2" xfId="88" xr:uid="{00000000-0005-0000-0000-0000F6000000}"/>
    <cellStyle name="Normal 3 3 2 2 2" xfId="181" xr:uid="{00000000-0005-0000-0000-0000F7000000}"/>
    <cellStyle name="Normal 3 3 2 2 3" xfId="271" xr:uid="{00000000-0005-0000-0000-0000F8000000}"/>
    <cellStyle name="Normal 3 3 2 2 4" xfId="361" xr:uid="{00000000-0005-0000-0000-0000F9000000}"/>
    <cellStyle name="Normal 3 3 2 2 5" xfId="451" xr:uid="{00000000-0005-0000-0000-0000FA000000}"/>
    <cellStyle name="Normal 3 3 2 2 6" xfId="541" xr:uid="{00000000-0005-0000-0000-0000FB000000}"/>
    <cellStyle name="Normal 3 3 2 2 7" xfId="631" xr:uid="{00000000-0005-0000-0000-0000FC000000}"/>
    <cellStyle name="Normal 3 3 2 2 8" xfId="721" xr:uid="{00000000-0005-0000-0000-0000FD000000}"/>
    <cellStyle name="Normal 3 3 2 2 9" xfId="818" xr:uid="{00000000-0005-0000-0000-0000FE000000}"/>
    <cellStyle name="Normal 3 3 2 3" xfId="144" xr:uid="{00000000-0005-0000-0000-0000FF000000}"/>
    <cellStyle name="Normal 3 3 2 4" xfId="234" xr:uid="{00000000-0005-0000-0000-000000010000}"/>
    <cellStyle name="Normal 3 3 2 5" xfId="324" xr:uid="{00000000-0005-0000-0000-000001010000}"/>
    <cellStyle name="Normal 3 3 2 6" xfId="414" xr:uid="{00000000-0005-0000-0000-000002010000}"/>
    <cellStyle name="Normal 3 3 2 7" xfId="504" xr:uid="{00000000-0005-0000-0000-000003010000}"/>
    <cellStyle name="Normal 3 3 2 8" xfId="594" xr:uid="{00000000-0005-0000-0000-000004010000}"/>
    <cellStyle name="Normal 3 3 2 9" xfId="684" xr:uid="{00000000-0005-0000-0000-000005010000}"/>
    <cellStyle name="Normal 3 3 3" xfId="69" xr:uid="{00000000-0005-0000-0000-000006010000}"/>
    <cellStyle name="Normal 3 3 3 2" xfId="162" xr:uid="{00000000-0005-0000-0000-000007010000}"/>
    <cellStyle name="Normal 3 3 3 3" xfId="252" xr:uid="{00000000-0005-0000-0000-000008010000}"/>
    <cellStyle name="Normal 3 3 3 4" xfId="342" xr:uid="{00000000-0005-0000-0000-000009010000}"/>
    <cellStyle name="Normal 3 3 3 5" xfId="432" xr:uid="{00000000-0005-0000-0000-00000A010000}"/>
    <cellStyle name="Normal 3 3 3 6" xfId="522" xr:uid="{00000000-0005-0000-0000-00000B010000}"/>
    <cellStyle name="Normal 3 3 3 7" xfId="612" xr:uid="{00000000-0005-0000-0000-00000C010000}"/>
    <cellStyle name="Normal 3 3 3 8" xfId="702" xr:uid="{00000000-0005-0000-0000-00000D010000}"/>
    <cellStyle name="Normal 3 3 3 9" xfId="799" xr:uid="{00000000-0005-0000-0000-00000E010000}"/>
    <cellStyle name="Normal 3 3 4" xfId="125" xr:uid="{00000000-0005-0000-0000-00000F010000}"/>
    <cellStyle name="Normal 3 3 5" xfId="215" xr:uid="{00000000-0005-0000-0000-000010010000}"/>
    <cellStyle name="Normal 3 3 6" xfId="305" xr:uid="{00000000-0005-0000-0000-000011010000}"/>
    <cellStyle name="Normal 3 3 7" xfId="395" xr:uid="{00000000-0005-0000-0000-000012010000}"/>
    <cellStyle name="Normal 3 3 8" xfId="485" xr:uid="{00000000-0005-0000-0000-000013010000}"/>
    <cellStyle name="Normal 3 3 9" xfId="575" xr:uid="{00000000-0005-0000-0000-000014010000}"/>
    <cellStyle name="Normal 3 4" xfId="29" xr:uid="{00000000-0005-0000-0000-000015010000}"/>
    <cellStyle name="Normal 3 4 10" xfId="668" xr:uid="{00000000-0005-0000-0000-000016010000}"/>
    <cellStyle name="Normal 3 4 11" xfId="763" xr:uid="{00000000-0005-0000-0000-000017010000}"/>
    <cellStyle name="Normal 3 4 2" xfId="51" xr:uid="{00000000-0005-0000-0000-000018010000}"/>
    <cellStyle name="Normal 3 4 2 10" xfId="783" xr:uid="{00000000-0005-0000-0000-000019010000}"/>
    <cellStyle name="Normal 3 4 2 2" xfId="91" xr:uid="{00000000-0005-0000-0000-00001A010000}"/>
    <cellStyle name="Normal 3 4 2 2 2" xfId="184" xr:uid="{00000000-0005-0000-0000-00001B010000}"/>
    <cellStyle name="Normal 3 4 2 2 3" xfId="274" xr:uid="{00000000-0005-0000-0000-00001C010000}"/>
    <cellStyle name="Normal 3 4 2 2 4" xfId="364" xr:uid="{00000000-0005-0000-0000-00001D010000}"/>
    <cellStyle name="Normal 3 4 2 2 5" xfId="454" xr:uid="{00000000-0005-0000-0000-00001E010000}"/>
    <cellStyle name="Normal 3 4 2 2 6" xfId="544" xr:uid="{00000000-0005-0000-0000-00001F010000}"/>
    <cellStyle name="Normal 3 4 2 2 7" xfId="634" xr:uid="{00000000-0005-0000-0000-000020010000}"/>
    <cellStyle name="Normal 3 4 2 2 8" xfId="724" xr:uid="{00000000-0005-0000-0000-000021010000}"/>
    <cellStyle name="Normal 3 4 2 2 9" xfId="821" xr:uid="{00000000-0005-0000-0000-000022010000}"/>
    <cellStyle name="Normal 3 4 2 3" xfId="147" xr:uid="{00000000-0005-0000-0000-000023010000}"/>
    <cellStyle name="Normal 3 4 2 4" xfId="237" xr:uid="{00000000-0005-0000-0000-000024010000}"/>
    <cellStyle name="Normal 3 4 2 5" xfId="327" xr:uid="{00000000-0005-0000-0000-000025010000}"/>
    <cellStyle name="Normal 3 4 2 6" xfId="417" xr:uid="{00000000-0005-0000-0000-000026010000}"/>
    <cellStyle name="Normal 3 4 2 7" xfId="507" xr:uid="{00000000-0005-0000-0000-000027010000}"/>
    <cellStyle name="Normal 3 4 2 8" xfId="597" xr:uid="{00000000-0005-0000-0000-000028010000}"/>
    <cellStyle name="Normal 3 4 2 9" xfId="687" xr:uid="{00000000-0005-0000-0000-000029010000}"/>
    <cellStyle name="Normal 3 4 3" xfId="72" xr:uid="{00000000-0005-0000-0000-00002A010000}"/>
    <cellStyle name="Normal 3 4 3 2" xfId="165" xr:uid="{00000000-0005-0000-0000-00002B010000}"/>
    <cellStyle name="Normal 3 4 3 3" xfId="255" xr:uid="{00000000-0005-0000-0000-00002C010000}"/>
    <cellStyle name="Normal 3 4 3 4" xfId="345" xr:uid="{00000000-0005-0000-0000-00002D010000}"/>
    <cellStyle name="Normal 3 4 3 5" xfId="435" xr:uid="{00000000-0005-0000-0000-00002E010000}"/>
    <cellStyle name="Normal 3 4 3 6" xfId="525" xr:uid="{00000000-0005-0000-0000-00002F010000}"/>
    <cellStyle name="Normal 3 4 3 7" xfId="615" xr:uid="{00000000-0005-0000-0000-000030010000}"/>
    <cellStyle name="Normal 3 4 3 8" xfId="705" xr:uid="{00000000-0005-0000-0000-000031010000}"/>
    <cellStyle name="Normal 3 4 3 9" xfId="802" xr:uid="{00000000-0005-0000-0000-000032010000}"/>
    <cellStyle name="Normal 3 4 4" xfId="128" xr:uid="{00000000-0005-0000-0000-000033010000}"/>
    <cellStyle name="Normal 3 4 5" xfId="218" xr:uid="{00000000-0005-0000-0000-000034010000}"/>
    <cellStyle name="Normal 3 4 6" xfId="308" xr:uid="{00000000-0005-0000-0000-000035010000}"/>
    <cellStyle name="Normal 3 4 7" xfId="398" xr:uid="{00000000-0005-0000-0000-000036010000}"/>
    <cellStyle name="Normal 3 4 8" xfId="488" xr:uid="{00000000-0005-0000-0000-000037010000}"/>
    <cellStyle name="Normal 3 4 9" xfId="578" xr:uid="{00000000-0005-0000-0000-000038010000}"/>
    <cellStyle name="Normal 3 5" xfId="33" xr:uid="{00000000-0005-0000-0000-000039010000}"/>
    <cellStyle name="Normal 3 5 10" xfId="671" xr:uid="{00000000-0005-0000-0000-00003A010000}"/>
    <cellStyle name="Normal 3 5 11" xfId="766" xr:uid="{00000000-0005-0000-0000-00003B010000}"/>
    <cellStyle name="Normal 3 5 2" xfId="55" xr:uid="{00000000-0005-0000-0000-00003C010000}"/>
    <cellStyle name="Normal 3 5 2 10" xfId="786" xr:uid="{00000000-0005-0000-0000-00003D010000}"/>
    <cellStyle name="Normal 3 5 2 2" xfId="95" xr:uid="{00000000-0005-0000-0000-00003E010000}"/>
    <cellStyle name="Normal 3 5 2 2 2" xfId="187" xr:uid="{00000000-0005-0000-0000-00003F010000}"/>
    <cellStyle name="Normal 3 5 2 2 3" xfId="277" xr:uid="{00000000-0005-0000-0000-000040010000}"/>
    <cellStyle name="Normal 3 5 2 2 4" xfId="367" xr:uid="{00000000-0005-0000-0000-000041010000}"/>
    <cellStyle name="Normal 3 5 2 2 5" xfId="457" xr:uid="{00000000-0005-0000-0000-000042010000}"/>
    <cellStyle name="Normal 3 5 2 2 6" xfId="547" xr:uid="{00000000-0005-0000-0000-000043010000}"/>
    <cellStyle name="Normal 3 5 2 2 7" xfId="637" xr:uid="{00000000-0005-0000-0000-000044010000}"/>
    <cellStyle name="Normal 3 5 2 2 8" xfId="727" xr:uid="{00000000-0005-0000-0000-000045010000}"/>
    <cellStyle name="Normal 3 5 2 2 9" xfId="824" xr:uid="{00000000-0005-0000-0000-000046010000}"/>
    <cellStyle name="Normal 3 5 2 3" xfId="150" xr:uid="{00000000-0005-0000-0000-000047010000}"/>
    <cellStyle name="Normal 3 5 2 4" xfId="240" xr:uid="{00000000-0005-0000-0000-000048010000}"/>
    <cellStyle name="Normal 3 5 2 5" xfId="330" xr:uid="{00000000-0005-0000-0000-000049010000}"/>
    <cellStyle name="Normal 3 5 2 6" xfId="420" xr:uid="{00000000-0005-0000-0000-00004A010000}"/>
    <cellStyle name="Normal 3 5 2 7" xfId="510" xr:uid="{00000000-0005-0000-0000-00004B010000}"/>
    <cellStyle name="Normal 3 5 2 8" xfId="600" xr:uid="{00000000-0005-0000-0000-00004C010000}"/>
    <cellStyle name="Normal 3 5 2 9" xfId="690" xr:uid="{00000000-0005-0000-0000-00004D010000}"/>
    <cellStyle name="Normal 3 5 3" xfId="75" xr:uid="{00000000-0005-0000-0000-00004E010000}"/>
    <cellStyle name="Normal 3 5 3 2" xfId="168" xr:uid="{00000000-0005-0000-0000-00004F010000}"/>
    <cellStyle name="Normal 3 5 3 3" xfId="258" xr:uid="{00000000-0005-0000-0000-000050010000}"/>
    <cellStyle name="Normal 3 5 3 4" xfId="348" xr:uid="{00000000-0005-0000-0000-000051010000}"/>
    <cellStyle name="Normal 3 5 3 5" xfId="438" xr:uid="{00000000-0005-0000-0000-000052010000}"/>
    <cellStyle name="Normal 3 5 3 6" xfId="528" xr:uid="{00000000-0005-0000-0000-000053010000}"/>
    <cellStyle name="Normal 3 5 3 7" xfId="618" xr:uid="{00000000-0005-0000-0000-000054010000}"/>
    <cellStyle name="Normal 3 5 3 8" xfId="708" xr:uid="{00000000-0005-0000-0000-000055010000}"/>
    <cellStyle name="Normal 3 5 3 9" xfId="805" xr:uid="{00000000-0005-0000-0000-000056010000}"/>
    <cellStyle name="Normal 3 5 4" xfId="131" xr:uid="{00000000-0005-0000-0000-000057010000}"/>
    <cellStyle name="Normal 3 5 5" xfId="221" xr:uid="{00000000-0005-0000-0000-000058010000}"/>
    <cellStyle name="Normal 3 5 6" xfId="311" xr:uid="{00000000-0005-0000-0000-000059010000}"/>
    <cellStyle name="Normal 3 5 7" xfId="401" xr:uid="{00000000-0005-0000-0000-00005A010000}"/>
    <cellStyle name="Normal 3 5 8" xfId="491" xr:uid="{00000000-0005-0000-0000-00005B010000}"/>
    <cellStyle name="Normal 3 5 9" xfId="581" xr:uid="{00000000-0005-0000-0000-00005C010000}"/>
    <cellStyle name="Normal 3 6" xfId="36" xr:uid="{00000000-0005-0000-0000-00005D010000}"/>
    <cellStyle name="Normal 3 6 10" xfId="674" xr:uid="{00000000-0005-0000-0000-00005E010000}"/>
    <cellStyle name="Normal 3 6 11" xfId="769" xr:uid="{00000000-0005-0000-0000-00005F010000}"/>
    <cellStyle name="Normal 3 6 2" xfId="58" xr:uid="{00000000-0005-0000-0000-000060010000}"/>
    <cellStyle name="Normal 3 6 2 10" xfId="789" xr:uid="{00000000-0005-0000-0000-000061010000}"/>
    <cellStyle name="Normal 3 6 2 2" xfId="98" xr:uid="{00000000-0005-0000-0000-000062010000}"/>
    <cellStyle name="Normal 3 6 2 2 2" xfId="190" xr:uid="{00000000-0005-0000-0000-000063010000}"/>
    <cellStyle name="Normal 3 6 2 2 3" xfId="280" xr:uid="{00000000-0005-0000-0000-000064010000}"/>
    <cellStyle name="Normal 3 6 2 2 4" xfId="370" xr:uid="{00000000-0005-0000-0000-000065010000}"/>
    <cellStyle name="Normal 3 6 2 2 5" xfId="460" xr:uid="{00000000-0005-0000-0000-000066010000}"/>
    <cellStyle name="Normal 3 6 2 2 6" xfId="550" xr:uid="{00000000-0005-0000-0000-000067010000}"/>
    <cellStyle name="Normal 3 6 2 2 7" xfId="640" xr:uid="{00000000-0005-0000-0000-000068010000}"/>
    <cellStyle name="Normal 3 6 2 2 8" xfId="730" xr:uid="{00000000-0005-0000-0000-000069010000}"/>
    <cellStyle name="Normal 3 6 2 2 9" xfId="827" xr:uid="{00000000-0005-0000-0000-00006A010000}"/>
    <cellStyle name="Normal 3 6 2 3" xfId="153" xr:uid="{00000000-0005-0000-0000-00006B010000}"/>
    <cellStyle name="Normal 3 6 2 4" xfId="243" xr:uid="{00000000-0005-0000-0000-00006C010000}"/>
    <cellStyle name="Normal 3 6 2 5" xfId="333" xr:uid="{00000000-0005-0000-0000-00006D010000}"/>
    <cellStyle name="Normal 3 6 2 6" xfId="423" xr:uid="{00000000-0005-0000-0000-00006E010000}"/>
    <cellStyle name="Normal 3 6 2 7" xfId="513" xr:uid="{00000000-0005-0000-0000-00006F010000}"/>
    <cellStyle name="Normal 3 6 2 8" xfId="603" xr:uid="{00000000-0005-0000-0000-000070010000}"/>
    <cellStyle name="Normal 3 6 2 9" xfId="693" xr:uid="{00000000-0005-0000-0000-000071010000}"/>
    <cellStyle name="Normal 3 6 3" xfId="78" xr:uid="{00000000-0005-0000-0000-000072010000}"/>
    <cellStyle name="Normal 3 6 3 2" xfId="171" xr:uid="{00000000-0005-0000-0000-000073010000}"/>
    <cellStyle name="Normal 3 6 3 3" xfId="261" xr:uid="{00000000-0005-0000-0000-000074010000}"/>
    <cellStyle name="Normal 3 6 3 4" xfId="351" xr:uid="{00000000-0005-0000-0000-000075010000}"/>
    <cellStyle name="Normal 3 6 3 5" xfId="441" xr:uid="{00000000-0005-0000-0000-000076010000}"/>
    <cellStyle name="Normal 3 6 3 6" xfId="531" xr:uid="{00000000-0005-0000-0000-000077010000}"/>
    <cellStyle name="Normal 3 6 3 7" xfId="621" xr:uid="{00000000-0005-0000-0000-000078010000}"/>
    <cellStyle name="Normal 3 6 3 8" xfId="711" xr:uid="{00000000-0005-0000-0000-000079010000}"/>
    <cellStyle name="Normal 3 6 3 9" xfId="808" xr:uid="{00000000-0005-0000-0000-00007A010000}"/>
    <cellStyle name="Normal 3 6 4" xfId="134" xr:uid="{00000000-0005-0000-0000-00007B010000}"/>
    <cellStyle name="Normal 3 6 5" xfId="224" xr:uid="{00000000-0005-0000-0000-00007C010000}"/>
    <cellStyle name="Normal 3 6 6" xfId="314" xr:uid="{00000000-0005-0000-0000-00007D010000}"/>
    <cellStyle name="Normal 3 6 7" xfId="404" xr:uid="{00000000-0005-0000-0000-00007E010000}"/>
    <cellStyle name="Normal 3 6 8" xfId="494" xr:uid="{00000000-0005-0000-0000-00007F010000}"/>
    <cellStyle name="Normal 3 6 9" xfId="584" xr:uid="{00000000-0005-0000-0000-000080010000}"/>
    <cellStyle name="Normal 3 7" xfId="42" xr:uid="{00000000-0005-0000-0000-000081010000}"/>
    <cellStyle name="Normal 3 7 10" xfId="774" xr:uid="{00000000-0005-0000-0000-000082010000}"/>
    <cellStyle name="Normal 3 7 2" xfId="82" xr:uid="{00000000-0005-0000-0000-000083010000}"/>
    <cellStyle name="Normal 3 7 2 2" xfId="175" xr:uid="{00000000-0005-0000-0000-000084010000}"/>
    <cellStyle name="Normal 3 7 2 3" xfId="265" xr:uid="{00000000-0005-0000-0000-000085010000}"/>
    <cellStyle name="Normal 3 7 2 4" xfId="355" xr:uid="{00000000-0005-0000-0000-000086010000}"/>
    <cellStyle name="Normal 3 7 2 5" xfId="445" xr:uid="{00000000-0005-0000-0000-000087010000}"/>
    <cellStyle name="Normal 3 7 2 6" xfId="535" xr:uid="{00000000-0005-0000-0000-000088010000}"/>
    <cellStyle name="Normal 3 7 2 7" xfId="625" xr:uid="{00000000-0005-0000-0000-000089010000}"/>
    <cellStyle name="Normal 3 7 2 8" xfId="715" xr:uid="{00000000-0005-0000-0000-00008A010000}"/>
    <cellStyle name="Normal 3 7 2 9" xfId="812" xr:uid="{00000000-0005-0000-0000-00008B010000}"/>
    <cellStyle name="Normal 3 7 3" xfId="138" xr:uid="{00000000-0005-0000-0000-00008C010000}"/>
    <cellStyle name="Normal 3 7 4" xfId="228" xr:uid="{00000000-0005-0000-0000-00008D010000}"/>
    <cellStyle name="Normal 3 7 5" xfId="318" xr:uid="{00000000-0005-0000-0000-00008E010000}"/>
    <cellStyle name="Normal 3 7 6" xfId="408" xr:uid="{00000000-0005-0000-0000-00008F010000}"/>
    <cellStyle name="Normal 3 7 7" xfId="498" xr:uid="{00000000-0005-0000-0000-000090010000}"/>
    <cellStyle name="Normal 3 7 8" xfId="588" xr:uid="{00000000-0005-0000-0000-000091010000}"/>
    <cellStyle name="Normal 3 7 9" xfId="678" xr:uid="{00000000-0005-0000-0000-000092010000}"/>
    <cellStyle name="Normal 3 8" xfId="63" xr:uid="{00000000-0005-0000-0000-000093010000}"/>
    <cellStyle name="Normal 3 8 2" xfId="156" xr:uid="{00000000-0005-0000-0000-000094010000}"/>
    <cellStyle name="Normal 3 8 3" xfId="246" xr:uid="{00000000-0005-0000-0000-000095010000}"/>
    <cellStyle name="Normal 3 8 4" xfId="336" xr:uid="{00000000-0005-0000-0000-000096010000}"/>
    <cellStyle name="Normal 3 8 5" xfId="426" xr:uid="{00000000-0005-0000-0000-000097010000}"/>
    <cellStyle name="Normal 3 8 6" xfId="516" xr:uid="{00000000-0005-0000-0000-000098010000}"/>
    <cellStyle name="Normal 3 8 7" xfId="606" xr:uid="{00000000-0005-0000-0000-000099010000}"/>
    <cellStyle name="Normal 3 8 8" xfId="696" xr:uid="{00000000-0005-0000-0000-00009A010000}"/>
    <cellStyle name="Normal 3 8 9" xfId="793" xr:uid="{00000000-0005-0000-0000-00009B010000}"/>
    <cellStyle name="Normal 3 9" xfId="101" xr:uid="{00000000-0005-0000-0000-00009C010000}"/>
    <cellStyle name="Normal 3 9 2" xfId="193" xr:uid="{00000000-0005-0000-0000-00009D010000}"/>
    <cellStyle name="Normal 3 9 3" xfId="283" xr:uid="{00000000-0005-0000-0000-00009E010000}"/>
    <cellStyle name="Normal 3 9 4" xfId="373" xr:uid="{00000000-0005-0000-0000-00009F010000}"/>
    <cellStyle name="Normal 3 9 5" xfId="463" xr:uid="{00000000-0005-0000-0000-0000A0010000}"/>
    <cellStyle name="Normal 3 9 6" xfId="553" xr:uid="{00000000-0005-0000-0000-0000A1010000}"/>
    <cellStyle name="Normal 3 9 7" xfId="643" xr:uid="{00000000-0005-0000-0000-0000A2010000}"/>
    <cellStyle name="Normal 3 9 8" xfId="733" xr:uid="{00000000-0005-0000-0000-0000A3010000}"/>
    <cellStyle name="Normal 3 9 9" xfId="830" xr:uid="{00000000-0005-0000-0000-0000A4010000}"/>
    <cellStyle name="Normal 4" xfId="12" xr:uid="{00000000-0005-0000-0000-0000A5010000}"/>
    <cellStyle name="Normal 5" xfId="9" xr:uid="{00000000-0005-0000-0000-0000A6010000}"/>
    <cellStyle name="Normal 5 2" xfId="5" xr:uid="{00000000-0005-0000-0000-0000A7010000}"/>
    <cellStyle name="Normal 5 3" xfId="32" xr:uid="{00000000-0005-0000-0000-0000A8010000}"/>
    <cellStyle name="Normal 5 3 2" xfId="54" xr:uid="{00000000-0005-0000-0000-0000A9010000}"/>
    <cellStyle name="Normal 5 4" xfId="19" xr:uid="{00000000-0005-0000-0000-0000AA010000}"/>
    <cellStyle name="Normal 6" xfId="18" xr:uid="{00000000-0005-0000-0000-0000AB010000}"/>
    <cellStyle name="Normal 6 10" xfId="660" xr:uid="{00000000-0005-0000-0000-0000AC010000}"/>
    <cellStyle name="Normal 6 11" xfId="754" xr:uid="{00000000-0005-0000-0000-0000AD010000}"/>
    <cellStyle name="Normal 6 2" xfId="41" xr:uid="{00000000-0005-0000-0000-0000AE010000}"/>
    <cellStyle name="Normal 6 2 10" xfId="773" xr:uid="{00000000-0005-0000-0000-0000AF010000}"/>
    <cellStyle name="Normal 6 2 2" xfId="81" xr:uid="{00000000-0005-0000-0000-0000B0010000}"/>
    <cellStyle name="Normal 6 2 2 2" xfId="174" xr:uid="{00000000-0005-0000-0000-0000B1010000}"/>
    <cellStyle name="Normal 6 2 2 3" xfId="264" xr:uid="{00000000-0005-0000-0000-0000B2010000}"/>
    <cellStyle name="Normal 6 2 2 4" xfId="354" xr:uid="{00000000-0005-0000-0000-0000B3010000}"/>
    <cellStyle name="Normal 6 2 2 5" xfId="444" xr:uid="{00000000-0005-0000-0000-0000B4010000}"/>
    <cellStyle name="Normal 6 2 2 6" xfId="534" xr:uid="{00000000-0005-0000-0000-0000B5010000}"/>
    <cellStyle name="Normal 6 2 2 7" xfId="624" xr:uid="{00000000-0005-0000-0000-0000B6010000}"/>
    <cellStyle name="Normal 6 2 2 8" xfId="714" xr:uid="{00000000-0005-0000-0000-0000B7010000}"/>
    <cellStyle name="Normal 6 2 2 9" xfId="811" xr:uid="{00000000-0005-0000-0000-0000B8010000}"/>
    <cellStyle name="Normal 6 2 3" xfId="137" xr:uid="{00000000-0005-0000-0000-0000B9010000}"/>
    <cellStyle name="Normal 6 2 4" xfId="227" xr:uid="{00000000-0005-0000-0000-0000BA010000}"/>
    <cellStyle name="Normal 6 2 5" xfId="317" xr:uid="{00000000-0005-0000-0000-0000BB010000}"/>
    <cellStyle name="Normal 6 2 6" xfId="407" xr:uid="{00000000-0005-0000-0000-0000BC010000}"/>
    <cellStyle name="Normal 6 2 7" xfId="497" xr:uid="{00000000-0005-0000-0000-0000BD010000}"/>
    <cellStyle name="Normal 6 2 8" xfId="587" xr:uid="{00000000-0005-0000-0000-0000BE010000}"/>
    <cellStyle name="Normal 6 2 9" xfId="677" xr:uid="{00000000-0005-0000-0000-0000BF010000}"/>
    <cellStyle name="Normal 6 3" xfId="62" xr:uid="{00000000-0005-0000-0000-0000C0010000}"/>
    <cellStyle name="Normal 6 3 2" xfId="155" xr:uid="{00000000-0005-0000-0000-0000C1010000}"/>
    <cellStyle name="Normal 6 3 3" xfId="245" xr:uid="{00000000-0005-0000-0000-0000C2010000}"/>
    <cellStyle name="Normal 6 3 4" xfId="335" xr:uid="{00000000-0005-0000-0000-0000C3010000}"/>
    <cellStyle name="Normal 6 3 5" xfId="425" xr:uid="{00000000-0005-0000-0000-0000C4010000}"/>
    <cellStyle name="Normal 6 3 6" xfId="515" xr:uid="{00000000-0005-0000-0000-0000C5010000}"/>
    <cellStyle name="Normal 6 3 7" xfId="605" xr:uid="{00000000-0005-0000-0000-0000C6010000}"/>
    <cellStyle name="Normal 6 3 8" xfId="695" xr:uid="{00000000-0005-0000-0000-0000C7010000}"/>
    <cellStyle name="Normal 6 3 9" xfId="792" xr:uid="{00000000-0005-0000-0000-0000C8010000}"/>
    <cellStyle name="Normal 6 4" xfId="120" xr:uid="{00000000-0005-0000-0000-0000C9010000}"/>
    <cellStyle name="Normal 6 5" xfId="210" xr:uid="{00000000-0005-0000-0000-0000CA010000}"/>
    <cellStyle name="Normal 6 6" xfId="300" xr:uid="{00000000-0005-0000-0000-0000CB010000}"/>
    <cellStyle name="Normal 6 7" xfId="390" xr:uid="{00000000-0005-0000-0000-0000CC010000}"/>
    <cellStyle name="Normal 6 8" xfId="480" xr:uid="{00000000-0005-0000-0000-0000CD010000}"/>
    <cellStyle name="Normal 6 9" xfId="570" xr:uid="{00000000-0005-0000-0000-0000CE010000}"/>
    <cellStyle name="Normal 7" xfId="22" xr:uid="{00000000-0005-0000-0000-0000CF010000}"/>
    <cellStyle name="Normal 7 10" xfId="661" xr:uid="{00000000-0005-0000-0000-0000D0010000}"/>
    <cellStyle name="Normal 7 11" xfId="756" xr:uid="{00000000-0005-0000-0000-0000D1010000}"/>
    <cellStyle name="Normal 7 2" xfId="44" xr:uid="{00000000-0005-0000-0000-0000D2010000}"/>
    <cellStyle name="Normal 7 2 10" xfId="776" xr:uid="{00000000-0005-0000-0000-0000D3010000}"/>
    <cellStyle name="Normal 7 2 2" xfId="84" xr:uid="{00000000-0005-0000-0000-0000D4010000}"/>
    <cellStyle name="Normal 7 2 2 2" xfId="177" xr:uid="{00000000-0005-0000-0000-0000D5010000}"/>
    <cellStyle name="Normal 7 2 2 3" xfId="267" xr:uid="{00000000-0005-0000-0000-0000D6010000}"/>
    <cellStyle name="Normal 7 2 2 4" xfId="357" xr:uid="{00000000-0005-0000-0000-0000D7010000}"/>
    <cellStyle name="Normal 7 2 2 5" xfId="447" xr:uid="{00000000-0005-0000-0000-0000D8010000}"/>
    <cellStyle name="Normal 7 2 2 6" xfId="537" xr:uid="{00000000-0005-0000-0000-0000D9010000}"/>
    <cellStyle name="Normal 7 2 2 7" xfId="627" xr:uid="{00000000-0005-0000-0000-0000DA010000}"/>
    <cellStyle name="Normal 7 2 2 8" xfId="717" xr:uid="{00000000-0005-0000-0000-0000DB010000}"/>
    <cellStyle name="Normal 7 2 2 9" xfId="814" xr:uid="{00000000-0005-0000-0000-0000DC010000}"/>
    <cellStyle name="Normal 7 2 3" xfId="140" xr:uid="{00000000-0005-0000-0000-0000DD010000}"/>
    <cellStyle name="Normal 7 2 4" xfId="230" xr:uid="{00000000-0005-0000-0000-0000DE010000}"/>
    <cellStyle name="Normal 7 2 5" xfId="320" xr:uid="{00000000-0005-0000-0000-0000DF010000}"/>
    <cellStyle name="Normal 7 2 6" xfId="410" xr:uid="{00000000-0005-0000-0000-0000E0010000}"/>
    <cellStyle name="Normal 7 2 7" xfId="500" xr:uid="{00000000-0005-0000-0000-0000E1010000}"/>
    <cellStyle name="Normal 7 2 8" xfId="590" xr:uid="{00000000-0005-0000-0000-0000E2010000}"/>
    <cellStyle name="Normal 7 2 9" xfId="680" xr:uid="{00000000-0005-0000-0000-0000E3010000}"/>
    <cellStyle name="Normal 7 3" xfId="65" xr:uid="{00000000-0005-0000-0000-0000E4010000}"/>
    <cellStyle name="Normal 7 3 2" xfId="158" xr:uid="{00000000-0005-0000-0000-0000E5010000}"/>
    <cellStyle name="Normal 7 3 3" xfId="248" xr:uid="{00000000-0005-0000-0000-0000E6010000}"/>
    <cellStyle name="Normal 7 3 4" xfId="338" xr:uid="{00000000-0005-0000-0000-0000E7010000}"/>
    <cellStyle name="Normal 7 3 5" xfId="428" xr:uid="{00000000-0005-0000-0000-0000E8010000}"/>
    <cellStyle name="Normal 7 3 6" xfId="518" xr:uid="{00000000-0005-0000-0000-0000E9010000}"/>
    <cellStyle name="Normal 7 3 7" xfId="608" xr:uid="{00000000-0005-0000-0000-0000EA010000}"/>
    <cellStyle name="Normal 7 3 8" xfId="698" xr:uid="{00000000-0005-0000-0000-0000EB010000}"/>
    <cellStyle name="Normal 7 3 9" xfId="795" xr:uid="{00000000-0005-0000-0000-0000EC010000}"/>
    <cellStyle name="Normal 7 4" xfId="121" xr:uid="{00000000-0005-0000-0000-0000ED010000}"/>
    <cellStyle name="Normal 7 5" xfId="211" xr:uid="{00000000-0005-0000-0000-0000EE010000}"/>
    <cellStyle name="Normal 7 6" xfId="301" xr:uid="{00000000-0005-0000-0000-0000EF010000}"/>
    <cellStyle name="Normal 7 7" xfId="391" xr:uid="{00000000-0005-0000-0000-0000F0010000}"/>
    <cellStyle name="Normal 7 8" xfId="481" xr:uid="{00000000-0005-0000-0000-0000F1010000}"/>
    <cellStyle name="Normal 7 9" xfId="571" xr:uid="{00000000-0005-0000-0000-0000F2010000}"/>
    <cellStyle name="Normal 8" xfId="25" xr:uid="{00000000-0005-0000-0000-0000F3010000}"/>
    <cellStyle name="Normal 8 10" xfId="664" xr:uid="{00000000-0005-0000-0000-0000F4010000}"/>
    <cellStyle name="Normal 8 11" xfId="759" xr:uid="{00000000-0005-0000-0000-0000F5010000}"/>
    <cellStyle name="Normal 8 2" xfId="47" xr:uid="{00000000-0005-0000-0000-0000F6010000}"/>
    <cellStyle name="Normal 8 2 10" xfId="779" xr:uid="{00000000-0005-0000-0000-0000F7010000}"/>
    <cellStyle name="Normal 8 2 2" xfId="87" xr:uid="{00000000-0005-0000-0000-0000F8010000}"/>
    <cellStyle name="Normal 8 2 2 2" xfId="180" xr:uid="{00000000-0005-0000-0000-0000F9010000}"/>
    <cellStyle name="Normal 8 2 2 3" xfId="270" xr:uid="{00000000-0005-0000-0000-0000FA010000}"/>
    <cellStyle name="Normal 8 2 2 4" xfId="360" xr:uid="{00000000-0005-0000-0000-0000FB010000}"/>
    <cellStyle name="Normal 8 2 2 5" xfId="450" xr:uid="{00000000-0005-0000-0000-0000FC010000}"/>
    <cellStyle name="Normal 8 2 2 6" xfId="540" xr:uid="{00000000-0005-0000-0000-0000FD010000}"/>
    <cellStyle name="Normal 8 2 2 7" xfId="630" xr:uid="{00000000-0005-0000-0000-0000FE010000}"/>
    <cellStyle name="Normal 8 2 2 8" xfId="720" xr:uid="{00000000-0005-0000-0000-0000FF010000}"/>
    <cellStyle name="Normal 8 2 2 9" xfId="817" xr:uid="{00000000-0005-0000-0000-000000020000}"/>
    <cellStyle name="Normal 8 2 3" xfId="143" xr:uid="{00000000-0005-0000-0000-000001020000}"/>
    <cellStyle name="Normal 8 2 4" xfId="233" xr:uid="{00000000-0005-0000-0000-000002020000}"/>
    <cellStyle name="Normal 8 2 5" xfId="323" xr:uid="{00000000-0005-0000-0000-000003020000}"/>
    <cellStyle name="Normal 8 2 6" xfId="413" xr:uid="{00000000-0005-0000-0000-000004020000}"/>
    <cellStyle name="Normal 8 2 7" xfId="503" xr:uid="{00000000-0005-0000-0000-000005020000}"/>
    <cellStyle name="Normal 8 2 8" xfId="593" xr:uid="{00000000-0005-0000-0000-000006020000}"/>
    <cellStyle name="Normal 8 2 9" xfId="683" xr:uid="{00000000-0005-0000-0000-000007020000}"/>
    <cellStyle name="Normal 8 3" xfId="68" xr:uid="{00000000-0005-0000-0000-000008020000}"/>
    <cellStyle name="Normal 8 3 2" xfId="161" xr:uid="{00000000-0005-0000-0000-000009020000}"/>
    <cellStyle name="Normal 8 3 3" xfId="251" xr:uid="{00000000-0005-0000-0000-00000A020000}"/>
    <cellStyle name="Normal 8 3 4" xfId="341" xr:uid="{00000000-0005-0000-0000-00000B020000}"/>
    <cellStyle name="Normal 8 3 5" xfId="431" xr:uid="{00000000-0005-0000-0000-00000C020000}"/>
    <cellStyle name="Normal 8 3 6" xfId="521" xr:uid="{00000000-0005-0000-0000-00000D020000}"/>
    <cellStyle name="Normal 8 3 7" xfId="611" xr:uid="{00000000-0005-0000-0000-00000E020000}"/>
    <cellStyle name="Normal 8 3 8" xfId="701" xr:uid="{00000000-0005-0000-0000-00000F020000}"/>
    <cellStyle name="Normal 8 3 9" xfId="798" xr:uid="{00000000-0005-0000-0000-000010020000}"/>
    <cellStyle name="Normal 8 4" xfId="124" xr:uid="{00000000-0005-0000-0000-000011020000}"/>
    <cellStyle name="Normal 8 5" xfId="214" xr:uid="{00000000-0005-0000-0000-000012020000}"/>
    <cellStyle name="Normal 8 6" xfId="304" xr:uid="{00000000-0005-0000-0000-000013020000}"/>
    <cellStyle name="Normal 8 7" xfId="394" xr:uid="{00000000-0005-0000-0000-000014020000}"/>
    <cellStyle name="Normal 8 8" xfId="484" xr:uid="{00000000-0005-0000-0000-000015020000}"/>
    <cellStyle name="Normal 8 9" xfId="574" xr:uid="{00000000-0005-0000-0000-000016020000}"/>
    <cellStyle name="Normal 9" xfId="28" xr:uid="{00000000-0005-0000-0000-000017020000}"/>
    <cellStyle name="Normal 9 10" xfId="667" xr:uid="{00000000-0005-0000-0000-000018020000}"/>
    <cellStyle name="Normal 9 11" xfId="762" xr:uid="{00000000-0005-0000-0000-000019020000}"/>
    <cellStyle name="Normal 9 2" xfId="50" xr:uid="{00000000-0005-0000-0000-00001A020000}"/>
    <cellStyle name="Normal 9 2 10" xfId="782" xr:uid="{00000000-0005-0000-0000-00001B020000}"/>
    <cellStyle name="Normal 9 2 2" xfId="90" xr:uid="{00000000-0005-0000-0000-00001C020000}"/>
    <cellStyle name="Normal 9 2 2 2" xfId="183" xr:uid="{00000000-0005-0000-0000-00001D020000}"/>
    <cellStyle name="Normal 9 2 2 3" xfId="273" xr:uid="{00000000-0005-0000-0000-00001E020000}"/>
    <cellStyle name="Normal 9 2 2 4" xfId="363" xr:uid="{00000000-0005-0000-0000-00001F020000}"/>
    <cellStyle name="Normal 9 2 2 5" xfId="453" xr:uid="{00000000-0005-0000-0000-000020020000}"/>
    <cellStyle name="Normal 9 2 2 6" xfId="543" xr:uid="{00000000-0005-0000-0000-000021020000}"/>
    <cellStyle name="Normal 9 2 2 7" xfId="633" xr:uid="{00000000-0005-0000-0000-000022020000}"/>
    <cellStyle name="Normal 9 2 2 8" xfId="723" xr:uid="{00000000-0005-0000-0000-000023020000}"/>
    <cellStyle name="Normal 9 2 2 9" xfId="820" xr:uid="{00000000-0005-0000-0000-000024020000}"/>
    <cellStyle name="Normal 9 2 3" xfId="146" xr:uid="{00000000-0005-0000-0000-000025020000}"/>
    <cellStyle name="Normal 9 2 4" xfId="236" xr:uid="{00000000-0005-0000-0000-000026020000}"/>
    <cellStyle name="Normal 9 2 5" xfId="326" xr:uid="{00000000-0005-0000-0000-000027020000}"/>
    <cellStyle name="Normal 9 2 6" xfId="416" xr:uid="{00000000-0005-0000-0000-000028020000}"/>
    <cellStyle name="Normal 9 2 7" xfId="506" xr:uid="{00000000-0005-0000-0000-000029020000}"/>
    <cellStyle name="Normal 9 2 8" xfId="596" xr:uid="{00000000-0005-0000-0000-00002A020000}"/>
    <cellStyle name="Normal 9 2 9" xfId="686" xr:uid="{00000000-0005-0000-0000-00002B020000}"/>
    <cellStyle name="Normal 9 3" xfId="71" xr:uid="{00000000-0005-0000-0000-00002C020000}"/>
    <cellStyle name="Normal 9 3 2" xfId="164" xr:uid="{00000000-0005-0000-0000-00002D020000}"/>
    <cellStyle name="Normal 9 3 3" xfId="254" xr:uid="{00000000-0005-0000-0000-00002E020000}"/>
    <cellStyle name="Normal 9 3 4" xfId="344" xr:uid="{00000000-0005-0000-0000-00002F020000}"/>
    <cellStyle name="Normal 9 3 5" xfId="434" xr:uid="{00000000-0005-0000-0000-000030020000}"/>
    <cellStyle name="Normal 9 3 6" xfId="524" xr:uid="{00000000-0005-0000-0000-000031020000}"/>
    <cellStyle name="Normal 9 3 7" xfId="614" xr:uid="{00000000-0005-0000-0000-000032020000}"/>
    <cellStyle name="Normal 9 3 8" xfId="704" xr:uid="{00000000-0005-0000-0000-000033020000}"/>
    <cellStyle name="Normal 9 3 9" xfId="801" xr:uid="{00000000-0005-0000-0000-000034020000}"/>
    <cellStyle name="Normal 9 4" xfId="127" xr:uid="{00000000-0005-0000-0000-000035020000}"/>
    <cellStyle name="Normal 9 5" xfId="217" xr:uid="{00000000-0005-0000-0000-000036020000}"/>
    <cellStyle name="Normal 9 6" xfId="307" xr:uid="{00000000-0005-0000-0000-000037020000}"/>
    <cellStyle name="Normal 9 7" xfId="397" xr:uid="{00000000-0005-0000-0000-000038020000}"/>
    <cellStyle name="Normal 9 8" xfId="487" xr:uid="{00000000-0005-0000-0000-000039020000}"/>
    <cellStyle name="Normal 9 9" xfId="577" xr:uid="{00000000-0005-0000-0000-00003A020000}"/>
    <cellStyle name="Normal_Forslag" xfId="845" xr:uid="{00000000-0005-0000-0000-00003B020000}"/>
    <cellStyle name="Tusenskille 2" xfId="14" xr:uid="{00000000-0005-0000-0000-00003C020000}"/>
    <cellStyle name="Tusenskille 2 2" xfId="15" xr:uid="{00000000-0005-0000-0000-00003D020000}"/>
    <cellStyle name="Tusenskille 2 2 2" xfId="751" xr:uid="{00000000-0005-0000-0000-00003E020000}"/>
    <cellStyle name="Tusenskille 2 2 3" xfId="848" xr:uid="{00000000-0005-0000-0000-00003F020000}"/>
    <cellStyle name="Tusenskille 2 3" xfId="21" xr:uid="{00000000-0005-0000-0000-000040020000}"/>
    <cellStyle name="Tusenskille 2 3 2" xfId="755" xr:uid="{00000000-0005-0000-0000-000041020000}"/>
    <cellStyle name="Tusenskille 2 4" xfId="40" xr:uid="{00000000-0005-0000-0000-000042020000}"/>
    <cellStyle name="Tusenskille 2 4 2" xfId="772" xr:uid="{00000000-0005-0000-0000-000043020000}"/>
    <cellStyle name="Tusenskille 2 5" xfId="61" xr:uid="{00000000-0005-0000-0000-000044020000}"/>
    <cellStyle name="Tusenskille 2 5 2" xfId="791" xr:uid="{00000000-0005-0000-0000-000045020000}"/>
    <cellStyle name="Tusenskille 2 6" xfId="750" xr:uid="{00000000-0005-0000-0000-000046020000}"/>
    <cellStyle name="Tusenskille 3" xfId="16" xr:uid="{00000000-0005-0000-0000-000047020000}"/>
    <cellStyle name="Tusenskille 3 10" xfId="105" xr:uid="{00000000-0005-0000-0000-000048020000}"/>
    <cellStyle name="Tusenskille 3 10 2" xfId="197" xr:uid="{00000000-0005-0000-0000-000049020000}"/>
    <cellStyle name="Tusenskille 3 10 3" xfId="287" xr:uid="{00000000-0005-0000-0000-00004A020000}"/>
    <cellStyle name="Tusenskille 3 10 4" xfId="377" xr:uid="{00000000-0005-0000-0000-00004B020000}"/>
    <cellStyle name="Tusenskille 3 10 5" xfId="467" xr:uid="{00000000-0005-0000-0000-00004C020000}"/>
    <cellStyle name="Tusenskille 3 10 6" xfId="557" xr:uid="{00000000-0005-0000-0000-00004D020000}"/>
    <cellStyle name="Tusenskille 3 10 7" xfId="647" xr:uid="{00000000-0005-0000-0000-00004E020000}"/>
    <cellStyle name="Tusenskille 3 10 8" xfId="737" xr:uid="{00000000-0005-0000-0000-00004F020000}"/>
    <cellStyle name="Tusenskille 3 10 9" xfId="834" xr:uid="{00000000-0005-0000-0000-000050020000}"/>
    <cellStyle name="Tusenskille 3 11" xfId="108" xr:uid="{00000000-0005-0000-0000-000051020000}"/>
    <cellStyle name="Tusenskille 3 11 2" xfId="200" xr:uid="{00000000-0005-0000-0000-000052020000}"/>
    <cellStyle name="Tusenskille 3 11 3" xfId="290" xr:uid="{00000000-0005-0000-0000-000053020000}"/>
    <cellStyle name="Tusenskille 3 11 4" xfId="380" xr:uid="{00000000-0005-0000-0000-000054020000}"/>
    <cellStyle name="Tusenskille 3 11 5" xfId="470" xr:uid="{00000000-0005-0000-0000-000055020000}"/>
    <cellStyle name="Tusenskille 3 11 6" xfId="560" xr:uid="{00000000-0005-0000-0000-000056020000}"/>
    <cellStyle name="Tusenskille 3 11 7" xfId="650" xr:uid="{00000000-0005-0000-0000-000057020000}"/>
    <cellStyle name="Tusenskille 3 11 8" xfId="740" xr:uid="{00000000-0005-0000-0000-000058020000}"/>
    <cellStyle name="Tusenskille 3 11 9" xfId="837" xr:uid="{00000000-0005-0000-0000-000059020000}"/>
    <cellStyle name="Tusenskille 3 12" xfId="111" xr:uid="{00000000-0005-0000-0000-00005A020000}"/>
    <cellStyle name="Tusenskille 3 12 2" xfId="203" xr:uid="{00000000-0005-0000-0000-00005B020000}"/>
    <cellStyle name="Tusenskille 3 12 3" xfId="293" xr:uid="{00000000-0005-0000-0000-00005C020000}"/>
    <cellStyle name="Tusenskille 3 12 4" xfId="383" xr:uid="{00000000-0005-0000-0000-00005D020000}"/>
    <cellStyle name="Tusenskille 3 12 5" xfId="473" xr:uid="{00000000-0005-0000-0000-00005E020000}"/>
    <cellStyle name="Tusenskille 3 12 6" xfId="563" xr:uid="{00000000-0005-0000-0000-00005F020000}"/>
    <cellStyle name="Tusenskille 3 12 7" xfId="653" xr:uid="{00000000-0005-0000-0000-000060020000}"/>
    <cellStyle name="Tusenskille 3 12 8" xfId="743" xr:uid="{00000000-0005-0000-0000-000061020000}"/>
    <cellStyle name="Tusenskille 3 12 9" xfId="840" xr:uid="{00000000-0005-0000-0000-000062020000}"/>
    <cellStyle name="Tusenskille 3 13" xfId="114" xr:uid="{00000000-0005-0000-0000-000063020000}"/>
    <cellStyle name="Tusenskille 3 13 2" xfId="206" xr:uid="{00000000-0005-0000-0000-000064020000}"/>
    <cellStyle name="Tusenskille 3 13 3" xfId="296" xr:uid="{00000000-0005-0000-0000-000065020000}"/>
    <cellStyle name="Tusenskille 3 13 4" xfId="386" xr:uid="{00000000-0005-0000-0000-000066020000}"/>
    <cellStyle name="Tusenskille 3 13 5" xfId="476" xr:uid="{00000000-0005-0000-0000-000067020000}"/>
    <cellStyle name="Tusenskille 3 13 6" xfId="566" xr:uid="{00000000-0005-0000-0000-000068020000}"/>
    <cellStyle name="Tusenskille 3 13 7" xfId="656" xr:uid="{00000000-0005-0000-0000-000069020000}"/>
    <cellStyle name="Tusenskille 3 13 8" xfId="746" xr:uid="{00000000-0005-0000-0000-00006A020000}"/>
    <cellStyle name="Tusenskille 3 13 9" xfId="843" xr:uid="{00000000-0005-0000-0000-00006B020000}"/>
    <cellStyle name="Tusenskille 3 14" xfId="119" xr:uid="{00000000-0005-0000-0000-00006C020000}"/>
    <cellStyle name="Tusenskille 3 15" xfId="209" xr:uid="{00000000-0005-0000-0000-00006D020000}"/>
    <cellStyle name="Tusenskille 3 16" xfId="299" xr:uid="{00000000-0005-0000-0000-00006E020000}"/>
    <cellStyle name="Tusenskille 3 17" xfId="389" xr:uid="{00000000-0005-0000-0000-00006F020000}"/>
    <cellStyle name="Tusenskille 3 18" xfId="479" xr:uid="{00000000-0005-0000-0000-000070020000}"/>
    <cellStyle name="Tusenskille 3 19" xfId="569" xr:uid="{00000000-0005-0000-0000-000071020000}"/>
    <cellStyle name="Tusenskille 3 2" xfId="24" xr:uid="{00000000-0005-0000-0000-000072020000}"/>
    <cellStyle name="Tusenskille 3 2 10" xfId="663" xr:uid="{00000000-0005-0000-0000-000073020000}"/>
    <cellStyle name="Tusenskille 3 2 11" xfId="758" xr:uid="{00000000-0005-0000-0000-000074020000}"/>
    <cellStyle name="Tusenskille 3 2 2" xfId="46" xr:uid="{00000000-0005-0000-0000-000075020000}"/>
    <cellStyle name="Tusenskille 3 2 2 10" xfId="778" xr:uid="{00000000-0005-0000-0000-000076020000}"/>
    <cellStyle name="Tusenskille 3 2 2 2" xfId="86" xr:uid="{00000000-0005-0000-0000-000077020000}"/>
    <cellStyle name="Tusenskille 3 2 2 2 2" xfId="179" xr:uid="{00000000-0005-0000-0000-000078020000}"/>
    <cellStyle name="Tusenskille 3 2 2 2 3" xfId="269" xr:uid="{00000000-0005-0000-0000-000079020000}"/>
    <cellStyle name="Tusenskille 3 2 2 2 4" xfId="359" xr:uid="{00000000-0005-0000-0000-00007A020000}"/>
    <cellStyle name="Tusenskille 3 2 2 2 5" xfId="449" xr:uid="{00000000-0005-0000-0000-00007B020000}"/>
    <cellStyle name="Tusenskille 3 2 2 2 6" xfId="539" xr:uid="{00000000-0005-0000-0000-00007C020000}"/>
    <cellStyle name="Tusenskille 3 2 2 2 7" xfId="629" xr:uid="{00000000-0005-0000-0000-00007D020000}"/>
    <cellStyle name="Tusenskille 3 2 2 2 8" xfId="719" xr:uid="{00000000-0005-0000-0000-00007E020000}"/>
    <cellStyle name="Tusenskille 3 2 2 2 9" xfId="816" xr:uid="{00000000-0005-0000-0000-00007F020000}"/>
    <cellStyle name="Tusenskille 3 2 2 3" xfId="142" xr:uid="{00000000-0005-0000-0000-000080020000}"/>
    <cellStyle name="Tusenskille 3 2 2 4" xfId="232" xr:uid="{00000000-0005-0000-0000-000081020000}"/>
    <cellStyle name="Tusenskille 3 2 2 5" xfId="322" xr:uid="{00000000-0005-0000-0000-000082020000}"/>
    <cellStyle name="Tusenskille 3 2 2 6" xfId="412" xr:uid="{00000000-0005-0000-0000-000083020000}"/>
    <cellStyle name="Tusenskille 3 2 2 7" xfId="502" xr:uid="{00000000-0005-0000-0000-000084020000}"/>
    <cellStyle name="Tusenskille 3 2 2 8" xfId="592" xr:uid="{00000000-0005-0000-0000-000085020000}"/>
    <cellStyle name="Tusenskille 3 2 2 9" xfId="682" xr:uid="{00000000-0005-0000-0000-000086020000}"/>
    <cellStyle name="Tusenskille 3 2 3" xfId="67" xr:uid="{00000000-0005-0000-0000-000087020000}"/>
    <cellStyle name="Tusenskille 3 2 3 2" xfId="160" xr:uid="{00000000-0005-0000-0000-000088020000}"/>
    <cellStyle name="Tusenskille 3 2 3 3" xfId="250" xr:uid="{00000000-0005-0000-0000-000089020000}"/>
    <cellStyle name="Tusenskille 3 2 3 4" xfId="340" xr:uid="{00000000-0005-0000-0000-00008A020000}"/>
    <cellStyle name="Tusenskille 3 2 3 5" xfId="430" xr:uid="{00000000-0005-0000-0000-00008B020000}"/>
    <cellStyle name="Tusenskille 3 2 3 6" xfId="520" xr:uid="{00000000-0005-0000-0000-00008C020000}"/>
    <cellStyle name="Tusenskille 3 2 3 7" xfId="610" xr:uid="{00000000-0005-0000-0000-00008D020000}"/>
    <cellStyle name="Tusenskille 3 2 3 8" xfId="700" xr:uid="{00000000-0005-0000-0000-00008E020000}"/>
    <cellStyle name="Tusenskille 3 2 3 9" xfId="797" xr:uid="{00000000-0005-0000-0000-00008F020000}"/>
    <cellStyle name="Tusenskille 3 2 4" xfId="123" xr:uid="{00000000-0005-0000-0000-000090020000}"/>
    <cellStyle name="Tusenskille 3 2 5" xfId="213" xr:uid="{00000000-0005-0000-0000-000091020000}"/>
    <cellStyle name="Tusenskille 3 2 6" xfId="303" xr:uid="{00000000-0005-0000-0000-000092020000}"/>
    <cellStyle name="Tusenskille 3 2 7" xfId="393" xr:uid="{00000000-0005-0000-0000-000093020000}"/>
    <cellStyle name="Tusenskille 3 2 8" xfId="483" xr:uid="{00000000-0005-0000-0000-000094020000}"/>
    <cellStyle name="Tusenskille 3 2 9" xfId="573" xr:uid="{00000000-0005-0000-0000-000095020000}"/>
    <cellStyle name="Tusenskille 3 20" xfId="659" xr:uid="{00000000-0005-0000-0000-000096020000}"/>
    <cellStyle name="Tusenskille 3 21" xfId="752" xr:uid="{00000000-0005-0000-0000-000097020000}"/>
    <cellStyle name="Tusenskille 3 3" xfId="27" xr:uid="{00000000-0005-0000-0000-000098020000}"/>
    <cellStyle name="Tusenskille 3 3 10" xfId="666" xr:uid="{00000000-0005-0000-0000-000099020000}"/>
    <cellStyle name="Tusenskille 3 3 11" xfId="761" xr:uid="{00000000-0005-0000-0000-00009A020000}"/>
    <cellStyle name="Tusenskille 3 3 2" xfId="49" xr:uid="{00000000-0005-0000-0000-00009B020000}"/>
    <cellStyle name="Tusenskille 3 3 2 10" xfId="781" xr:uid="{00000000-0005-0000-0000-00009C020000}"/>
    <cellStyle name="Tusenskille 3 3 2 2" xfId="89" xr:uid="{00000000-0005-0000-0000-00009D020000}"/>
    <cellStyle name="Tusenskille 3 3 2 2 2" xfId="182" xr:uid="{00000000-0005-0000-0000-00009E020000}"/>
    <cellStyle name="Tusenskille 3 3 2 2 3" xfId="272" xr:uid="{00000000-0005-0000-0000-00009F020000}"/>
    <cellStyle name="Tusenskille 3 3 2 2 4" xfId="362" xr:uid="{00000000-0005-0000-0000-0000A0020000}"/>
    <cellStyle name="Tusenskille 3 3 2 2 5" xfId="452" xr:uid="{00000000-0005-0000-0000-0000A1020000}"/>
    <cellStyle name="Tusenskille 3 3 2 2 6" xfId="542" xr:uid="{00000000-0005-0000-0000-0000A2020000}"/>
    <cellStyle name="Tusenskille 3 3 2 2 7" xfId="632" xr:uid="{00000000-0005-0000-0000-0000A3020000}"/>
    <cellStyle name="Tusenskille 3 3 2 2 8" xfId="722" xr:uid="{00000000-0005-0000-0000-0000A4020000}"/>
    <cellStyle name="Tusenskille 3 3 2 2 9" xfId="819" xr:uid="{00000000-0005-0000-0000-0000A5020000}"/>
    <cellStyle name="Tusenskille 3 3 2 3" xfId="145" xr:uid="{00000000-0005-0000-0000-0000A6020000}"/>
    <cellStyle name="Tusenskille 3 3 2 4" xfId="235" xr:uid="{00000000-0005-0000-0000-0000A7020000}"/>
    <cellStyle name="Tusenskille 3 3 2 5" xfId="325" xr:uid="{00000000-0005-0000-0000-0000A8020000}"/>
    <cellStyle name="Tusenskille 3 3 2 6" xfId="415" xr:uid="{00000000-0005-0000-0000-0000A9020000}"/>
    <cellStyle name="Tusenskille 3 3 2 7" xfId="505" xr:uid="{00000000-0005-0000-0000-0000AA020000}"/>
    <cellStyle name="Tusenskille 3 3 2 8" xfId="595" xr:uid="{00000000-0005-0000-0000-0000AB020000}"/>
    <cellStyle name="Tusenskille 3 3 2 9" xfId="685" xr:uid="{00000000-0005-0000-0000-0000AC020000}"/>
    <cellStyle name="Tusenskille 3 3 3" xfId="70" xr:uid="{00000000-0005-0000-0000-0000AD020000}"/>
    <cellStyle name="Tusenskille 3 3 3 2" xfId="163" xr:uid="{00000000-0005-0000-0000-0000AE020000}"/>
    <cellStyle name="Tusenskille 3 3 3 3" xfId="253" xr:uid="{00000000-0005-0000-0000-0000AF020000}"/>
    <cellStyle name="Tusenskille 3 3 3 4" xfId="343" xr:uid="{00000000-0005-0000-0000-0000B0020000}"/>
    <cellStyle name="Tusenskille 3 3 3 5" xfId="433" xr:uid="{00000000-0005-0000-0000-0000B1020000}"/>
    <cellStyle name="Tusenskille 3 3 3 6" xfId="523" xr:uid="{00000000-0005-0000-0000-0000B2020000}"/>
    <cellStyle name="Tusenskille 3 3 3 7" xfId="613" xr:uid="{00000000-0005-0000-0000-0000B3020000}"/>
    <cellStyle name="Tusenskille 3 3 3 8" xfId="703" xr:uid="{00000000-0005-0000-0000-0000B4020000}"/>
    <cellStyle name="Tusenskille 3 3 3 9" xfId="800" xr:uid="{00000000-0005-0000-0000-0000B5020000}"/>
    <cellStyle name="Tusenskille 3 3 4" xfId="126" xr:uid="{00000000-0005-0000-0000-0000B6020000}"/>
    <cellStyle name="Tusenskille 3 3 5" xfId="216" xr:uid="{00000000-0005-0000-0000-0000B7020000}"/>
    <cellStyle name="Tusenskille 3 3 6" xfId="306" xr:uid="{00000000-0005-0000-0000-0000B8020000}"/>
    <cellStyle name="Tusenskille 3 3 7" xfId="396" xr:uid="{00000000-0005-0000-0000-0000B9020000}"/>
    <cellStyle name="Tusenskille 3 3 8" xfId="486" xr:uid="{00000000-0005-0000-0000-0000BA020000}"/>
    <cellStyle name="Tusenskille 3 3 9" xfId="576" xr:uid="{00000000-0005-0000-0000-0000BB020000}"/>
    <cellStyle name="Tusenskille 3 4" xfId="30" xr:uid="{00000000-0005-0000-0000-0000BC020000}"/>
    <cellStyle name="Tusenskille 3 4 10" xfId="669" xr:uid="{00000000-0005-0000-0000-0000BD020000}"/>
    <cellStyle name="Tusenskille 3 4 11" xfId="764" xr:uid="{00000000-0005-0000-0000-0000BE020000}"/>
    <cellStyle name="Tusenskille 3 4 2" xfId="52" xr:uid="{00000000-0005-0000-0000-0000BF020000}"/>
    <cellStyle name="Tusenskille 3 4 2 10" xfId="784" xr:uid="{00000000-0005-0000-0000-0000C0020000}"/>
    <cellStyle name="Tusenskille 3 4 2 2" xfId="92" xr:uid="{00000000-0005-0000-0000-0000C1020000}"/>
    <cellStyle name="Tusenskille 3 4 2 2 2" xfId="185" xr:uid="{00000000-0005-0000-0000-0000C2020000}"/>
    <cellStyle name="Tusenskille 3 4 2 2 3" xfId="275" xr:uid="{00000000-0005-0000-0000-0000C3020000}"/>
    <cellStyle name="Tusenskille 3 4 2 2 4" xfId="365" xr:uid="{00000000-0005-0000-0000-0000C4020000}"/>
    <cellStyle name="Tusenskille 3 4 2 2 5" xfId="455" xr:uid="{00000000-0005-0000-0000-0000C5020000}"/>
    <cellStyle name="Tusenskille 3 4 2 2 6" xfId="545" xr:uid="{00000000-0005-0000-0000-0000C6020000}"/>
    <cellStyle name="Tusenskille 3 4 2 2 7" xfId="635" xr:uid="{00000000-0005-0000-0000-0000C7020000}"/>
    <cellStyle name="Tusenskille 3 4 2 2 8" xfId="725" xr:uid="{00000000-0005-0000-0000-0000C8020000}"/>
    <cellStyle name="Tusenskille 3 4 2 2 9" xfId="822" xr:uid="{00000000-0005-0000-0000-0000C9020000}"/>
    <cellStyle name="Tusenskille 3 4 2 3" xfId="148" xr:uid="{00000000-0005-0000-0000-0000CA020000}"/>
    <cellStyle name="Tusenskille 3 4 2 4" xfId="238" xr:uid="{00000000-0005-0000-0000-0000CB020000}"/>
    <cellStyle name="Tusenskille 3 4 2 5" xfId="328" xr:uid="{00000000-0005-0000-0000-0000CC020000}"/>
    <cellStyle name="Tusenskille 3 4 2 6" xfId="418" xr:uid="{00000000-0005-0000-0000-0000CD020000}"/>
    <cellStyle name="Tusenskille 3 4 2 7" xfId="508" xr:uid="{00000000-0005-0000-0000-0000CE020000}"/>
    <cellStyle name="Tusenskille 3 4 2 8" xfId="598" xr:uid="{00000000-0005-0000-0000-0000CF020000}"/>
    <cellStyle name="Tusenskille 3 4 2 9" xfId="688" xr:uid="{00000000-0005-0000-0000-0000D0020000}"/>
    <cellStyle name="Tusenskille 3 4 3" xfId="73" xr:uid="{00000000-0005-0000-0000-0000D1020000}"/>
    <cellStyle name="Tusenskille 3 4 3 2" xfId="166" xr:uid="{00000000-0005-0000-0000-0000D2020000}"/>
    <cellStyle name="Tusenskille 3 4 3 3" xfId="256" xr:uid="{00000000-0005-0000-0000-0000D3020000}"/>
    <cellStyle name="Tusenskille 3 4 3 4" xfId="346" xr:uid="{00000000-0005-0000-0000-0000D4020000}"/>
    <cellStyle name="Tusenskille 3 4 3 5" xfId="436" xr:uid="{00000000-0005-0000-0000-0000D5020000}"/>
    <cellStyle name="Tusenskille 3 4 3 6" xfId="526" xr:uid="{00000000-0005-0000-0000-0000D6020000}"/>
    <cellStyle name="Tusenskille 3 4 3 7" xfId="616" xr:uid="{00000000-0005-0000-0000-0000D7020000}"/>
    <cellStyle name="Tusenskille 3 4 3 8" xfId="706" xr:uid="{00000000-0005-0000-0000-0000D8020000}"/>
    <cellStyle name="Tusenskille 3 4 3 9" xfId="803" xr:uid="{00000000-0005-0000-0000-0000D9020000}"/>
    <cellStyle name="Tusenskille 3 4 4" xfId="129" xr:uid="{00000000-0005-0000-0000-0000DA020000}"/>
    <cellStyle name="Tusenskille 3 4 5" xfId="219" xr:uid="{00000000-0005-0000-0000-0000DB020000}"/>
    <cellStyle name="Tusenskille 3 4 6" xfId="309" xr:uid="{00000000-0005-0000-0000-0000DC020000}"/>
    <cellStyle name="Tusenskille 3 4 7" xfId="399" xr:uid="{00000000-0005-0000-0000-0000DD020000}"/>
    <cellStyle name="Tusenskille 3 4 8" xfId="489" xr:uid="{00000000-0005-0000-0000-0000DE020000}"/>
    <cellStyle name="Tusenskille 3 4 9" xfId="579" xr:uid="{00000000-0005-0000-0000-0000DF020000}"/>
    <cellStyle name="Tusenskille 3 5" xfId="34" xr:uid="{00000000-0005-0000-0000-0000E0020000}"/>
    <cellStyle name="Tusenskille 3 5 10" xfId="672" xr:uid="{00000000-0005-0000-0000-0000E1020000}"/>
    <cellStyle name="Tusenskille 3 5 11" xfId="767" xr:uid="{00000000-0005-0000-0000-0000E2020000}"/>
    <cellStyle name="Tusenskille 3 5 2" xfId="56" xr:uid="{00000000-0005-0000-0000-0000E3020000}"/>
    <cellStyle name="Tusenskille 3 5 2 10" xfId="787" xr:uid="{00000000-0005-0000-0000-0000E4020000}"/>
    <cellStyle name="Tusenskille 3 5 2 2" xfId="96" xr:uid="{00000000-0005-0000-0000-0000E5020000}"/>
    <cellStyle name="Tusenskille 3 5 2 2 2" xfId="188" xr:uid="{00000000-0005-0000-0000-0000E6020000}"/>
    <cellStyle name="Tusenskille 3 5 2 2 3" xfId="278" xr:uid="{00000000-0005-0000-0000-0000E7020000}"/>
    <cellStyle name="Tusenskille 3 5 2 2 4" xfId="368" xr:uid="{00000000-0005-0000-0000-0000E8020000}"/>
    <cellStyle name="Tusenskille 3 5 2 2 5" xfId="458" xr:uid="{00000000-0005-0000-0000-0000E9020000}"/>
    <cellStyle name="Tusenskille 3 5 2 2 6" xfId="548" xr:uid="{00000000-0005-0000-0000-0000EA020000}"/>
    <cellStyle name="Tusenskille 3 5 2 2 7" xfId="638" xr:uid="{00000000-0005-0000-0000-0000EB020000}"/>
    <cellStyle name="Tusenskille 3 5 2 2 8" xfId="728" xr:uid="{00000000-0005-0000-0000-0000EC020000}"/>
    <cellStyle name="Tusenskille 3 5 2 2 9" xfId="825" xr:uid="{00000000-0005-0000-0000-0000ED020000}"/>
    <cellStyle name="Tusenskille 3 5 2 3" xfId="151" xr:uid="{00000000-0005-0000-0000-0000EE020000}"/>
    <cellStyle name="Tusenskille 3 5 2 4" xfId="241" xr:uid="{00000000-0005-0000-0000-0000EF020000}"/>
    <cellStyle name="Tusenskille 3 5 2 5" xfId="331" xr:uid="{00000000-0005-0000-0000-0000F0020000}"/>
    <cellStyle name="Tusenskille 3 5 2 6" xfId="421" xr:uid="{00000000-0005-0000-0000-0000F1020000}"/>
    <cellStyle name="Tusenskille 3 5 2 7" xfId="511" xr:uid="{00000000-0005-0000-0000-0000F2020000}"/>
    <cellStyle name="Tusenskille 3 5 2 8" xfId="601" xr:uid="{00000000-0005-0000-0000-0000F3020000}"/>
    <cellStyle name="Tusenskille 3 5 2 9" xfId="691" xr:uid="{00000000-0005-0000-0000-0000F4020000}"/>
    <cellStyle name="Tusenskille 3 5 3" xfId="76" xr:uid="{00000000-0005-0000-0000-0000F5020000}"/>
    <cellStyle name="Tusenskille 3 5 3 2" xfId="169" xr:uid="{00000000-0005-0000-0000-0000F6020000}"/>
    <cellStyle name="Tusenskille 3 5 3 3" xfId="259" xr:uid="{00000000-0005-0000-0000-0000F7020000}"/>
    <cellStyle name="Tusenskille 3 5 3 4" xfId="349" xr:uid="{00000000-0005-0000-0000-0000F8020000}"/>
    <cellStyle name="Tusenskille 3 5 3 5" xfId="439" xr:uid="{00000000-0005-0000-0000-0000F9020000}"/>
    <cellStyle name="Tusenskille 3 5 3 6" xfId="529" xr:uid="{00000000-0005-0000-0000-0000FA020000}"/>
    <cellStyle name="Tusenskille 3 5 3 7" xfId="619" xr:uid="{00000000-0005-0000-0000-0000FB020000}"/>
    <cellStyle name="Tusenskille 3 5 3 8" xfId="709" xr:uid="{00000000-0005-0000-0000-0000FC020000}"/>
    <cellStyle name="Tusenskille 3 5 3 9" xfId="806" xr:uid="{00000000-0005-0000-0000-0000FD020000}"/>
    <cellStyle name="Tusenskille 3 5 4" xfId="132" xr:uid="{00000000-0005-0000-0000-0000FE020000}"/>
    <cellStyle name="Tusenskille 3 5 5" xfId="222" xr:uid="{00000000-0005-0000-0000-0000FF020000}"/>
    <cellStyle name="Tusenskille 3 5 6" xfId="312" xr:uid="{00000000-0005-0000-0000-000000030000}"/>
    <cellStyle name="Tusenskille 3 5 7" xfId="402" xr:uid="{00000000-0005-0000-0000-000001030000}"/>
    <cellStyle name="Tusenskille 3 5 8" xfId="492" xr:uid="{00000000-0005-0000-0000-000002030000}"/>
    <cellStyle name="Tusenskille 3 5 9" xfId="582" xr:uid="{00000000-0005-0000-0000-000003030000}"/>
    <cellStyle name="Tusenskille 3 6" xfId="37" xr:uid="{00000000-0005-0000-0000-000004030000}"/>
    <cellStyle name="Tusenskille 3 6 10" xfId="675" xr:uid="{00000000-0005-0000-0000-000005030000}"/>
    <cellStyle name="Tusenskille 3 6 11" xfId="770" xr:uid="{00000000-0005-0000-0000-000006030000}"/>
    <cellStyle name="Tusenskille 3 6 2" xfId="59" xr:uid="{00000000-0005-0000-0000-000007030000}"/>
    <cellStyle name="Tusenskille 3 6 2 10" xfId="790" xr:uid="{00000000-0005-0000-0000-000008030000}"/>
    <cellStyle name="Tusenskille 3 6 2 2" xfId="99" xr:uid="{00000000-0005-0000-0000-000009030000}"/>
    <cellStyle name="Tusenskille 3 6 2 2 2" xfId="191" xr:uid="{00000000-0005-0000-0000-00000A030000}"/>
    <cellStyle name="Tusenskille 3 6 2 2 3" xfId="281" xr:uid="{00000000-0005-0000-0000-00000B030000}"/>
    <cellStyle name="Tusenskille 3 6 2 2 4" xfId="371" xr:uid="{00000000-0005-0000-0000-00000C030000}"/>
    <cellStyle name="Tusenskille 3 6 2 2 5" xfId="461" xr:uid="{00000000-0005-0000-0000-00000D030000}"/>
    <cellStyle name="Tusenskille 3 6 2 2 6" xfId="551" xr:uid="{00000000-0005-0000-0000-00000E030000}"/>
    <cellStyle name="Tusenskille 3 6 2 2 7" xfId="641" xr:uid="{00000000-0005-0000-0000-00000F030000}"/>
    <cellStyle name="Tusenskille 3 6 2 2 8" xfId="731" xr:uid="{00000000-0005-0000-0000-000010030000}"/>
    <cellStyle name="Tusenskille 3 6 2 2 9" xfId="828" xr:uid="{00000000-0005-0000-0000-000011030000}"/>
    <cellStyle name="Tusenskille 3 6 2 3" xfId="154" xr:uid="{00000000-0005-0000-0000-000012030000}"/>
    <cellStyle name="Tusenskille 3 6 2 4" xfId="244" xr:uid="{00000000-0005-0000-0000-000013030000}"/>
    <cellStyle name="Tusenskille 3 6 2 5" xfId="334" xr:uid="{00000000-0005-0000-0000-000014030000}"/>
    <cellStyle name="Tusenskille 3 6 2 6" xfId="424" xr:uid="{00000000-0005-0000-0000-000015030000}"/>
    <cellStyle name="Tusenskille 3 6 2 7" xfId="514" xr:uid="{00000000-0005-0000-0000-000016030000}"/>
    <cellStyle name="Tusenskille 3 6 2 8" xfId="604" xr:uid="{00000000-0005-0000-0000-000017030000}"/>
    <cellStyle name="Tusenskille 3 6 2 9" xfId="694" xr:uid="{00000000-0005-0000-0000-000018030000}"/>
    <cellStyle name="Tusenskille 3 6 3" xfId="79" xr:uid="{00000000-0005-0000-0000-000019030000}"/>
    <cellStyle name="Tusenskille 3 6 3 2" xfId="172" xr:uid="{00000000-0005-0000-0000-00001A030000}"/>
    <cellStyle name="Tusenskille 3 6 3 3" xfId="262" xr:uid="{00000000-0005-0000-0000-00001B030000}"/>
    <cellStyle name="Tusenskille 3 6 3 4" xfId="352" xr:uid="{00000000-0005-0000-0000-00001C030000}"/>
    <cellStyle name="Tusenskille 3 6 3 5" xfId="442" xr:uid="{00000000-0005-0000-0000-00001D030000}"/>
    <cellStyle name="Tusenskille 3 6 3 6" xfId="532" xr:uid="{00000000-0005-0000-0000-00001E030000}"/>
    <cellStyle name="Tusenskille 3 6 3 7" xfId="622" xr:uid="{00000000-0005-0000-0000-00001F030000}"/>
    <cellStyle name="Tusenskille 3 6 3 8" xfId="712" xr:uid="{00000000-0005-0000-0000-000020030000}"/>
    <cellStyle name="Tusenskille 3 6 3 9" xfId="809" xr:uid="{00000000-0005-0000-0000-000021030000}"/>
    <cellStyle name="Tusenskille 3 6 4" xfId="135" xr:uid="{00000000-0005-0000-0000-000022030000}"/>
    <cellStyle name="Tusenskille 3 6 5" xfId="225" xr:uid="{00000000-0005-0000-0000-000023030000}"/>
    <cellStyle name="Tusenskille 3 6 6" xfId="315" xr:uid="{00000000-0005-0000-0000-000024030000}"/>
    <cellStyle name="Tusenskille 3 6 7" xfId="405" xr:uid="{00000000-0005-0000-0000-000025030000}"/>
    <cellStyle name="Tusenskille 3 6 8" xfId="495" xr:uid="{00000000-0005-0000-0000-000026030000}"/>
    <cellStyle name="Tusenskille 3 6 9" xfId="585" xr:uid="{00000000-0005-0000-0000-000027030000}"/>
    <cellStyle name="Tusenskille 3 7" xfId="43" xr:uid="{00000000-0005-0000-0000-000028030000}"/>
    <cellStyle name="Tusenskille 3 7 10" xfId="775" xr:uid="{00000000-0005-0000-0000-000029030000}"/>
    <cellStyle name="Tusenskille 3 7 2" xfId="83" xr:uid="{00000000-0005-0000-0000-00002A030000}"/>
    <cellStyle name="Tusenskille 3 7 2 2" xfId="176" xr:uid="{00000000-0005-0000-0000-00002B030000}"/>
    <cellStyle name="Tusenskille 3 7 2 3" xfId="266" xr:uid="{00000000-0005-0000-0000-00002C030000}"/>
    <cellStyle name="Tusenskille 3 7 2 4" xfId="356" xr:uid="{00000000-0005-0000-0000-00002D030000}"/>
    <cellStyle name="Tusenskille 3 7 2 5" xfId="446" xr:uid="{00000000-0005-0000-0000-00002E030000}"/>
    <cellStyle name="Tusenskille 3 7 2 6" xfId="536" xr:uid="{00000000-0005-0000-0000-00002F030000}"/>
    <cellStyle name="Tusenskille 3 7 2 7" xfId="626" xr:uid="{00000000-0005-0000-0000-000030030000}"/>
    <cellStyle name="Tusenskille 3 7 2 8" xfId="716" xr:uid="{00000000-0005-0000-0000-000031030000}"/>
    <cellStyle name="Tusenskille 3 7 2 9" xfId="813" xr:uid="{00000000-0005-0000-0000-000032030000}"/>
    <cellStyle name="Tusenskille 3 7 3" xfId="139" xr:uid="{00000000-0005-0000-0000-000033030000}"/>
    <cellStyle name="Tusenskille 3 7 4" xfId="229" xr:uid="{00000000-0005-0000-0000-000034030000}"/>
    <cellStyle name="Tusenskille 3 7 5" xfId="319" xr:uid="{00000000-0005-0000-0000-000035030000}"/>
    <cellStyle name="Tusenskille 3 7 6" xfId="409" xr:uid="{00000000-0005-0000-0000-000036030000}"/>
    <cellStyle name="Tusenskille 3 7 7" xfId="499" xr:uid="{00000000-0005-0000-0000-000037030000}"/>
    <cellStyle name="Tusenskille 3 7 8" xfId="589" xr:uid="{00000000-0005-0000-0000-000038030000}"/>
    <cellStyle name="Tusenskille 3 7 9" xfId="679" xr:uid="{00000000-0005-0000-0000-000039030000}"/>
    <cellStyle name="Tusenskille 3 8" xfId="64" xr:uid="{00000000-0005-0000-0000-00003A030000}"/>
    <cellStyle name="Tusenskille 3 8 2" xfId="157" xr:uid="{00000000-0005-0000-0000-00003B030000}"/>
    <cellStyle name="Tusenskille 3 8 3" xfId="247" xr:uid="{00000000-0005-0000-0000-00003C030000}"/>
    <cellStyle name="Tusenskille 3 8 4" xfId="337" xr:uid="{00000000-0005-0000-0000-00003D030000}"/>
    <cellStyle name="Tusenskille 3 8 5" xfId="427" xr:uid="{00000000-0005-0000-0000-00003E030000}"/>
    <cellStyle name="Tusenskille 3 8 6" xfId="517" xr:uid="{00000000-0005-0000-0000-00003F030000}"/>
    <cellStyle name="Tusenskille 3 8 7" xfId="607" xr:uid="{00000000-0005-0000-0000-000040030000}"/>
    <cellStyle name="Tusenskille 3 8 8" xfId="697" xr:uid="{00000000-0005-0000-0000-000041030000}"/>
    <cellStyle name="Tusenskille 3 8 9" xfId="794" xr:uid="{00000000-0005-0000-0000-000042030000}"/>
    <cellStyle name="Tusenskille 3 9" xfId="102" xr:uid="{00000000-0005-0000-0000-000043030000}"/>
    <cellStyle name="Tusenskille 3 9 2" xfId="194" xr:uid="{00000000-0005-0000-0000-000044030000}"/>
    <cellStyle name="Tusenskille 3 9 3" xfId="284" xr:uid="{00000000-0005-0000-0000-000045030000}"/>
    <cellStyle name="Tusenskille 3 9 4" xfId="374" xr:uid="{00000000-0005-0000-0000-000046030000}"/>
    <cellStyle name="Tusenskille 3 9 5" xfId="464" xr:uid="{00000000-0005-0000-0000-000047030000}"/>
    <cellStyle name="Tusenskille 3 9 6" xfId="554" xr:uid="{00000000-0005-0000-0000-000048030000}"/>
    <cellStyle name="Tusenskille 3 9 7" xfId="644" xr:uid="{00000000-0005-0000-0000-000049030000}"/>
    <cellStyle name="Tusenskille 3 9 8" xfId="734" xr:uid="{00000000-0005-0000-0000-00004A030000}"/>
    <cellStyle name="Tusenskille 3 9 9" xfId="831" xr:uid="{00000000-0005-0000-0000-00004B030000}"/>
    <cellStyle name="Tusenskille 4" xfId="17" xr:uid="{00000000-0005-0000-0000-00004C030000}"/>
    <cellStyle name="Tusenskille 4 2" xfId="753" xr:uid="{00000000-0005-0000-0000-00004D030000}"/>
    <cellStyle name="Tusenskille 5" xfId="13" xr:uid="{00000000-0005-0000-0000-00004E030000}"/>
    <cellStyle name="Tusenskille 5 2" xfId="749" xr:uid="{00000000-0005-0000-0000-00004F030000}"/>
    <cellStyle name="Tusenskille 6" xfId="115" xr:uid="{00000000-0005-0000-0000-000050030000}"/>
    <cellStyle name="TusenskilleFjernNull" xfId="846" xr:uid="{00000000-0005-0000-0000-000051030000}"/>
  </cellStyles>
  <dxfs count="140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8E9D6"/>
      <color rgb="FFFFFF99"/>
      <color rgb="FFF7D7F7"/>
      <color rgb="FFFCD2E2"/>
      <color rgb="FFD2FC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46" Type="http://schemas.openxmlformats.org/officeDocument/2006/relationships/customXml" Target="../customXml/item5.xml"/><Relationship Id="rId20" Type="http://schemas.openxmlformats.org/officeDocument/2006/relationships/worksheet" Target="worksheets/sheet20.xml"/><Relationship Id="rId41"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140801174953532"/>
          <c:y val="9.8477480734069936E-2"/>
          <c:w val="0.74903048765490665"/>
          <c:h val="0.65437502946862602"/>
        </c:manualLayout>
      </c:layout>
      <c:barChart>
        <c:barDir val="col"/>
        <c:grouping val="clustered"/>
        <c:varyColors val="0"/>
        <c:ser>
          <c:idx val="0"/>
          <c:order val="0"/>
          <c:tx>
            <c:strRef>
              <c:f>Figurer!$M$8</c:f>
              <c:strCache>
                <c:ptCount val="1"/>
                <c:pt idx="0">
                  <c:v>2017</c:v>
                </c:pt>
              </c:strCache>
            </c:strRef>
          </c:tx>
          <c:invertIfNegative val="0"/>
          <c:cat>
            <c:strRef>
              <c:f>Figurer!$L$9:$L$30</c:f>
              <c:strCache>
                <c:ptCount val="22"/>
                <c:pt idx="0">
                  <c:v>ACE</c:v>
                </c:pt>
                <c:pt idx="1">
                  <c:v>Danica Pensjon</c:v>
                </c:pt>
                <c:pt idx="2">
                  <c:v>DNB Liv</c:v>
                </c:pt>
                <c:pt idx="3">
                  <c:v>Eika Forsikring</c:v>
                </c:pt>
                <c:pt idx="4">
                  <c:v>Frende Livsfors</c:v>
                </c:pt>
                <c:pt idx="5">
                  <c:v>Frende Skade</c:v>
                </c:pt>
                <c:pt idx="6">
                  <c:v>Gjensidige Fors</c:v>
                </c:pt>
                <c:pt idx="7">
                  <c:v>Gjensidige Pensj</c:v>
                </c:pt>
                <c:pt idx="8">
                  <c:v>Handelsb Liv</c:v>
                </c:pt>
                <c:pt idx="9">
                  <c:v>If Skadefors</c:v>
                </c:pt>
                <c:pt idx="10">
                  <c:v>KLP</c:v>
                </c:pt>
                <c:pt idx="11">
                  <c:v>KLP Bedriftsp</c:v>
                </c:pt>
                <c:pt idx="12">
                  <c:v>KLP Skadef</c:v>
                </c:pt>
                <c:pt idx="13">
                  <c:v>Landbruksfors.</c:v>
                </c:pt>
                <c:pt idx="14">
                  <c:v>NEMI</c:v>
                </c:pt>
                <c:pt idx="15">
                  <c:v>Nordea Liv</c:v>
                </c:pt>
                <c:pt idx="16">
                  <c:v>OPF</c:v>
                </c:pt>
                <c:pt idx="17">
                  <c:v>Protector Fors</c:v>
                </c:pt>
                <c:pt idx="18">
                  <c:v>SpareBank 1</c:v>
                </c:pt>
                <c:pt idx="19">
                  <c:v>Storebrand </c:v>
                </c:pt>
                <c:pt idx="20">
                  <c:v>Telenor Fors</c:v>
                </c:pt>
                <c:pt idx="21">
                  <c:v>Tryg Fors</c:v>
                </c:pt>
              </c:strCache>
            </c:strRef>
          </c:cat>
          <c:val>
            <c:numRef>
              <c:f>Figurer!$M$9:$M$30</c:f>
              <c:numCache>
                <c:formatCode>#,##0</c:formatCode>
                <c:ptCount val="22"/>
                <c:pt idx="0">
                  <c:v>0</c:v>
                </c:pt>
                <c:pt idx="1">
                  <c:v>195763.908</c:v>
                </c:pt>
                <c:pt idx="2">
                  <c:v>3096198</c:v>
                </c:pt>
                <c:pt idx="3">
                  <c:v>154629</c:v>
                </c:pt>
                <c:pt idx="4">
                  <c:v>435779.783</c:v>
                </c:pt>
                <c:pt idx="5">
                  <c:v>4451</c:v>
                </c:pt>
                <c:pt idx="6">
                  <c:v>1205494</c:v>
                </c:pt>
                <c:pt idx="7">
                  <c:v>276379</c:v>
                </c:pt>
                <c:pt idx="8">
                  <c:v>19906</c:v>
                </c:pt>
                <c:pt idx="9">
                  <c:v>286954.01899999997</c:v>
                </c:pt>
                <c:pt idx="10">
                  <c:v>14896769.38098</c:v>
                </c:pt>
                <c:pt idx="11">
                  <c:v>42087</c:v>
                </c:pt>
                <c:pt idx="12">
                  <c:v>128824.133</c:v>
                </c:pt>
                <c:pt idx="13">
                  <c:v>24256</c:v>
                </c:pt>
                <c:pt idx="14">
                  <c:v>2011</c:v>
                </c:pt>
                <c:pt idx="15">
                  <c:v>1055831.3638755032</c:v>
                </c:pt>
                <c:pt idx="16">
                  <c:v>1524757</c:v>
                </c:pt>
                <c:pt idx="17">
                  <c:v>0</c:v>
                </c:pt>
                <c:pt idx="18">
                  <c:v>1488344.30137</c:v>
                </c:pt>
                <c:pt idx="19">
                  <c:v>3684464.4149999996</c:v>
                </c:pt>
                <c:pt idx="20">
                  <c:v>23751</c:v>
                </c:pt>
                <c:pt idx="21">
                  <c:v>458748.43799999997</c:v>
                </c:pt>
              </c:numCache>
            </c:numRef>
          </c:val>
          <c:extLst>
            <c:ext xmlns:c16="http://schemas.microsoft.com/office/drawing/2014/chart" uri="{C3380CC4-5D6E-409C-BE32-E72D297353CC}">
              <c16:uniqueId val="{00000002-93AE-4CD9-98AD-A52686D1F9FB}"/>
            </c:ext>
          </c:extLst>
        </c:ser>
        <c:ser>
          <c:idx val="1"/>
          <c:order val="1"/>
          <c:tx>
            <c:strRef>
              <c:f>Figurer!$N$8</c:f>
              <c:strCache>
                <c:ptCount val="1"/>
                <c:pt idx="0">
                  <c:v>2018</c:v>
                </c:pt>
              </c:strCache>
            </c:strRef>
          </c:tx>
          <c:invertIfNegative val="0"/>
          <c:cat>
            <c:strRef>
              <c:f>Figurer!$L$9:$L$30</c:f>
              <c:strCache>
                <c:ptCount val="22"/>
                <c:pt idx="0">
                  <c:v>ACE</c:v>
                </c:pt>
                <c:pt idx="1">
                  <c:v>Danica Pensjon</c:v>
                </c:pt>
                <c:pt idx="2">
                  <c:v>DNB Liv</c:v>
                </c:pt>
                <c:pt idx="3">
                  <c:v>Eika Forsikring</c:v>
                </c:pt>
                <c:pt idx="4">
                  <c:v>Frende Livsfors</c:v>
                </c:pt>
                <c:pt idx="5">
                  <c:v>Frende Skade</c:v>
                </c:pt>
                <c:pt idx="6">
                  <c:v>Gjensidige Fors</c:v>
                </c:pt>
                <c:pt idx="7">
                  <c:v>Gjensidige Pensj</c:v>
                </c:pt>
                <c:pt idx="8">
                  <c:v>Handelsb Liv</c:v>
                </c:pt>
                <c:pt idx="9">
                  <c:v>If Skadefors</c:v>
                </c:pt>
                <c:pt idx="10">
                  <c:v>KLP</c:v>
                </c:pt>
                <c:pt idx="11">
                  <c:v>KLP Bedriftsp</c:v>
                </c:pt>
                <c:pt idx="12">
                  <c:v>KLP Skadef</c:v>
                </c:pt>
                <c:pt idx="13">
                  <c:v>Landbruksfors.</c:v>
                </c:pt>
                <c:pt idx="14">
                  <c:v>NEMI</c:v>
                </c:pt>
                <c:pt idx="15">
                  <c:v>Nordea Liv</c:v>
                </c:pt>
                <c:pt idx="16">
                  <c:v>OPF</c:v>
                </c:pt>
                <c:pt idx="17">
                  <c:v>Protector Fors</c:v>
                </c:pt>
                <c:pt idx="18">
                  <c:v>SpareBank 1</c:v>
                </c:pt>
                <c:pt idx="19">
                  <c:v>Storebrand </c:v>
                </c:pt>
                <c:pt idx="20">
                  <c:v>Telenor Fors</c:v>
                </c:pt>
                <c:pt idx="21">
                  <c:v>Tryg Fors</c:v>
                </c:pt>
              </c:strCache>
            </c:strRef>
          </c:cat>
          <c:val>
            <c:numRef>
              <c:f>Figurer!$N$9:$N$30</c:f>
              <c:numCache>
                <c:formatCode>#,##0</c:formatCode>
                <c:ptCount val="22"/>
                <c:pt idx="0">
                  <c:v>0</c:v>
                </c:pt>
                <c:pt idx="1">
                  <c:v>207699.397</c:v>
                </c:pt>
                <c:pt idx="2">
                  <c:v>2678691</c:v>
                </c:pt>
                <c:pt idx="3">
                  <c:v>167974</c:v>
                </c:pt>
                <c:pt idx="4">
                  <c:v>461898</c:v>
                </c:pt>
                <c:pt idx="5">
                  <c:v>5092</c:v>
                </c:pt>
                <c:pt idx="6">
                  <c:v>1211719</c:v>
                </c:pt>
                <c:pt idx="7">
                  <c:v>315310</c:v>
                </c:pt>
                <c:pt idx="8">
                  <c:v>19122</c:v>
                </c:pt>
                <c:pt idx="9">
                  <c:v>273642.10161000001</c:v>
                </c:pt>
                <c:pt idx="10">
                  <c:v>21895155.24456</c:v>
                </c:pt>
                <c:pt idx="11">
                  <c:v>46821</c:v>
                </c:pt>
                <c:pt idx="12">
                  <c:v>119515</c:v>
                </c:pt>
                <c:pt idx="13">
                  <c:v>23683</c:v>
                </c:pt>
                <c:pt idx="14">
                  <c:v>1012</c:v>
                </c:pt>
                <c:pt idx="15">
                  <c:v>911121.95053652162</c:v>
                </c:pt>
                <c:pt idx="16">
                  <c:v>1444566</c:v>
                </c:pt>
                <c:pt idx="17">
                  <c:v>251893.27284613601</c:v>
                </c:pt>
                <c:pt idx="18">
                  <c:v>1452699.33066</c:v>
                </c:pt>
                <c:pt idx="19">
                  <c:v>3517282.2279999997</c:v>
                </c:pt>
                <c:pt idx="20">
                  <c:v>20446</c:v>
                </c:pt>
                <c:pt idx="21">
                  <c:v>458835</c:v>
                </c:pt>
              </c:numCache>
            </c:numRef>
          </c:val>
          <c:extLst>
            <c:ext xmlns:c16="http://schemas.microsoft.com/office/drawing/2014/chart" uri="{C3380CC4-5D6E-409C-BE32-E72D297353CC}">
              <c16:uniqueId val="{00000003-93AE-4CD9-98AD-A52686D1F9FB}"/>
            </c:ext>
          </c:extLst>
        </c:ser>
        <c:dLbls>
          <c:showLegendKey val="0"/>
          <c:showVal val="0"/>
          <c:showCatName val="0"/>
          <c:showSerName val="0"/>
          <c:showPercent val="0"/>
          <c:showBubbleSize val="0"/>
        </c:dLbls>
        <c:gapWidth val="150"/>
        <c:axId val="242174208"/>
        <c:axId val="242180096"/>
      </c:barChart>
      <c:catAx>
        <c:axId val="24217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180096"/>
        <c:crosses val="autoZero"/>
        <c:auto val="1"/>
        <c:lblAlgn val="ctr"/>
        <c:lblOffset val="100"/>
        <c:tickLblSkip val="1"/>
        <c:tickMarkSkip val="1"/>
        <c:noMultiLvlLbl val="0"/>
      </c:catAx>
      <c:valAx>
        <c:axId val="242180096"/>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444532284870034E-3"/>
              <c:y val="0.3517112756115066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174208"/>
        <c:crosses val="autoZero"/>
        <c:crossBetween val="between"/>
      </c:valAx>
    </c:plotArea>
    <c:legend>
      <c:legendPos val="b"/>
      <c:layout>
        <c:manualLayout>
          <c:xMode val="edge"/>
          <c:yMode val="edge"/>
          <c:x val="0.35321900023541236"/>
          <c:y val="0.94486784960263159"/>
          <c:w val="9.5093936551103805E-2"/>
          <c:h val="3.879799456205698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608656849620704"/>
          <c:y val="0.10754105736782903"/>
          <c:w val="0.77619271486646502"/>
          <c:h val="0.61573077622722905"/>
        </c:manualLayout>
      </c:layout>
      <c:barChart>
        <c:barDir val="col"/>
        <c:grouping val="clustered"/>
        <c:varyColors val="0"/>
        <c:ser>
          <c:idx val="0"/>
          <c:order val="0"/>
          <c:tx>
            <c:strRef>
              <c:f>Figurer!$M$35</c:f>
              <c:strCache>
                <c:ptCount val="1"/>
                <c:pt idx="0">
                  <c:v>2017</c:v>
                </c:pt>
              </c:strCache>
            </c:strRef>
          </c:tx>
          <c:invertIfNegative val="0"/>
          <c:cat>
            <c:strRef>
              <c:f>Figurer!$L$36:$L$45</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Figurer!$M$36:$M$45</c:f>
              <c:numCache>
                <c:formatCode>#,##0</c:formatCode>
                <c:ptCount val="10"/>
                <c:pt idx="0">
                  <c:v>872284.58900000004</c:v>
                </c:pt>
                <c:pt idx="1">
                  <c:v>4145174</c:v>
                </c:pt>
                <c:pt idx="2">
                  <c:v>168384</c:v>
                </c:pt>
                <c:pt idx="3">
                  <c:v>1226333</c:v>
                </c:pt>
                <c:pt idx="4">
                  <c:v>52296.226000000002</c:v>
                </c:pt>
                <c:pt idx="5">
                  <c:v>176194</c:v>
                </c:pt>
                <c:pt idx="6">
                  <c:v>4608895.0639900006</c:v>
                </c:pt>
                <c:pt idx="7">
                  <c:v>59615</c:v>
                </c:pt>
                <c:pt idx="8">
                  <c:v>1413647.3683399998</c:v>
                </c:pt>
                <c:pt idx="9">
                  <c:v>5054517.3</c:v>
                </c:pt>
              </c:numCache>
            </c:numRef>
          </c:val>
          <c:extLst>
            <c:ext xmlns:c16="http://schemas.microsoft.com/office/drawing/2014/chart" uri="{C3380CC4-5D6E-409C-BE32-E72D297353CC}">
              <c16:uniqueId val="{00000000-3971-4F9A-B5A3-CF52C774B823}"/>
            </c:ext>
          </c:extLst>
        </c:ser>
        <c:ser>
          <c:idx val="1"/>
          <c:order val="1"/>
          <c:tx>
            <c:strRef>
              <c:f>Figurer!$N$35</c:f>
              <c:strCache>
                <c:ptCount val="1"/>
                <c:pt idx="0">
                  <c:v>2018</c:v>
                </c:pt>
              </c:strCache>
            </c:strRef>
          </c:tx>
          <c:invertIfNegative val="0"/>
          <c:cat>
            <c:strRef>
              <c:f>Figurer!$L$36:$L$45</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Figurer!$N$36:$N$45</c:f>
              <c:numCache>
                <c:formatCode>#,##0</c:formatCode>
                <c:ptCount val="10"/>
                <c:pt idx="0">
                  <c:v>930551.38800000004</c:v>
                </c:pt>
                <c:pt idx="1">
                  <c:v>4208747</c:v>
                </c:pt>
                <c:pt idx="2">
                  <c:v>178293</c:v>
                </c:pt>
                <c:pt idx="3">
                  <c:v>1378089</c:v>
                </c:pt>
                <c:pt idx="4">
                  <c:v>90028.570999999996</c:v>
                </c:pt>
                <c:pt idx="5">
                  <c:v>210392</c:v>
                </c:pt>
                <c:pt idx="6">
                  <c:v>4286493.9119699998</c:v>
                </c:pt>
                <c:pt idx="7">
                  <c:v>73667</c:v>
                </c:pt>
                <c:pt idx="8">
                  <c:v>1866273.1100599999</c:v>
                </c:pt>
                <c:pt idx="9">
                  <c:v>5304820.9420000007</c:v>
                </c:pt>
              </c:numCache>
            </c:numRef>
          </c:val>
          <c:extLst>
            <c:ext xmlns:c16="http://schemas.microsoft.com/office/drawing/2014/chart" uri="{C3380CC4-5D6E-409C-BE32-E72D297353CC}">
              <c16:uniqueId val="{00000001-3971-4F9A-B5A3-CF52C774B823}"/>
            </c:ext>
          </c:extLst>
        </c:ser>
        <c:dLbls>
          <c:showLegendKey val="0"/>
          <c:showVal val="0"/>
          <c:showCatName val="0"/>
          <c:showSerName val="0"/>
          <c:showPercent val="0"/>
          <c:showBubbleSize val="0"/>
        </c:dLbls>
        <c:gapWidth val="150"/>
        <c:axId val="242208128"/>
        <c:axId val="242427008"/>
      </c:barChart>
      <c:catAx>
        <c:axId val="24220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427008"/>
        <c:crosses val="autoZero"/>
        <c:auto val="1"/>
        <c:lblAlgn val="ctr"/>
        <c:lblOffset val="100"/>
        <c:tickLblSkip val="1"/>
        <c:tickMarkSkip val="1"/>
        <c:noMultiLvlLbl val="0"/>
      </c:catAx>
      <c:valAx>
        <c:axId val="24242700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541508114698515E-3"/>
              <c:y val="0.33962311853875432"/>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208128"/>
        <c:crosses val="autoZero"/>
        <c:crossBetween val="between"/>
      </c:valAx>
    </c:plotArea>
    <c:legend>
      <c:legendPos val="b"/>
      <c:layout>
        <c:manualLayout>
          <c:xMode val="edge"/>
          <c:yMode val="edge"/>
          <c:x val="0.34749475592659351"/>
          <c:y val="0.93710900423161392"/>
          <c:w val="0.23943149676571668"/>
          <c:h val="5.0314424982592074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034622721340161"/>
          <c:y val="7.9682070044274814E-2"/>
          <c:w val="0.72950920069418312"/>
          <c:h val="0.62009389947752291"/>
        </c:manualLayout>
      </c:layout>
      <c:barChart>
        <c:barDir val="col"/>
        <c:grouping val="clustered"/>
        <c:varyColors val="0"/>
        <c:ser>
          <c:idx val="0"/>
          <c:order val="0"/>
          <c:tx>
            <c:strRef>
              <c:f>Figurer!$M$59</c:f>
              <c:strCache>
                <c:ptCount val="1"/>
                <c:pt idx="0">
                  <c:v>2017</c:v>
                </c:pt>
              </c:strCache>
            </c:strRef>
          </c:tx>
          <c:invertIfNegative val="0"/>
          <c:cat>
            <c:strRef>
              <c:f>Figurer!$L$60:$L$73</c:f>
              <c:strCache>
                <c:ptCount val="14"/>
                <c:pt idx="0">
                  <c:v>Danica Pensjon</c:v>
                </c:pt>
                <c:pt idx="1">
                  <c:v>DNB Liv</c:v>
                </c:pt>
                <c:pt idx="2">
                  <c:v>Eika Forsikring</c:v>
                </c:pt>
                <c:pt idx="3">
                  <c:v>Frende Livsfors</c:v>
                </c:pt>
                <c:pt idx="4">
                  <c:v>Gjensidige Fors</c:v>
                </c:pt>
                <c:pt idx="5">
                  <c:v>Gjensidige Pensj</c:v>
                </c:pt>
                <c:pt idx="6">
                  <c:v>Handelsb Liv</c:v>
                </c:pt>
                <c:pt idx="7">
                  <c:v>If Skadefors</c:v>
                </c:pt>
                <c:pt idx="8">
                  <c:v>KLP</c:v>
                </c:pt>
                <c:pt idx="9">
                  <c:v>KLP Bedriftsp</c:v>
                </c:pt>
                <c:pt idx="10">
                  <c:v>Nordea Liv</c:v>
                </c:pt>
                <c:pt idx="11">
                  <c:v>OPF</c:v>
                </c:pt>
                <c:pt idx="12">
                  <c:v>SpareBank 1</c:v>
                </c:pt>
                <c:pt idx="13">
                  <c:v>Storebrand </c:v>
                </c:pt>
              </c:strCache>
            </c:strRef>
          </c:cat>
          <c:val>
            <c:numRef>
              <c:f>Figurer!$M$60:$M$73</c:f>
              <c:numCache>
                <c:formatCode>#,##0</c:formatCode>
                <c:ptCount val="14"/>
                <c:pt idx="0">
                  <c:v>981728.21099999989</c:v>
                </c:pt>
                <c:pt idx="1">
                  <c:v>203085268</c:v>
                </c:pt>
                <c:pt idx="2">
                  <c:v>0</c:v>
                </c:pt>
                <c:pt idx="3">
                  <c:v>859744</c:v>
                </c:pt>
                <c:pt idx="4">
                  <c:v>0</c:v>
                </c:pt>
                <c:pt idx="5">
                  <c:v>5705784</c:v>
                </c:pt>
                <c:pt idx="6">
                  <c:v>27134</c:v>
                </c:pt>
                <c:pt idx="7">
                  <c:v>0</c:v>
                </c:pt>
                <c:pt idx="8">
                  <c:v>432230923.24921</c:v>
                </c:pt>
                <c:pt idx="9">
                  <c:v>1534741</c:v>
                </c:pt>
                <c:pt idx="10">
                  <c:v>49326979.999999985</c:v>
                </c:pt>
                <c:pt idx="11">
                  <c:v>66551653</c:v>
                </c:pt>
                <c:pt idx="12">
                  <c:v>18002122.574650001</c:v>
                </c:pt>
                <c:pt idx="13">
                  <c:v>179546571.70300001</c:v>
                </c:pt>
              </c:numCache>
            </c:numRef>
          </c:val>
          <c:extLst>
            <c:ext xmlns:c16="http://schemas.microsoft.com/office/drawing/2014/chart" uri="{C3380CC4-5D6E-409C-BE32-E72D297353CC}">
              <c16:uniqueId val="{00000000-F5D7-4882-A9B6-45C2F0317A05}"/>
            </c:ext>
          </c:extLst>
        </c:ser>
        <c:ser>
          <c:idx val="1"/>
          <c:order val="1"/>
          <c:tx>
            <c:strRef>
              <c:f>Figurer!$N$59</c:f>
              <c:strCache>
                <c:ptCount val="1"/>
                <c:pt idx="0">
                  <c:v>2018</c:v>
                </c:pt>
              </c:strCache>
            </c:strRef>
          </c:tx>
          <c:invertIfNegative val="0"/>
          <c:cat>
            <c:strRef>
              <c:f>Figurer!$L$60:$L$73</c:f>
              <c:strCache>
                <c:ptCount val="14"/>
                <c:pt idx="0">
                  <c:v>Danica Pensjon</c:v>
                </c:pt>
                <c:pt idx="1">
                  <c:v>DNB Liv</c:v>
                </c:pt>
                <c:pt idx="2">
                  <c:v>Eika Forsikring</c:v>
                </c:pt>
                <c:pt idx="3">
                  <c:v>Frende Livsfors</c:v>
                </c:pt>
                <c:pt idx="4">
                  <c:v>Gjensidige Fors</c:v>
                </c:pt>
                <c:pt idx="5">
                  <c:v>Gjensidige Pensj</c:v>
                </c:pt>
                <c:pt idx="6">
                  <c:v>Handelsb Liv</c:v>
                </c:pt>
                <c:pt idx="7">
                  <c:v>If Skadefors</c:v>
                </c:pt>
                <c:pt idx="8">
                  <c:v>KLP</c:v>
                </c:pt>
                <c:pt idx="9">
                  <c:v>KLP Bedriftsp</c:v>
                </c:pt>
                <c:pt idx="10">
                  <c:v>Nordea Liv</c:v>
                </c:pt>
                <c:pt idx="11">
                  <c:v>OPF</c:v>
                </c:pt>
                <c:pt idx="12">
                  <c:v>SpareBank 1</c:v>
                </c:pt>
                <c:pt idx="13">
                  <c:v>Storebrand </c:v>
                </c:pt>
              </c:strCache>
            </c:strRef>
          </c:cat>
          <c:val>
            <c:numRef>
              <c:f>Figurer!$N$60:$N$73</c:f>
              <c:numCache>
                <c:formatCode>#,##0</c:formatCode>
                <c:ptCount val="14"/>
                <c:pt idx="0">
                  <c:v>1062443.889</c:v>
                </c:pt>
                <c:pt idx="1">
                  <c:v>201995081</c:v>
                </c:pt>
                <c:pt idx="2">
                  <c:v>0</c:v>
                </c:pt>
                <c:pt idx="3">
                  <c:v>913292</c:v>
                </c:pt>
                <c:pt idx="4">
                  <c:v>0</c:v>
                </c:pt>
                <c:pt idx="5">
                  <c:v>6339478</c:v>
                </c:pt>
                <c:pt idx="6">
                  <c:v>22086</c:v>
                </c:pt>
                <c:pt idx="7">
                  <c:v>0</c:v>
                </c:pt>
                <c:pt idx="8">
                  <c:v>465567937.94161999</c:v>
                </c:pt>
                <c:pt idx="9">
                  <c:v>1675895</c:v>
                </c:pt>
                <c:pt idx="10">
                  <c:v>49965829.999989569</c:v>
                </c:pt>
                <c:pt idx="11">
                  <c:v>72102299</c:v>
                </c:pt>
                <c:pt idx="12">
                  <c:v>19103233.845959999</c:v>
                </c:pt>
                <c:pt idx="13">
                  <c:v>181759928.14200002</c:v>
                </c:pt>
              </c:numCache>
            </c:numRef>
          </c:val>
          <c:extLst>
            <c:ext xmlns:c16="http://schemas.microsoft.com/office/drawing/2014/chart" uri="{C3380CC4-5D6E-409C-BE32-E72D297353CC}">
              <c16:uniqueId val="{00000001-F5D7-4882-A9B6-45C2F0317A05}"/>
            </c:ext>
          </c:extLst>
        </c:ser>
        <c:dLbls>
          <c:showLegendKey val="0"/>
          <c:showVal val="0"/>
          <c:showCatName val="0"/>
          <c:showSerName val="0"/>
          <c:showPercent val="0"/>
          <c:showBubbleSize val="0"/>
        </c:dLbls>
        <c:gapWidth val="150"/>
        <c:axId val="242742784"/>
        <c:axId val="242744320"/>
      </c:barChart>
      <c:catAx>
        <c:axId val="2427427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744320"/>
        <c:crosses val="autoZero"/>
        <c:auto val="1"/>
        <c:lblAlgn val="ctr"/>
        <c:lblOffset val="100"/>
        <c:tickLblSkip val="1"/>
        <c:tickMarkSkip val="1"/>
        <c:noMultiLvlLbl val="0"/>
      </c:catAx>
      <c:valAx>
        <c:axId val="24274432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4590163934426229E-2"/>
              <c:y val="0.3486597658438787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742784"/>
        <c:crosses val="autoZero"/>
        <c:crossBetween val="between"/>
      </c:valAx>
    </c:plotArea>
    <c:legend>
      <c:legendPos val="b"/>
      <c:layout>
        <c:manualLayout>
          <c:xMode val="edge"/>
          <c:yMode val="edge"/>
          <c:x val="0.36156705821608365"/>
          <c:y val="0.94061493998643431"/>
          <c:w val="0.21357027092924838"/>
          <c:h val="4.597693827597392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826753749914957"/>
          <c:y val="9.2115610054672017E-2"/>
          <c:w val="0.74306560247500353"/>
          <c:h val="0.6114621490399017"/>
        </c:manualLayout>
      </c:layout>
      <c:barChart>
        <c:barDir val="col"/>
        <c:grouping val="clustered"/>
        <c:varyColors val="0"/>
        <c:ser>
          <c:idx val="0"/>
          <c:order val="0"/>
          <c:tx>
            <c:strRef>
              <c:f>Figurer!$M$84</c:f>
              <c:strCache>
                <c:ptCount val="1"/>
                <c:pt idx="0">
                  <c:v>2017</c:v>
                </c:pt>
              </c:strCache>
            </c:strRef>
          </c:tx>
          <c:invertIfNegative val="0"/>
          <c:cat>
            <c:strRef>
              <c:f>Figurer!$L$85:$L$94</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Figurer!$M$85:$M$94</c:f>
              <c:numCache>
                <c:formatCode>#,##0</c:formatCode>
                <c:ptCount val="10"/>
                <c:pt idx="0">
                  <c:v>15516241.074000001</c:v>
                </c:pt>
                <c:pt idx="1">
                  <c:v>67680359</c:v>
                </c:pt>
                <c:pt idx="2">
                  <c:v>2925269</c:v>
                </c:pt>
                <c:pt idx="3">
                  <c:v>20522578</c:v>
                </c:pt>
                <c:pt idx="4">
                  <c:v>2288839.25715</c:v>
                </c:pt>
                <c:pt idx="5">
                  <c:v>2183015</c:v>
                </c:pt>
                <c:pt idx="6">
                  <c:v>52390620</c:v>
                </c:pt>
                <c:pt idx="7">
                  <c:v>1903610</c:v>
                </c:pt>
                <c:pt idx="8">
                  <c:v>21802567.120070003</c:v>
                </c:pt>
                <c:pt idx="9">
                  <c:v>71261439.237000003</c:v>
                </c:pt>
              </c:numCache>
            </c:numRef>
          </c:val>
          <c:extLst>
            <c:ext xmlns:c16="http://schemas.microsoft.com/office/drawing/2014/chart" uri="{C3380CC4-5D6E-409C-BE32-E72D297353CC}">
              <c16:uniqueId val="{00000000-62B1-4395-80F9-424B1553CC96}"/>
            </c:ext>
          </c:extLst>
        </c:ser>
        <c:ser>
          <c:idx val="1"/>
          <c:order val="1"/>
          <c:tx>
            <c:strRef>
              <c:f>Figurer!$N$84</c:f>
              <c:strCache>
                <c:ptCount val="1"/>
                <c:pt idx="0">
                  <c:v>2018</c:v>
                </c:pt>
              </c:strCache>
            </c:strRef>
          </c:tx>
          <c:invertIfNegative val="0"/>
          <c:cat>
            <c:strRef>
              <c:f>Figurer!$L$85:$L$94</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Figurer!$N$85:$N$94</c:f>
              <c:numCache>
                <c:formatCode>#,##0</c:formatCode>
                <c:ptCount val="10"/>
                <c:pt idx="0">
                  <c:v>17266330.386</c:v>
                </c:pt>
                <c:pt idx="1">
                  <c:v>78277486.437999994</c:v>
                </c:pt>
                <c:pt idx="2">
                  <c:v>3320021</c:v>
                </c:pt>
                <c:pt idx="3">
                  <c:v>23904710</c:v>
                </c:pt>
                <c:pt idx="4">
                  <c:v>2451095.8211500002</c:v>
                </c:pt>
                <c:pt idx="5">
                  <c:v>3075141</c:v>
                </c:pt>
                <c:pt idx="6">
                  <c:v>60641550</c:v>
                </c:pt>
                <c:pt idx="7">
                  <c:v>2163599</c:v>
                </c:pt>
                <c:pt idx="8">
                  <c:v>28011120.555509999</c:v>
                </c:pt>
                <c:pt idx="9">
                  <c:v>93597754.061000004</c:v>
                </c:pt>
              </c:numCache>
            </c:numRef>
          </c:val>
          <c:extLst>
            <c:ext xmlns:c16="http://schemas.microsoft.com/office/drawing/2014/chart" uri="{C3380CC4-5D6E-409C-BE32-E72D297353CC}">
              <c16:uniqueId val="{00000001-62B1-4395-80F9-424B1553CC96}"/>
            </c:ext>
          </c:extLst>
        </c:ser>
        <c:dLbls>
          <c:showLegendKey val="0"/>
          <c:showVal val="0"/>
          <c:showCatName val="0"/>
          <c:showSerName val="0"/>
          <c:showPercent val="0"/>
          <c:showBubbleSize val="0"/>
        </c:dLbls>
        <c:gapWidth val="150"/>
        <c:axId val="243158400"/>
        <c:axId val="243164288"/>
      </c:barChart>
      <c:catAx>
        <c:axId val="2431584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3164288"/>
        <c:crosses val="autoZero"/>
        <c:auto val="1"/>
        <c:lblAlgn val="ctr"/>
        <c:lblOffset val="100"/>
        <c:tickLblSkip val="1"/>
        <c:tickMarkSkip val="1"/>
        <c:noMultiLvlLbl val="0"/>
      </c:catAx>
      <c:valAx>
        <c:axId val="24316428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5920873124147342E-2"/>
              <c:y val="0.3354438600313303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158400"/>
        <c:crosses val="autoZero"/>
        <c:crossBetween val="between"/>
      </c:valAx>
    </c:plotArea>
    <c:legend>
      <c:legendPos val="b"/>
      <c:layout>
        <c:manualLayout>
          <c:xMode val="edge"/>
          <c:yMode val="edge"/>
          <c:x val="0.34561192811335145"/>
          <c:y val="0.93671075700518092"/>
          <c:w val="0.23419750566649891"/>
          <c:h val="4.8523233014845533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614144699303892"/>
          <c:y val="8.40864305054419E-2"/>
          <c:w val="0.75271796188519913"/>
          <c:h val="0.62564087493112053"/>
        </c:manualLayout>
      </c:layout>
      <c:barChart>
        <c:barDir val="col"/>
        <c:grouping val="clustered"/>
        <c:varyColors val="0"/>
        <c:ser>
          <c:idx val="0"/>
          <c:order val="0"/>
          <c:tx>
            <c:strRef>
              <c:f>Figurer!$M$111</c:f>
              <c:strCache>
                <c:ptCount val="1"/>
                <c:pt idx="0">
                  <c:v>2017</c:v>
                </c:pt>
              </c:strCache>
            </c:strRef>
          </c:tx>
          <c:invertIfNegative val="0"/>
          <c:cat>
            <c:strRef>
              <c:f>Figurer!$L$112:$L$119</c:f>
              <c:strCache>
                <c:ptCount val="8"/>
                <c:pt idx="0">
                  <c:v>Danica Pensjon</c:v>
                </c:pt>
                <c:pt idx="1">
                  <c:v>DNB Liv</c:v>
                </c:pt>
                <c:pt idx="2">
                  <c:v>Gjensidige Pensj</c:v>
                </c:pt>
                <c:pt idx="3">
                  <c:v>KLP</c:v>
                </c:pt>
                <c:pt idx="4">
                  <c:v>KLP Bedriftsp</c:v>
                </c:pt>
                <c:pt idx="5">
                  <c:v>Nordea Liv</c:v>
                </c:pt>
                <c:pt idx="6">
                  <c:v>SpareBank 1</c:v>
                </c:pt>
                <c:pt idx="7">
                  <c:v>Storebrand </c:v>
                </c:pt>
              </c:strCache>
            </c:strRef>
          </c:cat>
          <c:val>
            <c:numRef>
              <c:f>Figurer!$M$112:$M$119</c:f>
              <c:numCache>
                <c:formatCode>#,##0</c:formatCode>
                <c:ptCount val="8"/>
                <c:pt idx="0">
                  <c:v>6533.34</c:v>
                </c:pt>
                <c:pt idx="1">
                  <c:v>265666</c:v>
                </c:pt>
                <c:pt idx="2">
                  <c:v>28932</c:v>
                </c:pt>
                <c:pt idx="3">
                  <c:v>-27046.426999999996</c:v>
                </c:pt>
                <c:pt idx="4">
                  <c:v>-12133</c:v>
                </c:pt>
                <c:pt idx="5">
                  <c:v>-56828.131709999798</c:v>
                </c:pt>
                <c:pt idx="6">
                  <c:v>1724.0824799999973</c:v>
                </c:pt>
                <c:pt idx="7">
                  <c:v>-257188.065</c:v>
                </c:pt>
              </c:numCache>
            </c:numRef>
          </c:val>
          <c:extLst>
            <c:ext xmlns:c16="http://schemas.microsoft.com/office/drawing/2014/chart" uri="{C3380CC4-5D6E-409C-BE32-E72D297353CC}">
              <c16:uniqueId val="{00000000-2BF8-4278-857F-91A0E7196849}"/>
            </c:ext>
          </c:extLst>
        </c:ser>
        <c:ser>
          <c:idx val="1"/>
          <c:order val="1"/>
          <c:tx>
            <c:strRef>
              <c:f>Figurer!$N$111</c:f>
              <c:strCache>
                <c:ptCount val="1"/>
                <c:pt idx="0">
                  <c:v>2018</c:v>
                </c:pt>
              </c:strCache>
            </c:strRef>
          </c:tx>
          <c:invertIfNegative val="0"/>
          <c:cat>
            <c:strRef>
              <c:f>Figurer!$L$112:$L$119</c:f>
              <c:strCache>
                <c:ptCount val="8"/>
                <c:pt idx="0">
                  <c:v>Danica Pensjon</c:v>
                </c:pt>
                <c:pt idx="1">
                  <c:v>DNB Liv</c:v>
                </c:pt>
                <c:pt idx="2">
                  <c:v>Gjensidige Pensj</c:v>
                </c:pt>
                <c:pt idx="3">
                  <c:v>KLP</c:v>
                </c:pt>
                <c:pt idx="4">
                  <c:v>KLP Bedriftsp</c:v>
                </c:pt>
                <c:pt idx="5">
                  <c:v>Nordea Liv</c:v>
                </c:pt>
                <c:pt idx="6">
                  <c:v>SpareBank 1</c:v>
                </c:pt>
                <c:pt idx="7">
                  <c:v>Storebrand </c:v>
                </c:pt>
              </c:strCache>
            </c:strRef>
          </c:cat>
          <c:val>
            <c:numRef>
              <c:f>Figurer!$N$112:$N$119</c:f>
              <c:numCache>
                <c:formatCode>#,##0</c:formatCode>
                <c:ptCount val="8"/>
                <c:pt idx="0">
                  <c:v>1705.4950000000008</c:v>
                </c:pt>
                <c:pt idx="1">
                  <c:v>63897</c:v>
                </c:pt>
                <c:pt idx="2">
                  <c:v>25183</c:v>
                </c:pt>
                <c:pt idx="3">
                  <c:v>-491437.522</c:v>
                </c:pt>
                <c:pt idx="4">
                  <c:v>491</c:v>
                </c:pt>
                <c:pt idx="5">
                  <c:v>-97885.510340000008</c:v>
                </c:pt>
                <c:pt idx="6">
                  <c:v>-24690.168249999999</c:v>
                </c:pt>
                <c:pt idx="7">
                  <c:v>-44260.928000000007</c:v>
                </c:pt>
              </c:numCache>
            </c:numRef>
          </c:val>
          <c:extLst>
            <c:ext xmlns:c16="http://schemas.microsoft.com/office/drawing/2014/chart" uri="{C3380CC4-5D6E-409C-BE32-E72D297353CC}">
              <c16:uniqueId val="{00000001-2BF8-4278-857F-91A0E7196849}"/>
            </c:ext>
          </c:extLst>
        </c:ser>
        <c:dLbls>
          <c:showLegendKey val="0"/>
          <c:showVal val="0"/>
          <c:showCatName val="0"/>
          <c:showSerName val="0"/>
          <c:showPercent val="0"/>
          <c:showBubbleSize val="0"/>
        </c:dLbls>
        <c:gapWidth val="150"/>
        <c:axId val="243201536"/>
        <c:axId val="243203072"/>
      </c:barChart>
      <c:catAx>
        <c:axId val="243201536"/>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203072"/>
        <c:crosses val="autoZero"/>
        <c:auto val="1"/>
        <c:lblAlgn val="ctr"/>
        <c:lblOffset val="100"/>
        <c:tickLblSkip val="1"/>
        <c:tickMarkSkip val="1"/>
        <c:noMultiLvlLbl val="0"/>
      </c:catAx>
      <c:valAx>
        <c:axId val="243203072"/>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575528341124432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201536"/>
        <c:crosses val="autoZero"/>
        <c:crossBetween val="between"/>
      </c:valAx>
    </c:plotArea>
    <c:legend>
      <c:legendPos val="b"/>
      <c:layout>
        <c:manualLayout>
          <c:xMode val="edge"/>
          <c:yMode val="edge"/>
          <c:x val="0.34737347369622462"/>
          <c:y val="0.94455128774817365"/>
          <c:w val="0.22871391076115474"/>
          <c:h val="4.588898171024379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253853430922791"/>
          <c:y val="8.5614035087719767E-2"/>
          <c:w val="0.75564702786135474"/>
          <c:h val="0.63649189114519311"/>
        </c:manualLayout>
      </c:layout>
      <c:barChart>
        <c:barDir val="col"/>
        <c:grouping val="clustered"/>
        <c:varyColors val="0"/>
        <c:ser>
          <c:idx val="0"/>
          <c:order val="0"/>
          <c:tx>
            <c:strRef>
              <c:f>Figurer!$M$137</c:f>
              <c:strCache>
                <c:ptCount val="1"/>
                <c:pt idx="0">
                  <c:v>2017</c:v>
                </c:pt>
              </c:strCache>
            </c:strRef>
          </c:tx>
          <c:invertIfNegative val="0"/>
          <c:cat>
            <c:strRef>
              <c:f>Figurer!$L$138:$L$146</c:f>
              <c:strCache>
                <c:ptCount val="9"/>
                <c:pt idx="0">
                  <c:v>Danica Pensjon</c:v>
                </c:pt>
                <c:pt idx="1">
                  <c:v>DNB Liv</c:v>
                </c:pt>
                <c:pt idx="2">
                  <c:v>Frende Livsfors</c:v>
                </c:pt>
                <c:pt idx="3">
                  <c:v>Gjensidige Pensj</c:v>
                </c:pt>
                <c:pt idx="4">
                  <c:v>KLP Bedriftsp</c:v>
                </c:pt>
                <c:pt idx="5">
                  <c:v>Nordea Liv</c:v>
                </c:pt>
                <c:pt idx="6">
                  <c:v>SHB Liv</c:v>
                </c:pt>
                <c:pt idx="7">
                  <c:v>SpareBank 1</c:v>
                </c:pt>
                <c:pt idx="8">
                  <c:v>Storebrand</c:v>
                </c:pt>
              </c:strCache>
            </c:strRef>
          </c:cat>
          <c:val>
            <c:numRef>
              <c:f>Figurer!$M$138:$M$146</c:f>
              <c:numCache>
                <c:formatCode>#,##0</c:formatCode>
                <c:ptCount val="9"/>
                <c:pt idx="0">
                  <c:v>161022.16700000002</c:v>
                </c:pt>
                <c:pt idx="1">
                  <c:v>1424944</c:v>
                </c:pt>
                <c:pt idx="2">
                  <c:v>-35332.91399999999</c:v>
                </c:pt>
                <c:pt idx="3">
                  <c:v>835231</c:v>
                </c:pt>
                <c:pt idx="4">
                  <c:v>264421</c:v>
                </c:pt>
                <c:pt idx="5">
                  <c:v>-874319.18146000011</c:v>
                </c:pt>
                <c:pt idx="6">
                  <c:v>42014</c:v>
                </c:pt>
                <c:pt idx="7">
                  <c:v>413293.57460000005</c:v>
                </c:pt>
                <c:pt idx="8">
                  <c:v>-2167031.818</c:v>
                </c:pt>
              </c:numCache>
            </c:numRef>
          </c:val>
          <c:extLst>
            <c:ext xmlns:c16="http://schemas.microsoft.com/office/drawing/2014/chart" uri="{C3380CC4-5D6E-409C-BE32-E72D297353CC}">
              <c16:uniqueId val="{00000000-B400-4C26-965B-0553A4A37873}"/>
            </c:ext>
          </c:extLst>
        </c:ser>
        <c:ser>
          <c:idx val="1"/>
          <c:order val="1"/>
          <c:tx>
            <c:strRef>
              <c:f>Figurer!$N$137</c:f>
              <c:strCache>
                <c:ptCount val="1"/>
                <c:pt idx="0">
                  <c:v>2018</c:v>
                </c:pt>
              </c:strCache>
            </c:strRef>
          </c:tx>
          <c:invertIfNegative val="0"/>
          <c:cat>
            <c:strRef>
              <c:f>Figurer!$L$138:$L$146</c:f>
              <c:strCache>
                <c:ptCount val="9"/>
                <c:pt idx="0">
                  <c:v>Danica Pensjon</c:v>
                </c:pt>
                <c:pt idx="1">
                  <c:v>DNB Liv</c:v>
                </c:pt>
                <c:pt idx="2">
                  <c:v>Frende Livsfors</c:v>
                </c:pt>
                <c:pt idx="3">
                  <c:v>Gjensidige Pensj</c:v>
                </c:pt>
                <c:pt idx="4">
                  <c:v>KLP Bedriftsp</c:v>
                </c:pt>
                <c:pt idx="5">
                  <c:v>Nordea Liv</c:v>
                </c:pt>
                <c:pt idx="6">
                  <c:v>SHB Liv</c:v>
                </c:pt>
                <c:pt idx="7">
                  <c:v>SpareBank 1</c:v>
                </c:pt>
                <c:pt idx="8">
                  <c:v>Storebrand</c:v>
                </c:pt>
              </c:strCache>
            </c:strRef>
          </c:cat>
          <c:val>
            <c:numRef>
              <c:f>Figurer!$N$138:$N$146</c:f>
              <c:numCache>
                <c:formatCode>#,##0</c:formatCode>
                <c:ptCount val="9"/>
                <c:pt idx="0">
                  <c:v>-129055.09700000001</c:v>
                </c:pt>
                <c:pt idx="1">
                  <c:v>-867214</c:v>
                </c:pt>
                <c:pt idx="2">
                  <c:v>-58437.728999999999</c:v>
                </c:pt>
                <c:pt idx="3">
                  <c:v>101669</c:v>
                </c:pt>
                <c:pt idx="4">
                  <c:v>160568</c:v>
                </c:pt>
                <c:pt idx="5">
                  <c:v>-410143.85060000001</c:v>
                </c:pt>
                <c:pt idx="6">
                  <c:v>100114</c:v>
                </c:pt>
                <c:pt idx="7">
                  <c:v>1294387.70279</c:v>
                </c:pt>
                <c:pt idx="8">
                  <c:v>-744724.32599999988</c:v>
                </c:pt>
              </c:numCache>
            </c:numRef>
          </c:val>
          <c:extLst>
            <c:ext xmlns:c16="http://schemas.microsoft.com/office/drawing/2014/chart" uri="{C3380CC4-5D6E-409C-BE32-E72D297353CC}">
              <c16:uniqueId val="{00000001-B400-4C26-965B-0553A4A37873}"/>
            </c:ext>
          </c:extLst>
        </c:ser>
        <c:dLbls>
          <c:showLegendKey val="0"/>
          <c:showVal val="0"/>
          <c:showCatName val="0"/>
          <c:showSerName val="0"/>
          <c:showPercent val="0"/>
          <c:showBubbleSize val="0"/>
        </c:dLbls>
        <c:gapWidth val="150"/>
        <c:axId val="243686400"/>
        <c:axId val="243700480"/>
      </c:barChart>
      <c:catAx>
        <c:axId val="243686400"/>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700480"/>
        <c:crosses val="autoZero"/>
        <c:auto val="1"/>
        <c:lblAlgn val="ctr"/>
        <c:lblOffset val="100"/>
        <c:tickLblSkip val="1"/>
        <c:tickMarkSkip val="1"/>
        <c:noMultiLvlLbl val="0"/>
      </c:catAx>
      <c:valAx>
        <c:axId val="24370048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3875338753387642E-2"/>
              <c:y val="0.330526785811528"/>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686400"/>
        <c:crosses val="autoZero"/>
        <c:crossBetween val="between"/>
      </c:valAx>
    </c:plotArea>
    <c:legend>
      <c:legendPos val="b"/>
      <c:layout>
        <c:manualLayout>
          <c:xMode val="edge"/>
          <c:yMode val="edge"/>
          <c:x val="0.35049740733627832"/>
          <c:y val="0.93473780507726956"/>
          <c:w val="0.23080411696505387"/>
          <c:h val="4.842116727110387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476250</xdr:colOff>
      <xdr:row>54</xdr:row>
      <xdr:rowOff>28575</xdr:rowOff>
    </xdr:to>
    <xdr:pic>
      <xdr:nvPicPr>
        <xdr:cNvPr id="2" name="Picture 1" descr="Statistikk_forside.pd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6572250" cy="11258550"/>
        </a:xfrm>
        <a:prstGeom prst="rect">
          <a:avLst/>
        </a:prstGeom>
        <a:noFill/>
        <a:ln w="9525">
          <a:noFill/>
          <a:miter lim="800000"/>
          <a:headEnd/>
          <a:tailEnd/>
        </a:ln>
      </xdr:spPr>
    </xdr:pic>
    <xdr:clientData/>
  </xdr:twoCellAnchor>
  <xdr:twoCellAnchor>
    <xdr:from>
      <xdr:col>0</xdr:col>
      <xdr:colOff>695325</xdr:colOff>
      <xdr:row>41</xdr:row>
      <xdr:rowOff>34925</xdr:rowOff>
    </xdr:from>
    <xdr:to>
      <xdr:col>5</xdr:col>
      <xdr:colOff>371492</xdr:colOff>
      <xdr:row>43</xdr:row>
      <xdr:rowOff>152400</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083675"/>
          <a:ext cx="3486167" cy="517525"/>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2. KVARTAL 2018 </a:t>
          </a:r>
          <a:r>
            <a:rPr lang="nb-NO" sz="1100" b="0">
              <a:effectLst/>
              <a:latin typeface="Arial"/>
              <a:ea typeface="ＭＳ 明朝"/>
              <a:cs typeface="Times New Roman"/>
            </a:rPr>
            <a:t>(03.09.2018)</a:t>
          </a:r>
          <a:r>
            <a:rPr lang="nb-NO" sz="1600" b="1">
              <a:effectLst/>
              <a:latin typeface="Arial"/>
              <a:ea typeface="ＭＳ 明朝"/>
              <a:cs typeface="Times New Roman"/>
            </a:rPr>
            <a:t> </a:t>
          </a:r>
          <a:endParaRPr lang="nb-NO" sz="1200">
            <a:effectLst/>
            <a:ea typeface="ＭＳ 明朝"/>
            <a:cs typeface="Times New Roman"/>
          </a:endParaRPr>
        </a:p>
      </xdr:txBody>
    </xdr:sp>
    <xdr:clientData/>
  </xdr:twoCellAnchor>
  <xdr:twoCellAnchor>
    <xdr:from>
      <xdr:col>0</xdr:col>
      <xdr:colOff>666750</xdr:colOff>
      <xdr:row>32</xdr:row>
      <xdr:rowOff>387350</xdr:rowOff>
    </xdr:from>
    <xdr:to>
      <xdr:col>8</xdr:col>
      <xdr:colOff>196850</xdr:colOff>
      <xdr:row>38</xdr:row>
      <xdr:rowOff>22225</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292975"/>
          <a:ext cx="5626100" cy="1149350"/>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3100"/>
            </a:lnSpc>
            <a:spcAft>
              <a:spcPts val="0"/>
            </a:spcAft>
          </a:pPr>
          <a:r>
            <a:rPr lang="nb-NO" sz="2800" b="1">
              <a:solidFill>
                <a:srgbClr val="54758C"/>
              </a:solidFill>
              <a:effectLst/>
              <a:latin typeface="Arial"/>
              <a:ea typeface="ＭＳ 明朝"/>
              <a:cs typeface="Times New Roman"/>
            </a:rPr>
            <a:t>MARKEDSANDELER</a:t>
          </a:r>
          <a:endParaRPr lang="nb-NO" sz="1200">
            <a:effectLst/>
            <a:ea typeface="ＭＳ 明朝"/>
            <a:cs typeface="Times New Roman"/>
          </a:endParaRPr>
        </a:p>
        <a:p>
          <a:pPr>
            <a:lnSpc>
              <a:spcPts val="3200"/>
            </a:lnSpc>
            <a:spcAft>
              <a:spcPts val="0"/>
            </a:spcAft>
          </a:pPr>
          <a:r>
            <a:rPr lang="en-GB" sz="2600">
              <a:solidFill>
                <a:srgbClr val="54758C"/>
              </a:solidFill>
              <a:effectLst/>
              <a:latin typeface="Arial"/>
              <a:ea typeface="ＭＳ 明朝"/>
              <a:cs typeface="MinionPro-Regular"/>
            </a:rPr>
            <a:t>– endelige tall og regnskapsstatistikk</a:t>
          </a:r>
          <a:endParaRPr lang="nb-NO" sz="1200">
            <a:solidFill>
              <a:srgbClr val="000000"/>
            </a:solidFill>
            <a:effectLst/>
            <a:latin typeface="MinionPro-Regular"/>
            <a:ea typeface="ＭＳ 明朝"/>
            <a:cs typeface="MinionPro-Regular"/>
          </a:endParaRPr>
        </a:p>
        <a:p>
          <a:pPr>
            <a:lnSpc>
              <a:spcPts val="1300"/>
            </a:lnSpc>
            <a:spcAft>
              <a:spcPts val="0"/>
            </a:spcAft>
          </a:pPr>
          <a:r>
            <a:rPr lang="nb-NO" sz="1200">
              <a:effectLst/>
              <a:ea typeface="ＭＳ 明朝"/>
              <a:cs typeface="Times New Roman"/>
            </a:rPr>
            <a:t> </a:t>
          </a:r>
        </a:p>
      </xdr:txBody>
    </xdr:sp>
    <xdr:clientData/>
  </xdr:twoCellAnchor>
  <xdr:twoCellAnchor>
    <xdr:from>
      <xdr:col>0</xdr:col>
      <xdr:colOff>447675</xdr:colOff>
      <xdr:row>5</xdr:row>
      <xdr:rowOff>12700</xdr:rowOff>
    </xdr:from>
    <xdr:to>
      <xdr:col>2</xdr:col>
      <xdr:colOff>530482</xdr:colOff>
      <xdr:row>7</xdr:row>
      <xdr:rowOff>66616</xdr:rowOff>
    </xdr:to>
    <xdr:sp macro="" textlink="">
      <xdr:nvSpPr>
        <xdr:cNvPr id="5" name="Text Box 3">
          <a:extLst>
            <a:ext uri="{FF2B5EF4-FFF2-40B4-BE49-F238E27FC236}">
              <a16:creationId xmlns:a16="http://schemas.microsoft.com/office/drawing/2014/main" id="{00000000-0008-0000-0000-000005000000}"/>
            </a:ext>
          </a:extLst>
        </xdr:cNvPr>
        <xdr:cNvSpPr txBox="1"/>
      </xdr:nvSpPr>
      <xdr:spPr>
        <a:xfrm>
          <a:off x="447675" y="822325"/>
          <a:ext cx="1606807" cy="511116"/>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500"/>
            </a:lnSpc>
            <a:spcAft>
              <a:spcPts val="0"/>
            </a:spcAft>
          </a:pPr>
          <a:r>
            <a:rPr lang="nb-NO" sz="1400" cap="all">
              <a:ln w="0" cap="flat" cmpd="sng" algn="ctr">
                <a:noFill/>
                <a:prstDash val="solid"/>
                <a:round/>
              </a:ln>
              <a:solidFill>
                <a:schemeClr val="bg1"/>
              </a:solidFill>
              <a:effectLst/>
              <a:latin typeface="Arial"/>
              <a:ea typeface="ＭＳ 明朝"/>
              <a:cs typeface="Arial"/>
            </a:rPr>
            <a:t>LIVSTATISTIKK</a:t>
          </a:r>
          <a:endParaRPr lang="nb-NO" sz="1400">
            <a:ln w="0" cap="flat" cmpd="sng" algn="ctr">
              <a:noFill/>
              <a:prstDash val="solid"/>
              <a:round/>
            </a:ln>
            <a:solidFill>
              <a:schemeClr val="bg1"/>
            </a:solidFill>
            <a:effectLst/>
            <a:latin typeface="Arial"/>
            <a:ea typeface="ＭＳ 明朝"/>
            <a:cs typeface="Arial"/>
          </a:endParaRPr>
        </a:p>
        <a:p>
          <a:pPr>
            <a:lnSpc>
              <a:spcPts val="1100"/>
            </a:lnSpc>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6</xdr:row>
      <xdr:rowOff>0</xdr:rowOff>
    </xdr:from>
    <xdr:to>
      <xdr:col>9</xdr:col>
      <xdr:colOff>349250</xdr:colOff>
      <xdr:row>26</xdr:row>
      <xdr:rowOff>9525</xdr:rowOff>
    </xdr:to>
    <xdr:graphicFrame macro="">
      <xdr:nvGraphicFramePr>
        <xdr:cNvPr id="2" name="Chart 1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30</xdr:row>
      <xdr:rowOff>219075</xdr:rowOff>
    </xdr:from>
    <xdr:to>
      <xdr:col>9</xdr:col>
      <xdr:colOff>285750</xdr:colOff>
      <xdr:row>50</xdr:row>
      <xdr:rowOff>123825</xdr:rowOff>
    </xdr:to>
    <xdr:graphicFrame macro="">
      <xdr:nvGraphicFramePr>
        <xdr:cNvPr id="3" name="Chart 1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56</xdr:row>
      <xdr:rowOff>228600</xdr:rowOff>
    </xdr:from>
    <xdr:to>
      <xdr:col>9</xdr:col>
      <xdr:colOff>142875</xdr:colOff>
      <xdr:row>74</xdr:row>
      <xdr:rowOff>180975</xdr:rowOff>
    </xdr:to>
    <xdr:graphicFrame macro="">
      <xdr:nvGraphicFramePr>
        <xdr:cNvPr id="6" name="Chart 1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82</xdr:row>
      <xdr:rowOff>57150</xdr:rowOff>
    </xdr:from>
    <xdr:to>
      <xdr:col>9</xdr:col>
      <xdr:colOff>123825</xdr:colOff>
      <xdr:row>102</xdr:row>
      <xdr:rowOff>114300</xdr:rowOff>
    </xdr:to>
    <xdr:graphicFrame macro="">
      <xdr:nvGraphicFramePr>
        <xdr:cNvPr id="7" name="Chart 1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109</xdr:row>
      <xdr:rowOff>28575</xdr:rowOff>
    </xdr:from>
    <xdr:to>
      <xdr:col>9</xdr:col>
      <xdr:colOff>180975</xdr:colOff>
      <xdr:row>126</xdr:row>
      <xdr:rowOff>200025</xdr:rowOff>
    </xdr:to>
    <xdr:graphicFrame macro="">
      <xdr:nvGraphicFramePr>
        <xdr:cNvPr id="8" name="Chart 1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134</xdr:row>
      <xdr:rowOff>57150</xdr:rowOff>
    </xdr:from>
    <xdr:to>
      <xdr:col>9</xdr:col>
      <xdr:colOff>171450</xdr:colOff>
      <xdr:row>153</xdr:row>
      <xdr:rowOff>123825</xdr:rowOff>
    </xdr:to>
    <xdr:graphicFrame macro="">
      <xdr:nvGraphicFramePr>
        <xdr:cNvPr id="9" name="Chart 1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xdr:colOff>
      <xdr:row>4</xdr:row>
      <xdr:rowOff>127000</xdr:rowOff>
    </xdr:from>
    <xdr:to>
      <xdr:col>0</xdr:col>
      <xdr:colOff>4064000</xdr:colOff>
      <xdr:row>40</xdr:row>
      <xdr:rowOff>74083</xdr:rowOff>
    </xdr:to>
    <xdr:sp macro="" textlink="">
      <xdr:nvSpPr>
        <xdr:cNvPr id="4" name="Text Box 1026">
          <a:extLst>
            <a:ext uri="{FF2B5EF4-FFF2-40B4-BE49-F238E27FC236}">
              <a16:creationId xmlns:a16="http://schemas.microsoft.com/office/drawing/2014/main" id="{00000000-0008-0000-2100-000004000000}"/>
            </a:ext>
          </a:extLst>
        </xdr:cNvPr>
        <xdr:cNvSpPr txBox="1">
          <a:spLocks noChangeArrowheads="1"/>
        </xdr:cNvSpPr>
      </xdr:nvSpPr>
      <xdr:spPr bwMode="auto">
        <a:xfrm>
          <a:off x="10583" y="762000"/>
          <a:ext cx="4053417" cy="10974916"/>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marL="0" marR="0" indent="0" algn="l" defTabSz="914400" rtl="0" eaLnBrk="1" fontAlgn="auto" latinLnBrk="0" hangingPunct="1">
            <a:lnSpc>
              <a:spcPts val="1600"/>
            </a:lnSpc>
            <a:spcBef>
              <a:spcPts val="0"/>
            </a:spcBef>
            <a:spcAft>
              <a:spcPts val="0"/>
            </a:spcAft>
            <a:buClrTx/>
            <a:buSzTx/>
            <a:buFontTx/>
            <a:buNone/>
            <a:tabLst/>
            <a:defRPr sz="1000"/>
          </a:pPr>
          <a:r>
            <a:rPr lang="nb-NO" sz="1200" b="0" i="0" strike="noStrike">
              <a:solidFill>
                <a:srgbClr val="000000"/>
              </a:solidFill>
              <a:latin typeface="Times New Roman"/>
              <a:cs typeface="Times New Roman"/>
            </a:rPr>
            <a:t>ACE European Group </a:t>
          </a: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(utenlandsk skadeselskap, filial)</a:t>
          </a:r>
          <a:r>
            <a:rPr lang="nb-NO" sz="1200" b="0" i="0" strike="noStrike">
              <a:solidFill>
                <a:srgbClr val="000000"/>
              </a:solidFill>
              <a:latin typeface="Times New Roman"/>
              <a:cs typeface="Times New Roman"/>
            </a:rPr>
            <a:t> </a:t>
          </a:r>
        </a:p>
        <a:p>
          <a:pPr algn="l" rtl="0">
            <a:lnSpc>
              <a:spcPts val="16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Eika Forsikring AS (skadeselskap</a:t>
          </a:r>
          <a:r>
            <a:rPr lang="nb-NO" sz="1200" b="0" i="0" strike="noStrike" baseline="0">
              <a:solidFill>
                <a:srgbClr val="000000"/>
              </a:solidFill>
              <a:latin typeface="Times New Roman"/>
              <a:cs typeface="Times New Roman"/>
            </a:rPr>
            <a:t>)</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Frende Livsforsikring</a:t>
          </a:r>
        </a:p>
        <a:p>
          <a:pPr algn="l" rtl="0">
            <a:lnSpc>
              <a:spcPts val="1600"/>
            </a:lnSpc>
            <a:defRPr sz="1000"/>
          </a:pPr>
          <a:r>
            <a:rPr lang="nb-NO" sz="1200" b="0" i="0" strike="noStrike">
              <a:solidFill>
                <a:srgbClr val="000000"/>
              </a:solidFill>
              <a:latin typeface="Times New Roman"/>
              <a:cs typeface="Times New Roman"/>
            </a:rPr>
            <a:t>Frende Skadeforsikring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Gjensidige Forsikring (skadeselskap)</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600"/>
            </a:lnSpc>
            <a:defRPr sz="1000"/>
          </a:pPr>
          <a:r>
            <a:rPr lang="nb-NO" sz="1200" b="0" i="0" strike="noStrike">
              <a:solidFill>
                <a:srgbClr val="000000"/>
              </a:solidFill>
              <a:latin typeface="Times New Roman"/>
              <a:cs typeface="Times New Roman"/>
            </a:rPr>
            <a:t>Handelsbanken Liv (utenlandsk,</a:t>
          </a:r>
          <a:r>
            <a:rPr lang="nb-NO" sz="1200" b="0" i="0" strike="noStrike" baseline="0">
              <a:solidFill>
                <a:srgbClr val="000000"/>
              </a:solidFill>
              <a:latin typeface="Times New Roman"/>
              <a:cs typeface="Times New Roman"/>
            </a:rPr>
            <a:t> </a:t>
          </a:r>
          <a:r>
            <a:rPr lang="nb-NO" sz="1200" b="0" i="0" strike="noStrike">
              <a:solidFill>
                <a:srgbClr val="000000"/>
              </a:solidFill>
              <a:latin typeface="Times New Roman"/>
              <a:cs typeface="Times New Roman"/>
            </a:rPr>
            <a:t>filial)</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If Skadeforsikring NUF (skadeselskap)</a:t>
          </a:r>
        </a:p>
        <a:p>
          <a:pPr algn="l" rtl="0">
            <a:lnSpc>
              <a:spcPts val="16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a:t>
          </a:r>
          <a:r>
            <a:rPr lang="nb-NO" sz="1200" b="0" i="0" strike="noStrike" baseline="0">
              <a:solidFill>
                <a:srgbClr val="000000"/>
              </a:solidFill>
              <a:latin typeface="Times New Roman"/>
              <a:cs typeface="Times New Roman"/>
            </a:rPr>
            <a:t> Bedriftspensjon AS</a:t>
          </a:r>
        </a:p>
        <a:p>
          <a:pPr algn="l" rtl="0">
            <a:lnSpc>
              <a:spcPts val="1600"/>
            </a:lnSpc>
            <a:defRPr sz="1000"/>
          </a:pPr>
          <a:r>
            <a:rPr lang="nb-NO" sz="1200" b="0" i="0" strike="noStrike" baseline="0">
              <a:solidFill>
                <a:srgbClr val="000000"/>
              </a:solidFill>
              <a:latin typeface="Times New Roman"/>
              <a:cs typeface="Times New Roman"/>
            </a:rPr>
            <a:t>KLP Skadeforsikring AS</a:t>
          </a:r>
        </a:p>
        <a:p>
          <a:pPr algn="l" rtl="0">
            <a:lnSpc>
              <a:spcPts val="1600"/>
            </a:lnSpc>
            <a:defRPr sz="1000"/>
          </a:pPr>
          <a:r>
            <a:rPr lang="nb-NO" sz="1200" b="0" i="0" strike="noStrike" baseline="0">
              <a:solidFill>
                <a:srgbClr val="000000"/>
              </a:solidFill>
              <a:latin typeface="Times New Roman"/>
              <a:cs typeface="Times New Roman"/>
            </a:rPr>
            <a:t>Landbruksforsikring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NEMI</a:t>
          </a:r>
          <a:r>
            <a:rPr lang="nb-NO" sz="1200" b="0" i="0" strike="noStrike" baseline="0">
              <a:solidFill>
                <a:srgbClr val="000000"/>
              </a:solidFill>
              <a:latin typeface="Times New Roman"/>
              <a:cs typeface="Times New Roman"/>
            </a:rPr>
            <a:t> Forsikring (skadeselskap)</a:t>
          </a:r>
          <a:endParaRPr lang="nb-NO" sz="1200" b="0" i="0" strike="noStrike">
            <a:solidFill>
              <a:srgbClr val="000000"/>
            </a:solidFill>
            <a:latin typeface="Times New Roman"/>
            <a:cs typeface="Times New Roman"/>
          </a:endParaRPr>
        </a:p>
        <a:p>
          <a:pPr algn="l" rtl="0">
            <a:lnSpc>
              <a:spcPts val="1700"/>
            </a:lnSpc>
            <a:defRPr sz="1000"/>
          </a:pPr>
          <a:r>
            <a:rPr lang="nb-NO" sz="1200" b="0" i="0" strike="noStrike">
              <a:solidFill>
                <a:srgbClr val="000000"/>
              </a:solidFill>
              <a:latin typeface="Times New Roman"/>
              <a:cs typeface="Times New Roman"/>
            </a:rPr>
            <a:t>Oslo Pensjonsforsikring</a:t>
          </a:r>
        </a:p>
        <a:p>
          <a:pPr algn="l" rtl="0">
            <a:lnSpc>
              <a:spcPts val="1600"/>
            </a:lnSpc>
            <a:defRPr sz="1000"/>
          </a:pPr>
          <a:r>
            <a:rPr lang="nb-NO" sz="1200" b="0" i="0" strike="noStrike">
              <a:solidFill>
                <a:srgbClr val="000000"/>
              </a:solidFill>
              <a:latin typeface="Times New Roman"/>
              <a:cs typeface="Times New Roman"/>
            </a:rPr>
            <a:t>Protector Forsikring</a:t>
          </a:r>
        </a:p>
        <a:p>
          <a:pPr algn="l" rtl="0">
            <a:lnSpc>
              <a:spcPts val="1700"/>
            </a:lnSpc>
            <a:defRPr sz="1000"/>
          </a:pPr>
          <a:r>
            <a:rPr lang="nb-NO" sz="1200" b="0" i="0" strike="noStrike">
              <a:solidFill>
                <a:srgbClr val="000000"/>
              </a:solidFill>
              <a:latin typeface="Times New Roman"/>
              <a:cs typeface="Times New Roman"/>
            </a:rPr>
            <a:t>SpareBank 1</a:t>
          </a:r>
        </a:p>
        <a:p>
          <a:pPr algn="l" rtl="0">
            <a:lnSpc>
              <a:spcPts val="1600"/>
            </a:lnSpc>
            <a:defRPr sz="1000"/>
          </a:pPr>
          <a:r>
            <a:rPr lang="nb-NO" sz="1200" b="0" i="0" strike="noStrike">
              <a:solidFill>
                <a:srgbClr val="000000"/>
              </a:solidFill>
              <a:latin typeface="Times New Roman"/>
              <a:cs typeface="Times New Roman"/>
            </a:rPr>
            <a:t>Storebrand Livsforsikring</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Telenor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Tryg Forsikring (skadeselskap)</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700"/>
            </a:lnSpc>
            <a:defRPr sz="1000"/>
          </a:pPr>
          <a:r>
            <a:rPr lang="nb-NO" sz="1200" b="0" i="0" u="sng" strike="noStrike">
              <a:solidFill>
                <a:srgbClr val="000000"/>
              </a:solidFill>
              <a:latin typeface="Times New Roman"/>
              <a:cs typeface="Times New Roman"/>
            </a:rPr>
            <a:t>Produkter med investeringsvalg</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700"/>
            </a:lnSpc>
            <a:defRPr sz="1000"/>
          </a:pPr>
          <a:r>
            <a:rPr lang="nb-NO" sz="1200" b="0" i="0" strike="noStrike">
              <a:solidFill>
                <a:srgbClr val="000000"/>
              </a:solidFill>
              <a:latin typeface="Times New Roman"/>
              <a:cs typeface="Times New Roman"/>
            </a:rPr>
            <a:t>Frende</a:t>
          </a:r>
          <a:r>
            <a:rPr lang="nb-NO" sz="1200" b="0" i="0" strike="noStrike" baseline="0">
              <a:solidFill>
                <a:srgbClr val="000000"/>
              </a:solidFill>
              <a:latin typeface="Times New Roman"/>
              <a:cs typeface="Times New Roman"/>
            </a:rPr>
            <a:t> Livsforsikring</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7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 Bedriftspensjon AS</a:t>
          </a:r>
        </a:p>
        <a:p>
          <a:pPr algn="l" rtl="0">
            <a:lnSpc>
              <a:spcPts val="17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SHB Liv (utenlandsk, filial)</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Silver Pensjonsforsikring AS</a:t>
          </a:r>
        </a:p>
        <a:p>
          <a:pPr algn="l" rtl="0">
            <a:lnSpc>
              <a:spcPts val="1600"/>
            </a:lnSpc>
            <a:defRPr sz="1000"/>
          </a:pPr>
          <a:r>
            <a:rPr lang="nb-NO" sz="1200" b="0" i="0" strike="noStrike">
              <a:solidFill>
                <a:srgbClr val="000000"/>
              </a:solidFill>
              <a:latin typeface="Times New Roman"/>
              <a:cs typeface="Times New Roman"/>
            </a:rPr>
            <a:t>SpareBank 1</a:t>
          </a:r>
        </a:p>
        <a:p>
          <a:pPr algn="l" rtl="0">
            <a:lnSpc>
              <a:spcPts val="1700"/>
            </a:lnSpc>
            <a:defRPr sz="1000"/>
          </a:pPr>
          <a:r>
            <a:rPr lang="nb-NO" sz="1200" b="0" i="0" strike="noStrike">
              <a:solidFill>
                <a:srgbClr val="000000"/>
              </a:solidFill>
              <a:latin typeface="Times New Roman"/>
              <a:cs typeface="Times New Roman"/>
            </a:rPr>
            <a:t>Storebrand Livsforsikring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Utenlandske filialer</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Disse har ikke samme krav til regnskapsføring som norske livselskaper, og rapporterer derfor kun utvalgte</a:t>
          </a:r>
          <a:r>
            <a:rPr lang="nb-NO" sz="1200" b="0" i="0" strike="noStrike" baseline="0">
              <a:solidFill>
                <a:srgbClr val="000000"/>
              </a:solidFill>
              <a:latin typeface="Times New Roman"/>
              <a:cs typeface="Times New Roman"/>
            </a:rPr>
            <a:t> poster</a:t>
          </a:r>
          <a:r>
            <a:rPr lang="nb-NO" sz="1200" b="0" i="0" strike="noStrike">
              <a:solidFill>
                <a:srgbClr val="000000"/>
              </a:solidFill>
              <a:latin typeface="Times New Roman"/>
              <a:cs typeface="Times New Roman"/>
            </a:rPr>
            <a:t>.</a:t>
          </a:r>
        </a:p>
        <a:p>
          <a:pPr algn="l" rtl="0">
            <a:lnSpc>
              <a:spcPts val="16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I figurer og tabeller har enkelte selskap "forkortede" navn.</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5" name="TekstSylinder 4">
          <a:extLst>
            <a:ext uri="{FF2B5EF4-FFF2-40B4-BE49-F238E27FC236}">
              <a16:creationId xmlns:a16="http://schemas.microsoft.com/office/drawing/2014/main" id="{00000000-0008-0000-2100-000005000000}"/>
            </a:ext>
          </a:extLst>
        </xdr:cNvPr>
        <xdr:cNvSpPr txBox="1"/>
      </xdr:nvSpPr>
      <xdr:spPr>
        <a:xfrm>
          <a:off x="12170834" y="804333"/>
          <a:ext cx="6413499" cy="828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20xx-tall", menes endringer i forhold til tilsvarende periode året før.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(Tabell 2a)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markedstallene inngår ikke overførte reserver som gjelder Gruppeliv. Disse vil imidlertid inngå i Tabell 4.</a:t>
          </a:r>
          <a:endParaRPr lang="nb-NO" sz="1100">
            <a:effectLst/>
            <a:latin typeface="Times New Roman" panose="02020603050405020304" pitchFamily="18" charset="0"/>
            <a:cs typeface="Times New Roman" panose="02020603050405020304" pitchFamily="18" charset="0"/>
          </a:endParaRPr>
        </a:p>
        <a:p>
          <a:br>
            <a:rPr lang="nb-NO" sz="1100">
              <a:latin typeface="Times New Roman" panose="02020603050405020304" pitchFamily="18" charset="0"/>
              <a:cs typeface="Times New Roman" panose="02020603050405020304" pitchFamily="18" charset="0"/>
            </a:rPr>
          </a:br>
          <a:r>
            <a:rPr lang="nb-NO" sz="1100" u="sng">
              <a:latin typeface="Times New Roman" panose="02020603050405020304" pitchFamily="18" charset="0"/>
              <a:cs typeface="Times New Roman" panose="02020603050405020304" pitchFamily="18" charset="0"/>
            </a:rPr>
            <a:t>Protector Forsikring</a:t>
          </a:r>
        </a:p>
        <a:p>
          <a:r>
            <a:rPr lang="nb-NO" sz="1100" u="none">
              <a:latin typeface="Times New Roman" panose="02020603050405020304" pitchFamily="18" charset="0"/>
              <a:cs typeface="Times New Roman" panose="02020603050405020304" pitchFamily="18" charset="0"/>
            </a:rPr>
            <a:t>Selskapet</a:t>
          </a:r>
          <a:r>
            <a:rPr lang="nb-NO" sz="1100" u="none" baseline="0">
              <a:latin typeface="Times New Roman" panose="02020603050405020304" pitchFamily="18" charset="0"/>
              <a:cs typeface="Times New Roman" panose="02020603050405020304" pitchFamily="18" charset="0"/>
            </a:rPr>
            <a:t> inngår i statistikken fra 2. kvartal 2018.</a:t>
          </a:r>
          <a:endParaRPr lang="nb-NO" sz="1100" u="none">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01\finansnorge\SFA\Statistikk%20og%20analyse\Fellessaker\Ny%20presentasjon%20MA\Overset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FA/Statistikk%20og%20analyse/Livstatistikk/Faste%20statistikker/MA/2018/Q1/Publisert/1.%20kvartal%202018%20markedsandeler%20-%20endelige%20tall%20og%20regnskapsstatistik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FA/Statistikk%20og%20analyse/Livstatistikk/Faste%20statistikker/MA/2018/Q2/Mottatte/SpareBank%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t"/>
      <sheetName val="Oppslagstabeller"/>
      <sheetName val="Oversetter"/>
    </sheetNames>
    <sheetDataSet>
      <sheetData sheetId="0"/>
      <sheetData sheetId="1">
        <row r="1">
          <cell r="A1" t="str">
            <v>selskap_id</v>
          </cell>
          <cell r="B1" t="str">
            <v>sortering</v>
          </cell>
          <cell r="C1" t="str">
            <v>2a</v>
          </cell>
          <cell r="D1" t="str">
            <v>2b</v>
          </cell>
          <cell r="E1" t="str">
            <v>3a</v>
          </cell>
          <cell r="F1" t="str">
            <v>3b</v>
          </cell>
          <cell r="G1" t="str">
            <v>selskap_navn</v>
          </cell>
        </row>
        <row r="2">
          <cell r="A2" t="str">
            <v>19</v>
          </cell>
          <cell r="B2" t="str">
            <v>01</v>
          </cell>
          <cell r="C2">
            <v>3</v>
          </cell>
          <cell r="E2">
            <v>3</v>
          </cell>
          <cell r="G2" t="str">
            <v>ACE European Group Ltd</v>
          </cell>
        </row>
        <row r="3">
          <cell r="A3" t="str">
            <v>34</v>
          </cell>
          <cell r="B3" t="str">
            <v>02</v>
          </cell>
          <cell r="C3">
            <v>7</v>
          </cell>
          <cell r="D3">
            <v>3</v>
          </cell>
          <cell r="E3">
            <v>7</v>
          </cell>
          <cell r="F3">
            <v>3</v>
          </cell>
          <cell r="G3" t="str">
            <v>Danica Pensjonsforsikring</v>
          </cell>
        </row>
        <row r="4">
          <cell r="A4" t="str">
            <v>35</v>
          </cell>
          <cell r="B4" t="str">
            <v>03</v>
          </cell>
          <cell r="C4">
            <v>11</v>
          </cell>
          <cell r="D4">
            <v>7</v>
          </cell>
          <cell r="E4">
            <v>11</v>
          </cell>
          <cell r="F4">
            <v>7</v>
          </cell>
          <cell r="G4" t="str">
            <v>DNB Livsforsikring ASA</v>
          </cell>
          <cell r="N4">
            <v>16</v>
          </cell>
        </row>
        <row r="5">
          <cell r="A5" t="str">
            <v>15</v>
          </cell>
          <cell r="B5" t="str">
            <v>04</v>
          </cell>
          <cell r="C5">
            <v>15</v>
          </cell>
          <cell r="E5">
            <v>15</v>
          </cell>
          <cell r="G5" t="str">
            <v>Eika Gruppen AS</v>
          </cell>
          <cell r="N5" t="str">
            <v>4.-kvartal-2015-markedsandeler---endelige-tall-og-regnskapsstatistikk.xlsx</v>
          </cell>
        </row>
        <row r="6">
          <cell r="A6" t="str">
            <v>36</v>
          </cell>
          <cell r="B6" t="str">
            <v>05</v>
          </cell>
          <cell r="C6">
            <v>19</v>
          </cell>
          <cell r="D6">
            <v>11</v>
          </cell>
          <cell r="E6">
            <v>19</v>
          </cell>
          <cell r="F6">
            <v>11</v>
          </cell>
          <cell r="G6" t="str">
            <v>Frende Livsforsikring AS</v>
          </cell>
        </row>
        <row r="7">
          <cell r="A7" t="str">
            <v>20</v>
          </cell>
          <cell r="B7" t="str">
            <v>06</v>
          </cell>
          <cell r="C7">
            <v>23</v>
          </cell>
          <cell r="E7">
            <v>23</v>
          </cell>
          <cell r="G7" t="str">
            <v>Frende Skadeforsikring AS</v>
          </cell>
        </row>
        <row r="8">
          <cell r="A8" t="str">
            <v>4</v>
          </cell>
          <cell r="B8" t="str">
            <v>07</v>
          </cell>
          <cell r="C8">
            <v>27</v>
          </cell>
          <cell r="E8">
            <v>27</v>
          </cell>
          <cell r="G8" t="str">
            <v>Gjensidige Forsikring ASA</v>
          </cell>
        </row>
        <row r="9">
          <cell r="A9" t="str">
            <v>37</v>
          </cell>
          <cell r="B9" t="str">
            <v>08</v>
          </cell>
          <cell r="C9">
            <v>31</v>
          </cell>
          <cell r="D9">
            <v>15</v>
          </cell>
          <cell r="E9">
            <v>31</v>
          </cell>
          <cell r="F9">
            <v>15</v>
          </cell>
          <cell r="G9" t="str">
            <v>Gjensidige Pensjon og Sparing</v>
          </cell>
        </row>
        <row r="10">
          <cell r="A10" t="str">
            <v>38</v>
          </cell>
          <cell r="B10" t="str">
            <v>09</v>
          </cell>
          <cell r="C10">
            <v>35</v>
          </cell>
          <cell r="E10">
            <v>35</v>
          </cell>
          <cell r="G10" t="str">
            <v>Handelsbanken Liv</v>
          </cell>
        </row>
        <row r="11">
          <cell r="A11" t="str">
            <v>6</v>
          </cell>
          <cell r="B11" t="str">
            <v>10</v>
          </cell>
          <cell r="C11">
            <v>39</v>
          </cell>
          <cell r="E11">
            <v>39</v>
          </cell>
          <cell r="G11" t="str">
            <v>If Skadeforsikring nuf</v>
          </cell>
        </row>
        <row r="12">
          <cell r="A12" t="str">
            <v>39</v>
          </cell>
          <cell r="B12" t="str">
            <v>11</v>
          </cell>
          <cell r="C12">
            <v>47</v>
          </cell>
          <cell r="D12">
            <v>23</v>
          </cell>
          <cell r="E12">
            <v>47</v>
          </cell>
          <cell r="F12">
            <v>23</v>
          </cell>
          <cell r="G12" t="str">
            <v>KLP Bedriftspensjon AS</v>
          </cell>
        </row>
        <row r="13">
          <cell r="A13" t="str">
            <v>5</v>
          </cell>
          <cell r="B13" t="str">
            <v>12</v>
          </cell>
          <cell r="C13">
            <v>43</v>
          </cell>
          <cell r="D13">
            <v>19</v>
          </cell>
          <cell r="E13">
            <v>43</v>
          </cell>
          <cell r="F13">
            <v>19</v>
          </cell>
          <cell r="G13" t="str">
            <v>KLP</v>
          </cell>
        </row>
        <row r="14">
          <cell r="A14" t="str">
            <v>22</v>
          </cell>
          <cell r="B14" t="str">
            <v>13</v>
          </cell>
          <cell r="C14">
            <v>55</v>
          </cell>
          <cell r="E14">
            <v>55</v>
          </cell>
          <cell r="G14" t="str">
            <v>Landbruksforsikring AS</v>
          </cell>
        </row>
        <row r="15">
          <cell r="A15" t="str">
            <v>17</v>
          </cell>
          <cell r="B15" t="str">
            <v>14</v>
          </cell>
          <cell r="C15">
            <v>59</v>
          </cell>
          <cell r="E15">
            <v>59</v>
          </cell>
          <cell r="G15" t="str">
            <v>NEMI Forsikring AS</v>
          </cell>
        </row>
        <row r="16">
          <cell r="A16" t="str">
            <v>40</v>
          </cell>
          <cell r="B16" t="str">
            <v>15</v>
          </cell>
          <cell r="C16">
            <v>63</v>
          </cell>
          <cell r="D16">
            <v>27</v>
          </cell>
          <cell r="E16">
            <v>63</v>
          </cell>
          <cell r="F16">
            <v>27</v>
          </cell>
          <cell r="G16" t="str">
            <v>Livsforsikringsselskapet Nordea Liv Norge AS</v>
          </cell>
        </row>
        <row r="17">
          <cell r="A17" t="str">
            <v>41</v>
          </cell>
          <cell r="B17" t="str">
            <v>16</v>
          </cell>
          <cell r="C17">
            <v>67</v>
          </cell>
          <cell r="E17">
            <v>67</v>
          </cell>
          <cell r="G17" t="str">
            <v>Oslo Pensjonsforsikring</v>
          </cell>
        </row>
        <row r="18">
          <cell r="A18" t="str">
            <v>43</v>
          </cell>
          <cell r="B18" t="str">
            <v>17</v>
          </cell>
          <cell r="C18">
            <v>71</v>
          </cell>
          <cell r="D18">
            <v>35</v>
          </cell>
          <cell r="E18">
            <v>71</v>
          </cell>
          <cell r="F18">
            <v>35</v>
          </cell>
          <cell r="G18" t="str">
            <v>Silver Pensjonsforsikring  AS</v>
          </cell>
        </row>
        <row r="19">
          <cell r="A19" t="str">
            <v>49</v>
          </cell>
          <cell r="B19" t="str">
            <v>18</v>
          </cell>
          <cell r="C19">
            <v>75</v>
          </cell>
          <cell r="D19">
            <v>39</v>
          </cell>
          <cell r="E19">
            <v>75</v>
          </cell>
          <cell r="F19">
            <v>39</v>
          </cell>
          <cell r="G19" t="str">
            <v>Sparebank 1 Fondsforsikring</v>
          </cell>
        </row>
        <row r="20">
          <cell r="A20" t="str">
            <v>50</v>
          </cell>
          <cell r="B20" t="str">
            <v>19</v>
          </cell>
          <cell r="C20">
            <v>79</v>
          </cell>
          <cell r="D20">
            <v>43</v>
          </cell>
          <cell r="E20">
            <v>79</v>
          </cell>
          <cell r="F20">
            <v>43</v>
          </cell>
          <cell r="G20" t="str">
            <v>Storebrand Fondsforsikring</v>
          </cell>
        </row>
        <row r="21">
          <cell r="A21" t="str">
            <v>16</v>
          </cell>
          <cell r="B21" t="str">
            <v>20</v>
          </cell>
          <cell r="C21">
            <v>83</v>
          </cell>
          <cell r="E21">
            <v>83</v>
          </cell>
          <cell r="G21" t="str">
            <v>Telenor Forsikring AS</v>
          </cell>
        </row>
        <row r="22">
          <cell r="A22" t="str">
            <v>47</v>
          </cell>
          <cell r="B22" t="str">
            <v>21</v>
          </cell>
          <cell r="G22" t="str">
            <v>TrygVesta Forsikring</v>
          </cell>
        </row>
        <row r="23">
          <cell r="A23" t="str">
            <v>8</v>
          </cell>
          <cell r="B23" t="str">
            <v>22</v>
          </cell>
          <cell r="C23">
            <v>87</v>
          </cell>
          <cell r="E23">
            <v>87</v>
          </cell>
          <cell r="G23" t="str">
            <v>Tryg Forsikring</v>
          </cell>
        </row>
        <row r="24">
          <cell r="A24" t="str">
            <v>10</v>
          </cell>
          <cell r="B24" t="str">
            <v>23</v>
          </cell>
          <cell r="G24" t="str">
            <v>SpareBank 1 Forsikring AS</v>
          </cell>
        </row>
        <row r="25">
          <cell r="A25" t="str">
            <v>32</v>
          </cell>
          <cell r="B25" t="str">
            <v>24</v>
          </cell>
          <cell r="G25" t="str">
            <v>Storebrand ASA</v>
          </cell>
        </row>
        <row r="26">
          <cell r="A26" t="str">
            <v>33</v>
          </cell>
          <cell r="B26" t="str">
            <v>25</v>
          </cell>
          <cell r="G26" t="str">
            <v>Altraplan Luxembourg</v>
          </cell>
        </row>
        <row r="27">
          <cell r="A27" t="str">
            <v>42</v>
          </cell>
          <cell r="B27" t="str">
            <v>26</v>
          </cell>
          <cell r="D27">
            <v>31</v>
          </cell>
          <cell r="F27">
            <v>31</v>
          </cell>
          <cell r="G27" t="str">
            <v>SHB Liv</v>
          </cell>
        </row>
        <row r="28">
          <cell r="A28" t="str">
            <v>44</v>
          </cell>
          <cell r="B28" t="str">
            <v>27</v>
          </cell>
          <cell r="C28">
            <v>51</v>
          </cell>
          <cell r="E28">
            <v>51</v>
          </cell>
          <cell r="G28" t="str">
            <v>KLP Skadeforsikring</v>
          </cell>
        </row>
        <row r="29">
          <cell r="A29" t="str">
            <v>45</v>
          </cell>
          <cell r="B29" t="str">
            <v>28</v>
          </cell>
          <cell r="G29" t="str">
            <v>Commercial Union International Life</v>
          </cell>
        </row>
        <row r="30">
          <cell r="A30" t="str">
            <v>46</v>
          </cell>
          <cell r="B30" t="str">
            <v>29</v>
          </cell>
          <cell r="G30" t="str">
            <v>Gjensidige NOR Spareforsikring</v>
          </cell>
        </row>
        <row r="31">
          <cell r="A31" t="str">
            <v>48</v>
          </cell>
          <cell r="B31" t="str">
            <v>30</v>
          </cell>
          <cell r="G31" t="str">
            <v>Vesta</v>
          </cell>
        </row>
        <row r="32">
          <cell r="A32" t="str">
            <v>51</v>
          </cell>
          <cell r="B32" t="str">
            <v>31</v>
          </cell>
          <cell r="G32" t="str">
            <v>Danica Link</v>
          </cell>
        </row>
        <row r="33">
          <cell r="A33" t="str">
            <v>52</v>
          </cell>
          <cell r="B33" t="str">
            <v>32</v>
          </cell>
          <cell r="G33" t="str">
            <v>Danica Fondsforsikring</v>
          </cell>
        </row>
        <row r="34">
          <cell r="A34" t="str">
            <v>53</v>
          </cell>
          <cell r="B34" t="str">
            <v>33</v>
          </cell>
          <cell r="G34" t="str">
            <v>Gjensidige NOR Fondsforsikring</v>
          </cell>
        </row>
        <row r="35">
          <cell r="A35" t="str">
            <v>54</v>
          </cell>
          <cell r="B35" t="str">
            <v>34</v>
          </cell>
          <cell r="G35" t="str">
            <v>Vital Link</v>
          </cell>
        </row>
        <row r="36">
          <cell r="A36" t="str">
            <v>55</v>
          </cell>
          <cell r="B36" t="str">
            <v>35</v>
          </cell>
          <cell r="G36" t="str">
            <v>Nordea Link</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Innhold"/>
      <sheetName val="Figurer"/>
      <sheetName val="Tabel 1.1"/>
      <sheetName val="Tabell 1.2"/>
      <sheetName val="Tabell 1.3"/>
      <sheetName val="Skjema total MA"/>
      <sheetName val="ACE European Group"/>
      <sheetName val="Danica Pensjonsforsikring"/>
      <sheetName val="DNB Livsforsikring"/>
      <sheetName val="Eika Forsikring AS"/>
      <sheetName val="Frende Livsforsikring"/>
      <sheetName val="Frende Skadeforsikring"/>
      <sheetName val="Gjensidige Forsikring"/>
      <sheetName val="Gjensidige Pensjon"/>
      <sheetName val="Handelsbanken Liv"/>
      <sheetName val="If Skadeforsikring NUF"/>
      <sheetName val="KLP"/>
      <sheetName val="KLP Bedriftspensjon AS"/>
      <sheetName val="KLP Skadeforsikring AS"/>
      <sheetName val="Landbruksforsikring AS"/>
      <sheetName val="NEMI Forsikring"/>
      <sheetName val="Nordea Liv "/>
      <sheetName val="Oslo Pensjonsforsikring"/>
      <sheetName val="SHB Liv"/>
      <sheetName val="Sparebank 1"/>
      <sheetName val="Storebrand Livsforsikring"/>
      <sheetName val="Telenor Forsikring"/>
      <sheetName val="Tryg Forsikring"/>
      <sheetName val="Tabell 4"/>
      <sheetName val="Tabell 6"/>
      <sheetName val="Tabell 8"/>
      <sheetName val="Noter og kommentarer"/>
      <sheetName val="Oppslag"/>
    </sheetNames>
    <sheetDataSet>
      <sheetData sheetId="0"/>
      <sheetData sheetId="1"/>
      <sheetData sheetId="2"/>
      <sheetData sheetId="3">
        <row r="9">
          <cell r="B9">
            <v>0</v>
          </cell>
          <cell r="C9">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2a"/>
      <sheetName val="Tabell 2b"/>
      <sheetName val="Tabell 3a"/>
      <sheetName val="Tabell 3b"/>
      <sheetName val="Tabell 4"/>
      <sheetName val="Tabell 6"/>
      <sheetName val="Tabell 8"/>
      <sheetName val="Noter og kommentarer"/>
      <sheetName val="Oppslag"/>
      <sheetName val="SpareBank 1"/>
    </sheetNames>
    <sheetDataSet>
      <sheetData sheetId="0"/>
      <sheetData sheetId="1"/>
      <sheetData sheetId="2"/>
      <sheetData sheetId="3"/>
      <sheetData sheetId="4"/>
      <sheetData sheetId="5">
        <row r="68">
          <cell r="AG68">
            <v>2702.741</v>
          </cell>
        </row>
        <row r="69">
          <cell r="AG69">
            <v>1118.4970000000001</v>
          </cell>
        </row>
        <row r="71">
          <cell r="AG71">
            <v>1000</v>
          </cell>
        </row>
        <row r="74">
          <cell r="AG74">
            <v>807.72299999999996</v>
          </cell>
        </row>
        <row r="75">
          <cell r="AG75">
            <v>2187.9209999999998</v>
          </cell>
        </row>
        <row r="78">
          <cell r="AG78">
            <v>172.62174122000025</v>
          </cell>
        </row>
        <row r="79">
          <cell r="AG79">
            <v>23356.176741219999</v>
          </cell>
        </row>
      </sheetData>
      <sheetData sheetId="6"/>
      <sheetData sheetId="7"/>
      <sheetData sheetId="8"/>
      <sheetData sheetId="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I55"/>
  <sheetViews>
    <sheetView showGridLines="0" topLeftCell="A16" workbookViewId="0">
      <selection activeCell="L39" sqref="L39"/>
    </sheetView>
  </sheetViews>
  <sheetFormatPr baseColWidth="10" defaultColWidth="11.42578125" defaultRowHeight="12.75" x14ac:dyDescent="0.2"/>
  <sheetData>
    <row r="1" spans="2:9" s="51" customFormat="1" x14ac:dyDescent="0.2"/>
    <row r="2" spans="2:9" s="51" customFormat="1" x14ac:dyDescent="0.2"/>
    <row r="3" spans="2:9" s="51" customFormat="1" x14ac:dyDescent="0.2"/>
    <row r="4" spans="2:9" s="51" customFormat="1" x14ac:dyDescent="0.2"/>
    <row r="5" spans="2:9" s="51" customFormat="1" x14ac:dyDescent="0.2">
      <c r="B5" s="52"/>
      <c r="C5" s="52"/>
      <c r="D5" s="52"/>
      <c r="E5" s="52"/>
      <c r="F5" s="52"/>
      <c r="G5" s="52"/>
      <c r="H5" s="52"/>
    </row>
    <row r="6" spans="2:9" s="51" customFormat="1" ht="23.25" x14ac:dyDescent="0.35">
      <c r="B6" s="53"/>
      <c r="C6" s="52"/>
      <c r="D6" s="52"/>
      <c r="E6" s="52"/>
      <c r="F6" s="52"/>
      <c r="G6" s="52"/>
      <c r="H6" s="52"/>
      <c r="I6" s="54"/>
    </row>
    <row r="7" spans="2:9" s="51" customFormat="1" x14ac:dyDescent="0.2">
      <c r="B7" s="52"/>
      <c r="C7" s="52"/>
      <c r="D7" s="52"/>
      <c r="E7" s="52"/>
      <c r="F7" s="52"/>
      <c r="G7" s="52"/>
      <c r="H7" s="52"/>
      <c r="I7" s="52"/>
    </row>
    <row r="8" spans="2:9" s="51" customFormat="1" x14ac:dyDescent="0.2">
      <c r="B8" s="52"/>
      <c r="C8" s="52"/>
      <c r="D8" s="52"/>
      <c r="F8" s="52"/>
      <c r="G8" s="52"/>
      <c r="H8" s="52"/>
    </row>
    <row r="9" spans="2:9" s="51" customFormat="1" x14ac:dyDescent="0.2">
      <c r="B9" s="52"/>
      <c r="C9" s="52"/>
      <c r="D9" s="52"/>
      <c r="E9" s="52"/>
      <c r="F9" s="52"/>
      <c r="G9" s="52"/>
      <c r="H9" s="52"/>
    </row>
    <row r="10" spans="2:9" s="51" customFormat="1" ht="23.25" x14ac:dyDescent="0.35">
      <c r="B10" s="52"/>
      <c r="C10" s="52"/>
      <c r="D10" s="52"/>
      <c r="I10" s="54"/>
    </row>
    <row r="11" spans="2:9" s="51" customFormat="1" x14ac:dyDescent="0.2">
      <c r="B11" s="52"/>
      <c r="C11" s="52"/>
      <c r="D11" s="52"/>
    </row>
    <row r="12" spans="2:9" s="51" customFormat="1" ht="27" customHeight="1" x14ac:dyDescent="0.35">
      <c r="B12" s="52"/>
      <c r="C12" s="52"/>
      <c r="D12" s="52"/>
      <c r="E12" s="52"/>
      <c r="F12" s="52"/>
      <c r="G12" s="52"/>
      <c r="H12" s="52"/>
      <c r="I12" s="54"/>
    </row>
    <row r="13" spans="2:9" s="51" customFormat="1" ht="19.5" customHeight="1" x14ac:dyDescent="0.35">
      <c r="B13" s="52"/>
      <c r="I13" s="54"/>
    </row>
    <row r="14" spans="2:9" s="51" customFormat="1" x14ac:dyDescent="0.2">
      <c r="B14" s="52"/>
      <c r="C14" s="52"/>
      <c r="D14" s="52"/>
      <c r="F14" s="52"/>
      <c r="G14" s="52"/>
      <c r="H14" s="52"/>
    </row>
    <row r="15" spans="2:9" s="51" customFormat="1" x14ac:dyDescent="0.2">
      <c r="B15" s="52"/>
      <c r="C15" s="52"/>
      <c r="D15" s="52"/>
      <c r="F15" s="52"/>
      <c r="G15" s="52"/>
      <c r="H15" s="52"/>
      <c r="I15" s="52"/>
    </row>
    <row r="16" spans="2:9" s="51" customFormat="1" ht="34.5" x14ac:dyDescent="0.45">
      <c r="B16" s="52"/>
      <c r="C16" s="52"/>
      <c r="D16" s="52"/>
      <c r="E16" s="55"/>
      <c r="F16" s="52"/>
      <c r="G16" s="52"/>
      <c r="H16" s="52"/>
      <c r="I16" s="52"/>
    </row>
    <row r="17" spans="2:9" s="51" customFormat="1" ht="33" x14ac:dyDescent="0.45">
      <c r="B17" s="52"/>
      <c r="C17" s="52"/>
      <c r="D17" s="52"/>
      <c r="E17" s="56"/>
      <c r="F17" s="52"/>
      <c r="G17" s="52"/>
      <c r="H17" s="52"/>
      <c r="I17" s="52"/>
    </row>
    <row r="18" spans="2:9" s="51" customFormat="1" ht="33" x14ac:dyDescent="0.45">
      <c r="D18" s="56"/>
    </row>
    <row r="19" spans="2:9" s="51" customFormat="1" ht="18.75" x14ac:dyDescent="0.3">
      <c r="E19" s="57"/>
      <c r="I19" s="58"/>
    </row>
    <row r="20" spans="2:9" s="51" customFormat="1" x14ac:dyDescent="0.2"/>
    <row r="21" spans="2:9" s="51" customFormat="1" x14ac:dyDescent="0.2">
      <c r="E21" s="59"/>
    </row>
    <row r="22" spans="2:9" s="51" customFormat="1" ht="26.25" x14ac:dyDescent="0.4">
      <c r="E22" s="60"/>
    </row>
    <row r="23" spans="2:9" s="51" customFormat="1" x14ac:dyDescent="0.2"/>
    <row r="24" spans="2:9" s="51" customFormat="1" x14ac:dyDescent="0.2"/>
    <row r="25" spans="2:9" s="51" customFormat="1" ht="18.75" x14ac:dyDescent="0.3">
      <c r="E25" s="61"/>
    </row>
    <row r="26" spans="2:9" s="51" customFormat="1" ht="18.75" x14ac:dyDescent="0.3">
      <c r="E26" s="62"/>
    </row>
    <row r="27" spans="2:9" s="51" customFormat="1" x14ac:dyDescent="0.2"/>
    <row r="28" spans="2:9" s="51" customFormat="1" x14ac:dyDescent="0.2"/>
    <row r="29" spans="2:9" s="51" customFormat="1" x14ac:dyDescent="0.2"/>
    <row r="30" spans="2:9" s="51" customFormat="1" x14ac:dyDescent="0.2"/>
    <row r="31" spans="2:9" s="51" customFormat="1" x14ac:dyDescent="0.2"/>
    <row r="32" spans="2:9" s="51" customFormat="1" x14ac:dyDescent="0.2"/>
    <row r="33" spans="1:9" s="51" customFormat="1" ht="35.25" x14ac:dyDescent="0.2">
      <c r="A33" s="63"/>
    </row>
    <row r="34" spans="1:9" s="51" customFormat="1" x14ac:dyDescent="0.2"/>
    <row r="35" spans="1:9" s="51" customFormat="1" x14ac:dyDescent="0.2"/>
    <row r="36" spans="1:9" s="51" customFormat="1" ht="33" x14ac:dyDescent="0.2">
      <c r="B36" s="64"/>
    </row>
    <row r="37" spans="1:9" s="51" customFormat="1" x14ac:dyDescent="0.2"/>
    <row r="38" spans="1:9" s="51" customFormat="1" x14ac:dyDescent="0.2"/>
    <row r="39" spans="1:9" s="51" customFormat="1" ht="18" x14ac:dyDescent="0.25">
      <c r="B39" s="65"/>
    </row>
    <row r="40" spans="1:9" s="51" customFormat="1" x14ac:dyDescent="0.2"/>
    <row r="41" spans="1:9" s="51" customFormat="1" ht="18.75" x14ac:dyDescent="0.3">
      <c r="I41" s="66"/>
    </row>
    <row r="42" spans="1:9" s="51" customFormat="1" x14ac:dyDescent="0.2"/>
    <row r="43" spans="1:9" s="51" customFormat="1" ht="18.75" x14ac:dyDescent="0.3">
      <c r="B43" s="702"/>
      <c r="C43" s="702"/>
      <c r="D43" s="702"/>
    </row>
    <row r="44" spans="1:9" s="51" customFormat="1" x14ac:dyDescent="0.2"/>
    <row r="45" spans="1:9" s="51" customFormat="1" x14ac:dyDescent="0.2"/>
    <row r="46" spans="1:9" s="51" customFormat="1" x14ac:dyDescent="0.2"/>
    <row r="47" spans="1:9" s="51" customFormat="1" x14ac:dyDescent="0.2"/>
    <row r="48" spans="1:9" s="51" customFormat="1" x14ac:dyDescent="0.2"/>
    <row r="49" s="51" customFormat="1" x14ac:dyDescent="0.2"/>
    <row r="50" s="51" customFormat="1" x14ac:dyDescent="0.2"/>
    <row r="51" s="51" customFormat="1" x14ac:dyDescent="0.2"/>
    <row r="52" s="51" customFormat="1" x14ac:dyDescent="0.2"/>
    <row r="53" s="51" customFormat="1" x14ac:dyDescent="0.2"/>
    <row r="54" s="51" customFormat="1" x14ac:dyDescent="0.2"/>
    <row r="55" s="51" customFormat="1" x14ac:dyDescent="0.2"/>
  </sheetData>
  <mergeCells count="1">
    <mergeCell ref="B43:D43"/>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7"/>
  <dimension ref="A1:Q144"/>
  <sheetViews>
    <sheetView showGridLines="0" zoomScale="90" zoomScaleNormal="90" workbookViewId="0"/>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7" x14ac:dyDescent="0.2">
      <c r="A1" s="171" t="s">
        <v>130</v>
      </c>
      <c r="B1" s="695">
        <v>35</v>
      </c>
      <c r="C1" s="250" t="s">
        <v>89</v>
      </c>
      <c r="D1" s="26"/>
      <c r="E1" s="26"/>
      <c r="F1" s="26"/>
      <c r="G1" s="26"/>
      <c r="H1" s="26"/>
      <c r="I1" s="26"/>
      <c r="J1" s="26"/>
      <c r="K1" s="26"/>
      <c r="L1" s="26"/>
      <c r="M1" s="26"/>
    </row>
    <row r="2" spans="1:17" ht="15.75" x14ac:dyDescent="0.25">
      <c r="A2" s="164" t="s">
        <v>28</v>
      </c>
      <c r="B2" s="727"/>
      <c r="C2" s="727"/>
      <c r="D2" s="727"/>
      <c r="E2" s="300"/>
      <c r="F2" s="727"/>
      <c r="G2" s="727"/>
      <c r="H2" s="727"/>
      <c r="I2" s="300"/>
      <c r="J2" s="727"/>
      <c r="K2" s="727"/>
      <c r="L2" s="727"/>
      <c r="M2" s="300"/>
    </row>
    <row r="3" spans="1:17" ht="15.75" x14ac:dyDescent="0.25">
      <c r="A3" s="162"/>
      <c r="B3" s="300"/>
      <c r="C3" s="300"/>
      <c r="D3" s="300"/>
      <c r="E3" s="300"/>
      <c r="F3" s="300"/>
      <c r="G3" s="300"/>
      <c r="H3" s="300"/>
      <c r="I3" s="300"/>
      <c r="J3" s="300"/>
      <c r="K3" s="300"/>
      <c r="L3" s="300"/>
      <c r="M3" s="300"/>
    </row>
    <row r="4" spans="1:17" x14ac:dyDescent="0.2">
      <c r="A4" s="143"/>
      <c r="B4" s="724" t="s">
        <v>0</v>
      </c>
      <c r="C4" s="725"/>
      <c r="D4" s="725"/>
      <c r="E4" s="302"/>
      <c r="F4" s="724" t="s">
        <v>1</v>
      </c>
      <c r="G4" s="725"/>
      <c r="H4" s="725"/>
      <c r="I4" s="305"/>
      <c r="J4" s="724" t="s">
        <v>2</v>
      </c>
      <c r="K4" s="725"/>
      <c r="L4" s="725"/>
      <c r="M4" s="305"/>
    </row>
    <row r="5" spans="1:17" x14ac:dyDescent="0.2">
      <c r="A5" s="157"/>
      <c r="B5" s="151" t="s">
        <v>372</v>
      </c>
      <c r="C5" s="151" t="s">
        <v>373</v>
      </c>
      <c r="D5" s="246" t="s">
        <v>3</v>
      </c>
      <c r="E5" s="306" t="s">
        <v>29</v>
      </c>
      <c r="F5" s="151" t="s">
        <v>372</v>
      </c>
      <c r="G5" s="151" t="s">
        <v>373</v>
      </c>
      <c r="H5" s="246" t="s">
        <v>3</v>
      </c>
      <c r="I5" s="161" t="s">
        <v>29</v>
      </c>
      <c r="J5" s="151" t="s">
        <v>372</v>
      </c>
      <c r="K5" s="151" t="s">
        <v>373</v>
      </c>
      <c r="L5" s="246" t="s">
        <v>3</v>
      </c>
      <c r="M5" s="161" t="s">
        <v>29</v>
      </c>
    </row>
    <row r="6" spans="1:17" x14ac:dyDescent="0.2">
      <c r="A6" s="691"/>
      <c r="B6" s="155"/>
      <c r="C6" s="155"/>
      <c r="D6" s="248" t="s">
        <v>4</v>
      </c>
      <c r="E6" s="155" t="s">
        <v>30</v>
      </c>
      <c r="F6" s="160"/>
      <c r="G6" s="160"/>
      <c r="H6" s="246" t="s">
        <v>4</v>
      </c>
      <c r="I6" s="155" t="s">
        <v>30</v>
      </c>
      <c r="J6" s="160"/>
      <c r="K6" s="160"/>
      <c r="L6" s="246" t="s">
        <v>4</v>
      </c>
      <c r="M6" s="155" t="s">
        <v>30</v>
      </c>
    </row>
    <row r="7" spans="1:17" ht="15.75" x14ac:dyDescent="0.2">
      <c r="A7" s="14" t="s">
        <v>23</v>
      </c>
      <c r="B7" s="307">
        <v>484191</v>
      </c>
      <c r="C7" s="308">
        <v>358089</v>
      </c>
      <c r="D7" s="352">
        <f t="shared" ref="D7:D12" si="0">IF(B7=0, "    ---- ", IF(ABS(ROUND(100/B7*C7-100,1))&lt;999,ROUND(100/B7*C7-100,1),IF(ROUND(100/B7*C7-100,1)&gt;999,999,-999)))</f>
        <v>-26</v>
      </c>
      <c r="E7" s="11">
        <f>IFERROR(100/'Skjema total MA'!C7*C7,0)</f>
        <v>14.007086758097373</v>
      </c>
      <c r="F7" s="307">
        <v>413634</v>
      </c>
      <c r="G7" s="308">
        <v>301269</v>
      </c>
      <c r="H7" s="352">
        <f>IF(F7=0, "    ---- ", IF(ABS(ROUND(100/F7*G7-100,1))&lt;999,ROUND(100/F7*G7-100,1),IF(ROUND(100/F7*G7-100,1)&gt;999,999,-999)))</f>
        <v>-27.2</v>
      </c>
      <c r="I7" s="159">
        <f>IFERROR(100/'Skjema total MA'!F7*G7,0)</f>
        <v>8.0972528783594857</v>
      </c>
      <c r="J7" s="309">
        <f t="shared" ref="J7:K12" si="1">SUM(B7,F7)</f>
        <v>897825</v>
      </c>
      <c r="K7" s="310">
        <f t="shared" si="1"/>
        <v>659358</v>
      </c>
      <c r="L7" s="428">
        <f>IF(J7=0, "    ---- ", IF(ABS(ROUND(100/J7*K7-100,1))&lt;999,ROUND(100/J7*K7-100,1),IF(ROUND(100/J7*K7-100,1)&gt;999,999,-999)))</f>
        <v>-26.6</v>
      </c>
      <c r="M7" s="11">
        <f>IFERROR(100/'Skjema total MA'!I7*K7,0)</f>
        <v>10.504153900624553</v>
      </c>
    </row>
    <row r="8" spans="1:17" ht="15.75" x14ac:dyDescent="0.2">
      <c r="A8" s="21" t="s">
        <v>25</v>
      </c>
      <c r="B8" s="283">
        <v>136294</v>
      </c>
      <c r="C8" s="284">
        <v>142548</v>
      </c>
      <c r="D8" s="165">
        <f t="shared" si="0"/>
        <v>4.5999999999999996</v>
      </c>
      <c r="E8" s="27">
        <f>IFERROR(100/'Skjema total MA'!C8*C8,0)</f>
        <v>9.0002860871341888</v>
      </c>
      <c r="F8" s="287"/>
      <c r="G8" s="288"/>
      <c r="H8" s="165"/>
      <c r="I8" s="175"/>
      <c r="J8" s="234">
        <f t="shared" si="1"/>
        <v>136294</v>
      </c>
      <c r="K8" s="289">
        <f t="shared" si="1"/>
        <v>142548</v>
      </c>
      <c r="L8" s="256"/>
      <c r="M8" s="27">
        <f>IFERROR(100/'Skjema total MA'!I8*K8,0)</f>
        <v>9.0002860871341888</v>
      </c>
    </row>
    <row r="9" spans="1:17" ht="15.75" x14ac:dyDescent="0.2">
      <c r="A9" s="21" t="s">
        <v>24</v>
      </c>
      <c r="B9" s="283">
        <v>57586.463000000003</v>
      </c>
      <c r="C9" s="284">
        <v>56756</v>
      </c>
      <c r="D9" s="165">
        <f t="shared" si="0"/>
        <v>-1.4</v>
      </c>
      <c r="E9" s="27">
        <f>IFERROR(100/'Skjema total MA'!C9*C9,0)</f>
        <v>9.3964690819060479</v>
      </c>
      <c r="F9" s="287"/>
      <c r="G9" s="288"/>
      <c r="H9" s="165"/>
      <c r="I9" s="175"/>
      <c r="J9" s="234">
        <f t="shared" si="1"/>
        <v>57586.463000000003</v>
      </c>
      <c r="K9" s="289">
        <f t="shared" si="1"/>
        <v>56756</v>
      </c>
      <c r="L9" s="256"/>
      <c r="M9" s="27">
        <f>IFERROR(100/'Skjema total MA'!I9*K9,0)</f>
        <v>9.3964690819060479</v>
      </c>
    </row>
    <row r="10" spans="1:17" ht="15.75" x14ac:dyDescent="0.2">
      <c r="A10" s="13" t="s">
        <v>383</v>
      </c>
      <c r="B10" s="311">
        <v>16486332</v>
      </c>
      <c r="C10" s="312">
        <v>15243551</v>
      </c>
      <c r="D10" s="170">
        <f t="shared" si="0"/>
        <v>-7.5</v>
      </c>
      <c r="E10" s="11">
        <f>IFERROR(100/'Skjema total MA'!C10*C10,0)</f>
        <v>70.704827948856106</v>
      </c>
      <c r="F10" s="311">
        <v>5646532</v>
      </c>
      <c r="G10" s="312">
        <v>5906675</v>
      </c>
      <c r="H10" s="170">
        <f>IF(F10=0, "    ---- ", IF(ABS(ROUND(100/F10*G10-100,1))&lt;999,ROUND(100/F10*G10-100,1),IF(ROUND(100/F10*G10-100,1)&gt;999,999,-999)))</f>
        <v>4.5999999999999996</v>
      </c>
      <c r="I10" s="159">
        <f>IFERROR(100/'Skjema total MA'!F10*G10,0)</f>
        <v>13.641359419541995</v>
      </c>
      <c r="J10" s="309">
        <f t="shared" si="1"/>
        <v>22132864</v>
      </c>
      <c r="K10" s="310">
        <f t="shared" si="1"/>
        <v>21150226</v>
      </c>
      <c r="L10" s="429">
        <f>IF(J10=0, "    ---- ", IF(ABS(ROUND(100/J10*K10-100,1))&lt;999,ROUND(100/J10*K10-100,1),IF(ROUND(100/J10*K10-100,1)&gt;999,999,-999)))</f>
        <v>-4.4000000000000004</v>
      </c>
      <c r="M10" s="11">
        <f>IFERROR(100/'Skjema total MA'!I10*K10,0)</f>
        <v>32.609459512207657</v>
      </c>
      <c r="Q10" s="148"/>
    </row>
    <row r="11" spans="1:17" s="43" customFormat="1" ht="15.75" x14ac:dyDescent="0.2">
      <c r="A11" s="13" t="s">
        <v>384</v>
      </c>
      <c r="B11" s="311">
        <v>11125</v>
      </c>
      <c r="C11" s="312">
        <v>6222</v>
      </c>
      <c r="D11" s="170">
        <f t="shared" si="0"/>
        <v>-44.1</v>
      </c>
      <c r="E11" s="11">
        <f>IFERROR(100/'Skjema total MA'!C11*C11,0)</f>
        <v>100.00000000000001</v>
      </c>
      <c r="F11" s="311">
        <v>27708</v>
      </c>
      <c r="G11" s="312">
        <v>22955</v>
      </c>
      <c r="H11" s="170">
        <f>IF(F11=0, "    ---- ", IF(ABS(ROUND(100/F11*G11-100,1))&lt;999,ROUND(100/F11*G11-100,1),IF(ROUND(100/F11*G11-100,1)&gt;999,999,-999)))</f>
        <v>-17.2</v>
      </c>
      <c r="I11" s="159">
        <f>IFERROR(100/'Skjema total MA'!F11*G11,0)</f>
        <v>16.61220595269047</v>
      </c>
      <c r="J11" s="309">
        <f t="shared" si="1"/>
        <v>38833</v>
      </c>
      <c r="K11" s="310">
        <f t="shared" si="1"/>
        <v>29177</v>
      </c>
      <c r="L11" s="429">
        <f>IF(J11=0, "    ---- ", IF(ABS(ROUND(100/J11*K11-100,1))&lt;999,ROUND(100/J11*K11-100,1),IF(ROUND(100/J11*K11-100,1)&gt;999,999,-999)))</f>
        <v>-24.9</v>
      </c>
      <c r="M11" s="11">
        <f>IFERROR(100/'Skjema total MA'!I11*K11,0)</f>
        <v>20.205185031383873</v>
      </c>
      <c r="N11" s="142"/>
    </row>
    <row r="12" spans="1:17" s="43" customFormat="1" ht="15.75" x14ac:dyDescent="0.2">
      <c r="A12" s="41" t="s">
        <v>385</v>
      </c>
      <c r="B12" s="313">
        <v>716</v>
      </c>
      <c r="C12" s="314">
        <v>-30</v>
      </c>
      <c r="D12" s="168">
        <f t="shared" si="0"/>
        <v>-104.2</v>
      </c>
      <c r="E12" s="36">
        <f>IFERROR(100/'Skjema total MA'!C12*C12,0)</f>
        <v>100</v>
      </c>
      <c r="F12" s="313">
        <v>13081</v>
      </c>
      <c r="G12" s="314">
        <v>27833</v>
      </c>
      <c r="H12" s="168">
        <f>IF(F12=0, "    ---- ", IF(ABS(ROUND(100/F12*G12-100,1))&lt;999,ROUND(100/F12*G12-100,1),IF(ROUND(100/F12*G12-100,1)&gt;999,999,-999)))</f>
        <v>112.8</v>
      </c>
      <c r="I12" s="168">
        <f>IFERROR(100/'Skjema total MA'!F12*G12,0)</f>
        <v>21.325647809223806</v>
      </c>
      <c r="J12" s="315">
        <f t="shared" si="1"/>
        <v>13797</v>
      </c>
      <c r="K12" s="316">
        <f t="shared" si="1"/>
        <v>27803</v>
      </c>
      <c r="L12" s="430">
        <f>IF(J12=0, "    ---- ", IF(ABS(ROUND(100/J12*K12-100,1))&lt;999,ROUND(100/J12*K12-100,1),IF(ROUND(100/J12*K12-100,1)&gt;999,999,-999)))</f>
        <v>101.5</v>
      </c>
      <c r="M12" s="36">
        <f>IFERROR(100/'Skjema total MA'!I12*K12,0)</f>
        <v>21.307559562142721</v>
      </c>
      <c r="N12" s="142"/>
      <c r="Q12" s="142"/>
    </row>
    <row r="13" spans="1:17" s="43" customFormat="1" x14ac:dyDescent="0.2">
      <c r="A13" s="167"/>
      <c r="B13" s="144"/>
      <c r="C13" s="33"/>
      <c r="D13" s="158"/>
      <c r="E13" s="158"/>
      <c r="F13" s="144"/>
      <c r="G13" s="33"/>
      <c r="H13" s="158"/>
      <c r="I13" s="158"/>
      <c r="J13" s="48"/>
      <c r="K13" s="48"/>
      <c r="L13" s="158"/>
      <c r="M13" s="158"/>
      <c r="N13" s="142"/>
    </row>
    <row r="14" spans="1:17" x14ac:dyDescent="0.2">
      <c r="A14" s="152" t="s">
        <v>271</v>
      </c>
      <c r="B14" s="26"/>
    </row>
    <row r="15" spans="1:17" x14ac:dyDescent="0.2">
      <c r="F15" s="145"/>
      <c r="G15" s="145"/>
      <c r="H15" s="145"/>
      <c r="I15" s="145"/>
      <c r="J15" s="145"/>
      <c r="K15" s="145"/>
      <c r="L15" s="145"/>
      <c r="M15" s="145"/>
    </row>
    <row r="16" spans="1:17" s="3" customFormat="1" ht="15.75" x14ac:dyDescent="0.25">
      <c r="A16" s="163"/>
      <c r="B16" s="147"/>
      <c r="C16" s="153"/>
      <c r="D16" s="153"/>
      <c r="E16" s="153"/>
      <c r="F16" s="153"/>
      <c r="G16" s="153"/>
      <c r="H16" s="153"/>
      <c r="I16" s="153"/>
      <c r="J16" s="153"/>
      <c r="K16" s="153"/>
      <c r="L16" s="153"/>
      <c r="M16" s="153"/>
      <c r="N16" s="147"/>
    </row>
    <row r="17" spans="1:14" ht="15.75" x14ac:dyDescent="0.25">
      <c r="A17" s="146" t="s">
        <v>268</v>
      </c>
      <c r="B17" s="156"/>
      <c r="C17" s="156"/>
      <c r="D17" s="150"/>
      <c r="E17" s="150"/>
      <c r="F17" s="156"/>
      <c r="G17" s="156"/>
      <c r="H17" s="156"/>
      <c r="I17" s="156"/>
      <c r="J17" s="156"/>
      <c r="K17" s="156"/>
      <c r="L17" s="156"/>
      <c r="M17" s="156"/>
    </row>
    <row r="18" spans="1:14" ht="15.75" x14ac:dyDescent="0.25">
      <c r="B18" s="728"/>
      <c r="C18" s="728"/>
      <c r="D18" s="728"/>
      <c r="E18" s="300"/>
      <c r="F18" s="728"/>
      <c r="G18" s="728"/>
      <c r="H18" s="728"/>
      <c r="I18" s="300"/>
      <c r="J18" s="728"/>
      <c r="K18" s="728"/>
      <c r="L18" s="728"/>
      <c r="M18" s="300"/>
    </row>
    <row r="19" spans="1:14" x14ac:dyDescent="0.2">
      <c r="A19" s="143"/>
      <c r="B19" s="724" t="s">
        <v>0</v>
      </c>
      <c r="C19" s="725"/>
      <c r="D19" s="725"/>
      <c r="E19" s="302"/>
      <c r="F19" s="724" t="s">
        <v>1</v>
      </c>
      <c r="G19" s="725"/>
      <c r="H19" s="725"/>
      <c r="I19" s="305"/>
      <c r="J19" s="724" t="s">
        <v>2</v>
      </c>
      <c r="K19" s="725"/>
      <c r="L19" s="725"/>
      <c r="M19" s="305"/>
    </row>
    <row r="20" spans="1:14" x14ac:dyDescent="0.2">
      <c r="A20" s="140" t="s">
        <v>5</v>
      </c>
      <c r="B20" s="243" t="s">
        <v>372</v>
      </c>
      <c r="C20" s="243" t="s">
        <v>373</v>
      </c>
      <c r="D20" s="161" t="s">
        <v>3</v>
      </c>
      <c r="E20" s="306" t="s">
        <v>29</v>
      </c>
      <c r="F20" s="243" t="s">
        <v>372</v>
      </c>
      <c r="G20" s="243" t="s">
        <v>373</v>
      </c>
      <c r="H20" s="161" t="s">
        <v>3</v>
      </c>
      <c r="I20" s="161" t="s">
        <v>29</v>
      </c>
      <c r="J20" s="243" t="s">
        <v>372</v>
      </c>
      <c r="K20" s="243" t="s">
        <v>373</v>
      </c>
      <c r="L20" s="161" t="s">
        <v>3</v>
      </c>
      <c r="M20" s="161" t="s">
        <v>29</v>
      </c>
    </row>
    <row r="21" spans="1:14" x14ac:dyDescent="0.2">
      <c r="A21" s="692"/>
      <c r="B21" s="155"/>
      <c r="C21" s="155"/>
      <c r="D21" s="248" t="s">
        <v>4</v>
      </c>
      <c r="E21" s="155" t="s">
        <v>30</v>
      </c>
      <c r="F21" s="160"/>
      <c r="G21" s="160"/>
      <c r="H21" s="246" t="s">
        <v>4</v>
      </c>
      <c r="I21" s="155" t="s">
        <v>30</v>
      </c>
      <c r="J21" s="160"/>
      <c r="K21" s="160"/>
      <c r="L21" s="155" t="s">
        <v>4</v>
      </c>
      <c r="M21" s="155" t="s">
        <v>30</v>
      </c>
    </row>
    <row r="22" spans="1:14" ht="15.75" x14ac:dyDescent="0.2">
      <c r="A22" s="14" t="s">
        <v>23</v>
      </c>
      <c r="B22" s="317">
        <v>324191</v>
      </c>
      <c r="C22" s="317">
        <v>167150</v>
      </c>
      <c r="D22" s="352">
        <f t="shared" ref="D22:D39" si="2">IF(B22=0, "    ---- ", IF(ABS(ROUND(100/B22*C22-100,1))&lt;999,ROUND(100/B22*C22-100,1),IF(ROUND(100/B22*C22-100,1)&gt;999,999,-999)))</f>
        <v>-48.4</v>
      </c>
      <c r="E22" s="11">
        <f>IFERROR(100/'Skjema total MA'!C22*C22,0)</f>
        <v>18.659985123109493</v>
      </c>
      <c r="F22" s="319">
        <v>83796</v>
      </c>
      <c r="G22" s="319">
        <v>43160</v>
      </c>
      <c r="H22" s="352">
        <f>IF(F22=0, "    ---- ", IF(ABS(ROUND(100/F22*G22-100,1))&lt;999,ROUND(100/F22*G22-100,1),IF(ROUND(100/F22*G22-100,1)&gt;999,999,-999)))</f>
        <v>-48.5</v>
      </c>
      <c r="I22" s="11">
        <f>IFERROR(100/'Skjema total MA'!F22*G22,0)</f>
        <v>8.0104227106560337</v>
      </c>
      <c r="J22" s="317">
        <f t="shared" ref="J22:J39" si="3">SUM(B22,F22)</f>
        <v>407987</v>
      </c>
      <c r="K22" s="317">
        <f t="shared" ref="K22:K39" si="4">SUM(C22,G22)</f>
        <v>210310</v>
      </c>
      <c r="L22" s="428">
        <f>IF(J22=0, "    ---- ", IF(ABS(ROUND(100/J22*K22-100,1))&lt;999,ROUND(100/J22*K22-100,1),IF(ROUND(100/J22*K22-100,1)&gt;999,999,-999)))</f>
        <v>-48.5</v>
      </c>
      <c r="M22" s="24">
        <f>IFERROR(100/'Skjema total MA'!I22*K22,0)</f>
        <v>14.660192216530756</v>
      </c>
    </row>
    <row r="23" spans="1:14" ht="15.75" x14ac:dyDescent="0.2">
      <c r="A23" s="297" t="s">
        <v>392</v>
      </c>
      <c r="B23" s="283"/>
      <c r="C23" s="283">
        <v>131988</v>
      </c>
      <c r="D23" s="165" t="str">
        <f t="shared" si="2"/>
        <v xml:space="preserve">    ---- </v>
      </c>
      <c r="E23" s="11">
        <f>IFERROR(100/'Skjema total MA'!C23*C23,0)</f>
        <v>20.571676458939255</v>
      </c>
      <c r="F23" s="292">
        <v>0</v>
      </c>
      <c r="G23" s="292">
        <v>37014.091999999997</v>
      </c>
      <c r="H23" s="165" t="str">
        <f t="shared" ref="H23:H25" si="5">IF(F23=0, "    ---- ", IF(ABS(ROUND(100/F23*G23-100,1))&lt;999,ROUND(100/F23*G23-100,1),IF(ROUND(100/F23*G23-100,1)&gt;999,999,-999)))</f>
        <v xml:space="preserve">    ---- </v>
      </c>
      <c r="I23" s="418">
        <f>IFERROR(100/'Skjema total MA'!F23*G23,0)</f>
        <v>46.833761293783404</v>
      </c>
      <c r="J23" s="292">
        <f t="shared" si="3"/>
        <v>0</v>
      </c>
      <c r="K23" s="292">
        <f t="shared" si="4"/>
        <v>169002.092</v>
      </c>
      <c r="L23" s="165" t="str">
        <f t="shared" ref="L23:L25" si="6">IF(J23=0, "    ---- ", IF(ABS(ROUND(100/J23*K23-100,1))&lt;999,ROUND(100/J23*K23-100,1),IF(ROUND(100/J23*K23-100,1)&gt;999,999,-999)))</f>
        <v xml:space="preserve">    ---- </v>
      </c>
      <c r="M23" s="23">
        <f>IFERROR(100/'Skjema total MA'!I23*K23,0)</f>
        <v>23.451877464606298</v>
      </c>
    </row>
    <row r="24" spans="1:14" ht="15.75" x14ac:dyDescent="0.2">
      <c r="A24" s="297" t="s">
        <v>393</v>
      </c>
      <c r="B24" s="283"/>
      <c r="C24" s="283"/>
      <c r="D24" s="165"/>
      <c r="E24" s="11"/>
      <c r="F24" s="292"/>
      <c r="G24" s="292"/>
      <c r="H24" s="165"/>
      <c r="I24" s="418"/>
      <c r="J24" s="292"/>
      <c r="K24" s="292"/>
      <c r="L24" s="165"/>
      <c r="M24" s="23"/>
    </row>
    <row r="25" spans="1:14" ht="15.75" x14ac:dyDescent="0.2">
      <c r="A25" s="297" t="s">
        <v>394</v>
      </c>
      <c r="B25" s="283"/>
      <c r="C25" s="283">
        <v>35162</v>
      </c>
      <c r="D25" s="165" t="str">
        <f t="shared" si="2"/>
        <v xml:space="preserve">    ---- </v>
      </c>
      <c r="E25" s="11">
        <f>IFERROR(100/'Skjema total MA'!C25*C25,0)</f>
        <v>98.459901433691755</v>
      </c>
      <c r="F25" s="292">
        <v>0</v>
      </c>
      <c r="G25" s="292">
        <v>6145.8850000000002</v>
      </c>
      <c r="H25" s="165" t="str">
        <f t="shared" si="5"/>
        <v xml:space="preserve">    ---- </v>
      </c>
      <c r="I25" s="418">
        <f>IFERROR(100/'Skjema total MA'!F25*G25,0)</f>
        <v>11.286562531306346</v>
      </c>
      <c r="J25" s="292">
        <f t="shared" si="3"/>
        <v>0</v>
      </c>
      <c r="K25" s="292">
        <f t="shared" si="4"/>
        <v>41307.885000000002</v>
      </c>
      <c r="L25" s="165" t="str">
        <f t="shared" si="6"/>
        <v xml:space="preserve">    ---- </v>
      </c>
      <c r="M25" s="23">
        <f>IFERROR(100/'Skjema total MA'!I25*K25,0)</f>
        <v>45.81359929665598</v>
      </c>
    </row>
    <row r="26" spans="1:14" ht="15.75" x14ac:dyDescent="0.2">
      <c r="A26" s="297" t="s">
        <v>395</v>
      </c>
      <c r="B26" s="283"/>
      <c r="C26" s="283"/>
      <c r="D26" s="165"/>
      <c r="E26" s="11"/>
      <c r="F26" s="292"/>
      <c r="G26" s="292"/>
      <c r="H26" s="165"/>
      <c r="I26" s="418"/>
      <c r="J26" s="292"/>
      <c r="K26" s="292"/>
      <c r="L26" s="165"/>
      <c r="M26" s="23"/>
    </row>
    <row r="27" spans="1:14" x14ac:dyDescent="0.2">
      <c r="A27" s="297" t="s">
        <v>11</v>
      </c>
      <c r="B27" s="283"/>
      <c r="C27" s="283"/>
      <c r="D27" s="165"/>
      <c r="E27" s="11"/>
      <c r="F27" s="292"/>
      <c r="G27" s="292"/>
      <c r="H27" s="165"/>
      <c r="I27" s="418"/>
      <c r="J27" s="292"/>
      <c r="K27" s="292"/>
      <c r="L27" s="165"/>
      <c r="M27" s="23"/>
    </row>
    <row r="28" spans="1:14" ht="15.75" x14ac:dyDescent="0.2">
      <c r="A28" s="49" t="s">
        <v>272</v>
      </c>
      <c r="B28" s="44">
        <v>190441</v>
      </c>
      <c r="C28" s="289">
        <v>199585</v>
      </c>
      <c r="D28" s="165">
        <f t="shared" si="2"/>
        <v>4.8</v>
      </c>
      <c r="E28" s="11">
        <f>IFERROR(100/'Skjema total MA'!C28*C28,0)</f>
        <v>18.263032584274093</v>
      </c>
      <c r="F28" s="234"/>
      <c r="G28" s="289"/>
      <c r="H28" s="165"/>
      <c r="I28" s="27"/>
      <c r="J28" s="44">
        <f t="shared" si="3"/>
        <v>190441</v>
      </c>
      <c r="K28" s="44">
        <f t="shared" si="4"/>
        <v>199585</v>
      </c>
      <c r="L28" s="256">
        <f>IF(J28=0, "    ---- ", IF(ABS(ROUND(100/J28*K28-100,1))&lt;999,ROUND(100/J28*K28-100,1),IF(ROUND(100/J28*K28-100,1)&gt;999,999,-999)))</f>
        <v>4.8</v>
      </c>
      <c r="M28" s="23">
        <f>IFERROR(100/'Skjema total MA'!I28*K28,0)</f>
        <v>18.263032584274093</v>
      </c>
    </row>
    <row r="29" spans="1:14" s="3" customFormat="1" ht="15.75" x14ac:dyDescent="0.2">
      <c r="A29" s="13" t="s">
        <v>383</v>
      </c>
      <c r="B29" s="236">
        <v>28614660</v>
      </c>
      <c r="C29" s="236">
        <v>27411959</v>
      </c>
      <c r="D29" s="170">
        <f t="shared" si="2"/>
        <v>-4.2</v>
      </c>
      <c r="E29" s="11">
        <f>IFERROR(100/'Skjema total MA'!C29*C29,0)</f>
        <v>55.407491756289808</v>
      </c>
      <c r="F29" s="309">
        <v>5744086</v>
      </c>
      <c r="G29" s="309">
        <v>5628467.4380000001</v>
      </c>
      <c r="H29" s="170">
        <f>IF(F29=0, "    ---- ", IF(ABS(ROUND(100/F29*G29-100,1))&lt;999,ROUND(100/F29*G29-100,1),IF(ROUND(100/F29*G29-100,1)&gt;999,999,-999)))</f>
        <v>-2</v>
      </c>
      <c r="I29" s="11">
        <f>IFERROR(100/'Skjema total MA'!F29*G29,0)</f>
        <v>27.630018158235504</v>
      </c>
      <c r="J29" s="236">
        <f t="shared" si="3"/>
        <v>34358746</v>
      </c>
      <c r="K29" s="236">
        <f t="shared" si="4"/>
        <v>33040426.438000001</v>
      </c>
      <c r="L29" s="429">
        <f>IF(J29=0, "    ---- ", IF(ABS(ROUND(100/J29*K29-100,1))&lt;999,ROUND(100/J29*K29-100,1),IF(ROUND(100/J29*K29-100,1)&gt;999,999,-999)))</f>
        <v>-3.8</v>
      </c>
      <c r="M29" s="24">
        <f>IFERROR(100/'Skjema total MA'!I29*K29,0)</f>
        <v>47.305883412149043</v>
      </c>
      <c r="N29" s="147"/>
    </row>
    <row r="30" spans="1:14" s="3" customFormat="1" ht="15.75" x14ac:dyDescent="0.2">
      <c r="A30" s="297" t="s">
        <v>392</v>
      </c>
      <c r="B30" s="283"/>
      <c r="C30" s="283">
        <v>6004150</v>
      </c>
      <c r="D30" s="165" t="str">
        <f t="shared" si="2"/>
        <v xml:space="preserve">    ---- </v>
      </c>
      <c r="E30" s="11">
        <f>IFERROR(100/'Skjema total MA'!C30*C30,0)</f>
        <v>50.840161548205302</v>
      </c>
      <c r="F30" s="292"/>
      <c r="G30" s="292">
        <v>1894089.993</v>
      </c>
      <c r="H30" s="165" t="str">
        <f t="shared" ref="H30:H32" si="7">IF(F30=0, "    ---- ", IF(ABS(ROUND(100/F30*G30-100,1))&lt;999,ROUND(100/F30*G30-100,1),IF(ROUND(100/F30*G30-100,1)&gt;999,999,-999)))</f>
        <v xml:space="preserve">    ---- </v>
      </c>
      <c r="I30" s="418">
        <f>IFERROR(100/'Skjema total MA'!F30*G30,0)</f>
        <v>43.449524700370297</v>
      </c>
      <c r="J30" s="292">
        <f t="shared" si="3"/>
        <v>0</v>
      </c>
      <c r="K30" s="292">
        <f t="shared" si="4"/>
        <v>7898239.9929999998</v>
      </c>
      <c r="L30" s="165" t="str">
        <f t="shared" ref="L30:L32" si="8">IF(J30=0, "    ---- ", IF(ABS(ROUND(100/J30*K30-100,1))&lt;999,ROUND(100/J30*K30-100,1),IF(ROUND(100/J30*K30-100,1)&gt;999,999,-999)))</f>
        <v xml:space="preserve">    ---- </v>
      </c>
      <c r="M30" s="23">
        <f>IFERROR(100/'Skjema total MA'!I30*K30,0)</f>
        <v>48.847606162317419</v>
      </c>
      <c r="N30" s="147"/>
    </row>
    <row r="31" spans="1:14" s="3" customFormat="1" ht="15.75" x14ac:dyDescent="0.2">
      <c r="A31" s="297" t="s">
        <v>393</v>
      </c>
      <c r="B31" s="283"/>
      <c r="C31" s="283">
        <v>20368358</v>
      </c>
      <c r="D31" s="165" t="str">
        <f t="shared" si="2"/>
        <v xml:space="preserve">    ---- </v>
      </c>
      <c r="E31" s="11">
        <f>IFERROR(100/'Skjema total MA'!C31*C31,0)</f>
        <v>58.566323231322883</v>
      </c>
      <c r="F31" s="292"/>
      <c r="G31" s="292">
        <v>3346893.301</v>
      </c>
      <c r="H31" s="165" t="str">
        <f t="shared" si="7"/>
        <v xml:space="preserve">    ---- </v>
      </c>
      <c r="I31" s="418">
        <f>IFERROR(100/'Skjema total MA'!F31*G31,0)</f>
        <v>31.58378565865107</v>
      </c>
      <c r="J31" s="292">
        <f t="shared" si="3"/>
        <v>0</v>
      </c>
      <c r="K31" s="292">
        <f t="shared" si="4"/>
        <v>23715251.300999999</v>
      </c>
      <c r="L31" s="165" t="str">
        <f t="shared" si="8"/>
        <v xml:space="preserve">    ---- </v>
      </c>
      <c r="M31" s="23">
        <f>IFERROR(100/'Skjema total MA'!I31*K31,0)</f>
        <v>52.264845395553287</v>
      </c>
      <c r="N31" s="147"/>
    </row>
    <row r="32" spans="1:14" ht="15.75" x14ac:dyDescent="0.2">
      <c r="A32" s="297" t="s">
        <v>394</v>
      </c>
      <c r="B32" s="283"/>
      <c r="C32" s="283">
        <v>1039451</v>
      </c>
      <c r="D32" s="165" t="str">
        <f t="shared" si="2"/>
        <v xml:space="preserve">    ---- </v>
      </c>
      <c r="E32" s="11">
        <f>IFERROR(100/'Skjema total MA'!C32*C32,0)</f>
        <v>77.974094004049022</v>
      </c>
      <c r="F32" s="292"/>
      <c r="G32" s="292">
        <v>387484.14399999997</v>
      </c>
      <c r="H32" s="165" t="str">
        <f t="shared" si="7"/>
        <v xml:space="preserve">    ---- </v>
      </c>
      <c r="I32" s="418">
        <f>IFERROR(100/'Skjema total MA'!F32*G32,0)</f>
        <v>9.2832422599354381</v>
      </c>
      <c r="J32" s="292">
        <f t="shared" si="3"/>
        <v>0</v>
      </c>
      <c r="K32" s="292">
        <f t="shared" si="4"/>
        <v>1426935.1439999999</v>
      </c>
      <c r="L32" s="165" t="str">
        <f t="shared" si="8"/>
        <v xml:space="preserve">    ---- </v>
      </c>
      <c r="M32" s="23">
        <f>IFERROR(100/'Skjema total MA'!I32*K32,0)</f>
        <v>25.910875739595959</v>
      </c>
    </row>
    <row r="33" spans="1:14" ht="15.75" x14ac:dyDescent="0.2">
      <c r="A33" s="297" t="s">
        <v>395</v>
      </c>
      <c r="B33" s="283"/>
      <c r="C33" s="283"/>
      <c r="D33" s="165"/>
      <c r="E33" s="11"/>
      <c r="F33" s="292"/>
      <c r="G33" s="292"/>
      <c r="H33" s="165"/>
      <c r="I33" s="418"/>
      <c r="J33" s="292"/>
      <c r="K33" s="292"/>
      <c r="L33" s="165"/>
      <c r="M33" s="23"/>
    </row>
    <row r="34" spans="1:14" ht="15.75" x14ac:dyDescent="0.2">
      <c r="A34" s="13" t="s">
        <v>384</v>
      </c>
      <c r="B34" s="236">
        <v>18919</v>
      </c>
      <c r="C34" s="310">
        <v>8948</v>
      </c>
      <c r="D34" s="170">
        <f t="shared" si="2"/>
        <v>-52.7</v>
      </c>
      <c r="E34" s="11">
        <f>IFERROR(100/'Skjema total MA'!C34*C34,0)</f>
        <v>72.531009657236439</v>
      </c>
      <c r="F34" s="309">
        <v>-37479</v>
      </c>
      <c r="G34" s="310">
        <v>-9703</v>
      </c>
      <c r="H34" s="170">
        <f>IF(F34=0, "    ---- ", IF(ABS(ROUND(100/F34*G34-100,1))&lt;999,ROUND(100/F34*G34-100,1),IF(ROUND(100/F34*G34-100,1)&gt;999,999,-999)))</f>
        <v>-74.099999999999994</v>
      </c>
      <c r="I34" s="11">
        <f>IFERROR(100/'Skjema total MA'!F34*G34,0)</f>
        <v>-35.477391025980452</v>
      </c>
      <c r="J34" s="236">
        <f t="shared" si="3"/>
        <v>-18560</v>
      </c>
      <c r="K34" s="236">
        <f t="shared" si="4"/>
        <v>-755</v>
      </c>
      <c r="L34" s="429">
        <f>IF(J34=0, "    ---- ", IF(ABS(ROUND(100/J34*K34-100,1))&lt;999,ROUND(100/J34*K34-100,1),IF(ROUND(100/J34*K34-100,1)&gt;999,999,-999)))</f>
        <v>-95.9</v>
      </c>
      <c r="M34" s="24">
        <f>IFERROR(100/'Skjema total MA'!I34*K34,0)</f>
        <v>-1.9024051066858465</v>
      </c>
    </row>
    <row r="35" spans="1:14" ht="15.75" x14ac:dyDescent="0.2">
      <c r="A35" s="13" t="s">
        <v>385</v>
      </c>
      <c r="B35" s="236">
        <v>-34211</v>
      </c>
      <c r="C35" s="310">
        <v>-20382</v>
      </c>
      <c r="D35" s="170">
        <f t="shared" si="2"/>
        <v>-40.4</v>
      </c>
      <c r="E35" s="11">
        <f>IFERROR(100/'Skjema total MA'!C35*C35,0)</f>
        <v>106.0680583318055</v>
      </c>
      <c r="F35" s="309">
        <v>13387</v>
      </c>
      <c r="G35" s="310">
        <v>20178</v>
      </c>
      <c r="H35" s="170">
        <f>IF(F35=0, "    ---- ", IF(ABS(ROUND(100/F35*G35-100,1))&lt;999,ROUND(100/F35*G35-100,1),IF(ROUND(100/F35*G35-100,1)&gt;999,999,-999)))</f>
        <v>50.7</v>
      </c>
      <c r="I35" s="11">
        <f>IFERROR(100/'Skjema total MA'!F35*G35,0)</f>
        <v>37.171687474292447</v>
      </c>
      <c r="J35" s="236">
        <f t="shared" si="3"/>
        <v>-20824</v>
      </c>
      <c r="K35" s="236">
        <f t="shared" si="4"/>
        <v>-204</v>
      </c>
      <c r="L35" s="429">
        <f>IF(J35=0, "    ---- ", IF(ABS(ROUND(100/J35*K35-100,1))&lt;999,ROUND(100/J35*K35-100,1),IF(ROUND(100/J35*K35-100,1)&gt;999,999,-999)))</f>
        <v>-99</v>
      </c>
      <c r="M35" s="24">
        <f>IFERROR(100/'Skjema total MA'!I35*K35,0)</f>
        <v>-0.58173877831172205</v>
      </c>
    </row>
    <row r="36" spans="1:14" ht="15.75" x14ac:dyDescent="0.2">
      <c r="A36" s="12" t="s">
        <v>280</v>
      </c>
      <c r="B36" s="236">
        <v>2300</v>
      </c>
      <c r="C36" s="310">
        <v>2345</v>
      </c>
      <c r="D36" s="170">
        <f t="shared" si="2"/>
        <v>2</v>
      </c>
      <c r="E36" s="11">
        <f>100/'Skjema total MA'!C36*C36</f>
        <v>98.5723611506358</v>
      </c>
      <c r="F36" s="320"/>
      <c r="G36" s="321"/>
      <c r="H36" s="170"/>
      <c r="I36" s="435"/>
      <c r="J36" s="236">
        <f t="shared" si="3"/>
        <v>2300</v>
      </c>
      <c r="K36" s="236">
        <f t="shared" si="4"/>
        <v>2345</v>
      </c>
      <c r="L36" s="429"/>
      <c r="M36" s="24">
        <f>IFERROR(100/'Skjema total MA'!I36*K36,0)</f>
        <v>98.5723611506358</v>
      </c>
    </row>
    <row r="37" spans="1:14" ht="15.75" x14ac:dyDescent="0.2">
      <c r="A37" s="12" t="s">
        <v>387</v>
      </c>
      <c r="B37" s="236">
        <v>3574782</v>
      </c>
      <c r="C37" s="310">
        <v>3443745</v>
      </c>
      <c r="D37" s="170">
        <f t="shared" si="2"/>
        <v>-3.7</v>
      </c>
      <c r="E37" s="11">
        <f>100/'Skjema total MA'!C37*C37</f>
        <v>87.76040579687691</v>
      </c>
      <c r="F37" s="320"/>
      <c r="G37" s="322"/>
      <c r="H37" s="170"/>
      <c r="I37" s="435"/>
      <c r="J37" s="236">
        <f t="shared" si="3"/>
        <v>3574782</v>
      </c>
      <c r="K37" s="236">
        <f t="shared" si="4"/>
        <v>3443745</v>
      </c>
      <c r="L37" s="429"/>
      <c r="M37" s="24">
        <f>IFERROR(100/'Skjema total MA'!I37*K37,0)</f>
        <v>87.76040579687691</v>
      </c>
    </row>
    <row r="38" spans="1:14" ht="15.75" x14ac:dyDescent="0.2">
      <c r="A38" s="12" t="s">
        <v>388</v>
      </c>
      <c r="B38" s="236">
        <v>0</v>
      </c>
      <c r="C38" s="310">
        <v>611</v>
      </c>
      <c r="D38" s="170" t="str">
        <f t="shared" si="2"/>
        <v xml:space="preserve">    ---- </v>
      </c>
      <c r="E38" s="24">
        <f>IFERROR(100/'Skjema total MA'!C37*C38,0)</f>
        <v>1.5570725457863982E-2</v>
      </c>
      <c r="F38" s="320"/>
      <c r="G38" s="321"/>
      <c r="H38" s="170"/>
      <c r="I38" s="435"/>
      <c r="J38" s="236">
        <f t="shared" si="3"/>
        <v>0</v>
      </c>
      <c r="K38" s="236">
        <f t="shared" si="4"/>
        <v>611</v>
      </c>
      <c r="L38" s="429"/>
      <c r="M38" s="24">
        <f>IFERROR(100/'Skjema total MA'!I38*K38,0)</f>
        <v>100.00000000000001</v>
      </c>
    </row>
    <row r="39" spans="1:14" ht="15.75" x14ac:dyDescent="0.2">
      <c r="A39" s="18" t="s">
        <v>389</v>
      </c>
      <c r="B39" s="278">
        <v>4</v>
      </c>
      <c r="C39" s="316">
        <v>3</v>
      </c>
      <c r="D39" s="168">
        <f t="shared" si="2"/>
        <v>-25</v>
      </c>
      <c r="E39" s="36">
        <f>IFERROR(100/'Skjema total MA'!C38*C39,0)</f>
        <v>0.49099836333878888</v>
      </c>
      <c r="F39" s="323"/>
      <c r="G39" s="324"/>
      <c r="H39" s="168"/>
      <c r="I39" s="36"/>
      <c r="J39" s="236">
        <f t="shared" si="3"/>
        <v>4</v>
      </c>
      <c r="K39" s="236">
        <f t="shared" si="4"/>
        <v>3</v>
      </c>
      <c r="L39" s="430"/>
      <c r="M39" s="36">
        <f>IFERROR(100/'Skjema total MA'!I39*K39,0)</f>
        <v>100</v>
      </c>
    </row>
    <row r="40" spans="1:14" ht="15.75" x14ac:dyDescent="0.25">
      <c r="A40" s="47"/>
      <c r="B40" s="255"/>
      <c r="C40" s="255"/>
      <c r="D40" s="729"/>
      <c r="E40" s="729"/>
      <c r="F40" s="729"/>
      <c r="G40" s="729"/>
      <c r="H40" s="729"/>
      <c r="I40" s="729"/>
      <c r="J40" s="729"/>
      <c r="K40" s="729"/>
      <c r="L40" s="729"/>
      <c r="M40" s="303"/>
    </row>
    <row r="41" spans="1:14" x14ac:dyDescent="0.2">
      <c r="A41" s="154"/>
    </row>
    <row r="42" spans="1:14" ht="15.75" x14ac:dyDescent="0.25">
      <c r="A42" s="146" t="s">
        <v>269</v>
      </c>
      <c r="B42" s="727"/>
      <c r="C42" s="727"/>
      <c r="D42" s="727"/>
      <c r="E42" s="300"/>
      <c r="F42" s="730"/>
      <c r="G42" s="730"/>
      <c r="H42" s="730"/>
      <c r="I42" s="303"/>
      <c r="J42" s="730"/>
      <c r="K42" s="730"/>
      <c r="L42" s="730"/>
      <c r="M42" s="303"/>
    </row>
    <row r="43" spans="1:14" ht="15.75" x14ac:dyDescent="0.25">
      <c r="A43" s="162"/>
      <c r="B43" s="304"/>
      <c r="C43" s="304"/>
      <c r="D43" s="304"/>
      <c r="E43" s="304"/>
      <c r="F43" s="303"/>
      <c r="G43" s="303"/>
      <c r="H43" s="303"/>
      <c r="I43" s="303"/>
      <c r="J43" s="303"/>
      <c r="K43" s="303"/>
      <c r="L43" s="303"/>
      <c r="M43" s="303"/>
    </row>
    <row r="44" spans="1:14" ht="15.75" x14ac:dyDescent="0.25">
      <c r="A44" s="249"/>
      <c r="B44" s="724" t="s">
        <v>0</v>
      </c>
      <c r="C44" s="725"/>
      <c r="D44" s="725"/>
      <c r="E44" s="244"/>
      <c r="F44" s="303"/>
      <c r="G44" s="303"/>
      <c r="H44" s="303"/>
      <c r="I44" s="303"/>
      <c r="J44" s="303"/>
      <c r="K44" s="303"/>
      <c r="L44" s="303"/>
      <c r="M44" s="303"/>
    </row>
    <row r="45" spans="1:14" s="3" customFormat="1" x14ac:dyDescent="0.2">
      <c r="A45" s="140"/>
      <c r="B45" s="172" t="s">
        <v>372</v>
      </c>
      <c r="C45" s="172" t="s">
        <v>373</v>
      </c>
      <c r="D45" s="161" t="s">
        <v>3</v>
      </c>
      <c r="E45" s="161" t="s">
        <v>29</v>
      </c>
      <c r="F45" s="174"/>
      <c r="G45" s="174"/>
      <c r="H45" s="173"/>
      <c r="I45" s="173"/>
      <c r="J45" s="174"/>
      <c r="K45" s="174"/>
      <c r="L45" s="173"/>
      <c r="M45" s="173"/>
      <c r="N45" s="147"/>
    </row>
    <row r="46" spans="1:14" s="3" customFormat="1" x14ac:dyDescent="0.2">
      <c r="A46" s="692"/>
      <c r="B46" s="245"/>
      <c r="C46" s="245"/>
      <c r="D46" s="246" t="s">
        <v>4</v>
      </c>
      <c r="E46" s="155" t="s">
        <v>30</v>
      </c>
      <c r="F46" s="173"/>
      <c r="G46" s="173"/>
      <c r="H46" s="173"/>
      <c r="I46" s="173"/>
      <c r="J46" s="173"/>
      <c r="K46" s="173"/>
      <c r="L46" s="173"/>
      <c r="M46" s="173"/>
      <c r="N46" s="147"/>
    </row>
    <row r="47" spans="1:14" s="3" customFormat="1" ht="15.75" x14ac:dyDescent="0.2">
      <c r="A47" s="14" t="s">
        <v>23</v>
      </c>
      <c r="B47" s="311">
        <v>386875</v>
      </c>
      <c r="C47" s="312">
        <v>432781</v>
      </c>
      <c r="D47" s="428">
        <f t="shared" ref="D47:D57" si="9">IF(B47=0, "    ---- ", IF(ABS(ROUND(100/B47*C47-100,1))&lt;999,ROUND(100/B47*C47-100,1),IF(ROUND(100/B47*C47-100,1)&gt;999,999,-999)))</f>
        <v>11.9</v>
      </c>
      <c r="E47" s="11">
        <f>IFERROR(100/'Skjema total MA'!C47*C47,0)</f>
        <v>14.27961644887923</v>
      </c>
      <c r="F47" s="144"/>
      <c r="G47" s="33"/>
      <c r="H47" s="158"/>
      <c r="I47" s="158"/>
      <c r="J47" s="37"/>
      <c r="K47" s="37"/>
      <c r="L47" s="158"/>
      <c r="M47" s="158"/>
      <c r="N47" s="147"/>
    </row>
    <row r="48" spans="1:14" s="3" customFormat="1" ht="15.75" x14ac:dyDescent="0.2">
      <c r="A48" s="38" t="s">
        <v>396</v>
      </c>
      <c r="B48" s="283">
        <v>265346</v>
      </c>
      <c r="C48" s="284">
        <v>292741</v>
      </c>
      <c r="D48" s="256">
        <f t="shared" si="9"/>
        <v>10.3</v>
      </c>
      <c r="E48" s="27">
        <f>IFERROR(100/'Skjema total MA'!C48*C48,0)</f>
        <v>17.481455705555781</v>
      </c>
      <c r="F48" s="144"/>
      <c r="G48" s="33"/>
      <c r="H48" s="144"/>
      <c r="I48" s="144"/>
      <c r="J48" s="33"/>
      <c r="K48" s="33"/>
      <c r="L48" s="158"/>
      <c r="M48" s="158"/>
      <c r="N48" s="147"/>
    </row>
    <row r="49" spans="1:14" s="3" customFormat="1" ht="15.75" x14ac:dyDescent="0.2">
      <c r="A49" s="38" t="s">
        <v>397</v>
      </c>
      <c r="B49" s="44">
        <v>121529</v>
      </c>
      <c r="C49" s="289">
        <v>140040</v>
      </c>
      <c r="D49" s="256">
        <f>IF(B49=0, "    ---- ", IF(ABS(ROUND(100/B49*C49-100,1))&lt;999,ROUND(100/B49*C49-100,1),IF(ROUND(100/B49*C49-100,1)&gt;999,999,-999)))</f>
        <v>15.2</v>
      </c>
      <c r="E49" s="27">
        <f>IFERROR(100/'Skjema total MA'!C49*C49,0)</f>
        <v>10.326059466404393</v>
      </c>
      <c r="F49" s="144"/>
      <c r="G49" s="33"/>
      <c r="H49" s="144"/>
      <c r="I49" s="144"/>
      <c r="J49" s="37"/>
      <c r="K49" s="37"/>
      <c r="L49" s="158"/>
      <c r="M49" s="158"/>
      <c r="N49" s="147"/>
    </row>
    <row r="50" spans="1:14" s="3" customFormat="1" x14ac:dyDescent="0.2">
      <c r="A50" s="694" t="s">
        <v>6</v>
      </c>
      <c r="B50" s="287" t="s">
        <v>374</v>
      </c>
      <c r="C50" s="288" t="s">
        <v>374</v>
      </c>
      <c r="D50" s="256"/>
      <c r="E50" s="23"/>
      <c r="F50" s="144"/>
      <c r="G50" s="33"/>
      <c r="H50" s="144"/>
      <c r="I50" s="144"/>
      <c r="J50" s="33"/>
      <c r="K50" s="33"/>
      <c r="L50" s="158"/>
      <c r="M50" s="158"/>
      <c r="N50" s="147"/>
    </row>
    <row r="51" spans="1:14" s="3" customFormat="1" x14ac:dyDescent="0.2">
      <c r="A51" s="694" t="s">
        <v>7</v>
      </c>
      <c r="B51" s="287" t="s">
        <v>374</v>
      </c>
      <c r="C51" s="288" t="s">
        <v>374</v>
      </c>
      <c r="D51" s="256"/>
      <c r="E51" s="23"/>
      <c r="F51" s="144"/>
      <c r="G51" s="33"/>
      <c r="H51" s="144"/>
      <c r="I51" s="144"/>
      <c r="J51" s="33"/>
      <c r="K51" s="33"/>
      <c r="L51" s="158"/>
      <c r="M51" s="158"/>
      <c r="N51" s="147"/>
    </row>
    <row r="52" spans="1:14" s="3" customFormat="1" x14ac:dyDescent="0.2">
      <c r="A52" s="694" t="s">
        <v>8</v>
      </c>
      <c r="B52" s="287" t="s">
        <v>374</v>
      </c>
      <c r="C52" s="288" t="s">
        <v>374</v>
      </c>
      <c r="D52" s="256"/>
      <c r="E52" s="23"/>
      <c r="F52" s="144"/>
      <c r="G52" s="33"/>
      <c r="H52" s="144"/>
      <c r="I52" s="144"/>
      <c r="J52" s="33"/>
      <c r="K52" s="33"/>
      <c r="L52" s="158"/>
      <c r="M52" s="158"/>
      <c r="N52" s="147"/>
    </row>
    <row r="53" spans="1:14" s="3" customFormat="1" ht="15.75" x14ac:dyDescent="0.2">
      <c r="A53" s="39" t="s">
        <v>390</v>
      </c>
      <c r="B53" s="311">
        <v>17532</v>
      </c>
      <c r="C53" s="312">
        <v>17191</v>
      </c>
      <c r="D53" s="429">
        <f t="shared" si="9"/>
        <v>-1.9</v>
      </c>
      <c r="E53" s="11">
        <f>IFERROR(100/'Skjema total MA'!C53*C53,0)</f>
        <v>21.998912480031294</v>
      </c>
      <c r="F53" s="144"/>
      <c r="G53" s="33"/>
      <c r="H53" s="144"/>
      <c r="I53" s="144"/>
      <c r="J53" s="33"/>
      <c r="K53" s="33"/>
      <c r="L53" s="158"/>
      <c r="M53" s="158"/>
      <c r="N53" s="147"/>
    </row>
    <row r="54" spans="1:14" s="3" customFormat="1" ht="15.75" x14ac:dyDescent="0.2">
      <c r="A54" s="38" t="s">
        <v>396</v>
      </c>
      <c r="B54" s="283">
        <v>17532</v>
      </c>
      <c r="C54" s="284">
        <v>17191</v>
      </c>
      <c r="D54" s="256">
        <f t="shared" si="9"/>
        <v>-1.9</v>
      </c>
      <c r="E54" s="27">
        <f>IFERROR(100/'Skjema total MA'!C54*C54,0)</f>
        <v>21.998912480031294</v>
      </c>
      <c r="F54" s="144"/>
      <c r="G54" s="33"/>
      <c r="H54" s="144"/>
      <c r="I54" s="144"/>
      <c r="J54" s="33"/>
      <c r="K54" s="33"/>
      <c r="L54" s="158"/>
      <c r="M54" s="158"/>
      <c r="N54" s="147"/>
    </row>
    <row r="55" spans="1:14" s="3" customFormat="1" ht="15.75" x14ac:dyDescent="0.2">
      <c r="A55" s="38" t="s">
        <v>397</v>
      </c>
      <c r="B55" s="283"/>
      <c r="C55" s="284"/>
      <c r="D55" s="256"/>
      <c r="E55" s="27"/>
      <c r="F55" s="144"/>
      <c r="G55" s="33"/>
      <c r="H55" s="144"/>
      <c r="I55" s="144"/>
      <c r="J55" s="33"/>
      <c r="K55" s="33"/>
      <c r="L55" s="158"/>
      <c r="M55" s="158"/>
      <c r="N55" s="147"/>
    </row>
    <row r="56" spans="1:14" s="3" customFormat="1" ht="15.75" x14ac:dyDescent="0.2">
      <c r="A56" s="39" t="s">
        <v>391</v>
      </c>
      <c r="B56" s="311">
        <v>38332</v>
      </c>
      <c r="C56" s="312">
        <v>11472</v>
      </c>
      <c r="D56" s="429">
        <f t="shared" si="9"/>
        <v>-70.099999999999994</v>
      </c>
      <c r="E56" s="11">
        <f>IFERROR(100/'Skjema total MA'!C56*C56,0)</f>
        <v>14.645751294614456</v>
      </c>
      <c r="F56" s="144"/>
      <c r="G56" s="33"/>
      <c r="H56" s="144"/>
      <c r="I56" s="144"/>
      <c r="J56" s="33"/>
      <c r="K56" s="33"/>
      <c r="L56" s="158"/>
      <c r="M56" s="158"/>
      <c r="N56" s="147"/>
    </row>
    <row r="57" spans="1:14" s="3" customFormat="1" ht="15.75" x14ac:dyDescent="0.2">
      <c r="A57" s="38" t="s">
        <v>396</v>
      </c>
      <c r="B57" s="283">
        <v>38332</v>
      </c>
      <c r="C57" s="284">
        <v>11472</v>
      </c>
      <c r="D57" s="256">
        <f t="shared" si="9"/>
        <v>-70.099999999999994</v>
      </c>
      <c r="E57" s="27">
        <f>IFERROR(100/'Skjema total MA'!C57*C57,0)</f>
        <v>14.646363290248829</v>
      </c>
      <c r="F57" s="144"/>
      <c r="G57" s="33"/>
      <c r="H57" s="144"/>
      <c r="I57" s="144"/>
      <c r="J57" s="33"/>
      <c r="K57" s="33"/>
      <c r="L57" s="158"/>
      <c r="M57" s="158"/>
      <c r="N57" s="147"/>
    </row>
    <row r="58" spans="1:14" s="3" customFormat="1" ht="15.75" x14ac:dyDescent="0.2">
      <c r="A58" s="46" t="s">
        <v>397</v>
      </c>
      <c r="B58" s="285"/>
      <c r="C58" s="286"/>
      <c r="D58" s="257"/>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270</v>
      </c>
      <c r="C61" s="26"/>
      <c r="D61" s="26"/>
      <c r="E61" s="26"/>
      <c r="F61" s="26"/>
      <c r="G61" s="26"/>
      <c r="H61" s="26"/>
      <c r="I61" s="26"/>
      <c r="J61" s="26"/>
      <c r="K61" s="26"/>
      <c r="L61" s="26"/>
      <c r="M61" s="26"/>
    </row>
    <row r="62" spans="1:14" ht="15.75" x14ac:dyDescent="0.25">
      <c r="B62" s="728"/>
      <c r="C62" s="728"/>
      <c r="D62" s="728"/>
      <c r="E62" s="300"/>
      <c r="F62" s="728"/>
      <c r="G62" s="728"/>
      <c r="H62" s="728"/>
      <c r="I62" s="300"/>
      <c r="J62" s="728"/>
      <c r="K62" s="728"/>
      <c r="L62" s="728"/>
      <c r="M62" s="300"/>
    </row>
    <row r="63" spans="1:14" x14ac:dyDescent="0.2">
      <c r="A63" s="143"/>
      <c r="B63" s="724" t="s">
        <v>0</v>
      </c>
      <c r="C63" s="725"/>
      <c r="D63" s="726"/>
      <c r="E63" s="301"/>
      <c r="F63" s="725" t="s">
        <v>1</v>
      </c>
      <c r="G63" s="725"/>
      <c r="H63" s="725"/>
      <c r="I63" s="305"/>
      <c r="J63" s="724" t="s">
        <v>2</v>
      </c>
      <c r="K63" s="725"/>
      <c r="L63" s="725"/>
      <c r="M63" s="305"/>
    </row>
    <row r="64" spans="1:14" x14ac:dyDescent="0.2">
      <c r="A64" s="140"/>
      <c r="B64" s="151" t="s">
        <v>372</v>
      </c>
      <c r="C64" s="151" t="s">
        <v>373</v>
      </c>
      <c r="D64" s="246" t="s">
        <v>3</v>
      </c>
      <c r="E64" s="306" t="s">
        <v>29</v>
      </c>
      <c r="F64" s="151" t="s">
        <v>372</v>
      </c>
      <c r="G64" s="151" t="s">
        <v>373</v>
      </c>
      <c r="H64" s="246" t="s">
        <v>3</v>
      </c>
      <c r="I64" s="306" t="s">
        <v>29</v>
      </c>
      <c r="J64" s="151" t="s">
        <v>372</v>
      </c>
      <c r="K64" s="151" t="s">
        <v>373</v>
      </c>
      <c r="L64" s="246" t="s">
        <v>3</v>
      </c>
      <c r="M64" s="161" t="s">
        <v>29</v>
      </c>
    </row>
    <row r="65" spans="1:14" x14ac:dyDescent="0.2">
      <c r="A65" s="692"/>
      <c r="B65" s="155"/>
      <c r="C65" s="155"/>
      <c r="D65" s="248" t="s">
        <v>4</v>
      </c>
      <c r="E65" s="155" t="s">
        <v>30</v>
      </c>
      <c r="F65" s="160"/>
      <c r="G65" s="160"/>
      <c r="H65" s="246" t="s">
        <v>4</v>
      </c>
      <c r="I65" s="155" t="s">
        <v>30</v>
      </c>
      <c r="J65" s="160"/>
      <c r="K65" s="206"/>
      <c r="L65" s="155" t="s">
        <v>4</v>
      </c>
      <c r="M65" s="155" t="s">
        <v>30</v>
      </c>
    </row>
    <row r="66" spans="1:14" ht="15.75" x14ac:dyDescent="0.2">
      <c r="A66" s="14" t="s">
        <v>23</v>
      </c>
      <c r="B66" s="355">
        <v>1898641</v>
      </c>
      <c r="C66" s="355">
        <v>1718326</v>
      </c>
      <c r="D66" s="352">
        <f>IF(B66=0, "    ---- ", IF(ABS(ROUND(100/B66*C66-100,1))&lt;999,ROUND(100/B66*C66-100,1),IF(ROUND(100/B66*C66-100,1)&gt;999,999,-999)))</f>
        <v>-9.5</v>
      </c>
      <c r="E66" s="11">
        <f>IFERROR(100/'Skjema total MA'!C66*C66,0)</f>
        <v>31.196955882537473</v>
      </c>
      <c r="F66" s="354">
        <v>3647744</v>
      </c>
      <c r="G66" s="354">
        <v>3864318</v>
      </c>
      <c r="H66" s="352">
        <f>IF(F66=0, "    ---- ", IF(ABS(ROUND(100/F66*G66-100,1))&lt;999,ROUND(100/F66*G66-100,1),IF(ROUND(100/F66*G66-100,1)&gt;999,999,-999)))</f>
        <v>5.9</v>
      </c>
      <c r="I66" s="11">
        <f>IFERROR(100/'Skjema total MA'!F66*G66,0)</f>
        <v>27.255932065243506</v>
      </c>
      <c r="J66" s="310">
        <f t="shared" ref="J66:K68" si="10">SUM(B66,F66)</f>
        <v>5546385</v>
      </c>
      <c r="K66" s="317">
        <f t="shared" si="10"/>
        <v>5582644</v>
      </c>
      <c r="L66" s="429">
        <f>IF(J66=0, "    ---- ", IF(ABS(ROUND(100/J66*K66-100,1))&lt;999,ROUND(100/J66*K66-100,1),IF(ROUND(100/J66*K66-100,1)&gt;999,999,-999)))</f>
        <v>0.7</v>
      </c>
      <c r="M66" s="11">
        <f>IFERROR(100/'Skjema total MA'!I66*K66,0)</f>
        <v>28.358606628870934</v>
      </c>
    </row>
    <row r="67" spans="1:14" x14ac:dyDescent="0.2">
      <c r="A67" s="21" t="s">
        <v>9</v>
      </c>
      <c r="B67" s="44">
        <v>1880585</v>
      </c>
      <c r="C67" s="144">
        <v>1701707</v>
      </c>
      <c r="D67" s="165">
        <f>IF(B67=0, "    ---- ", IF(ABS(ROUND(100/B67*C67-100,1))&lt;999,ROUND(100/B67*C67-100,1),IF(ROUND(100/B67*C67-100,1)&gt;999,999,-999)))</f>
        <v>-9.5</v>
      </c>
      <c r="E67" s="27">
        <f>IFERROR(100/'Skjema total MA'!C67*C67,0)</f>
        <v>37.873639670821234</v>
      </c>
      <c r="F67" s="234"/>
      <c r="G67" s="144"/>
      <c r="H67" s="165"/>
      <c r="I67" s="27"/>
      <c r="J67" s="289">
        <f t="shared" si="10"/>
        <v>1880585</v>
      </c>
      <c r="K67" s="44">
        <f t="shared" si="10"/>
        <v>1701707</v>
      </c>
      <c r="L67" s="256">
        <f>IF(J67=0, "    ---- ", IF(ABS(ROUND(100/J67*K67-100,1))&lt;999,ROUND(100/J67*K67-100,1),IF(ROUND(100/J67*K67-100,1)&gt;999,999,-999)))</f>
        <v>-9.5</v>
      </c>
      <c r="M67" s="27">
        <f>IFERROR(100/'Skjema total MA'!I67*K67,0)</f>
        <v>37.873639670821234</v>
      </c>
    </row>
    <row r="68" spans="1:14" x14ac:dyDescent="0.2">
      <c r="A68" s="21" t="s">
        <v>10</v>
      </c>
      <c r="B68" s="293"/>
      <c r="C68" s="294"/>
      <c r="D68" s="165"/>
      <c r="E68" s="27"/>
      <c r="F68" s="293">
        <v>3647744</v>
      </c>
      <c r="G68" s="294">
        <v>3864318</v>
      </c>
      <c r="H68" s="165">
        <f>IF(F68=0, "    ---- ", IF(ABS(ROUND(100/F68*G68-100,1))&lt;999,ROUND(100/F68*G68-100,1),IF(ROUND(100/F68*G68-100,1)&gt;999,999,-999)))</f>
        <v>5.9</v>
      </c>
      <c r="I68" s="27">
        <f>IFERROR(100/'Skjema total MA'!F68*G68,0)</f>
        <v>27.641602913084448</v>
      </c>
      <c r="J68" s="289">
        <f t="shared" si="10"/>
        <v>3647744</v>
      </c>
      <c r="K68" s="44">
        <f t="shared" si="10"/>
        <v>3864318</v>
      </c>
      <c r="L68" s="256">
        <f>IF(J68=0, "    ---- ", IF(ABS(ROUND(100/J68*K68-100,1))&lt;999,ROUND(100/J68*K68-100,1),IF(ROUND(100/J68*K68-100,1)&gt;999,999,-999)))</f>
        <v>5.9</v>
      </c>
      <c r="M68" s="27">
        <f>IFERROR(100/'Skjema total MA'!I68*K68,0)</f>
        <v>27.420324562393205</v>
      </c>
    </row>
    <row r="69" spans="1:14" ht="15.75" x14ac:dyDescent="0.2">
      <c r="A69" s="694" t="s">
        <v>398</v>
      </c>
      <c r="B69" s="287"/>
      <c r="C69" s="287"/>
      <c r="D69" s="165"/>
      <c r="E69" s="418"/>
      <c r="F69" s="287" t="s">
        <v>374</v>
      </c>
      <c r="G69" s="287" t="s">
        <v>374</v>
      </c>
      <c r="H69" s="165"/>
      <c r="I69" s="418"/>
      <c r="J69" s="287"/>
      <c r="K69" s="287"/>
      <c r="L69" s="165"/>
      <c r="M69" s="23"/>
    </row>
    <row r="70" spans="1:14" x14ac:dyDescent="0.2">
      <c r="A70" s="694" t="s">
        <v>12</v>
      </c>
      <c r="B70" s="295"/>
      <c r="C70" s="296"/>
      <c r="D70" s="165"/>
      <c r="E70" s="418"/>
      <c r="F70" s="287" t="s">
        <v>374</v>
      </c>
      <c r="G70" s="287" t="s">
        <v>374</v>
      </c>
      <c r="H70" s="165"/>
      <c r="I70" s="418"/>
      <c r="J70" s="287"/>
      <c r="K70" s="287"/>
      <c r="L70" s="165"/>
      <c r="M70" s="23"/>
    </row>
    <row r="71" spans="1:14" x14ac:dyDescent="0.2">
      <c r="A71" s="694" t="s">
        <v>13</v>
      </c>
      <c r="B71" s="235"/>
      <c r="C71" s="291"/>
      <c r="D71" s="165"/>
      <c r="E71" s="418"/>
      <c r="F71" s="287" t="s">
        <v>374</v>
      </c>
      <c r="G71" s="287" t="s">
        <v>374</v>
      </c>
      <c r="H71" s="165"/>
      <c r="I71" s="418"/>
      <c r="J71" s="287"/>
      <c r="K71" s="287"/>
      <c r="L71" s="165"/>
      <c r="M71" s="23"/>
    </row>
    <row r="72" spans="1:14" ht="15.75" x14ac:dyDescent="0.2">
      <c r="A72" s="694" t="s">
        <v>399</v>
      </c>
      <c r="B72" s="287"/>
      <c r="C72" s="287"/>
      <c r="D72" s="165"/>
      <c r="E72" s="418"/>
      <c r="F72" s="287" t="s">
        <v>374</v>
      </c>
      <c r="G72" s="287" t="s">
        <v>374</v>
      </c>
      <c r="H72" s="165"/>
      <c r="I72" s="418"/>
      <c r="J72" s="287"/>
      <c r="K72" s="287"/>
      <c r="L72" s="165"/>
      <c r="M72" s="23"/>
    </row>
    <row r="73" spans="1:14" x14ac:dyDescent="0.2">
      <c r="A73" s="694" t="s">
        <v>12</v>
      </c>
      <c r="B73" s="235"/>
      <c r="C73" s="291"/>
      <c r="D73" s="165"/>
      <c r="E73" s="418"/>
      <c r="F73" s="287" t="s">
        <v>374</v>
      </c>
      <c r="G73" s="287" t="s">
        <v>374</v>
      </c>
      <c r="H73" s="165"/>
      <c r="I73" s="418"/>
      <c r="J73" s="287"/>
      <c r="K73" s="287"/>
      <c r="L73" s="165"/>
      <c r="M73" s="23"/>
    </row>
    <row r="74" spans="1:14" s="3" customFormat="1" x14ac:dyDescent="0.2">
      <c r="A74" s="694" t="s">
        <v>13</v>
      </c>
      <c r="B74" s="235"/>
      <c r="C74" s="291"/>
      <c r="D74" s="165"/>
      <c r="E74" s="418"/>
      <c r="F74" s="287" t="s">
        <v>374</v>
      </c>
      <c r="G74" s="287" t="s">
        <v>374</v>
      </c>
      <c r="H74" s="165"/>
      <c r="I74" s="418"/>
      <c r="J74" s="287"/>
      <c r="K74" s="287"/>
      <c r="L74" s="165"/>
      <c r="M74" s="23"/>
      <c r="N74" s="147"/>
    </row>
    <row r="75" spans="1:14" s="3" customFormat="1" x14ac:dyDescent="0.2">
      <c r="A75" s="21" t="s">
        <v>346</v>
      </c>
      <c r="B75" s="234"/>
      <c r="C75" s="144"/>
      <c r="D75" s="165"/>
      <c r="E75" s="27"/>
      <c r="F75" s="234"/>
      <c r="G75" s="144"/>
      <c r="H75" s="165"/>
      <c r="I75" s="27"/>
      <c r="J75" s="289"/>
      <c r="K75" s="44"/>
      <c r="L75" s="256"/>
      <c r="M75" s="27"/>
      <c r="N75" s="147"/>
    </row>
    <row r="76" spans="1:14" s="3" customFormat="1" x14ac:dyDescent="0.2">
      <c r="A76" s="21" t="s">
        <v>345</v>
      </c>
      <c r="B76" s="234">
        <v>18056</v>
      </c>
      <c r="C76" s="144">
        <v>16619</v>
      </c>
      <c r="D76" s="165">
        <f>IF(B76=0, "    ---- ", IF(ABS(ROUND(100/B76*C76-100,1))&lt;999,ROUND(100/B76*C76-100,1),IF(ROUND(100/B76*C76-100,1)&gt;999,999,-999)))</f>
        <v>-8</v>
      </c>
      <c r="E76" s="27">
        <f>IFERROR(100/'Skjema total MA'!C77*C76,0)</f>
        <v>0.37254955607865009</v>
      </c>
      <c r="F76" s="234"/>
      <c r="G76" s="144"/>
      <c r="H76" s="165"/>
      <c r="I76" s="27"/>
      <c r="J76" s="289">
        <f t="shared" ref="J76:K79" si="11">SUM(B76,F76)</f>
        <v>18056</v>
      </c>
      <c r="K76" s="44">
        <f t="shared" si="11"/>
        <v>16619</v>
      </c>
      <c r="L76" s="256">
        <f>IF(J76=0, "    ---- ", IF(ABS(ROUND(100/J76*K76-100,1))&lt;999,ROUND(100/J76*K76-100,1),IF(ROUND(100/J76*K76-100,1)&gt;999,999,-999)))</f>
        <v>-8</v>
      </c>
      <c r="M76" s="27">
        <f>IFERROR(100/'Skjema total MA'!I77*K76,0)</f>
        <v>9.0153111847859402E-2</v>
      </c>
      <c r="N76" s="147"/>
    </row>
    <row r="77" spans="1:14" ht="15.75" x14ac:dyDescent="0.2">
      <c r="A77" s="21" t="s">
        <v>400</v>
      </c>
      <c r="B77" s="234">
        <v>1860082.17</v>
      </c>
      <c r="C77" s="234">
        <v>1679695</v>
      </c>
      <c r="D77" s="165">
        <f>IF(B77=0, "    ---- ", IF(ABS(ROUND(100/B77*C77-100,1))&lt;999,ROUND(100/B77*C77-100,1),IF(ROUND(100/B77*C77-100,1)&gt;999,999,-999)))</f>
        <v>-9.6999999999999993</v>
      </c>
      <c r="E77" s="27">
        <f>IFERROR(100/'Skjema total MA'!C77*C77,0)</f>
        <v>37.653867657351718</v>
      </c>
      <c r="F77" s="234">
        <v>3647744</v>
      </c>
      <c r="G77" s="144">
        <v>3864318</v>
      </c>
      <c r="H77" s="165">
        <f>IF(F77=0, "    ---- ", IF(ABS(ROUND(100/F77*G77-100,1))&lt;999,ROUND(100/F77*G77-100,1),IF(ROUND(100/F77*G77-100,1)&gt;999,999,-999)))</f>
        <v>5.9</v>
      </c>
      <c r="I77" s="27">
        <f>IFERROR(100/'Skjema total MA'!F77*G77,0)</f>
        <v>27.65499079789112</v>
      </c>
      <c r="J77" s="289">
        <f t="shared" si="11"/>
        <v>5507826.1699999999</v>
      </c>
      <c r="K77" s="44">
        <f t="shared" si="11"/>
        <v>5544013</v>
      </c>
      <c r="L77" s="256">
        <f>IF(J77=0, "    ---- ", IF(ABS(ROUND(100/J77*K77-100,1))&lt;999,ROUND(100/J77*K77-100,1),IF(ROUND(100/J77*K77-100,1)&gt;999,999,-999)))</f>
        <v>0.7</v>
      </c>
      <c r="M77" s="27">
        <f>IFERROR(100/'Skjema total MA'!I77*K77,0)</f>
        <v>30.074614842950027</v>
      </c>
    </row>
    <row r="78" spans="1:14" x14ac:dyDescent="0.2">
      <c r="A78" s="21" t="s">
        <v>9</v>
      </c>
      <c r="B78" s="234">
        <v>1860082.17</v>
      </c>
      <c r="C78" s="144">
        <v>1679695</v>
      </c>
      <c r="D78" s="165">
        <f>IF(B78=0, "    ---- ", IF(ABS(ROUND(100/B78*C78-100,1))&lt;999,ROUND(100/B78*C78-100,1),IF(ROUND(100/B78*C78-100,1)&gt;999,999,-999)))</f>
        <v>-9.6999999999999993</v>
      </c>
      <c r="E78" s="27">
        <f>IFERROR(100/'Skjema total MA'!C78*C78,0)</f>
        <v>38.61015617229652</v>
      </c>
      <c r="F78" s="234"/>
      <c r="G78" s="144"/>
      <c r="H78" s="165"/>
      <c r="I78" s="27"/>
      <c r="J78" s="289">
        <f t="shared" si="11"/>
        <v>1860082.17</v>
      </c>
      <c r="K78" s="44">
        <f t="shared" si="11"/>
        <v>1679695</v>
      </c>
      <c r="L78" s="256">
        <f>IF(J78=0, "    ---- ", IF(ABS(ROUND(100/J78*K78-100,1))&lt;999,ROUND(100/J78*K78-100,1),IF(ROUND(100/J78*K78-100,1)&gt;999,999,-999)))</f>
        <v>-9.6999999999999993</v>
      </c>
      <c r="M78" s="27">
        <f>IFERROR(100/'Skjema total MA'!I78*K78,0)</f>
        <v>38.61015617229652</v>
      </c>
    </row>
    <row r="79" spans="1:14" x14ac:dyDescent="0.2">
      <c r="A79" s="21" t="s">
        <v>10</v>
      </c>
      <c r="B79" s="293"/>
      <c r="C79" s="294"/>
      <c r="D79" s="165"/>
      <c r="E79" s="27"/>
      <c r="F79" s="293">
        <v>3647744</v>
      </c>
      <c r="G79" s="294">
        <v>3864318</v>
      </c>
      <c r="H79" s="165">
        <f>IF(F79=0, "    ---- ", IF(ABS(ROUND(100/F79*G79-100,1))&lt;999,ROUND(100/F79*G79-100,1),IF(ROUND(100/F79*G79-100,1)&gt;999,999,-999)))</f>
        <v>5.9</v>
      </c>
      <c r="I79" s="27">
        <f>IFERROR(100/'Skjema total MA'!F79*G79,0)</f>
        <v>27.65499079789112</v>
      </c>
      <c r="J79" s="289">
        <f t="shared" si="11"/>
        <v>3647744</v>
      </c>
      <c r="K79" s="44">
        <f t="shared" si="11"/>
        <v>3864318</v>
      </c>
      <c r="L79" s="256">
        <f>IF(J79=0, "    ---- ", IF(ABS(ROUND(100/J79*K79-100,1))&lt;999,ROUND(100/J79*K79-100,1),IF(ROUND(100/J79*K79-100,1)&gt;999,999,-999)))</f>
        <v>5.9</v>
      </c>
      <c r="M79" s="27">
        <f>IFERROR(100/'Skjema total MA'!I79*K79,0)</f>
        <v>27.43803964670856</v>
      </c>
    </row>
    <row r="80" spans="1:14" ht="15.75" x14ac:dyDescent="0.2">
      <c r="A80" s="694" t="s">
        <v>398</v>
      </c>
      <c r="B80" s="287"/>
      <c r="C80" s="287"/>
      <c r="D80" s="165"/>
      <c r="E80" s="418"/>
      <c r="F80" s="287" t="s">
        <v>374</v>
      </c>
      <c r="G80" s="287" t="s">
        <v>374</v>
      </c>
      <c r="H80" s="165"/>
      <c r="I80" s="418"/>
      <c r="J80" s="287"/>
      <c r="K80" s="287"/>
      <c r="L80" s="165"/>
      <c r="M80" s="23"/>
    </row>
    <row r="81" spans="1:13" x14ac:dyDescent="0.2">
      <c r="A81" s="694" t="s">
        <v>12</v>
      </c>
      <c r="B81" s="235"/>
      <c r="C81" s="291"/>
      <c r="D81" s="165"/>
      <c r="E81" s="418"/>
      <c r="F81" s="287" t="s">
        <v>374</v>
      </c>
      <c r="G81" s="287" t="s">
        <v>374</v>
      </c>
      <c r="H81" s="165"/>
      <c r="I81" s="418"/>
      <c r="J81" s="287"/>
      <c r="K81" s="287"/>
      <c r="L81" s="165"/>
      <c r="M81" s="23"/>
    </row>
    <row r="82" spans="1:13" x14ac:dyDescent="0.2">
      <c r="A82" s="694" t="s">
        <v>13</v>
      </c>
      <c r="B82" s="235"/>
      <c r="C82" s="291"/>
      <c r="D82" s="165"/>
      <c r="E82" s="418"/>
      <c r="F82" s="287" t="s">
        <v>374</v>
      </c>
      <c r="G82" s="287" t="s">
        <v>374</v>
      </c>
      <c r="H82" s="165"/>
      <c r="I82" s="418"/>
      <c r="J82" s="287"/>
      <c r="K82" s="287"/>
      <c r="L82" s="165"/>
      <c r="M82" s="23"/>
    </row>
    <row r="83" spans="1:13" ht="15.75" x14ac:dyDescent="0.2">
      <c r="A83" s="694" t="s">
        <v>399</v>
      </c>
      <c r="B83" s="287"/>
      <c r="C83" s="287"/>
      <c r="D83" s="165"/>
      <c r="E83" s="418"/>
      <c r="F83" s="287" t="s">
        <v>374</v>
      </c>
      <c r="G83" s="287" t="s">
        <v>374</v>
      </c>
      <c r="H83" s="165"/>
      <c r="I83" s="418"/>
      <c r="J83" s="287"/>
      <c r="K83" s="287"/>
      <c r="L83" s="165"/>
      <c r="M83" s="23"/>
    </row>
    <row r="84" spans="1:13" x14ac:dyDescent="0.2">
      <c r="A84" s="694" t="s">
        <v>12</v>
      </c>
      <c r="B84" s="235"/>
      <c r="C84" s="291"/>
      <c r="D84" s="165"/>
      <c r="E84" s="418"/>
      <c r="F84" s="287" t="s">
        <v>374</v>
      </c>
      <c r="G84" s="287" t="s">
        <v>374</v>
      </c>
      <c r="H84" s="165"/>
      <c r="I84" s="418"/>
      <c r="J84" s="287"/>
      <c r="K84" s="287"/>
      <c r="L84" s="165"/>
      <c r="M84" s="23"/>
    </row>
    <row r="85" spans="1:13" x14ac:dyDescent="0.2">
      <c r="A85" s="694" t="s">
        <v>13</v>
      </c>
      <c r="B85" s="235"/>
      <c r="C85" s="291"/>
      <c r="D85" s="165"/>
      <c r="E85" s="418"/>
      <c r="F85" s="287" t="s">
        <v>374</v>
      </c>
      <c r="G85" s="287" t="s">
        <v>374</v>
      </c>
      <c r="H85" s="165"/>
      <c r="I85" s="418"/>
      <c r="J85" s="287"/>
      <c r="K85" s="287"/>
      <c r="L85" s="165"/>
      <c r="M85" s="23"/>
    </row>
    <row r="86" spans="1:13" ht="15.75" x14ac:dyDescent="0.2">
      <c r="A86" s="21" t="s">
        <v>401</v>
      </c>
      <c r="B86" s="234">
        <v>20502.830000000002</v>
      </c>
      <c r="C86" s="144">
        <v>22012</v>
      </c>
      <c r="D86" s="165">
        <f>IF(B86=0, "    ---- ", IF(ABS(ROUND(100/B86*C86-100,1))&lt;999,ROUND(100/B86*C86-100,1),IF(ROUND(100/B86*C86-100,1)&gt;999,999,-999)))</f>
        <v>7.4</v>
      </c>
      <c r="E86" s="27">
        <f>IFERROR(100/'Skjema total MA'!C86*C86,0)</f>
        <v>15.175302841292799</v>
      </c>
      <c r="F86" s="234"/>
      <c r="G86" s="144"/>
      <c r="H86" s="165"/>
      <c r="I86" s="27"/>
      <c r="J86" s="289">
        <f t="shared" ref="J86:K89" si="12">SUM(B86,F86)</f>
        <v>20502.830000000002</v>
      </c>
      <c r="K86" s="44">
        <f t="shared" si="12"/>
        <v>22012</v>
      </c>
      <c r="L86" s="256">
        <f>IF(J86=0, "    ---- ", IF(ABS(ROUND(100/J86*K86-100,1))&lt;999,ROUND(100/J86*K86-100,1),IF(ROUND(100/J86*K86-100,1)&gt;999,999,-999)))</f>
        <v>7.4</v>
      </c>
      <c r="M86" s="27">
        <f>IFERROR(100/'Skjema total MA'!I86*K86,0)</f>
        <v>14.498817294251422</v>
      </c>
    </row>
    <row r="87" spans="1:13" ht="15.75" x14ac:dyDescent="0.2">
      <c r="A87" s="13" t="s">
        <v>383</v>
      </c>
      <c r="B87" s="355">
        <v>154409494</v>
      </c>
      <c r="C87" s="355">
        <v>155895826</v>
      </c>
      <c r="D87" s="170">
        <f>IF(B87=0, "    ---- ", IF(ABS(ROUND(100/B87*C87-100,1))&lt;999,ROUND(100/B87*C87-100,1),IF(ROUND(100/B87*C87-100,1)&gt;999,999,-999)))</f>
        <v>1</v>
      </c>
      <c r="E87" s="11">
        <f>IFERROR(100/'Skjema total MA'!C87*C87,0)</f>
        <v>40.490940372498926</v>
      </c>
      <c r="F87" s="354">
        <v>56289741</v>
      </c>
      <c r="G87" s="354">
        <v>66742344</v>
      </c>
      <c r="H87" s="170">
        <f>IF(F87=0, "    ---- ", IF(ABS(ROUND(100/F87*G87-100,1))&lt;999,ROUND(100/F87*G87-100,1),IF(ROUND(100/F87*G87-100,1)&gt;999,999,-999)))</f>
        <v>18.600000000000001</v>
      </c>
      <c r="I87" s="11">
        <f>IFERROR(100/'Skjema total MA'!F87*G87,0)</f>
        <v>27.066435957889922</v>
      </c>
      <c r="J87" s="310">
        <f t="shared" si="12"/>
        <v>210699235</v>
      </c>
      <c r="K87" s="236">
        <f t="shared" si="12"/>
        <v>222638170</v>
      </c>
      <c r="L87" s="429">
        <f>IF(J87=0, "    ---- ", IF(ABS(ROUND(100/J87*K87-100,1))&lt;999,ROUND(100/J87*K87-100,1),IF(ROUND(100/J87*K87-100,1)&gt;999,999,-999)))</f>
        <v>5.7</v>
      </c>
      <c r="M87" s="11">
        <f>IFERROR(100/'Skjema total MA'!I87*K87,0)</f>
        <v>35.24980119185026</v>
      </c>
    </row>
    <row r="88" spans="1:13" x14ac:dyDescent="0.2">
      <c r="A88" s="21" t="s">
        <v>9</v>
      </c>
      <c r="B88" s="234">
        <v>154051756</v>
      </c>
      <c r="C88" s="144">
        <v>155348484</v>
      </c>
      <c r="D88" s="165">
        <f>IF(B88=0, "    ---- ", IF(ABS(ROUND(100/B88*C88-100,1))&lt;999,ROUND(100/B88*C88-100,1),IF(ROUND(100/B88*C88-100,1)&gt;999,999,-999)))</f>
        <v>0.8</v>
      </c>
      <c r="E88" s="27">
        <f>IFERROR(100/'Skjema total MA'!C88*C88,0)</f>
        <v>41.236680828742884</v>
      </c>
      <c r="F88" s="234">
        <v>0</v>
      </c>
      <c r="G88" s="144">
        <v>0</v>
      </c>
      <c r="H88" s="165" t="str">
        <f>IF(F88=0, "    ---- ", IF(ABS(ROUND(100/F88*G88-100,1))&lt;999,ROUND(100/F88*G88-100,1),IF(ROUND(100/F88*G88-100,1)&gt;999,999,-999)))</f>
        <v xml:space="preserve">    ---- </v>
      </c>
      <c r="I88" s="27">
        <f>IFERROR(100/'Skjema total MA'!F88*G88,0)</f>
        <v>0</v>
      </c>
      <c r="J88" s="289">
        <f t="shared" si="12"/>
        <v>154051756</v>
      </c>
      <c r="K88" s="44">
        <f t="shared" si="12"/>
        <v>155348484</v>
      </c>
      <c r="L88" s="256">
        <f>IF(J88=0, "    ---- ", IF(ABS(ROUND(100/J88*K88-100,1))&lt;999,ROUND(100/J88*K88-100,1),IF(ROUND(100/J88*K88-100,1)&gt;999,999,-999)))</f>
        <v>0.8</v>
      </c>
      <c r="M88" s="27">
        <f>IFERROR(100/'Skjema total MA'!I88*K88,0)</f>
        <v>41.236680828742884</v>
      </c>
    </row>
    <row r="89" spans="1:13" x14ac:dyDescent="0.2">
      <c r="A89" s="21" t="s">
        <v>10</v>
      </c>
      <c r="B89" s="234">
        <v>96176</v>
      </c>
      <c r="C89" s="144">
        <v>97860</v>
      </c>
      <c r="D89" s="165">
        <f>IF(B89=0, "    ---- ", IF(ABS(ROUND(100/B89*C89-100,1))&lt;999,ROUND(100/B89*C89-100,1),IF(ROUND(100/B89*C89-100,1)&gt;999,999,-999)))</f>
        <v>1.8</v>
      </c>
      <c r="E89" s="27">
        <f>IFERROR(100/'Skjema total MA'!C89*C89,0)</f>
        <v>3.6602092211096182</v>
      </c>
      <c r="F89" s="234">
        <v>56289741</v>
      </c>
      <c r="G89" s="144">
        <v>66742344</v>
      </c>
      <c r="H89" s="165">
        <f>IF(F89=0, "    ---- ", IF(ABS(ROUND(100/F89*G89-100,1))&lt;999,ROUND(100/F89*G89-100,1),IF(ROUND(100/F89*G89-100,1)&gt;999,999,-999)))</f>
        <v>18.600000000000001</v>
      </c>
      <c r="I89" s="27">
        <f>IFERROR(100/'Skjema total MA'!F89*G89,0)</f>
        <v>27.167467321139178</v>
      </c>
      <c r="J89" s="289">
        <f t="shared" si="12"/>
        <v>56385917</v>
      </c>
      <c r="K89" s="44">
        <f t="shared" si="12"/>
        <v>66840204</v>
      </c>
      <c r="L89" s="256">
        <f>IF(J89=0, "    ---- ", IF(ABS(ROUND(100/J89*K89-100,1))&lt;999,ROUND(100/J89*K89-100,1),IF(ROUND(100/J89*K89-100,1)&gt;999,999,-999)))</f>
        <v>18.5</v>
      </c>
      <c r="M89" s="27">
        <f>IFERROR(100/'Skjema total MA'!I89*K89,0)</f>
        <v>26.914392989197161</v>
      </c>
    </row>
    <row r="90" spans="1:13" ht="15.75" x14ac:dyDescent="0.2">
      <c r="A90" s="694" t="s">
        <v>398</v>
      </c>
      <c r="B90" s="287" t="s">
        <v>374</v>
      </c>
      <c r="C90" s="287" t="s">
        <v>374</v>
      </c>
      <c r="D90" s="165"/>
      <c r="E90" s="418"/>
      <c r="F90" s="287"/>
      <c r="G90" s="287"/>
      <c r="H90" s="165"/>
      <c r="I90" s="418"/>
      <c r="J90" s="287"/>
      <c r="K90" s="287"/>
      <c r="L90" s="165"/>
      <c r="M90" s="23"/>
    </row>
    <row r="91" spans="1:13" x14ac:dyDescent="0.2">
      <c r="A91" s="694" t="s">
        <v>12</v>
      </c>
      <c r="B91" s="235"/>
      <c r="C91" s="291"/>
      <c r="D91" s="165"/>
      <c r="E91" s="418"/>
      <c r="F91" s="287"/>
      <c r="G91" s="287"/>
      <c r="H91" s="165"/>
      <c r="I91" s="418"/>
      <c r="J91" s="287"/>
      <c r="K91" s="287"/>
      <c r="L91" s="165"/>
      <c r="M91" s="23"/>
    </row>
    <row r="92" spans="1:13" x14ac:dyDescent="0.2">
      <c r="A92" s="694" t="s">
        <v>13</v>
      </c>
      <c r="B92" s="235"/>
      <c r="C92" s="291"/>
      <c r="D92" s="165"/>
      <c r="E92" s="418"/>
      <c r="F92" s="287"/>
      <c r="G92" s="287"/>
      <c r="H92" s="165"/>
      <c r="I92" s="418"/>
      <c r="J92" s="287"/>
      <c r="K92" s="287"/>
      <c r="L92" s="165"/>
      <c r="M92" s="23"/>
    </row>
    <row r="93" spans="1:13" ht="15.75" x14ac:dyDescent="0.2">
      <c r="A93" s="694" t="s">
        <v>399</v>
      </c>
      <c r="B93" s="287" t="s">
        <v>374</v>
      </c>
      <c r="C93" s="287" t="s">
        <v>374</v>
      </c>
      <c r="D93" s="165"/>
      <c r="E93" s="418"/>
      <c r="F93" s="287"/>
      <c r="G93" s="287"/>
      <c r="H93" s="165"/>
      <c r="I93" s="418"/>
      <c r="J93" s="287"/>
      <c r="K93" s="287"/>
      <c r="L93" s="165"/>
      <c r="M93" s="23"/>
    </row>
    <row r="94" spans="1:13" x14ac:dyDescent="0.2">
      <c r="A94" s="694" t="s">
        <v>12</v>
      </c>
      <c r="B94" s="235"/>
      <c r="C94" s="291"/>
      <c r="D94" s="165"/>
      <c r="E94" s="418"/>
      <c r="F94" s="287"/>
      <c r="G94" s="287"/>
      <c r="H94" s="165"/>
      <c r="I94" s="418"/>
      <c r="J94" s="287"/>
      <c r="K94" s="287"/>
      <c r="L94" s="165"/>
      <c r="M94" s="23"/>
    </row>
    <row r="95" spans="1:13" x14ac:dyDescent="0.2">
      <c r="A95" s="694" t="s">
        <v>13</v>
      </c>
      <c r="B95" s="235"/>
      <c r="C95" s="291"/>
      <c r="D95" s="165"/>
      <c r="E95" s="418"/>
      <c r="F95" s="287"/>
      <c r="G95" s="287"/>
      <c r="H95" s="165"/>
      <c r="I95" s="418"/>
      <c r="J95" s="287"/>
      <c r="K95" s="287"/>
      <c r="L95" s="165"/>
      <c r="M95" s="23"/>
    </row>
    <row r="96" spans="1:13" x14ac:dyDescent="0.2">
      <c r="A96" s="21" t="s">
        <v>344</v>
      </c>
      <c r="B96" s="234"/>
      <c r="C96" s="144"/>
      <c r="D96" s="165"/>
      <c r="E96" s="27"/>
      <c r="F96" s="234"/>
      <c r="G96" s="144"/>
      <c r="H96" s="165"/>
      <c r="I96" s="27"/>
      <c r="J96" s="289"/>
      <c r="K96" s="44"/>
      <c r="L96" s="256"/>
      <c r="M96" s="27"/>
    </row>
    <row r="97" spans="1:13" x14ac:dyDescent="0.2">
      <c r="A97" s="21" t="s">
        <v>343</v>
      </c>
      <c r="B97" s="234">
        <v>261562</v>
      </c>
      <c r="C97" s="144">
        <v>449482</v>
      </c>
      <c r="D97" s="165">
        <f>IF(B97=0, "    ---- ", IF(ABS(ROUND(100/B97*C97-100,1))&lt;999,ROUND(100/B97*C97-100,1),IF(ROUND(100/B97*C97-100,1)&gt;999,999,-999)))</f>
        <v>71.8</v>
      </c>
      <c r="E97" s="27">
        <f>IFERROR(100/'Skjema total MA'!C98*C97,0)</f>
        <v>0.1200203801476535</v>
      </c>
      <c r="F97" s="234"/>
      <c r="G97" s="144"/>
      <c r="H97" s="165"/>
      <c r="I97" s="27"/>
      <c r="J97" s="289">
        <f t="shared" ref="J97:K100" si="13">SUM(B97,F97)</f>
        <v>261562</v>
      </c>
      <c r="K97" s="44">
        <f t="shared" si="13"/>
        <v>449482</v>
      </c>
      <c r="L97" s="256">
        <f>IF(J97=0, "    ---- ", IF(ABS(ROUND(100/J97*K97-100,1))&lt;999,ROUND(100/J97*K97-100,1),IF(ROUND(100/J97*K97-100,1)&gt;999,999,-999)))</f>
        <v>71.8</v>
      </c>
      <c r="M97" s="27">
        <f>IFERROR(100/'Skjema total MA'!I98*K97,0)</f>
        <v>7.2554989290092492E-2</v>
      </c>
    </row>
    <row r="98" spans="1:13" ht="15.75" x14ac:dyDescent="0.2">
      <c r="A98" s="21" t="s">
        <v>400</v>
      </c>
      <c r="B98" s="234">
        <v>152799013</v>
      </c>
      <c r="C98" s="234">
        <v>154032997</v>
      </c>
      <c r="D98" s="165">
        <f>IF(B98=0, "    ---- ", IF(ABS(ROUND(100/B98*C98-100,1))&lt;999,ROUND(100/B98*C98-100,1),IF(ROUND(100/B98*C98-100,1)&gt;999,999,-999)))</f>
        <v>0.8</v>
      </c>
      <c r="E98" s="27">
        <f>IFERROR(100/'Skjema total MA'!C98*C98,0)</f>
        <v>41.129786855140743</v>
      </c>
      <c r="F98" s="293">
        <v>56143714</v>
      </c>
      <c r="G98" s="293">
        <v>66617031</v>
      </c>
      <c r="H98" s="165">
        <f>IF(F98=0, "    ---- ", IF(ABS(ROUND(100/F98*G98-100,1))&lt;999,ROUND(100/F98*G98-100,1),IF(ROUND(100/F98*G98-100,1)&gt;999,999,-999)))</f>
        <v>18.7</v>
      </c>
      <c r="I98" s="27">
        <f>IFERROR(100/'Skjema total MA'!F98*G98,0)</f>
        <v>27.190562203265859</v>
      </c>
      <c r="J98" s="289">
        <f t="shared" si="13"/>
        <v>208942727</v>
      </c>
      <c r="K98" s="44">
        <f t="shared" si="13"/>
        <v>220650028</v>
      </c>
      <c r="L98" s="256">
        <f>IF(J98=0, "    ---- ", IF(ABS(ROUND(100/J98*K98-100,1))&lt;999,ROUND(100/J98*K98-100,1),IF(ROUND(100/J98*K98-100,1)&gt;999,999,-999)))</f>
        <v>5.6</v>
      </c>
      <c r="M98" s="27">
        <f>IFERROR(100/'Skjema total MA'!I98*K98,0)</f>
        <v>35.617133541273304</v>
      </c>
    </row>
    <row r="99" spans="1:13" x14ac:dyDescent="0.2">
      <c r="A99" s="21" t="s">
        <v>9</v>
      </c>
      <c r="B99" s="293">
        <v>152702837</v>
      </c>
      <c r="C99" s="294">
        <v>153935137</v>
      </c>
      <c r="D99" s="165">
        <f>IF(B99=0, "    ---- ", IF(ABS(ROUND(100/B99*C99-100,1))&lt;999,ROUND(100/B99*C99-100,1),IF(ROUND(100/B99*C99-100,1)&gt;999,999,-999)))</f>
        <v>0.8</v>
      </c>
      <c r="E99" s="27">
        <f>IFERROR(100/'Skjema total MA'!C99*C99,0)</f>
        <v>41.399208431647892</v>
      </c>
      <c r="F99" s="234"/>
      <c r="G99" s="144"/>
      <c r="H99" s="165"/>
      <c r="I99" s="27"/>
      <c r="J99" s="289">
        <f t="shared" si="13"/>
        <v>152702837</v>
      </c>
      <c r="K99" s="44">
        <f t="shared" si="13"/>
        <v>153935137</v>
      </c>
      <c r="L99" s="256">
        <f>IF(J99=0, "    ---- ", IF(ABS(ROUND(100/J99*K99-100,1))&lt;999,ROUND(100/J99*K99-100,1),IF(ROUND(100/J99*K99-100,1)&gt;999,999,-999)))</f>
        <v>0.8</v>
      </c>
      <c r="M99" s="27">
        <f>IFERROR(100/'Skjema total MA'!I99*K99,0)</f>
        <v>41.399208431647892</v>
      </c>
    </row>
    <row r="100" spans="1:13" x14ac:dyDescent="0.2">
      <c r="A100" s="21" t="s">
        <v>10</v>
      </c>
      <c r="B100" s="293">
        <v>96176</v>
      </c>
      <c r="C100" s="294">
        <v>97860</v>
      </c>
      <c r="D100" s="165">
        <f>IF(B100=0, "    ---- ", IF(ABS(ROUND(100/B100*C100-100,1))&lt;999,ROUND(100/B100*C100-100,1),IF(ROUND(100/B100*C100-100,1)&gt;999,999,-999)))</f>
        <v>1.8</v>
      </c>
      <c r="E100" s="27">
        <f>IFERROR(100/'Skjema total MA'!C100*C100,0)</f>
        <v>3.6602092211096182</v>
      </c>
      <c r="F100" s="234">
        <v>56143714</v>
      </c>
      <c r="G100" s="234">
        <v>66617031</v>
      </c>
      <c r="H100" s="165">
        <f>IF(F100=0, "    ---- ", IF(ABS(ROUND(100/F100*G100-100,1))&lt;999,ROUND(100/F100*G100-100,1),IF(ROUND(100/F100*G100-100,1)&gt;999,999,-999)))</f>
        <v>18.7</v>
      </c>
      <c r="I100" s="27">
        <f>IFERROR(100/'Skjema total MA'!F100*G100,0)</f>
        <v>27.190562203265859</v>
      </c>
      <c r="J100" s="289">
        <f t="shared" si="13"/>
        <v>56239890</v>
      </c>
      <c r="K100" s="44">
        <f t="shared" si="13"/>
        <v>66714891</v>
      </c>
      <c r="L100" s="256">
        <f>IF(J100=0, "    ---- ", IF(ABS(ROUND(100/J100*K100-100,1))&lt;999,ROUND(100/J100*K100-100,1),IF(ROUND(100/J100*K100-100,1)&gt;999,999,-999)))</f>
        <v>18.600000000000001</v>
      </c>
      <c r="M100" s="27">
        <f>IFERROR(100/'Skjema total MA'!I100*K100,0)</f>
        <v>26.936554431665364</v>
      </c>
    </row>
    <row r="101" spans="1:13" ht="15.75" x14ac:dyDescent="0.2">
      <c r="A101" s="694" t="s">
        <v>398</v>
      </c>
      <c r="B101" s="287" t="s">
        <v>374</v>
      </c>
      <c r="C101" s="287" t="s">
        <v>374</v>
      </c>
      <c r="D101" s="165"/>
      <c r="E101" s="418"/>
      <c r="F101" s="287"/>
      <c r="G101" s="287"/>
      <c r="H101" s="165"/>
      <c r="I101" s="418"/>
      <c r="J101" s="287"/>
      <c r="K101" s="287"/>
      <c r="L101" s="165"/>
      <c r="M101" s="23"/>
    </row>
    <row r="102" spans="1:13" x14ac:dyDescent="0.2">
      <c r="A102" s="694" t="s">
        <v>12</v>
      </c>
      <c r="B102" s="235"/>
      <c r="C102" s="291"/>
      <c r="D102" s="165"/>
      <c r="E102" s="418"/>
      <c r="F102" s="287"/>
      <c r="G102" s="287"/>
      <c r="H102" s="165"/>
      <c r="I102" s="418"/>
      <c r="J102" s="287"/>
      <c r="K102" s="287"/>
      <c r="L102" s="165"/>
      <c r="M102" s="23"/>
    </row>
    <row r="103" spans="1:13" x14ac:dyDescent="0.2">
      <c r="A103" s="694" t="s">
        <v>13</v>
      </c>
      <c r="B103" s="235"/>
      <c r="C103" s="291"/>
      <c r="D103" s="165"/>
      <c r="E103" s="418"/>
      <c r="F103" s="287"/>
      <c r="G103" s="287"/>
      <c r="H103" s="165"/>
      <c r="I103" s="418"/>
      <c r="J103" s="287"/>
      <c r="K103" s="287"/>
      <c r="L103" s="165"/>
      <c r="M103" s="23"/>
    </row>
    <row r="104" spans="1:13" ht="15.75" x14ac:dyDescent="0.2">
      <c r="A104" s="694" t="s">
        <v>399</v>
      </c>
      <c r="B104" s="287" t="s">
        <v>374</v>
      </c>
      <c r="C104" s="287" t="s">
        <v>374</v>
      </c>
      <c r="D104" s="165"/>
      <c r="E104" s="418"/>
      <c r="F104" s="287"/>
      <c r="G104" s="287"/>
      <c r="H104" s="165"/>
      <c r="I104" s="418"/>
      <c r="J104" s="287"/>
      <c r="K104" s="287"/>
      <c r="L104" s="165"/>
      <c r="M104" s="23"/>
    </row>
    <row r="105" spans="1:13" x14ac:dyDescent="0.2">
      <c r="A105" s="694" t="s">
        <v>12</v>
      </c>
      <c r="B105" s="235"/>
      <c r="C105" s="291"/>
      <c r="D105" s="165"/>
      <c r="E105" s="418"/>
      <c r="F105" s="287"/>
      <c r="G105" s="287"/>
      <c r="H105" s="165"/>
      <c r="I105" s="418"/>
      <c r="J105" s="287"/>
      <c r="K105" s="287"/>
      <c r="L105" s="165"/>
      <c r="M105" s="23"/>
    </row>
    <row r="106" spans="1:13" x14ac:dyDescent="0.2">
      <c r="A106" s="694" t="s">
        <v>13</v>
      </c>
      <c r="B106" s="235"/>
      <c r="C106" s="291"/>
      <c r="D106" s="165"/>
      <c r="E106" s="418"/>
      <c r="F106" s="287"/>
      <c r="G106" s="287"/>
      <c r="H106" s="165"/>
      <c r="I106" s="418"/>
      <c r="J106" s="287"/>
      <c r="K106" s="287"/>
      <c r="L106" s="165"/>
      <c r="M106" s="23"/>
    </row>
    <row r="107" spans="1:13" ht="15.75" x14ac:dyDescent="0.2">
      <c r="A107" s="21" t="s">
        <v>402</v>
      </c>
      <c r="B107" s="234">
        <v>1348919</v>
      </c>
      <c r="C107" s="144">
        <v>1413347</v>
      </c>
      <c r="D107" s="165">
        <f>IF(B107=0, "    ---- ", IF(ABS(ROUND(100/B107*C107-100,1))&lt;999,ROUND(100/B107*C107-100,1),IF(ROUND(100/B107*C107-100,1)&gt;999,999,-999)))</f>
        <v>4.8</v>
      </c>
      <c r="E107" s="27">
        <f>IFERROR(100/'Skjema total MA'!C107*C107,0)</f>
        <v>28.885590378480064</v>
      </c>
      <c r="F107" s="234">
        <v>146027</v>
      </c>
      <c r="G107" s="144">
        <v>125313</v>
      </c>
      <c r="H107" s="165">
        <f>IF(F107=0, "    ---- ", IF(ABS(ROUND(100/F107*G107-100,1))&lt;999,ROUND(100/F107*G107-100,1),IF(ROUND(100/F107*G107-100,1)&gt;999,999,-999)))</f>
        <v>-14.2</v>
      </c>
      <c r="I107" s="27">
        <f>IFERROR(100/'Skjema total MA'!F107*G107,0)</f>
        <v>18.716433977616642</v>
      </c>
      <c r="J107" s="289">
        <f t="shared" ref="J107:K111" si="14">SUM(B107,F107)</f>
        <v>1494946</v>
      </c>
      <c r="K107" s="44">
        <f t="shared" si="14"/>
        <v>1538660</v>
      </c>
      <c r="L107" s="256">
        <f>IF(J107=0, "    ---- ", IF(ABS(ROUND(100/J107*K107-100,1))&lt;999,ROUND(100/J107*K107-100,1),IF(ROUND(100/J107*K107-100,1)&gt;999,999,-999)))</f>
        <v>2.9</v>
      </c>
      <c r="M107" s="27">
        <f>IFERROR(100/'Skjema total MA'!I107*K107,0)</f>
        <v>27.661560658359338</v>
      </c>
    </row>
    <row r="108" spans="1:13" ht="15.75" x14ac:dyDescent="0.2">
      <c r="A108" s="21" t="s">
        <v>403</v>
      </c>
      <c r="B108" s="234">
        <v>125121529</v>
      </c>
      <c r="C108" s="234">
        <v>131573728</v>
      </c>
      <c r="D108" s="165">
        <f>IF(B108=0, "    ---- ", IF(ABS(ROUND(100/B108*C108-100,1))&lt;999,ROUND(100/B108*C108-100,1),IF(ROUND(100/B108*C108-100,1)&gt;999,999,-999)))</f>
        <v>5.2</v>
      </c>
      <c r="E108" s="27">
        <f>IFERROR(100/'Skjema total MA'!C108*C108,0)</f>
        <v>42.614421310893512</v>
      </c>
      <c r="F108" s="234">
        <v>257088</v>
      </c>
      <c r="G108" s="234">
        <v>347402</v>
      </c>
      <c r="H108" s="165">
        <f>IF(F108=0, "    ---- ", IF(ABS(ROUND(100/F108*G108-100,1))&lt;999,ROUND(100/F108*G108-100,1),IF(ROUND(100/F108*G108-100,1)&gt;999,999,-999)))</f>
        <v>35.1</v>
      </c>
      <c r="I108" s="27">
        <f>IFERROR(100/'Skjema total MA'!F108*G108,0)</f>
        <v>2.2013345649698479</v>
      </c>
      <c r="J108" s="289">
        <f t="shared" si="14"/>
        <v>125378617</v>
      </c>
      <c r="K108" s="44">
        <f t="shared" si="14"/>
        <v>131921130</v>
      </c>
      <c r="L108" s="256">
        <f>IF(J108=0, "    ---- ", IF(ABS(ROUND(100/J108*K108-100,1))&lt;999,ROUND(100/J108*K108-100,1),IF(ROUND(100/J108*K108-100,1)&gt;999,999,-999)))</f>
        <v>5.2</v>
      </c>
      <c r="M108" s="27">
        <f>IFERROR(100/'Skjema total MA'!I108*K108,0)</f>
        <v>40.649223913951246</v>
      </c>
    </row>
    <row r="109" spans="1:13" ht="15.75" x14ac:dyDescent="0.2">
      <c r="A109" s="21" t="s">
        <v>404</v>
      </c>
      <c r="B109" s="234">
        <v>96176</v>
      </c>
      <c r="C109" s="234">
        <v>97860</v>
      </c>
      <c r="D109" s="165">
        <f>IF(B109=0, "    ---- ", IF(ABS(ROUND(100/B109*C109-100,1))&lt;999,ROUND(100/B109*C109-100,1),IF(ROUND(100/B109*C109-100,1)&gt;999,999,-999)))</f>
        <v>1.8</v>
      </c>
      <c r="E109" s="27">
        <f>IFERROR(100/'Skjema total MA'!C109*C109,0)</f>
        <v>9.9635421072197161</v>
      </c>
      <c r="F109" s="234">
        <v>16508385</v>
      </c>
      <c r="G109" s="234">
        <v>20432206</v>
      </c>
      <c r="H109" s="165">
        <f>IF(F109=0, "    ---- ", IF(ABS(ROUND(100/F109*G109-100,1))&lt;999,ROUND(100/F109*G109-100,1),IF(ROUND(100/F109*G109-100,1)&gt;999,999,-999)))</f>
        <v>23.8</v>
      </c>
      <c r="I109" s="27">
        <f>IFERROR(100/'Skjema total MA'!F109*G109,0)</f>
        <v>26.213420445662148</v>
      </c>
      <c r="J109" s="289">
        <f t="shared" si="14"/>
        <v>16604561</v>
      </c>
      <c r="K109" s="44">
        <f t="shared" si="14"/>
        <v>20530066</v>
      </c>
      <c r="L109" s="256">
        <f>IF(J109=0, "    ---- ", IF(ABS(ROUND(100/J109*K109-100,1))&lt;999,ROUND(100/J109*K109-100,1),IF(ROUND(100/J109*K109-100,1)&gt;999,999,-999)))</f>
        <v>23.6</v>
      </c>
      <c r="M109" s="27">
        <f>IFERROR(100/'Skjema total MA'!I109*K109,0)</f>
        <v>26.011206216913315</v>
      </c>
    </row>
    <row r="110" spans="1:13" ht="15.75" x14ac:dyDescent="0.2">
      <c r="A110" s="21" t="s">
        <v>405</v>
      </c>
      <c r="B110" s="234"/>
      <c r="C110" s="234"/>
      <c r="D110" s="165"/>
      <c r="E110" s="27"/>
      <c r="F110" s="234"/>
      <c r="G110" s="234"/>
      <c r="H110" s="165"/>
      <c r="I110" s="27"/>
      <c r="J110" s="289"/>
      <c r="K110" s="44"/>
      <c r="L110" s="256"/>
      <c r="M110" s="27"/>
    </row>
    <row r="111" spans="1:13" ht="15.75" x14ac:dyDescent="0.2">
      <c r="A111" s="13" t="s">
        <v>384</v>
      </c>
      <c r="B111" s="309">
        <v>248028</v>
      </c>
      <c r="C111" s="158">
        <v>112990</v>
      </c>
      <c r="D111" s="170">
        <f>IF(B111=0, "    ---- ", IF(ABS(ROUND(100/B111*C111-100,1))&lt;999,ROUND(100/B111*C111-100,1),IF(ROUND(100/B111*C111-100,1)&gt;999,999,-999)))</f>
        <v>-54.4</v>
      </c>
      <c r="E111" s="11">
        <f>IFERROR(100/'Skjema total MA'!C111*C111,0)</f>
        <v>49.559389556232048</v>
      </c>
      <c r="F111" s="309">
        <v>2443000</v>
      </c>
      <c r="G111" s="158">
        <v>1762873</v>
      </c>
      <c r="H111" s="170">
        <f>IF(F111=0, "    ---- ", IF(ABS(ROUND(100/F111*G111-100,1))&lt;999,ROUND(100/F111*G111-100,1),IF(ROUND(100/F111*G111-100,1)&gt;999,999,-999)))</f>
        <v>-27.8</v>
      </c>
      <c r="I111" s="11">
        <f>IFERROR(100/'Skjema total MA'!F111*G111,0)</f>
        <v>24.837894199634004</v>
      </c>
      <c r="J111" s="310">
        <f t="shared" si="14"/>
        <v>2691028</v>
      </c>
      <c r="K111" s="236">
        <f t="shared" si="14"/>
        <v>1875863</v>
      </c>
      <c r="L111" s="429">
        <f>IF(J111=0, "    ---- ", IF(ABS(ROUND(100/J111*K111-100,1))&lt;999,ROUND(100/J111*K111-100,1),IF(ROUND(100/J111*K111-100,1)&gt;999,999,-999)))</f>
        <v>-30.3</v>
      </c>
      <c r="M111" s="11">
        <f>IFERROR(100/'Skjema total MA'!I111*K111,0)</f>
        <v>25.607292718186088</v>
      </c>
    </row>
    <row r="112" spans="1:13" x14ac:dyDescent="0.2">
      <c r="A112" s="21" t="s">
        <v>9</v>
      </c>
      <c r="B112" s="234">
        <v>248028</v>
      </c>
      <c r="C112" s="144">
        <v>112990</v>
      </c>
      <c r="D112" s="165">
        <f t="shared" ref="D112:D124" si="15">IF(B112=0, "    ---- ", IF(ABS(ROUND(100/B112*C112-100,1))&lt;999,ROUND(100/B112*C112-100,1),IF(ROUND(100/B112*C112-100,1)&gt;999,999,-999)))</f>
        <v>-54.4</v>
      </c>
      <c r="E112" s="27">
        <f>IFERROR(100/'Skjema total MA'!C112*C112,0)</f>
        <v>57.993433014476125</v>
      </c>
      <c r="F112" s="234"/>
      <c r="G112" s="144"/>
      <c r="H112" s="165"/>
      <c r="I112" s="27"/>
      <c r="J112" s="289">
        <f t="shared" ref="J112:K125" si="16">SUM(B112,F112)</f>
        <v>248028</v>
      </c>
      <c r="K112" s="44">
        <f t="shared" si="16"/>
        <v>112990</v>
      </c>
      <c r="L112" s="256">
        <f t="shared" ref="L112:L125" si="17">IF(J112=0, "    ---- ", IF(ABS(ROUND(100/J112*K112-100,1))&lt;999,ROUND(100/J112*K112-100,1),IF(ROUND(100/J112*K112-100,1)&gt;999,999,-999)))</f>
        <v>-54.4</v>
      </c>
      <c r="M112" s="27">
        <f>IFERROR(100/'Skjema total MA'!I112*K112,0)</f>
        <v>57.743465546999282</v>
      </c>
    </row>
    <row r="113" spans="1:14" x14ac:dyDescent="0.2">
      <c r="A113" s="21" t="s">
        <v>10</v>
      </c>
      <c r="B113" s="234"/>
      <c r="C113" s="144"/>
      <c r="D113" s="165"/>
      <c r="E113" s="27"/>
      <c r="F113" s="234">
        <v>2443000</v>
      </c>
      <c r="G113" s="144">
        <v>1762873</v>
      </c>
      <c r="H113" s="165">
        <f t="shared" ref="H113:H125" si="18">IF(F113=0, "    ---- ", IF(ABS(ROUND(100/F113*G113-100,1))&lt;999,ROUND(100/F113*G113-100,1),IF(ROUND(100/F113*G113-100,1)&gt;999,999,-999)))</f>
        <v>-27.8</v>
      </c>
      <c r="I113" s="27">
        <f>IFERROR(100/'Skjema total MA'!F113*G113,0)</f>
        <v>24.978873137977235</v>
      </c>
      <c r="J113" s="289">
        <f t="shared" si="16"/>
        <v>2443000</v>
      </c>
      <c r="K113" s="44">
        <f t="shared" si="16"/>
        <v>1762873</v>
      </c>
      <c r="L113" s="256">
        <f t="shared" si="17"/>
        <v>-27.8</v>
      </c>
      <c r="M113" s="27">
        <f>IFERROR(100/'Skjema total MA'!I113*K113,0)</f>
        <v>24.97325454695287</v>
      </c>
    </row>
    <row r="114" spans="1:14" x14ac:dyDescent="0.2">
      <c r="A114" s="21" t="s">
        <v>26</v>
      </c>
      <c r="B114" s="234"/>
      <c r="C114" s="144"/>
      <c r="D114" s="165"/>
      <c r="E114" s="27"/>
      <c r="F114" s="234"/>
      <c r="G114" s="144"/>
      <c r="H114" s="165"/>
      <c r="I114" s="27"/>
      <c r="J114" s="289"/>
      <c r="K114" s="44"/>
      <c r="L114" s="256"/>
      <c r="M114" s="27"/>
    </row>
    <row r="115" spans="1:14" x14ac:dyDescent="0.2">
      <c r="A115" s="694" t="s">
        <v>15</v>
      </c>
      <c r="B115" s="287"/>
      <c r="C115" s="287"/>
      <c r="D115" s="165"/>
      <c r="E115" s="418"/>
      <c r="F115" s="287"/>
      <c r="G115" s="287"/>
      <c r="H115" s="165"/>
      <c r="I115" s="418"/>
      <c r="J115" s="287"/>
      <c r="K115" s="287"/>
      <c r="L115" s="165"/>
      <c r="M115" s="23"/>
    </row>
    <row r="116" spans="1:14" ht="15.75" x14ac:dyDescent="0.2">
      <c r="A116" s="21" t="s">
        <v>410</v>
      </c>
      <c r="B116" s="234">
        <v>2776</v>
      </c>
      <c r="C116" s="234">
        <v>22705</v>
      </c>
      <c r="D116" s="165">
        <f t="shared" si="15"/>
        <v>717.9</v>
      </c>
      <c r="E116" s="27">
        <f>IFERROR(100/'Skjema total MA'!C116*C116,0)</f>
        <v>29.62231013792487</v>
      </c>
      <c r="F116" s="234"/>
      <c r="G116" s="234"/>
      <c r="H116" s="165"/>
      <c r="I116" s="27"/>
      <c r="J116" s="289">
        <f t="shared" si="16"/>
        <v>2776</v>
      </c>
      <c r="K116" s="44">
        <f t="shared" si="16"/>
        <v>22705</v>
      </c>
      <c r="L116" s="256">
        <f t="shared" si="17"/>
        <v>717.9</v>
      </c>
      <c r="M116" s="27">
        <f>IFERROR(100/'Skjema total MA'!I116*K116,0)</f>
        <v>29.01296093045487</v>
      </c>
    </row>
    <row r="117" spans="1:14" ht="15.75" x14ac:dyDescent="0.2">
      <c r="A117" s="21" t="s">
        <v>411</v>
      </c>
      <c r="B117" s="234"/>
      <c r="C117" s="234"/>
      <c r="D117" s="165"/>
      <c r="E117" s="27"/>
      <c r="F117" s="234">
        <v>147677</v>
      </c>
      <c r="G117" s="234">
        <v>131825</v>
      </c>
      <c r="H117" s="165">
        <f t="shared" si="18"/>
        <v>-10.7</v>
      </c>
      <c r="I117" s="27">
        <f>IFERROR(100/'Skjema total MA'!F117*G117,0)</f>
        <v>11.49435612294862</v>
      </c>
      <c r="J117" s="289">
        <f t="shared" si="16"/>
        <v>147677</v>
      </c>
      <c r="K117" s="44">
        <f t="shared" si="16"/>
        <v>131825</v>
      </c>
      <c r="L117" s="256">
        <f t="shared" si="17"/>
        <v>-10.7</v>
      </c>
      <c r="M117" s="27">
        <f>IFERROR(100/'Skjema total MA'!I117*K117,0)</f>
        <v>11.49435612294862</v>
      </c>
    </row>
    <row r="118" spans="1:14" ht="15.75" x14ac:dyDescent="0.2">
      <c r="A118" s="21" t="s">
        <v>405</v>
      </c>
      <c r="B118" s="234"/>
      <c r="C118" s="234"/>
      <c r="D118" s="165"/>
      <c r="E118" s="27"/>
      <c r="F118" s="234"/>
      <c r="G118" s="234"/>
      <c r="H118" s="165"/>
      <c r="I118" s="27"/>
      <c r="J118" s="289"/>
      <c r="K118" s="44"/>
      <c r="L118" s="256"/>
      <c r="M118" s="27"/>
    </row>
    <row r="119" spans="1:14" ht="15.75" x14ac:dyDescent="0.2">
      <c r="A119" s="13" t="s">
        <v>385</v>
      </c>
      <c r="B119" s="309">
        <v>45897</v>
      </c>
      <c r="C119" s="158">
        <v>85283</v>
      </c>
      <c r="D119" s="170">
        <f t="shared" si="15"/>
        <v>85.8</v>
      </c>
      <c r="E119" s="11">
        <f>IFERROR(100/'Skjema total MA'!C119*C119,0)</f>
        <v>24.812515467319226</v>
      </c>
      <c r="F119" s="309">
        <v>981817</v>
      </c>
      <c r="G119" s="158">
        <v>2595328</v>
      </c>
      <c r="H119" s="170">
        <f t="shared" si="18"/>
        <v>164.3</v>
      </c>
      <c r="I119" s="11">
        <f>IFERROR(100/'Skjema total MA'!F119*G119,0)</f>
        <v>34.009951432912295</v>
      </c>
      <c r="J119" s="310">
        <f t="shared" si="16"/>
        <v>1027714</v>
      </c>
      <c r="K119" s="236">
        <f t="shared" si="16"/>
        <v>2680611</v>
      </c>
      <c r="L119" s="429">
        <f t="shared" si="17"/>
        <v>160.80000000000001</v>
      </c>
      <c r="M119" s="11">
        <f>IFERROR(100/'Skjema total MA'!I119*K119,0)</f>
        <v>33.613546555974438</v>
      </c>
    </row>
    <row r="120" spans="1:14" x14ac:dyDescent="0.2">
      <c r="A120" s="21" t="s">
        <v>9</v>
      </c>
      <c r="B120" s="234">
        <v>45897</v>
      </c>
      <c r="C120" s="144">
        <v>85283</v>
      </c>
      <c r="D120" s="165">
        <f t="shared" si="15"/>
        <v>85.8</v>
      </c>
      <c r="E120" s="27">
        <f>IFERROR(100/'Skjema total MA'!C120*C120,0)</f>
        <v>33.272239927558068</v>
      </c>
      <c r="F120" s="234"/>
      <c r="G120" s="144"/>
      <c r="H120" s="165"/>
      <c r="I120" s="27"/>
      <c r="J120" s="289">
        <f t="shared" si="16"/>
        <v>45897</v>
      </c>
      <c r="K120" s="44">
        <f t="shared" si="16"/>
        <v>85283</v>
      </c>
      <c r="L120" s="256">
        <f t="shared" si="17"/>
        <v>85.8</v>
      </c>
      <c r="M120" s="27">
        <f>IFERROR(100/'Skjema total MA'!I120*K120,0)</f>
        <v>33.272239927558068</v>
      </c>
    </row>
    <row r="121" spans="1:14" x14ac:dyDescent="0.2">
      <c r="A121" s="21" t="s">
        <v>10</v>
      </c>
      <c r="B121" s="234"/>
      <c r="C121" s="144"/>
      <c r="D121" s="165"/>
      <c r="E121" s="27"/>
      <c r="F121" s="234">
        <v>981817</v>
      </c>
      <c r="G121" s="144">
        <v>2595328</v>
      </c>
      <c r="H121" s="165">
        <f t="shared" si="18"/>
        <v>164.3</v>
      </c>
      <c r="I121" s="27">
        <f>IFERROR(100/'Skjema total MA'!F121*G121,0)</f>
        <v>34.009951432912295</v>
      </c>
      <c r="J121" s="289">
        <f t="shared" si="16"/>
        <v>981817</v>
      </c>
      <c r="K121" s="44">
        <f t="shared" si="16"/>
        <v>2595328</v>
      </c>
      <c r="L121" s="256">
        <f t="shared" si="17"/>
        <v>164.3</v>
      </c>
      <c r="M121" s="27">
        <f>IFERROR(100/'Skjema total MA'!I121*K121,0)</f>
        <v>33.955483375741665</v>
      </c>
    </row>
    <row r="122" spans="1:14" x14ac:dyDescent="0.2">
      <c r="A122" s="21" t="s">
        <v>26</v>
      </c>
      <c r="B122" s="234"/>
      <c r="C122" s="144"/>
      <c r="D122" s="165"/>
      <c r="E122" s="27"/>
      <c r="F122" s="234"/>
      <c r="G122" s="144"/>
      <c r="H122" s="165"/>
      <c r="I122" s="27"/>
      <c r="J122" s="289"/>
      <c r="K122" s="44"/>
      <c r="L122" s="256"/>
      <c r="M122" s="27"/>
    </row>
    <row r="123" spans="1:14" x14ac:dyDescent="0.2">
      <c r="A123" s="694" t="s">
        <v>14</v>
      </c>
      <c r="B123" s="287"/>
      <c r="C123" s="287"/>
      <c r="D123" s="165"/>
      <c r="E123" s="418"/>
      <c r="F123" s="287"/>
      <c r="G123" s="287"/>
      <c r="H123" s="165"/>
      <c r="I123" s="418"/>
      <c r="J123" s="287"/>
      <c r="K123" s="287"/>
      <c r="L123" s="165"/>
      <c r="M123" s="23"/>
    </row>
    <row r="124" spans="1:14" ht="15.75" x14ac:dyDescent="0.2">
      <c r="A124" s="21" t="s">
        <v>412</v>
      </c>
      <c r="B124" s="234">
        <v>2658</v>
      </c>
      <c r="C124" s="234">
        <v>31895</v>
      </c>
      <c r="D124" s="165">
        <f t="shared" si="15"/>
        <v>999</v>
      </c>
      <c r="E124" s="27">
        <f>IFERROR(100/'Skjema total MA'!C124*C124,0)</f>
        <v>86.361093616562712</v>
      </c>
      <c r="F124" s="234"/>
      <c r="G124" s="234"/>
      <c r="H124" s="165"/>
      <c r="I124" s="27"/>
      <c r="J124" s="289">
        <f t="shared" si="16"/>
        <v>2658</v>
      </c>
      <c r="K124" s="44">
        <f t="shared" si="16"/>
        <v>31895</v>
      </c>
      <c r="L124" s="256">
        <f t="shared" si="17"/>
        <v>999</v>
      </c>
      <c r="M124" s="27">
        <f>IFERROR(100/'Skjema total MA'!I124*K124,0)</f>
        <v>61.639864679480148</v>
      </c>
    </row>
    <row r="125" spans="1:14" ht="15.75" x14ac:dyDescent="0.2">
      <c r="A125" s="21" t="s">
        <v>404</v>
      </c>
      <c r="B125" s="234"/>
      <c r="C125" s="234"/>
      <c r="D125" s="165"/>
      <c r="E125" s="27"/>
      <c r="F125" s="234">
        <v>328260</v>
      </c>
      <c r="G125" s="234">
        <v>338996</v>
      </c>
      <c r="H125" s="165">
        <f t="shared" si="18"/>
        <v>3.3</v>
      </c>
      <c r="I125" s="27">
        <f>IFERROR(100/'Skjema total MA'!F125*G125,0)</f>
        <v>31.398927299841223</v>
      </c>
      <c r="J125" s="289">
        <f t="shared" si="16"/>
        <v>328260</v>
      </c>
      <c r="K125" s="44">
        <f t="shared" si="16"/>
        <v>338996</v>
      </c>
      <c r="L125" s="256">
        <f t="shared" si="17"/>
        <v>3.3</v>
      </c>
      <c r="M125" s="27">
        <f>IFERROR(100/'Skjema total MA'!I125*K125,0)</f>
        <v>31.353023100040723</v>
      </c>
    </row>
    <row r="126" spans="1:14" ht="15.75" x14ac:dyDescent="0.2">
      <c r="A126" s="10" t="s">
        <v>405</v>
      </c>
      <c r="B126" s="45"/>
      <c r="C126" s="45"/>
      <c r="D126" s="166"/>
      <c r="E126" s="419"/>
      <c r="F126" s="45"/>
      <c r="G126" s="45"/>
      <c r="H126" s="166"/>
      <c r="I126" s="22"/>
      <c r="J126" s="290"/>
      <c r="K126" s="45"/>
      <c r="L126" s="257"/>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8"/>
      <c r="C130" s="728"/>
      <c r="D130" s="728"/>
      <c r="E130" s="300"/>
      <c r="F130" s="728"/>
      <c r="G130" s="728"/>
      <c r="H130" s="728"/>
      <c r="I130" s="300"/>
      <c r="J130" s="728"/>
      <c r="K130" s="728"/>
      <c r="L130" s="728"/>
      <c r="M130" s="300"/>
    </row>
    <row r="131" spans="1:14" s="3" customFormat="1" x14ac:dyDescent="0.2">
      <c r="A131" s="143"/>
      <c r="B131" s="724" t="s">
        <v>0</v>
      </c>
      <c r="C131" s="725"/>
      <c r="D131" s="725"/>
      <c r="E131" s="302"/>
      <c r="F131" s="724" t="s">
        <v>1</v>
      </c>
      <c r="G131" s="725"/>
      <c r="H131" s="725"/>
      <c r="I131" s="305"/>
      <c r="J131" s="724" t="s">
        <v>2</v>
      </c>
      <c r="K131" s="725"/>
      <c r="L131" s="725"/>
      <c r="M131" s="305"/>
      <c r="N131" s="147"/>
    </row>
    <row r="132" spans="1:14" s="3" customFormat="1" x14ac:dyDescent="0.2">
      <c r="A132" s="140"/>
      <c r="B132" s="151" t="s">
        <v>372</v>
      </c>
      <c r="C132" s="151" t="s">
        <v>373</v>
      </c>
      <c r="D132" s="246" t="s">
        <v>3</v>
      </c>
      <c r="E132" s="306" t="s">
        <v>29</v>
      </c>
      <c r="F132" s="151" t="s">
        <v>372</v>
      </c>
      <c r="G132" s="151" t="s">
        <v>373</v>
      </c>
      <c r="H132" s="206" t="s">
        <v>3</v>
      </c>
      <c r="I132" s="161" t="s">
        <v>29</v>
      </c>
      <c r="J132" s="247" t="s">
        <v>372</v>
      </c>
      <c r="K132" s="247" t="s">
        <v>373</v>
      </c>
      <c r="L132" s="248" t="s">
        <v>3</v>
      </c>
      <c r="M132" s="161" t="s">
        <v>29</v>
      </c>
      <c r="N132" s="147"/>
    </row>
    <row r="133" spans="1:14" s="3" customFormat="1" x14ac:dyDescent="0.2">
      <c r="A133" s="692"/>
      <c r="B133" s="155"/>
      <c r="C133" s="155"/>
      <c r="D133" s="248" t="s">
        <v>4</v>
      </c>
      <c r="E133" s="155" t="s">
        <v>30</v>
      </c>
      <c r="F133" s="160"/>
      <c r="G133" s="160"/>
      <c r="H133" s="206" t="s">
        <v>4</v>
      </c>
      <c r="I133" s="155" t="s">
        <v>30</v>
      </c>
      <c r="J133" s="155"/>
      <c r="K133" s="155"/>
      <c r="L133" s="149" t="s">
        <v>4</v>
      </c>
      <c r="M133" s="155" t="s">
        <v>30</v>
      </c>
      <c r="N133" s="147"/>
    </row>
    <row r="134" spans="1:14" s="3" customFormat="1" ht="15.75" x14ac:dyDescent="0.2">
      <c r="A134" s="14" t="s">
        <v>406</v>
      </c>
      <c r="B134" s="236"/>
      <c r="C134" s="310"/>
      <c r="D134" s="352"/>
      <c r="E134" s="11"/>
      <c r="F134" s="317"/>
      <c r="G134" s="318"/>
      <c r="H134" s="432"/>
      <c r="I134" s="24"/>
      <c r="J134" s="319"/>
      <c r="K134" s="319"/>
      <c r="L134" s="428"/>
      <c r="M134" s="11"/>
      <c r="N134" s="147"/>
    </row>
    <row r="135" spans="1:14" s="3" customFormat="1" ht="15.75" x14ac:dyDescent="0.2">
      <c r="A135" s="13" t="s">
        <v>409</v>
      </c>
      <c r="B135" s="236"/>
      <c r="C135" s="310"/>
      <c r="D135" s="170"/>
      <c r="E135" s="11"/>
      <c r="F135" s="236"/>
      <c r="G135" s="310"/>
      <c r="H135" s="433"/>
      <c r="I135" s="24"/>
      <c r="J135" s="309"/>
      <c r="K135" s="309"/>
      <c r="L135" s="429"/>
      <c r="M135" s="11"/>
      <c r="N135" s="147"/>
    </row>
    <row r="136" spans="1:14" s="3" customFormat="1" ht="15.75" x14ac:dyDescent="0.2">
      <c r="A136" s="13" t="s">
        <v>407</v>
      </c>
      <c r="B136" s="236"/>
      <c r="C136" s="310"/>
      <c r="D136" s="170"/>
      <c r="E136" s="11"/>
      <c r="F136" s="236"/>
      <c r="G136" s="310"/>
      <c r="H136" s="433"/>
      <c r="I136" s="24"/>
      <c r="J136" s="309"/>
      <c r="K136" s="309"/>
      <c r="L136" s="429"/>
      <c r="M136" s="11"/>
      <c r="N136" s="147"/>
    </row>
    <row r="137" spans="1:14" s="3" customFormat="1" ht="15.75" x14ac:dyDescent="0.2">
      <c r="A137" s="41" t="s">
        <v>413</v>
      </c>
      <c r="B137" s="278"/>
      <c r="C137" s="316"/>
      <c r="D137" s="168"/>
      <c r="E137" s="9"/>
      <c r="F137" s="278"/>
      <c r="G137" s="316"/>
      <c r="H137" s="434"/>
      <c r="I137" s="36"/>
      <c r="J137" s="315"/>
      <c r="K137" s="315"/>
      <c r="L137" s="430"/>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255" priority="132">
      <formula>kvartal &lt; 4</formula>
    </cfRule>
  </conditionalFormatting>
  <conditionalFormatting sqref="B69">
    <cfRule type="expression" dxfId="1254" priority="100">
      <formula>kvartal &lt; 4</formula>
    </cfRule>
  </conditionalFormatting>
  <conditionalFormatting sqref="C69">
    <cfRule type="expression" dxfId="1253" priority="99">
      <formula>kvartal &lt; 4</formula>
    </cfRule>
  </conditionalFormatting>
  <conditionalFormatting sqref="B72">
    <cfRule type="expression" dxfId="1252" priority="98">
      <formula>kvartal &lt; 4</formula>
    </cfRule>
  </conditionalFormatting>
  <conditionalFormatting sqref="C72">
    <cfRule type="expression" dxfId="1251" priority="97">
      <formula>kvartal &lt; 4</formula>
    </cfRule>
  </conditionalFormatting>
  <conditionalFormatting sqref="B80">
    <cfRule type="expression" dxfId="1250" priority="96">
      <formula>kvartal &lt; 4</formula>
    </cfRule>
  </conditionalFormatting>
  <conditionalFormatting sqref="C80">
    <cfRule type="expression" dxfId="1249" priority="95">
      <formula>kvartal &lt; 4</formula>
    </cfRule>
  </conditionalFormatting>
  <conditionalFormatting sqref="B83">
    <cfRule type="expression" dxfId="1248" priority="94">
      <formula>kvartal &lt; 4</formula>
    </cfRule>
  </conditionalFormatting>
  <conditionalFormatting sqref="C83">
    <cfRule type="expression" dxfId="1247" priority="93">
      <formula>kvartal &lt; 4</formula>
    </cfRule>
  </conditionalFormatting>
  <conditionalFormatting sqref="B90">
    <cfRule type="expression" dxfId="1246" priority="84">
      <formula>kvartal &lt; 4</formula>
    </cfRule>
  </conditionalFormatting>
  <conditionalFormatting sqref="C90">
    <cfRule type="expression" dxfId="1245" priority="83">
      <formula>kvartal &lt; 4</formula>
    </cfRule>
  </conditionalFormatting>
  <conditionalFormatting sqref="B93">
    <cfRule type="expression" dxfId="1244" priority="82">
      <formula>kvartal &lt; 4</formula>
    </cfRule>
  </conditionalFormatting>
  <conditionalFormatting sqref="C93">
    <cfRule type="expression" dxfId="1243" priority="81">
      <formula>kvartal &lt; 4</formula>
    </cfRule>
  </conditionalFormatting>
  <conditionalFormatting sqref="B101">
    <cfRule type="expression" dxfId="1242" priority="80">
      <formula>kvartal &lt; 4</formula>
    </cfRule>
  </conditionalFormatting>
  <conditionalFormatting sqref="C101">
    <cfRule type="expression" dxfId="1241" priority="79">
      <formula>kvartal &lt; 4</formula>
    </cfRule>
  </conditionalFormatting>
  <conditionalFormatting sqref="B104">
    <cfRule type="expression" dxfId="1240" priority="78">
      <formula>kvartal &lt; 4</formula>
    </cfRule>
  </conditionalFormatting>
  <conditionalFormatting sqref="C104">
    <cfRule type="expression" dxfId="1239" priority="77">
      <formula>kvartal &lt; 4</formula>
    </cfRule>
  </conditionalFormatting>
  <conditionalFormatting sqref="B115">
    <cfRule type="expression" dxfId="1238" priority="76">
      <formula>kvartal &lt; 4</formula>
    </cfRule>
  </conditionalFormatting>
  <conditionalFormatting sqref="C115">
    <cfRule type="expression" dxfId="1237" priority="75">
      <formula>kvartal &lt; 4</formula>
    </cfRule>
  </conditionalFormatting>
  <conditionalFormatting sqref="B123">
    <cfRule type="expression" dxfId="1236" priority="74">
      <formula>kvartal &lt; 4</formula>
    </cfRule>
  </conditionalFormatting>
  <conditionalFormatting sqref="C123">
    <cfRule type="expression" dxfId="1235" priority="73">
      <formula>kvartal &lt; 4</formula>
    </cfRule>
  </conditionalFormatting>
  <conditionalFormatting sqref="F70">
    <cfRule type="expression" dxfId="1234" priority="72">
      <formula>kvartal &lt; 4</formula>
    </cfRule>
  </conditionalFormatting>
  <conditionalFormatting sqref="G70">
    <cfRule type="expression" dxfId="1233" priority="71">
      <formula>kvartal &lt; 4</formula>
    </cfRule>
  </conditionalFormatting>
  <conditionalFormatting sqref="F71:G71">
    <cfRule type="expression" dxfId="1232" priority="70">
      <formula>kvartal &lt; 4</formula>
    </cfRule>
  </conditionalFormatting>
  <conditionalFormatting sqref="F73:G74">
    <cfRule type="expression" dxfId="1231" priority="69">
      <formula>kvartal &lt; 4</formula>
    </cfRule>
  </conditionalFormatting>
  <conditionalFormatting sqref="F81:G82">
    <cfRule type="expression" dxfId="1230" priority="68">
      <formula>kvartal &lt; 4</formula>
    </cfRule>
  </conditionalFormatting>
  <conditionalFormatting sqref="F84:G85">
    <cfRule type="expression" dxfId="1229" priority="67">
      <formula>kvartal &lt; 4</formula>
    </cfRule>
  </conditionalFormatting>
  <conditionalFormatting sqref="F91:G92">
    <cfRule type="expression" dxfId="1228" priority="62">
      <formula>kvartal &lt; 4</formula>
    </cfRule>
  </conditionalFormatting>
  <conditionalFormatting sqref="F94:G95">
    <cfRule type="expression" dxfId="1227" priority="61">
      <formula>kvartal &lt; 4</formula>
    </cfRule>
  </conditionalFormatting>
  <conditionalFormatting sqref="F102:G103">
    <cfRule type="expression" dxfId="1226" priority="60">
      <formula>kvartal &lt; 4</formula>
    </cfRule>
  </conditionalFormatting>
  <conditionalFormatting sqref="F105:G106">
    <cfRule type="expression" dxfId="1225" priority="59">
      <formula>kvartal &lt; 4</formula>
    </cfRule>
  </conditionalFormatting>
  <conditionalFormatting sqref="F115">
    <cfRule type="expression" dxfId="1224" priority="58">
      <formula>kvartal &lt; 4</formula>
    </cfRule>
  </conditionalFormatting>
  <conditionalFormatting sqref="G115">
    <cfRule type="expression" dxfId="1223" priority="57">
      <formula>kvartal &lt; 4</formula>
    </cfRule>
  </conditionalFormatting>
  <conditionalFormatting sqref="F123:G123">
    <cfRule type="expression" dxfId="1222" priority="56">
      <formula>kvartal &lt; 4</formula>
    </cfRule>
  </conditionalFormatting>
  <conditionalFormatting sqref="F69:G69">
    <cfRule type="expression" dxfId="1221" priority="55">
      <formula>kvartal &lt; 4</formula>
    </cfRule>
  </conditionalFormatting>
  <conditionalFormatting sqref="F72:G72">
    <cfRule type="expression" dxfId="1220" priority="54">
      <formula>kvartal &lt; 4</formula>
    </cfRule>
  </conditionalFormatting>
  <conditionalFormatting sqref="F80:G80">
    <cfRule type="expression" dxfId="1219" priority="53">
      <formula>kvartal &lt; 4</formula>
    </cfRule>
  </conditionalFormatting>
  <conditionalFormatting sqref="F83:G83">
    <cfRule type="expression" dxfId="1218" priority="52">
      <formula>kvartal &lt; 4</formula>
    </cfRule>
  </conditionalFormatting>
  <conditionalFormatting sqref="F90:G90">
    <cfRule type="expression" dxfId="1217" priority="46">
      <formula>kvartal &lt; 4</formula>
    </cfRule>
  </conditionalFormatting>
  <conditionalFormatting sqref="F93">
    <cfRule type="expression" dxfId="1216" priority="45">
      <formula>kvartal &lt; 4</formula>
    </cfRule>
  </conditionalFormatting>
  <conditionalFormatting sqref="G93">
    <cfRule type="expression" dxfId="1215" priority="44">
      <formula>kvartal &lt; 4</formula>
    </cfRule>
  </conditionalFormatting>
  <conditionalFormatting sqref="F101">
    <cfRule type="expression" dxfId="1214" priority="43">
      <formula>kvartal &lt; 4</formula>
    </cfRule>
  </conditionalFormatting>
  <conditionalFormatting sqref="G101">
    <cfRule type="expression" dxfId="1213" priority="42">
      <formula>kvartal &lt; 4</formula>
    </cfRule>
  </conditionalFormatting>
  <conditionalFormatting sqref="G104">
    <cfRule type="expression" dxfId="1212" priority="41">
      <formula>kvartal &lt; 4</formula>
    </cfRule>
  </conditionalFormatting>
  <conditionalFormatting sqref="F104">
    <cfRule type="expression" dxfId="1211" priority="40">
      <formula>kvartal &lt; 4</formula>
    </cfRule>
  </conditionalFormatting>
  <conditionalFormatting sqref="J69:K73">
    <cfRule type="expression" dxfId="1210" priority="39">
      <formula>kvartal &lt; 4</formula>
    </cfRule>
  </conditionalFormatting>
  <conditionalFormatting sqref="J74:K74">
    <cfRule type="expression" dxfId="1209" priority="38">
      <formula>kvartal &lt; 4</formula>
    </cfRule>
  </conditionalFormatting>
  <conditionalFormatting sqref="J80:K85">
    <cfRule type="expression" dxfId="1208" priority="37">
      <formula>kvartal &lt; 4</formula>
    </cfRule>
  </conditionalFormatting>
  <conditionalFormatting sqref="J90:K95">
    <cfRule type="expression" dxfId="1207" priority="34">
      <formula>kvartal &lt; 4</formula>
    </cfRule>
  </conditionalFormatting>
  <conditionalFormatting sqref="J101:K106">
    <cfRule type="expression" dxfId="1206" priority="33">
      <formula>kvartal &lt; 4</formula>
    </cfRule>
  </conditionalFormatting>
  <conditionalFormatting sqref="J115:K115">
    <cfRule type="expression" dxfId="1205" priority="32">
      <formula>kvartal &lt; 4</formula>
    </cfRule>
  </conditionalFormatting>
  <conditionalFormatting sqref="J123:K123">
    <cfRule type="expression" dxfId="1204" priority="31">
      <formula>kvartal &lt; 4</formula>
    </cfRule>
  </conditionalFormatting>
  <conditionalFormatting sqref="A50:A52">
    <cfRule type="expression" dxfId="1203" priority="12">
      <formula>kvartal &lt; 4</formula>
    </cfRule>
  </conditionalFormatting>
  <conditionalFormatting sqref="A69:A74">
    <cfRule type="expression" dxfId="1202" priority="10">
      <formula>kvartal &lt; 4</formula>
    </cfRule>
  </conditionalFormatting>
  <conditionalFormatting sqref="A80:A85">
    <cfRule type="expression" dxfId="1201" priority="9">
      <formula>kvartal &lt; 4</formula>
    </cfRule>
  </conditionalFormatting>
  <conditionalFormatting sqref="A90:A95">
    <cfRule type="expression" dxfId="1200" priority="6">
      <formula>kvartal &lt; 4</formula>
    </cfRule>
  </conditionalFormatting>
  <conditionalFormatting sqref="A101:A106">
    <cfRule type="expression" dxfId="1199" priority="5">
      <formula>kvartal &lt; 4</formula>
    </cfRule>
  </conditionalFormatting>
  <conditionalFormatting sqref="A115">
    <cfRule type="expression" dxfId="1198" priority="4">
      <formula>kvartal &lt; 4</formula>
    </cfRule>
  </conditionalFormatting>
  <conditionalFormatting sqref="A123">
    <cfRule type="expression" dxfId="1197" priority="3">
      <formula>kvartal &lt; 4</formula>
    </cfRule>
  </conditionalFormatting>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3"/>
  <dimension ref="A1:N144"/>
  <sheetViews>
    <sheetView showGridLines="0" zoomScale="90" zoomScaleNormal="90" workbookViewId="0"/>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130</v>
      </c>
      <c r="B1" s="695">
        <v>15</v>
      </c>
      <c r="C1" s="250" t="s">
        <v>57</v>
      </c>
      <c r="D1" s="26"/>
      <c r="E1" s="26"/>
      <c r="F1" s="26"/>
      <c r="G1" s="26"/>
      <c r="H1" s="26"/>
      <c r="I1" s="26"/>
      <c r="J1" s="26"/>
      <c r="K1" s="26"/>
      <c r="L1" s="26"/>
      <c r="M1" s="26"/>
    </row>
    <row r="2" spans="1:14" ht="15.75" x14ac:dyDescent="0.25">
      <c r="A2" s="164" t="s">
        <v>28</v>
      </c>
      <c r="B2" s="727"/>
      <c r="C2" s="727"/>
      <c r="D2" s="727"/>
      <c r="E2" s="300"/>
      <c r="F2" s="727"/>
      <c r="G2" s="727"/>
      <c r="H2" s="727"/>
      <c r="I2" s="300"/>
      <c r="J2" s="727"/>
      <c r="K2" s="727"/>
      <c r="L2" s="727"/>
      <c r="M2" s="300"/>
    </row>
    <row r="3" spans="1:14" ht="15.75" x14ac:dyDescent="0.25">
      <c r="A3" s="162"/>
      <c r="B3" s="300"/>
      <c r="C3" s="300"/>
      <c r="D3" s="300"/>
      <c r="E3" s="300"/>
      <c r="F3" s="300"/>
      <c r="G3" s="300"/>
      <c r="H3" s="300"/>
      <c r="I3" s="300"/>
      <c r="J3" s="300"/>
      <c r="K3" s="300"/>
      <c r="L3" s="300"/>
      <c r="M3" s="300"/>
    </row>
    <row r="4" spans="1:14" x14ac:dyDescent="0.2">
      <c r="A4" s="143"/>
      <c r="B4" s="724" t="s">
        <v>0</v>
      </c>
      <c r="C4" s="725"/>
      <c r="D4" s="725"/>
      <c r="E4" s="302"/>
      <c r="F4" s="724" t="s">
        <v>1</v>
      </c>
      <c r="G4" s="725"/>
      <c r="H4" s="725"/>
      <c r="I4" s="305"/>
      <c r="J4" s="724" t="s">
        <v>2</v>
      </c>
      <c r="K4" s="725"/>
      <c r="L4" s="725"/>
      <c r="M4" s="305"/>
    </row>
    <row r="5" spans="1:14" x14ac:dyDescent="0.2">
      <c r="A5" s="157"/>
      <c r="B5" s="151" t="s">
        <v>372</v>
      </c>
      <c r="C5" s="151" t="s">
        <v>373</v>
      </c>
      <c r="D5" s="246" t="s">
        <v>3</v>
      </c>
      <c r="E5" s="306" t="s">
        <v>29</v>
      </c>
      <c r="F5" s="151" t="s">
        <v>372</v>
      </c>
      <c r="G5" s="151" t="s">
        <v>373</v>
      </c>
      <c r="H5" s="246" t="s">
        <v>3</v>
      </c>
      <c r="I5" s="161" t="s">
        <v>29</v>
      </c>
      <c r="J5" s="151" t="s">
        <v>372</v>
      </c>
      <c r="K5" s="151" t="s">
        <v>373</v>
      </c>
      <c r="L5" s="246" t="s">
        <v>3</v>
      </c>
      <c r="M5" s="161" t="s">
        <v>29</v>
      </c>
    </row>
    <row r="6" spans="1:14" x14ac:dyDescent="0.2">
      <c r="A6" s="691"/>
      <c r="B6" s="155"/>
      <c r="C6" s="155"/>
      <c r="D6" s="248" t="s">
        <v>4</v>
      </c>
      <c r="E6" s="155" t="s">
        <v>30</v>
      </c>
      <c r="F6" s="160"/>
      <c r="G6" s="160"/>
      <c r="H6" s="246" t="s">
        <v>4</v>
      </c>
      <c r="I6" s="155" t="s">
        <v>30</v>
      </c>
      <c r="J6" s="160"/>
      <c r="K6" s="160"/>
      <c r="L6" s="246" t="s">
        <v>4</v>
      </c>
      <c r="M6" s="155" t="s">
        <v>30</v>
      </c>
    </row>
    <row r="7" spans="1:14" ht="15.75" x14ac:dyDescent="0.2">
      <c r="A7" s="14" t="s">
        <v>23</v>
      </c>
      <c r="B7" s="307">
        <v>154629</v>
      </c>
      <c r="C7" s="308">
        <v>167974</v>
      </c>
      <c r="D7" s="352">
        <f t="shared" ref="D7:D9" si="0">IF(B7=0, "    ---- ", IF(ABS(ROUND(100/B7*C7-100,1))&lt;999,ROUND(100/B7*C7-100,1),IF(ROUND(100/B7*C7-100,1)&gt;999,999,-999)))</f>
        <v>8.6</v>
      </c>
      <c r="E7" s="11">
        <f>IFERROR(100/'Skjema total MA'!C7*C7,0)</f>
        <v>6.5705073071349522</v>
      </c>
      <c r="F7" s="307"/>
      <c r="G7" s="308"/>
      <c r="H7" s="352"/>
      <c r="I7" s="159"/>
      <c r="J7" s="309">
        <f t="shared" ref="J7:K9" si="1">SUM(B7,F7)</f>
        <v>154629</v>
      </c>
      <c r="K7" s="310">
        <f t="shared" si="1"/>
        <v>167974</v>
      </c>
      <c r="L7" s="428">
        <f>IF(J7=0, "    ---- ", IF(ABS(ROUND(100/J7*K7-100,1))&lt;999,ROUND(100/J7*K7-100,1),IF(ROUND(100/J7*K7-100,1)&gt;999,999,-999)))</f>
        <v>8.6</v>
      </c>
      <c r="M7" s="11">
        <f>IFERROR(100/'Skjema total MA'!I7*K7,0)</f>
        <v>2.6759738219654707</v>
      </c>
    </row>
    <row r="8" spans="1:14" ht="15.75" x14ac:dyDescent="0.2">
      <c r="A8" s="21" t="s">
        <v>25</v>
      </c>
      <c r="B8" s="283">
        <v>77365</v>
      </c>
      <c r="C8" s="284">
        <v>90782</v>
      </c>
      <c r="D8" s="165">
        <f t="shared" si="0"/>
        <v>17.3</v>
      </c>
      <c r="E8" s="27">
        <f>IFERROR(100/'Skjema total MA'!C8*C8,0)</f>
        <v>5.7318515276413269</v>
      </c>
      <c r="F8" s="287"/>
      <c r="G8" s="288"/>
      <c r="H8" s="165"/>
      <c r="I8" s="175"/>
      <c r="J8" s="234">
        <f t="shared" si="1"/>
        <v>77365</v>
      </c>
      <c r="K8" s="289">
        <f t="shared" si="1"/>
        <v>90782</v>
      </c>
      <c r="L8" s="256"/>
      <c r="M8" s="27">
        <f>IFERROR(100/'Skjema total MA'!I8*K8,0)</f>
        <v>5.7318515276413269</v>
      </c>
    </row>
    <row r="9" spans="1:14" ht="15.75" x14ac:dyDescent="0.2">
      <c r="A9" s="21" t="s">
        <v>24</v>
      </c>
      <c r="B9" s="283">
        <v>77264</v>
      </c>
      <c r="C9" s="284">
        <v>77192</v>
      </c>
      <c r="D9" s="165">
        <f t="shared" si="0"/>
        <v>-0.1</v>
      </c>
      <c r="E9" s="27">
        <f>IFERROR(100/'Skjema total MA'!C9*C9,0)</f>
        <v>12.779833698119877</v>
      </c>
      <c r="F9" s="287"/>
      <c r="G9" s="288"/>
      <c r="H9" s="165"/>
      <c r="I9" s="175"/>
      <c r="J9" s="234">
        <f t="shared" si="1"/>
        <v>77264</v>
      </c>
      <c r="K9" s="289">
        <f t="shared" si="1"/>
        <v>77192</v>
      </c>
      <c r="L9" s="256"/>
      <c r="M9" s="27">
        <f>IFERROR(100/'Skjema total MA'!I9*K9,0)</f>
        <v>12.779833698119877</v>
      </c>
    </row>
    <row r="10" spans="1:14" ht="15.75" x14ac:dyDescent="0.2">
      <c r="A10" s="13" t="s">
        <v>383</v>
      </c>
      <c r="B10" s="311"/>
      <c r="C10" s="312"/>
      <c r="D10" s="170"/>
      <c r="E10" s="11"/>
      <c r="F10" s="311"/>
      <c r="G10" s="312"/>
      <c r="H10" s="170"/>
      <c r="I10" s="159"/>
      <c r="J10" s="309"/>
      <c r="K10" s="310"/>
      <c r="L10" s="429"/>
      <c r="M10" s="11"/>
    </row>
    <row r="11" spans="1:14" s="43" customFormat="1" ht="15.75" x14ac:dyDescent="0.2">
      <c r="A11" s="13" t="s">
        <v>384</v>
      </c>
      <c r="B11" s="311"/>
      <c r="C11" s="312"/>
      <c r="D11" s="170"/>
      <c r="E11" s="11"/>
      <c r="F11" s="311"/>
      <c r="G11" s="312"/>
      <c r="H11" s="170"/>
      <c r="I11" s="159"/>
      <c r="J11" s="309"/>
      <c r="K11" s="310"/>
      <c r="L11" s="429"/>
      <c r="M11" s="11"/>
      <c r="N11" s="142"/>
    </row>
    <row r="12" spans="1:14" s="43" customFormat="1" ht="15.75" x14ac:dyDescent="0.2">
      <c r="A12" s="41" t="s">
        <v>385</v>
      </c>
      <c r="B12" s="313"/>
      <c r="C12" s="314"/>
      <c r="D12" s="168"/>
      <c r="E12" s="36"/>
      <c r="F12" s="313"/>
      <c r="G12" s="314"/>
      <c r="H12" s="168"/>
      <c r="I12" s="168"/>
      <c r="J12" s="315"/>
      <c r="K12" s="316"/>
      <c r="L12" s="430"/>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271</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268</v>
      </c>
      <c r="B17" s="156"/>
      <c r="C17" s="156"/>
      <c r="D17" s="150"/>
      <c r="E17" s="150"/>
      <c r="F17" s="156"/>
      <c r="G17" s="156"/>
      <c r="H17" s="156"/>
      <c r="I17" s="156"/>
      <c r="J17" s="156"/>
      <c r="K17" s="156"/>
      <c r="L17" s="156"/>
      <c r="M17" s="156"/>
    </row>
    <row r="18" spans="1:14" ht="15.75" x14ac:dyDescent="0.25">
      <c r="B18" s="728"/>
      <c r="C18" s="728"/>
      <c r="D18" s="728"/>
      <c r="E18" s="300"/>
      <c r="F18" s="728"/>
      <c r="G18" s="728"/>
      <c r="H18" s="728"/>
      <c r="I18" s="300"/>
      <c r="J18" s="728"/>
      <c r="K18" s="728"/>
      <c r="L18" s="728"/>
      <c r="M18" s="300"/>
    </row>
    <row r="19" spans="1:14" x14ac:dyDescent="0.2">
      <c r="A19" s="143"/>
      <c r="B19" s="724" t="s">
        <v>0</v>
      </c>
      <c r="C19" s="725"/>
      <c r="D19" s="725"/>
      <c r="E19" s="302"/>
      <c r="F19" s="724" t="s">
        <v>1</v>
      </c>
      <c r="G19" s="725"/>
      <c r="H19" s="725"/>
      <c r="I19" s="305"/>
      <c r="J19" s="724" t="s">
        <v>2</v>
      </c>
      <c r="K19" s="725"/>
      <c r="L19" s="725"/>
      <c r="M19" s="305"/>
    </row>
    <row r="20" spans="1:14" x14ac:dyDescent="0.2">
      <c r="A20" s="140" t="s">
        <v>5</v>
      </c>
      <c r="B20" s="243" t="s">
        <v>372</v>
      </c>
      <c r="C20" s="243" t="s">
        <v>373</v>
      </c>
      <c r="D20" s="161" t="s">
        <v>3</v>
      </c>
      <c r="E20" s="306" t="s">
        <v>29</v>
      </c>
      <c r="F20" s="243" t="s">
        <v>372</v>
      </c>
      <c r="G20" s="243" t="s">
        <v>373</v>
      </c>
      <c r="H20" s="161" t="s">
        <v>3</v>
      </c>
      <c r="I20" s="161" t="s">
        <v>29</v>
      </c>
      <c r="J20" s="243" t="s">
        <v>372</v>
      </c>
      <c r="K20" s="243" t="s">
        <v>373</v>
      </c>
      <c r="L20" s="161" t="s">
        <v>3</v>
      </c>
      <c r="M20" s="161" t="s">
        <v>29</v>
      </c>
    </row>
    <row r="21" spans="1:14" x14ac:dyDescent="0.2">
      <c r="A21" s="692"/>
      <c r="B21" s="155"/>
      <c r="C21" s="155"/>
      <c r="D21" s="248" t="s">
        <v>4</v>
      </c>
      <c r="E21" s="155" t="s">
        <v>30</v>
      </c>
      <c r="F21" s="160"/>
      <c r="G21" s="160"/>
      <c r="H21" s="246" t="s">
        <v>4</v>
      </c>
      <c r="I21" s="155" t="s">
        <v>30</v>
      </c>
      <c r="J21" s="160"/>
      <c r="K21" s="160"/>
      <c r="L21" s="155" t="s">
        <v>4</v>
      </c>
      <c r="M21" s="155" t="s">
        <v>30</v>
      </c>
    </row>
    <row r="22" spans="1:14" ht="15.75" x14ac:dyDescent="0.2">
      <c r="A22" s="14" t="s">
        <v>23</v>
      </c>
      <c r="B22" s="317"/>
      <c r="C22" s="317"/>
      <c r="D22" s="352"/>
      <c r="E22" s="11"/>
      <c r="F22" s="319"/>
      <c r="G22" s="319"/>
      <c r="H22" s="352"/>
      <c r="I22" s="11"/>
      <c r="J22" s="317"/>
      <c r="K22" s="317"/>
      <c r="L22" s="428"/>
      <c r="M22" s="24"/>
    </row>
    <row r="23" spans="1:14" ht="15.75" x14ac:dyDescent="0.2">
      <c r="A23" s="297" t="s">
        <v>392</v>
      </c>
      <c r="B23" s="283"/>
      <c r="C23" s="283"/>
      <c r="D23" s="165"/>
      <c r="E23" s="11"/>
      <c r="F23" s="292"/>
      <c r="G23" s="292"/>
      <c r="H23" s="165"/>
      <c r="I23" s="418"/>
      <c r="J23" s="292"/>
      <c r="K23" s="292"/>
      <c r="L23" s="165"/>
      <c r="M23" s="23"/>
    </row>
    <row r="24" spans="1:14" ht="15.75" x14ac:dyDescent="0.2">
      <c r="A24" s="297" t="s">
        <v>393</v>
      </c>
      <c r="B24" s="283"/>
      <c r="C24" s="283"/>
      <c r="D24" s="165"/>
      <c r="E24" s="11"/>
      <c r="F24" s="292"/>
      <c r="G24" s="292"/>
      <c r="H24" s="165"/>
      <c r="I24" s="418"/>
      <c r="J24" s="292"/>
      <c r="K24" s="292"/>
      <c r="L24" s="165"/>
      <c r="M24" s="23"/>
    </row>
    <row r="25" spans="1:14" ht="15.75" x14ac:dyDescent="0.2">
      <c r="A25" s="297" t="s">
        <v>394</v>
      </c>
      <c r="B25" s="283"/>
      <c r="C25" s="283"/>
      <c r="D25" s="165"/>
      <c r="E25" s="11"/>
      <c r="F25" s="292"/>
      <c r="G25" s="292"/>
      <c r="H25" s="165"/>
      <c r="I25" s="418"/>
      <c r="J25" s="292"/>
      <c r="K25" s="292"/>
      <c r="L25" s="165"/>
      <c r="M25" s="23"/>
    </row>
    <row r="26" spans="1:14" ht="15.75" x14ac:dyDescent="0.2">
      <c r="A26" s="297" t="s">
        <v>395</v>
      </c>
      <c r="B26" s="283"/>
      <c r="C26" s="283"/>
      <c r="D26" s="165"/>
      <c r="E26" s="11"/>
      <c r="F26" s="292"/>
      <c r="G26" s="292"/>
      <c r="H26" s="165"/>
      <c r="I26" s="418"/>
      <c r="J26" s="292"/>
      <c r="K26" s="292"/>
      <c r="L26" s="165"/>
      <c r="M26" s="23"/>
    </row>
    <row r="27" spans="1:14" x14ac:dyDescent="0.2">
      <c r="A27" s="297" t="s">
        <v>11</v>
      </c>
      <c r="B27" s="283"/>
      <c r="C27" s="283"/>
      <c r="D27" s="165"/>
      <c r="E27" s="11"/>
      <c r="F27" s="292"/>
      <c r="G27" s="292"/>
      <c r="H27" s="165"/>
      <c r="I27" s="418"/>
      <c r="J27" s="292"/>
      <c r="K27" s="292"/>
      <c r="L27" s="165"/>
      <c r="M27" s="23"/>
    </row>
    <row r="28" spans="1:14" ht="15.75" x14ac:dyDescent="0.2">
      <c r="A28" s="49" t="s">
        <v>272</v>
      </c>
      <c r="B28" s="44"/>
      <c r="C28" s="289"/>
      <c r="D28" s="165"/>
      <c r="E28" s="11"/>
      <c r="F28" s="234"/>
      <c r="G28" s="289"/>
      <c r="H28" s="165"/>
      <c r="I28" s="27"/>
      <c r="J28" s="44"/>
      <c r="K28" s="44"/>
      <c r="L28" s="256"/>
      <c r="M28" s="23"/>
    </row>
    <row r="29" spans="1:14" s="3" customFormat="1" ht="15.75" x14ac:dyDescent="0.2">
      <c r="A29" s="13" t="s">
        <v>383</v>
      </c>
      <c r="B29" s="236"/>
      <c r="C29" s="236"/>
      <c r="D29" s="170"/>
      <c r="E29" s="11"/>
      <c r="F29" s="309"/>
      <c r="G29" s="309"/>
      <c r="H29" s="170"/>
      <c r="I29" s="11"/>
      <c r="J29" s="236"/>
      <c r="K29" s="236"/>
      <c r="L29" s="429"/>
      <c r="M29" s="24"/>
      <c r="N29" s="147"/>
    </row>
    <row r="30" spans="1:14" s="3" customFormat="1" ht="15.75" x14ac:dyDescent="0.2">
      <c r="A30" s="297" t="s">
        <v>392</v>
      </c>
      <c r="B30" s="283"/>
      <c r="C30" s="283"/>
      <c r="D30" s="165"/>
      <c r="E30" s="11"/>
      <c r="F30" s="292"/>
      <c r="G30" s="292"/>
      <c r="H30" s="165"/>
      <c r="I30" s="418"/>
      <c r="J30" s="292"/>
      <c r="K30" s="292"/>
      <c r="L30" s="165"/>
      <c r="M30" s="23"/>
      <c r="N30" s="147"/>
    </row>
    <row r="31" spans="1:14" s="3" customFormat="1" ht="15.75" x14ac:dyDescent="0.2">
      <c r="A31" s="297" t="s">
        <v>393</v>
      </c>
      <c r="B31" s="283"/>
      <c r="C31" s="283"/>
      <c r="D31" s="165"/>
      <c r="E31" s="11"/>
      <c r="F31" s="292"/>
      <c r="G31" s="292"/>
      <c r="H31" s="165"/>
      <c r="I31" s="418"/>
      <c r="J31" s="292"/>
      <c r="K31" s="292"/>
      <c r="L31" s="165"/>
      <c r="M31" s="23"/>
      <c r="N31" s="147"/>
    </row>
    <row r="32" spans="1:14" ht="15.75" x14ac:dyDescent="0.2">
      <c r="A32" s="297" t="s">
        <v>394</v>
      </c>
      <c r="B32" s="283"/>
      <c r="C32" s="283"/>
      <c r="D32" s="165"/>
      <c r="E32" s="11"/>
      <c r="F32" s="292"/>
      <c r="G32" s="292"/>
      <c r="H32" s="165"/>
      <c r="I32" s="418"/>
      <c r="J32" s="292"/>
      <c r="K32" s="292"/>
      <c r="L32" s="165"/>
      <c r="M32" s="23"/>
    </row>
    <row r="33" spans="1:14" ht="15.75" x14ac:dyDescent="0.2">
      <c r="A33" s="297" t="s">
        <v>395</v>
      </c>
      <c r="B33" s="283"/>
      <c r="C33" s="283"/>
      <c r="D33" s="165"/>
      <c r="E33" s="11"/>
      <c r="F33" s="292"/>
      <c r="G33" s="292"/>
      <c r="H33" s="165"/>
      <c r="I33" s="418"/>
      <c r="J33" s="292"/>
      <c r="K33" s="292"/>
      <c r="L33" s="165"/>
      <c r="M33" s="23"/>
    </row>
    <row r="34" spans="1:14" ht="15.75" x14ac:dyDescent="0.2">
      <c r="A34" s="13" t="s">
        <v>384</v>
      </c>
      <c r="B34" s="236"/>
      <c r="C34" s="310"/>
      <c r="D34" s="170"/>
      <c r="E34" s="11"/>
      <c r="F34" s="309"/>
      <c r="G34" s="310"/>
      <c r="H34" s="170"/>
      <c r="I34" s="11"/>
      <c r="J34" s="236"/>
      <c r="K34" s="236"/>
      <c r="L34" s="429"/>
      <c r="M34" s="24"/>
    </row>
    <row r="35" spans="1:14" ht="15.75" x14ac:dyDescent="0.2">
      <c r="A35" s="13" t="s">
        <v>385</v>
      </c>
      <c r="B35" s="236"/>
      <c r="C35" s="310"/>
      <c r="D35" s="170"/>
      <c r="E35" s="11"/>
      <c r="F35" s="309"/>
      <c r="G35" s="310"/>
      <c r="H35" s="170"/>
      <c r="I35" s="11"/>
      <c r="J35" s="236"/>
      <c r="K35" s="236"/>
      <c r="L35" s="429"/>
      <c r="M35" s="24"/>
    </row>
    <row r="36" spans="1:14" ht="15.75" x14ac:dyDescent="0.2">
      <c r="A36" s="12" t="s">
        <v>280</v>
      </c>
      <c r="B36" s="236"/>
      <c r="C36" s="310"/>
      <c r="D36" s="170"/>
      <c r="E36" s="11"/>
      <c r="F36" s="320"/>
      <c r="G36" s="321"/>
      <c r="H36" s="170"/>
      <c r="I36" s="435"/>
      <c r="J36" s="236"/>
      <c r="K36" s="236"/>
      <c r="L36" s="429"/>
      <c r="M36" s="24"/>
    </row>
    <row r="37" spans="1:14" ht="15.75" x14ac:dyDescent="0.2">
      <c r="A37" s="12" t="s">
        <v>387</v>
      </c>
      <c r="B37" s="236"/>
      <c r="C37" s="310"/>
      <c r="D37" s="170"/>
      <c r="E37" s="11"/>
      <c r="F37" s="320"/>
      <c r="G37" s="322"/>
      <c r="H37" s="170"/>
      <c r="I37" s="435"/>
      <c r="J37" s="236"/>
      <c r="K37" s="236"/>
      <c r="L37" s="429"/>
      <c r="M37" s="24"/>
    </row>
    <row r="38" spans="1:14" ht="15.75" x14ac:dyDescent="0.2">
      <c r="A38" s="12" t="s">
        <v>388</v>
      </c>
      <c r="B38" s="236"/>
      <c r="C38" s="310"/>
      <c r="D38" s="170"/>
      <c r="E38" s="24"/>
      <c r="F38" s="320"/>
      <c r="G38" s="321"/>
      <c r="H38" s="170"/>
      <c r="I38" s="435"/>
      <c r="J38" s="236"/>
      <c r="K38" s="236"/>
      <c r="L38" s="429"/>
      <c r="M38" s="24"/>
    </row>
    <row r="39" spans="1:14" ht="15.75" x14ac:dyDescent="0.2">
      <c r="A39" s="18" t="s">
        <v>389</v>
      </c>
      <c r="B39" s="278"/>
      <c r="C39" s="316"/>
      <c r="D39" s="168"/>
      <c r="E39" s="36"/>
      <c r="F39" s="323"/>
      <c r="G39" s="324"/>
      <c r="H39" s="168"/>
      <c r="I39" s="36"/>
      <c r="J39" s="236"/>
      <c r="K39" s="236"/>
      <c r="L39" s="430"/>
      <c r="M39" s="36"/>
    </row>
    <row r="40" spans="1:14" ht="15.75" x14ac:dyDescent="0.25">
      <c r="A40" s="47"/>
      <c r="B40" s="255"/>
      <c r="C40" s="255"/>
      <c r="D40" s="729"/>
      <c r="E40" s="729"/>
      <c r="F40" s="729"/>
      <c r="G40" s="729"/>
      <c r="H40" s="729"/>
      <c r="I40" s="729"/>
      <c r="J40" s="729"/>
      <c r="K40" s="729"/>
      <c r="L40" s="729"/>
      <c r="M40" s="303"/>
    </row>
    <row r="41" spans="1:14" x14ac:dyDescent="0.2">
      <c r="A41" s="154"/>
    </row>
    <row r="42" spans="1:14" ht="15.75" x14ac:dyDescent="0.25">
      <c r="A42" s="146" t="s">
        <v>269</v>
      </c>
      <c r="B42" s="727"/>
      <c r="C42" s="727"/>
      <c r="D42" s="727"/>
      <c r="E42" s="300"/>
      <c r="F42" s="730"/>
      <c r="G42" s="730"/>
      <c r="H42" s="730"/>
      <c r="I42" s="303"/>
      <c r="J42" s="730"/>
      <c r="K42" s="730"/>
      <c r="L42" s="730"/>
      <c r="M42" s="303"/>
    </row>
    <row r="43" spans="1:14" ht="15.75" x14ac:dyDescent="0.25">
      <c r="A43" s="162"/>
      <c r="B43" s="304"/>
      <c r="C43" s="304"/>
      <c r="D43" s="304"/>
      <c r="E43" s="304"/>
      <c r="F43" s="303"/>
      <c r="G43" s="303"/>
      <c r="H43" s="303"/>
      <c r="I43" s="303"/>
      <c r="J43" s="303"/>
      <c r="K43" s="303"/>
      <c r="L43" s="303"/>
      <c r="M43" s="303"/>
    </row>
    <row r="44" spans="1:14" ht="15.75" x14ac:dyDescent="0.25">
      <c r="A44" s="249"/>
      <c r="B44" s="724" t="s">
        <v>0</v>
      </c>
      <c r="C44" s="725"/>
      <c r="D44" s="725"/>
      <c r="E44" s="244"/>
      <c r="F44" s="303"/>
      <c r="G44" s="303"/>
      <c r="H44" s="303"/>
      <c r="I44" s="303"/>
      <c r="J44" s="303"/>
      <c r="K44" s="303"/>
      <c r="L44" s="303"/>
      <c r="M44" s="303"/>
    </row>
    <row r="45" spans="1:14" s="3" customFormat="1" x14ac:dyDescent="0.2">
      <c r="A45" s="140"/>
      <c r="B45" s="172" t="s">
        <v>372</v>
      </c>
      <c r="C45" s="172" t="s">
        <v>373</v>
      </c>
      <c r="D45" s="161" t="s">
        <v>3</v>
      </c>
      <c r="E45" s="161" t="s">
        <v>29</v>
      </c>
      <c r="F45" s="174"/>
      <c r="G45" s="174"/>
      <c r="H45" s="173"/>
      <c r="I45" s="173"/>
      <c r="J45" s="174"/>
      <c r="K45" s="174"/>
      <c r="L45" s="173"/>
      <c r="M45" s="173"/>
      <c r="N45" s="147"/>
    </row>
    <row r="46" spans="1:14" s="3" customFormat="1" x14ac:dyDescent="0.2">
      <c r="A46" s="692"/>
      <c r="B46" s="245"/>
      <c r="C46" s="245"/>
      <c r="D46" s="246" t="s">
        <v>4</v>
      </c>
      <c r="E46" s="155" t="s">
        <v>30</v>
      </c>
      <c r="F46" s="173"/>
      <c r="G46" s="173"/>
      <c r="H46" s="173"/>
      <c r="I46" s="173"/>
      <c r="J46" s="173"/>
      <c r="K46" s="173"/>
      <c r="L46" s="173"/>
      <c r="M46" s="173"/>
      <c r="N46" s="147"/>
    </row>
    <row r="47" spans="1:14" s="3" customFormat="1" ht="15.75" x14ac:dyDescent="0.2">
      <c r="A47" s="14" t="s">
        <v>23</v>
      </c>
      <c r="B47" s="311"/>
      <c r="C47" s="312"/>
      <c r="D47" s="428"/>
      <c r="E47" s="11"/>
      <c r="F47" s="144"/>
      <c r="G47" s="33"/>
      <c r="H47" s="158"/>
      <c r="I47" s="158"/>
      <c r="J47" s="37"/>
      <c r="K47" s="37"/>
      <c r="L47" s="158"/>
      <c r="M47" s="158"/>
      <c r="N47" s="147"/>
    </row>
    <row r="48" spans="1:14" s="3" customFormat="1" ht="15.75" x14ac:dyDescent="0.2">
      <c r="A48" s="38" t="s">
        <v>396</v>
      </c>
      <c r="B48" s="283"/>
      <c r="C48" s="284"/>
      <c r="D48" s="256"/>
      <c r="E48" s="27"/>
      <c r="F48" s="144"/>
      <c r="G48" s="33"/>
      <c r="H48" s="144"/>
      <c r="I48" s="144"/>
      <c r="J48" s="33"/>
      <c r="K48" s="33"/>
      <c r="L48" s="158"/>
      <c r="M48" s="158"/>
      <c r="N48" s="147"/>
    </row>
    <row r="49" spans="1:14" s="3" customFormat="1" ht="15.75" x14ac:dyDescent="0.2">
      <c r="A49" s="38" t="s">
        <v>397</v>
      </c>
      <c r="B49" s="44"/>
      <c r="C49" s="289"/>
      <c r="D49" s="256"/>
      <c r="E49" s="27"/>
      <c r="F49" s="144"/>
      <c r="G49" s="33"/>
      <c r="H49" s="144"/>
      <c r="I49" s="144"/>
      <c r="J49" s="37"/>
      <c r="K49" s="37"/>
      <c r="L49" s="158"/>
      <c r="M49" s="158"/>
      <c r="N49" s="147"/>
    </row>
    <row r="50" spans="1:14" s="3" customFormat="1" x14ac:dyDescent="0.2">
      <c r="A50" s="694" t="s">
        <v>6</v>
      </c>
      <c r="B50" s="287"/>
      <c r="C50" s="288"/>
      <c r="D50" s="256"/>
      <c r="E50" s="23"/>
      <c r="F50" s="144"/>
      <c r="G50" s="33"/>
      <c r="H50" s="144"/>
      <c r="I50" s="144"/>
      <c r="J50" s="33"/>
      <c r="K50" s="33"/>
      <c r="L50" s="158"/>
      <c r="M50" s="158"/>
      <c r="N50" s="147"/>
    </row>
    <row r="51" spans="1:14" s="3" customFormat="1" x14ac:dyDescent="0.2">
      <c r="A51" s="694" t="s">
        <v>7</v>
      </c>
      <c r="B51" s="287"/>
      <c r="C51" s="288"/>
      <c r="D51" s="256"/>
      <c r="E51" s="23"/>
      <c r="F51" s="144"/>
      <c r="G51" s="33"/>
      <c r="H51" s="144"/>
      <c r="I51" s="144"/>
      <c r="J51" s="33"/>
      <c r="K51" s="33"/>
      <c r="L51" s="158"/>
      <c r="M51" s="158"/>
      <c r="N51" s="147"/>
    </row>
    <row r="52" spans="1:14" s="3" customFormat="1" x14ac:dyDescent="0.2">
      <c r="A52" s="694" t="s">
        <v>8</v>
      </c>
      <c r="B52" s="287"/>
      <c r="C52" s="288"/>
      <c r="D52" s="256"/>
      <c r="E52" s="23"/>
      <c r="F52" s="144"/>
      <c r="G52" s="33"/>
      <c r="H52" s="144"/>
      <c r="I52" s="144"/>
      <c r="J52" s="33"/>
      <c r="K52" s="33"/>
      <c r="L52" s="158"/>
      <c r="M52" s="158"/>
      <c r="N52" s="147"/>
    </row>
    <row r="53" spans="1:14" s="3" customFormat="1" ht="15.75" x14ac:dyDescent="0.2">
      <c r="A53" s="39" t="s">
        <v>390</v>
      </c>
      <c r="B53" s="311"/>
      <c r="C53" s="312"/>
      <c r="D53" s="429"/>
      <c r="E53" s="11"/>
      <c r="F53" s="144"/>
      <c r="G53" s="33"/>
      <c r="H53" s="144"/>
      <c r="I53" s="144"/>
      <c r="J53" s="33"/>
      <c r="K53" s="33"/>
      <c r="L53" s="158"/>
      <c r="M53" s="158"/>
      <c r="N53" s="147"/>
    </row>
    <row r="54" spans="1:14" s="3" customFormat="1" ht="15.75" x14ac:dyDescent="0.2">
      <c r="A54" s="38" t="s">
        <v>396</v>
      </c>
      <c r="B54" s="283"/>
      <c r="C54" s="284"/>
      <c r="D54" s="256"/>
      <c r="E54" s="27"/>
      <c r="F54" s="144"/>
      <c r="G54" s="33"/>
      <c r="H54" s="144"/>
      <c r="I54" s="144"/>
      <c r="J54" s="33"/>
      <c r="K54" s="33"/>
      <c r="L54" s="158"/>
      <c r="M54" s="158"/>
      <c r="N54" s="147"/>
    </row>
    <row r="55" spans="1:14" s="3" customFormat="1" ht="15.75" x14ac:dyDescent="0.2">
      <c r="A55" s="38" t="s">
        <v>397</v>
      </c>
      <c r="B55" s="283"/>
      <c r="C55" s="284"/>
      <c r="D55" s="256"/>
      <c r="E55" s="27"/>
      <c r="F55" s="144"/>
      <c r="G55" s="33"/>
      <c r="H55" s="144"/>
      <c r="I55" s="144"/>
      <c r="J55" s="33"/>
      <c r="K55" s="33"/>
      <c r="L55" s="158"/>
      <c r="M55" s="158"/>
      <c r="N55" s="147"/>
    </row>
    <row r="56" spans="1:14" s="3" customFormat="1" ht="15.75" x14ac:dyDescent="0.2">
      <c r="A56" s="39" t="s">
        <v>391</v>
      </c>
      <c r="B56" s="311"/>
      <c r="C56" s="312"/>
      <c r="D56" s="429"/>
      <c r="E56" s="11"/>
      <c r="F56" s="144"/>
      <c r="G56" s="33"/>
      <c r="H56" s="144"/>
      <c r="I56" s="144"/>
      <c r="J56" s="33"/>
      <c r="K56" s="33"/>
      <c r="L56" s="158"/>
      <c r="M56" s="158"/>
      <c r="N56" s="147"/>
    </row>
    <row r="57" spans="1:14" s="3" customFormat="1" ht="15.75" x14ac:dyDescent="0.2">
      <c r="A57" s="38" t="s">
        <v>396</v>
      </c>
      <c r="B57" s="283"/>
      <c r="C57" s="284"/>
      <c r="D57" s="256"/>
      <c r="E57" s="27"/>
      <c r="F57" s="144"/>
      <c r="G57" s="33"/>
      <c r="H57" s="144"/>
      <c r="I57" s="144"/>
      <c r="J57" s="33"/>
      <c r="K57" s="33"/>
      <c r="L57" s="158"/>
      <c r="M57" s="158"/>
      <c r="N57" s="147"/>
    </row>
    <row r="58" spans="1:14" s="3" customFormat="1" ht="15.75" x14ac:dyDescent="0.2">
      <c r="A58" s="46" t="s">
        <v>397</v>
      </c>
      <c r="B58" s="285"/>
      <c r="C58" s="286"/>
      <c r="D58" s="257"/>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270</v>
      </c>
      <c r="C61" s="26"/>
      <c r="D61" s="26"/>
      <c r="E61" s="26"/>
      <c r="F61" s="26"/>
      <c r="G61" s="26"/>
      <c r="H61" s="26"/>
      <c r="I61" s="26"/>
      <c r="J61" s="26"/>
      <c r="K61" s="26"/>
      <c r="L61" s="26"/>
      <c r="M61" s="26"/>
    </row>
    <row r="62" spans="1:14" ht="15.75" x14ac:dyDescent="0.25">
      <c r="B62" s="728"/>
      <c r="C62" s="728"/>
      <c r="D62" s="728"/>
      <c r="E62" s="300"/>
      <c r="F62" s="728"/>
      <c r="G62" s="728"/>
      <c r="H62" s="728"/>
      <c r="I62" s="300"/>
      <c r="J62" s="728"/>
      <c r="K62" s="728"/>
      <c r="L62" s="728"/>
      <c r="M62" s="300"/>
    </row>
    <row r="63" spans="1:14" x14ac:dyDescent="0.2">
      <c r="A63" s="143"/>
      <c r="B63" s="724" t="s">
        <v>0</v>
      </c>
      <c r="C63" s="725"/>
      <c r="D63" s="726"/>
      <c r="E63" s="301"/>
      <c r="F63" s="725" t="s">
        <v>1</v>
      </c>
      <c r="G63" s="725"/>
      <c r="H63" s="725"/>
      <c r="I63" s="305"/>
      <c r="J63" s="724" t="s">
        <v>2</v>
      </c>
      <c r="K63" s="725"/>
      <c r="L63" s="725"/>
      <c r="M63" s="305"/>
    </row>
    <row r="64" spans="1:14" x14ac:dyDescent="0.2">
      <c r="A64" s="140"/>
      <c r="B64" s="151" t="s">
        <v>372</v>
      </c>
      <c r="C64" s="151" t="s">
        <v>373</v>
      </c>
      <c r="D64" s="246" t="s">
        <v>3</v>
      </c>
      <c r="E64" s="306" t="s">
        <v>29</v>
      </c>
      <c r="F64" s="151" t="s">
        <v>372</v>
      </c>
      <c r="G64" s="151" t="s">
        <v>373</v>
      </c>
      <c r="H64" s="246" t="s">
        <v>3</v>
      </c>
      <c r="I64" s="306" t="s">
        <v>29</v>
      </c>
      <c r="J64" s="151" t="s">
        <v>372</v>
      </c>
      <c r="K64" s="151" t="s">
        <v>373</v>
      </c>
      <c r="L64" s="246" t="s">
        <v>3</v>
      </c>
      <c r="M64" s="161" t="s">
        <v>29</v>
      </c>
    </row>
    <row r="65" spans="1:14" x14ac:dyDescent="0.2">
      <c r="A65" s="692"/>
      <c r="B65" s="155"/>
      <c r="C65" s="155"/>
      <c r="D65" s="248" t="s">
        <v>4</v>
      </c>
      <c r="E65" s="155" t="s">
        <v>30</v>
      </c>
      <c r="F65" s="160"/>
      <c r="G65" s="160"/>
      <c r="H65" s="246" t="s">
        <v>4</v>
      </c>
      <c r="I65" s="155" t="s">
        <v>30</v>
      </c>
      <c r="J65" s="160"/>
      <c r="K65" s="206"/>
      <c r="L65" s="155" t="s">
        <v>4</v>
      </c>
      <c r="M65" s="155" t="s">
        <v>30</v>
      </c>
    </row>
    <row r="66" spans="1:14" ht="15.75" x14ac:dyDescent="0.2">
      <c r="A66" s="14" t="s">
        <v>23</v>
      </c>
      <c r="B66" s="355"/>
      <c r="C66" s="355"/>
      <c r="D66" s="352"/>
      <c r="E66" s="11"/>
      <c r="F66" s="354"/>
      <c r="G66" s="354"/>
      <c r="H66" s="352"/>
      <c r="I66" s="11"/>
      <c r="J66" s="310"/>
      <c r="K66" s="317"/>
      <c r="L66" s="429"/>
      <c r="M66" s="11"/>
    </row>
    <row r="67" spans="1:14" x14ac:dyDescent="0.2">
      <c r="A67" s="420" t="s">
        <v>9</v>
      </c>
      <c r="B67" s="44"/>
      <c r="C67" s="144"/>
      <c r="D67" s="165"/>
      <c r="E67" s="27"/>
      <c r="F67" s="234"/>
      <c r="G67" s="144"/>
      <c r="H67" s="165"/>
      <c r="I67" s="27"/>
      <c r="J67" s="289"/>
      <c r="K67" s="44"/>
      <c r="L67" s="256"/>
      <c r="M67" s="27"/>
    </row>
    <row r="68" spans="1:14" x14ac:dyDescent="0.2">
      <c r="A68" s="21" t="s">
        <v>10</v>
      </c>
      <c r="B68" s="293"/>
      <c r="C68" s="294"/>
      <c r="D68" s="165"/>
      <c r="E68" s="27"/>
      <c r="F68" s="293"/>
      <c r="G68" s="294"/>
      <c r="H68" s="165"/>
      <c r="I68" s="27"/>
      <c r="J68" s="289"/>
      <c r="K68" s="44"/>
      <c r="L68" s="256"/>
      <c r="M68" s="27"/>
    </row>
    <row r="69" spans="1:14" ht="15.75" x14ac:dyDescent="0.2">
      <c r="A69" s="694" t="s">
        <v>398</v>
      </c>
      <c r="B69" s="287"/>
      <c r="C69" s="287"/>
      <c r="D69" s="165"/>
      <c r="E69" s="418"/>
      <c r="F69" s="287"/>
      <c r="G69" s="287"/>
      <c r="H69" s="165"/>
      <c r="I69" s="418"/>
      <c r="J69" s="287"/>
      <c r="K69" s="287"/>
      <c r="L69" s="165"/>
      <c r="M69" s="23"/>
    </row>
    <row r="70" spans="1:14" x14ac:dyDescent="0.2">
      <c r="A70" s="694" t="s">
        <v>12</v>
      </c>
      <c r="B70" s="295"/>
      <c r="C70" s="296"/>
      <c r="D70" s="165"/>
      <c r="E70" s="418"/>
      <c r="F70" s="287"/>
      <c r="G70" s="287"/>
      <c r="H70" s="165"/>
      <c r="I70" s="418"/>
      <c r="J70" s="287"/>
      <c r="K70" s="287"/>
      <c r="L70" s="165"/>
      <c r="M70" s="23"/>
    </row>
    <row r="71" spans="1:14" x14ac:dyDescent="0.2">
      <c r="A71" s="694" t="s">
        <v>13</v>
      </c>
      <c r="B71" s="235"/>
      <c r="C71" s="291"/>
      <c r="D71" s="165"/>
      <c r="E71" s="418"/>
      <c r="F71" s="287"/>
      <c r="G71" s="287"/>
      <c r="H71" s="165"/>
      <c r="I71" s="418"/>
      <c r="J71" s="287"/>
      <c r="K71" s="287"/>
      <c r="L71" s="165"/>
      <c r="M71" s="23"/>
    </row>
    <row r="72" spans="1:14" ht="15.75" x14ac:dyDescent="0.2">
      <c r="A72" s="694" t="s">
        <v>399</v>
      </c>
      <c r="B72" s="287"/>
      <c r="C72" s="287"/>
      <c r="D72" s="165"/>
      <c r="E72" s="418"/>
      <c r="F72" s="287"/>
      <c r="G72" s="287"/>
      <c r="H72" s="165"/>
      <c r="I72" s="418"/>
      <c r="J72" s="287"/>
      <c r="K72" s="287"/>
      <c r="L72" s="165"/>
      <c r="M72" s="23"/>
    </row>
    <row r="73" spans="1:14" x14ac:dyDescent="0.2">
      <c r="A73" s="694" t="s">
        <v>12</v>
      </c>
      <c r="B73" s="235"/>
      <c r="C73" s="291"/>
      <c r="D73" s="165"/>
      <c r="E73" s="418"/>
      <c r="F73" s="287"/>
      <c r="G73" s="287"/>
      <c r="H73" s="165"/>
      <c r="I73" s="418"/>
      <c r="J73" s="287"/>
      <c r="K73" s="287"/>
      <c r="L73" s="165"/>
      <c r="M73" s="23"/>
    </row>
    <row r="74" spans="1:14" s="3" customFormat="1" x14ac:dyDescent="0.2">
      <c r="A74" s="694" t="s">
        <v>13</v>
      </c>
      <c r="B74" s="235"/>
      <c r="C74" s="291"/>
      <c r="D74" s="165"/>
      <c r="E74" s="418"/>
      <c r="F74" s="287"/>
      <c r="G74" s="287"/>
      <c r="H74" s="165"/>
      <c r="I74" s="418"/>
      <c r="J74" s="287"/>
      <c r="K74" s="287"/>
      <c r="L74" s="165"/>
      <c r="M74" s="23"/>
      <c r="N74" s="147"/>
    </row>
    <row r="75" spans="1:14" s="3" customFormat="1" x14ac:dyDescent="0.2">
      <c r="A75" s="21" t="s">
        <v>346</v>
      </c>
      <c r="B75" s="234"/>
      <c r="C75" s="144"/>
      <c r="D75" s="165"/>
      <c r="E75" s="27"/>
      <c r="F75" s="234"/>
      <c r="G75" s="144"/>
      <c r="H75" s="165"/>
      <c r="I75" s="27"/>
      <c r="J75" s="289"/>
      <c r="K75" s="44"/>
      <c r="L75" s="256"/>
      <c r="M75" s="27"/>
      <c r="N75" s="147"/>
    </row>
    <row r="76" spans="1:14" s="3" customFormat="1" x14ac:dyDescent="0.2">
      <c r="A76" s="21" t="s">
        <v>345</v>
      </c>
      <c r="B76" s="234"/>
      <c r="C76" s="144"/>
      <c r="D76" s="165"/>
      <c r="E76" s="27"/>
      <c r="F76" s="234"/>
      <c r="G76" s="144"/>
      <c r="H76" s="165"/>
      <c r="I76" s="27"/>
      <c r="J76" s="289"/>
      <c r="K76" s="44"/>
      <c r="L76" s="256"/>
      <c r="M76" s="27"/>
      <c r="N76" s="147"/>
    </row>
    <row r="77" spans="1:14" ht="15.75" x14ac:dyDescent="0.2">
      <c r="A77" s="21" t="s">
        <v>400</v>
      </c>
      <c r="B77" s="234"/>
      <c r="C77" s="234"/>
      <c r="D77" s="165"/>
      <c r="E77" s="27"/>
      <c r="F77" s="234"/>
      <c r="G77" s="144"/>
      <c r="H77" s="165"/>
      <c r="I77" s="27"/>
      <c r="J77" s="289"/>
      <c r="K77" s="44"/>
      <c r="L77" s="256"/>
      <c r="M77" s="27"/>
    </row>
    <row r="78" spans="1:14" x14ac:dyDescent="0.2">
      <c r="A78" s="21" t="s">
        <v>9</v>
      </c>
      <c r="B78" s="234"/>
      <c r="C78" s="144"/>
      <c r="D78" s="165"/>
      <c r="E78" s="27"/>
      <c r="F78" s="234"/>
      <c r="G78" s="144"/>
      <c r="H78" s="165"/>
      <c r="I78" s="27"/>
      <c r="J78" s="289"/>
      <c r="K78" s="44"/>
      <c r="L78" s="256"/>
      <c r="M78" s="27"/>
    </row>
    <row r="79" spans="1:14" x14ac:dyDescent="0.2">
      <c r="A79" s="21" t="s">
        <v>10</v>
      </c>
      <c r="B79" s="293"/>
      <c r="C79" s="294"/>
      <c r="D79" s="165"/>
      <c r="E79" s="27"/>
      <c r="F79" s="293"/>
      <c r="G79" s="294"/>
      <c r="H79" s="165"/>
      <c r="I79" s="27"/>
      <c r="J79" s="289"/>
      <c r="K79" s="44"/>
      <c r="L79" s="256"/>
      <c r="M79" s="27"/>
    </row>
    <row r="80" spans="1:14" ht="15.75" x14ac:dyDescent="0.2">
      <c r="A80" s="694" t="s">
        <v>398</v>
      </c>
      <c r="B80" s="287"/>
      <c r="C80" s="287"/>
      <c r="D80" s="165"/>
      <c r="E80" s="418"/>
      <c r="F80" s="287"/>
      <c r="G80" s="287"/>
      <c r="H80" s="165"/>
      <c r="I80" s="418"/>
      <c r="J80" s="287"/>
      <c r="K80" s="287"/>
      <c r="L80" s="165"/>
      <c r="M80" s="23"/>
    </row>
    <row r="81" spans="1:13" x14ac:dyDescent="0.2">
      <c r="A81" s="694" t="s">
        <v>12</v>
      </c>
      <c r="B81" s="235"/>
      <c r="C81" s="291"/>
      <c r="D81" s="165"/>
      <c r="E81" s="418"/>
      <c r="F81" s="287"/>
      <c r="G81" s="287"/>
      <c r="H81" s="165"/>
      <c r="I81" s="418"/>
      <c r="J81" s="287"/>
      <c r="K81" s="287"/>
      <c r="L81" s="165"/>
      <c r="M81" s="23"/>
    </row>
    <row r="82" spans="1:13" x14ac:dyDescent="0.2">
      <c r="A82" s="694" t="s">
        <v>13</v>
      </c>
      <c r="B82" s="235"/>
      <c r="C82" s="291"/>
      <c r="D82" s="165"/>
      <c r="E82" s="418"/>
      <c r="F82" s="287"/>
      <c r="G82" s="287"/>
      <c r="H82" s="165"/>
      <c r="I82" s="418"/>
      <c r="J82" s="287"/>
      <c r="K82" s="287"/>
      <c r="L82" s="165"/>
      <c r="M82" s="23"/>
    </row>
    <row r="83" spans="1:13" ht="15.75" x14ac:dyDescent="0.2">
      <c r="A83" s="694" t="s">
        <v>399</v>
      </c>
      <c r="B83" s="287"/>
      <c r="C83" s="287"/>
      <c r="D83" s="165"/>
      <c r="E83" s="418"/>
      <c r="F83" s="287"/>
      <c r="G83" s="287"/>
      <c r="H83" s="165"/>
      <c r="I83" s="418"/>
      <c r="J83" s="287"/>
      <c r="K83" s="287"/>
      <c r="L83" s="165"/>
      <c r="M83" s="23"/>
    </row>
    <row r="84" spans="1:13" x14ac:dyDescent="0.2">
      <c r="A84" s="694" t="s">
        <v>12</v>
      </c>
      <c r="B84" s="235"/>
      <c r="C84" s="291"/>
      <c r="D84" s="165"/>
      <c r="E84" s="418"/>
      <c r="F84" s="287"/>
      <c r="G84" s="287"/>
      <c r="H84" s="165"/>
      <c r="I84" s="418"/>
      <c r="J84" s="287"/>
      <c r="K84" s="287"/>
      <c r="L84" s="165"/>
      <c r="M84" s="23"/>
    </row>
    <row r="85" spans="1:13" x14ac:dyDescent="0.2">
      <c r="A85" s="694" t="s">
        <v>13</v>
      </c>
      <c r="B85" s="235"/>
      <c r="C85" s="291"/>
      <c r="D85" s="165"/>
      <c r="E85" s="418"/>
      <c r="F85" s="287"/>
      <c r="G85" s="287"/>
      <c r="H85" s="165"/>
      <c r="I85" s="418"/>
      <c r="J85" s="287"/>
      <c r="K85" s="287"/>
      <c r="L85" s="165"/>
      <c r="M85" s="23"/>
    </row>
    <row r="86" spans="1:13" ht="15.75" x14ac:dyDescent="0.2">
      <c r="A86" s="21" t="s">
        <v>401</v>
      </c>
      <c r="B86" s="234"/>
      <c r="C86" s="144"/>
      <c r="D86" s="165"/>
      <c r="E86" s="27"/>
      <c r="F86" s="234"/>
      <c r="G86" s="144"/>
      <c r="H86" s="165"/>
      <c r="I86" s="27"/>
      <c r="J86" s="289"/>
      <c r="K86" s="44"/>
      <c r="L86" s="256"/>
      <c r="M86" s="27"/>
    </row>
    <row r="87" spans="1:13" ht="15.75" x14ac:dyDescent="0.2">
      <c r="A87" s="13" t="s">
        <v>383</v>
      </c>
      <c r="B87" s="355"/>
      <c r="C87" s="355"/>
      <c r="D87" s="170"/>
      <c r="E87" s="11"/>
      <c r="F87" s="354"/>
      <c r="G87" s="354"/>
      <c r="H87" s="170"/>
      <c r="I87" s="11"/>
      <c r="J87" s="310"/>
      <c r="K87" s="236"/>
      <c r="L87" s="429"/>
      <c r="M87" s="11"/>
    </row>
    <row r="88" spans="1:13" x14ac:dyDescent="0.2">
      <c r="A88" s="21" t="s">
        <v>9</v>
      </c>
      <c r="B88" s="234"/>
      <c r="C88" s="144"/>
      <c r="D88" s="165"/>
      <c r="E88" s="27"/>
      <c r="F88" s="234"/>
      <c r="G88" s="144"/>
      <c r="H88" s="165"/>
      <c r="I88" s="27"/>
      <c r="J88" s="289"/>
      <c r="K88" s="44"/>
      <c r="L88" s="256"/>
      <c r="M88" s="27"/>
    </row>
    <row r="89" spans="1:13" x14ac:dyDescent="0.2">
      <c r="A89" s="21" t="s">
        <v>10</v>
      </c>
      <c r="B89" s="234"/>
      <c r="C89" s="144"/>
      <c r="D89" s="165"/>
      <c r="E89" s="27"/>
      <c r="F89" s="234"/>
      <c r="G89" s="144"/>
      <c r="H89" s="165"/>
      <c r="I89" s="27"/>
      <c r="J89" s="289"/>
      <c r="K89" s="44"/>
      <c r="L89" s="256"/>
      <c r="M89" s="27"/>
    </row>
    <row r="90" spans="1:13" ht="15.75" x14ac:dyDescent="0.2">
      <c r="A90" s="694" t="s">
        <v>398</v>
      </c>
      <c r="B90" s="287"/>
      <c r="C90" s="287"/>
      <c r="D90" s="165"/>
      <c r="E90" s="418"/>
      <c r="F90" s="287"/>
      <c r="G90" s="287"/>
      <c r="H90" s="165"/>
      <c r="I90" s="418"/>
      <c r="J90" s="287"/>
      <c r="K90" s="287"/>
      <c r="L90" s="165"/>
      <c r="M90" s="23"/>
    </row>
    <row r="91" spans="1:13" x14ac:dyDescent="0.2">
      <c r="A91" s="694" t="s">
        <v>12</v>
      </c>
      <c r="B91" s="235"/>
      <c r="C91" s="291"/>
      <c r="D91" s="165"/>
      <c r="E91" s="418"/>
      <c r="F91" s="287"/>
      <c r="G91" s="287"/>
      <c r="H91" s="165"/>
      <c r="I91" s="418"/>
      <c r="J91" s="287"/>
      <c r="K91" s="287"/>
      <c r="L91" s="165"/>
      <c r="M91" s="23"/>
    </row>
    <row r="92" spans="1:13" x14ac:dyDescent="0.2">
      <c r="A92" s="694" t="s">
        <v>13</v>
      </c>
      <c r="B92" s="235"/>
      <c r="C92" s="291"/>
      <c r="D92" s="165"/>
      <c r="E92" s="418"/>
      <c r="F92" s="287"/>
      <c r="G92" s="287"/>
      <c r="H92" s="165"/>
      <c r="I92" s="418"/>
      <c r="J92" s="287"/>
      <c r="K92" s="287"/>
      <c r="L92" s="165"/>
      <c r="M92" s="23"/>
    </row>
    <row r="93" spans="1:13" ht="15.75" x14ac:dyDescent="0.2">
      <c r="A93" s="694" t="s">
        <v>399</v>
      </c>
      <c r="B93" s="287"/>
      <c r="C93" s="287"/>
      <c r="D93" s="165"/>
      <c r="E93" s="418"/>
      <c r="F93" s="287"/>
      <c r="G93" s="287"/>
      <c r="H93" s="165"/>
      <c r="I93" s="418"/>
      <c r="J93" s="287"/>
      <c r="K93" s="287"/>
      <c r="L93" s="165"/>
      <c r="M93" s="23"/>
    </row>
    <row r="94" spans="1:13" x14ac:dyDescent="0.2">
      <c r="A94" s="694" t="s">
        <v>12</v>
      </c>
      <c r="B94" s="235"/>
      <c r="C94" s="291"/>
      <c r="D94" s="165"/>
      <c r="E94" s="418"/>
      <c r="F94" s="287"/>
      <c r="G94" s="287"/>
      <c r="H94" s="165"/>
      <c r="I94" s="418"/>
      <c r="J94" s="287"/>
      <c r="K94" s="287"/>
      <c r="L94" s="165"/>
      <c r="M94" s="23"/>
    </row>
    <row r="95" spans="1:13" x14ac:dyDescent="0.2">
      <c r="A95" s="694" t="s">
        <v>13</v>
      </c>
      <c r="B95" s="235"/>
      <c r="C95" s="291"/>
      <c r="D95" s="165"/>
      <c r="E95" s="418"/>
      <c r="F95" s="287"/>
      <c r="G95" s="287"/>
      <c r="H95" s="165"/>
      <c r="I95" s="418"/>
      <c r="J95" s="287"/>
      <c r="K95" s="287"/>
      <c r="L95" s="165"/>
      <c r="M95" s="23"/>
    </row>
    <row r="96" spans="1:13" x14ac:dyDescent="0.2">
      <c r="A96" s="21" t="s">
        <v>344</v>
      </c>
      <c r="B96" s="234"/>
      <c r="C96" s="144"/>
      <c r="D96" s="165"/>
      <c r="E96" s="27"/>
      <c r="F96" s="234"/>
      <c r="G96" s="144"/>
      <c r="H96" s="165"/>
      <c r="I96" s="27"/>
      <c r="J96" s="289"/>
      <c r="K96" s="44"/>
      <c r="L96" s="256"/>
      <c r="M96" s="27"/>
    </row>
    <row r="97" spans="1:13" x14ac:dyDescent="0.2">
      <c r="A97" s="21" t="s">
        <v>343</v>
      </c>
      <c r="B97" s="234"/>
      <c r="C97" s="144"/>
      <c r="D97" s="165"/>
      <c r="E97" s="27"/>
      <c r="F97" s="234"/>
      <c r="G97" s="144"/>
      <c r="H97" s="165"/>
      <c r="I97" s="27"/>
      <c r="J97" s="289"/>
      <c r="K97" s="44"/>
      <c r="L97" s="256"/>
      <c r="M97" s="27"/>
    </row>
    <row r="98" spans="1:13" ht="15.75" x14ac:dyDescent="0.2">
      <c r="A98" s="21" t="s">
        <v>400</v>
      </c>
      <c r="B98" s="234"/>
      <c r="C98" s="234"/>
      <c r="D98" s="165"/>
      <c r="E98" s="27"/>
      <c r="F98" s="293"/>
      <c r="G98" s="293"/>
      <c r="H98" s="165"/>
      <c r="I98" s="27"/>
      <c r="J98" s="289"/>
      <c r="K98" s="44"/>
      <c r="L98" s="256"/>
      <c r="M98" s="27"/>
    </row>
    <row r="99" spans="1:13" x14ac:dyDescent="0.2">
      <c r="A99" s="21" t="s">
        <v>9</v>
      </c>
      <c r="B99" s="293"/>
      <c r="C99" s="294"/>
      <c r="D99" s="165"/>
      <c r="E99" s="27"/>
      <c r="F99" s="234"/>
      <c r="G99" s="144"/>
      <c r="H99" s="165"/>
      <c r="I99" s="27"/>
      <c r="J99" s="289"/>
      <c r="K99" s="44"/>
      <c r="L99" s="256"/>
      <c r="M99" s="27"/>
    </row>
    <row r="100" spans="1:13" x14ac:dyDescent="0.2">
      <c r="A100" s="21" t="s">
        <v>10</v>
      </c>
      <c r="B100" s="293"/>
      <c r="C100" s="294"/>
      <c r="D100" s="165"/>
      <c r="E100" s="27"/>
      <c r="F100" s="234"/>
      <c r="G100" s="234"/>
      <c r="H100" s="165"/>
      <c r="I100" s="27"/>
      <c r="J100" s="289"/>
      <c r="K100" s="44"/>
      <c r="L100" s="256"/>
      <c r="M100" s="27"/>
    </row>
    <row r="101" spans="1:13" ht="15.75" x14ac:dyDescent="0.2">
      <c r="A101" s="694" t="s">
        <v>398</v>
      </c>
      <c r="B101" s="287"/>
      <c r="C101" s="287"/>
      <c r="D101" s="165"/>
      <c r="E101" s="418"/>
      <c r="F101" s="287"/>
      <c r="G101" s="287"/>
      <c r="H101" s="165"/>
      <c r="I101" s="418"/>
      <c r="J101" s="287"/>
      <c r="K101" s="287"/>
      <c r="L101" s="165"/>
      <c r="M101" s="23"/>
    </row>
    <row r="102" spans="1:13" x14ac:dyDescent="0.2">
      <c r="A102" s="694" t="s">
        <v>12</v>
      </c>
      <c r="B102" s="235"/>
      <c r="C102" s="291"/>
      <c r="D102" s="165"/>
      <c r="E102" s="418"/>
      <c r="F102" s="287"/>
      <c r="G102" s="287"/>
      <c r="H102" s="165"/>
      <c r="I102" s="418"/>
      <c r="J102" s="287"/>
      <c r="K102" s="287"/>
      <c r="L102" s="165"/>
      <c r="M102" s="23"/>
    </row>
    <row r="103" spans="1:13" x14ac:dyDescent="0.2">
      <c r="A103" s="694" t="s">
        <v>13</v>
      </c>
      <c r="B103" s="235"/>
      <c r="C103" s="291"/>
      <c r="D103" s="165"/>
      <c r="E103" s="418"/>
      <c r="F103" s="287"/>
      <c r="G103" s="287"/>
      <c r="H103" s="165"/>
      <c r="I103" s="418"/>
      <c r="J103" s="287"/>
      <c r="K103" s="287"/>
      <c r="L103" s="165"/>
      <c r="M103" s="23"/>
    </row>
    <row r="104" spans="1:13" ht="15.75" x14ac:dyDescent="0.2">
      <c r="A104" s="694" t="s">
        <v>399</v>
      </c>
      <c r="B104" s="287"/>
      <c r="C104" s="287"/>
      <c r="D104" s="165"/>
      <c r="E104" s="418"/>
      <c r="F104" s="287"/>
      <c r="G104" s="287"/>
      <c r="H104" s="165"/>
      <c r="I104" s="418"/>
      <c r="J104" s="287"/>
      <c r="K104" s="287"/>
      <c r="L104" s="165"/>
      <c r="M104" s="23"/>
    </row>
    <row r="105" spans="1:13" x14ac:dyDescent="0.2">
      <c r="A105" s="694" t="s">
        <v>12</v>
      </c>
      <c r="B105" s="235"/>
      <c r="C105" s="291"/>
      <c r="D105" s="165"/>
      <c r="E105" s="418"/>
      <c r="F105" s="287"/>
      <c r="G105" s="287"/>
      <c r="H105" s="165"/>
      <c r="I105" s="418"/>
      <c r="J105" s="287"/>
      <c r="K105" s="287"/>
      <c r="L105" s="165"/>
      <c r="M105" s="23"/>
    </row>
    <row r="106" spans="1:13" x14ac:dyDescent="0.2">
      <c r="A106" s="694" t="s">
        <v>13</v>
      </c>
      <c r="B106" s="235"/>
      <c r="C106" s="291"/>
      <c r="D106" s="165"/>
      <c r="E106" s="418"/>
      <c r="F106" s="287"/>
      <c r="G106" s="287"/>
      <c r="H106" s="165"/>
      <c r="I106" s="418"/>
      <c r="J106" s="287"/>
      <c r="K106" s="287"/>
      <c r="L106" s="165"/>
      <c r="M106" s="23"/>
    </row>
    <row r="107" spans="1:13" ht="15.75" x14ac:dyDescent="0.2">
      <c r="A107" s="21" t="s">
        <v>402</v>
      </c>
      <c r="B107" s="234"/>
      <c r="C107" s="144"/>
      <c r="D107" s="165"/>
      <c r="E107" s="27"/>
      <c r="F107" s="234"/>
      <c r="G107" s="144"/>
      <c r="H107" s="165"/>
      <c r="I107" s="27"/>
      <c r="J107" s="289"/>
      <c r="K107" s="44"/>
      <c r="L107" s="256"/>
      <c r="M107" s="27"/>
    </row>
    <row r="108" spans="1:13" ht="15.75" x14ac:dyDescent="0.2">
      <c r="A108" s="21" t="s">
        <v>403</v>
      </c>
      <c r="B108" s="234"/>
      <c r="C108" s="234"/>
      <c r="D108" s="165"/>
      <c r="E108" s="27"/>
      <c r="F108" s="234"/>
      <c r="G108" s="234"/>
      <c r="H108" s="165"/>
      <c r="I108" s="27"/>
      <c r="J108" s="289"/>
      <c r="K108" s="44"/>
      <c r="L108" s="256"/>
      <c r="M108" s="27"/>
    </row>
    <row r="109" spans="1:13" ht="15.75" x14ac:dyDescent="0.2">
      <c r="A109" s="21" t="s">
        <v>404</v>
      </c>
      <c r="B109" s="234"/>
      <c r="C109" s="234"/>
      <c r="D109" s="165"/>
      <c r="E109" s="27"/>
      <c r="F109" s="234"/>
      <c r="G109" s="234"/>
      <c r="H109" s="165"/>
      <c r="I109" s="27"/>
      <c r="J109" s="289"/>
      <c r="K109" s="44"/>
      <c r="L109" s="256"/>
      <c r="M109" s="27"/>
    </row>
    <row r="110" spans="1:13" ht="15.75" x14ac:dyDescent="0.2">
      <c r="A110" s="21" t="s">
        <v>405</v>
      </c>
      <c r="B110" s="234"/>
      <c r="C110" s="234"/>
      <c r="D110" s="165"/>
      <c r="E110" s="27"/>
      <c r="F110" s="234"/>
      <c r="G110" s="234"/>
      <c r="H110" s="165"/>
      <c r="I110" s="27"/>
      <c r="J110" s="289"/>
      <c r="K110" s="44"/>
      <c r="L110" s="256"/>
      <c r="M110" s="27"/>
    </row>
    <row r="111" spans="1:13" ht="15.75" x14ac:dyDescent="0.2">
      <c r="A111" s="13" t="s">
        <v>384</v>
      </c>
      <c r="B111" s="309"/>
      <c r="C111" s="158"/>
      <c r="D111" s="170"/>
      <c r="E111" s="11"/>
      <c r="F111" s="309"/>
      <c r="G111" s="158"/>
      <c r="H111" s="170"/>
      <c r="I111" s="11"/>
      <c r="J111" s="310"/>
      <c r="K111" s="236"/>
      <c r="L111" s="429"/>
      <c r="M111" s="11"/>
    </row>
    <row r="112" spans="1:13" x14ac:dyDescent="0.2">
      <c r="A112" s="21" t="s">
        <v>9</v>
      </c>
      <c r="B112" s="234"/>
      <c r="C112" s="144"/>
      <c r="D112" s="165"/>
      <c r="E112" s="27"/>
      <c r="F112" s="234"/>
      <c r="G112" s="144"/>
      <c r="H112" s="165"/>
      <c r="I112" s="27"/>
      <c r="J112" s="289"/>
      <c r="K112" s="44"/>
      <c r="L112" s="256"/>
      <c r="M112" s="27"/>
    </row>
    <row r="113" spans="1:14" x14ac:dyDescent="0.2">
      <c r="A113" s="21" t="s">
        <v>10</v>
      </c>
      <c r="B113" s="234"/>
      <c r="C113" s="144"/>
      <c r="D113" s="165"/>
      <c r="E113" s="27"/>
      <c r="F113" s="234"/>
      <c r="G113" s="144"/>
      <c r="H113" s="165"/>
      <c r="I113" s="27"/>
      <c r="J113" s="289"/>
      <c r="K113" s="44"/>
      <c r="L113" s="256"/>
      <c r="M113" s="27"/>
    </row>
    <row r="114" spans="1:14" x14ac:dyDescent="0.2">
      <c r="A114" s="21" t="s">
        <v>26</v>
      </c>
      <c r="B114" s="234"/>
      <c r="C114" s="144"/>
      <c r="D114" s="165"/>
      <c r="E114" s="27"/>
      <c r="F114" s="234"/>
      <c r="G114" s="144"/>
      <c r="H114" s="165"/>
      <c r="I114" s="27"/>
      <c r="J114" s="289"/>
      <c r="K114" s="44"/>
      <c r="L114" s="256"/>
      <c r="M114" s="27"/>
    </row>
    <row r="115" spans="1:14" x14ac:dyDescent="0.2">
      <c r="A115" s="694" t="s">
        <v>15</v>
      </c>
      <c r="B115" s="287"/>
      <c r="C115" s="287"/>
      <c r="D115" s="165"/>
      <c r="E115" s="418"/>
      <c r="F115" s="287"/>
      <c r="G115" s="287"/>
      <c r="H115" s="165"/>
      <c r="I115" s="418"/>
      <c r="J115" s="287"/>
      <c r="K115" s="287"/>
      <c r="L115" s="165"/>
      <c r="M115" s="23"/>
    </row>
    <row r="116" spans="1:14" ht="15.75" x14ac:dyDescent="0.2">
      <c r="A116" s="21" t="s">
        <v>410</v>
      </c>
      <c r="B116" s="234"/>
      <c r="C116" s="234"/>
      <c r="D116" s="165"/>
      <c r="E116" s="27"/>
      <c r="F116" s="234"/>
      <c r="G116" s="234"/>
      <c r="H116" s="165"/>
      <c r="I116" s="27"/>
      <c r="J116" s="289"/>
      <c r="K116" s="44"/>
      <c r="L116" s="256"/>
      <c r="M116" s="27"/>
    </row>
    <row r="117" spans="1:14" ht="15.75" x14ac:dyDescent="0.2">
      <c r="A117" s="21" t="s">
        <v>411</v>
      </c>
      <c r="B117" s="234"/>
      <c r="C117" s="234"/>
      <c r="D117" s="165"/>
      <c r="E117" s="27"/>
      <c r="F117" s="234"/>
      <c r="G117" s="234"/>
      <c r="H117" s="165"/>
      <c r="I117" s="27"/>
      <c r="J117" s="289"/>
      <c r="K117" s="44"/>
      <c r="L117" s="256"/>
      <c r="M117" s="27"/>
    </row>
    <row r="118" spans="1:14" ht="15.75" x14ac:dyDescent="0.2">
      <c r="A118" s="21" t="s">
        <v>405</v>
      </c>
      <c r="B118" s="234"/>
      <c r="C118" s="234"/>
      <c r="D118" s="165"/>
      <c r="E118" s="27"/>
      <c r="F118" s="234"/>
      <c r="G118" s="234"/>
      <c r="H118" s="165"/>
      <c r="I118" s="27"/>
      <c r="J118" s="289"/>
      <c r="K118" s="44"/>
      <c r="L118" s="256"/>
      <c r="M118" s="27"/>
    </row>
    <row r="119" spans="1:14" ht="15.75" x14ac:dyDescent="0.2">
      <c r="A119" s="13" t="s">
        <v>385</v>
      </c>
      <c r="B119" s="309"/>
      <c r="C119" s="158"/>
      <c r="D119" s="170"/>
      <c r="E119" s="11"/>
      <c r="F119" s="309"/>
      <c r="G119" s="158"/>
      <c r="H119" s="170"/>
      <c r="I119" s="11"/>
      <c r="J119" s="310"/>
      <c r="K119" s="236"/>
      <c r="L119" s="429"/>
      <c r="M119" s="11"/>
    </row>
    <row r="120" spans="1:14" x14ac:dyDescent="0.2">
      <c r="A120" s="21" t="s">
        <v>9</v>
      </c>
      <c r="B120" s="234"/>
      <c r="C120" s="144"/>
      <c r="D120" s="165"/>
      <c r="E120" s="27"/>
      <c r="F120" s="234"/>
      <c r="G120" s="144"/>
      <c r="H120" s="165"/>
      <c r="I120" s="27"/>
      <c r="J120" s="289"/>
      <c r="K120" s="44"/>
      <c r="L120" s="256"/>
      <c r="M120" s="27"/>
    </row>
    <row r="121" spans="1:14" x14ac:dyDescent="0.2">
      <c r="A121" s="21" t="s">
        <v>10</v>
      </c>
      <c r="B121" s="234"/>
      <c r="C121" s="144"/>
      <c r="D121" s="165"/>
      <c r="E121" s="27"/>
      <c r="F121" s="234"/>
      <c r="G121" s="144"/>
      <c r="H121" s="165"/>
      <c r="I121" s="27"/>
      <c r="J121" s="289"/>
      <c r="K121" s="44"/>
      <c r="L121" s="256"/>
      <c r="M121" s="27"/>
    </row>
    <row r="122" spans="1:14" x14ac:dyDescent="0.2">
      <c r="A122" s="21" t="s">
        <v>26</v>
      </c>
      <c r="B122" s="234"/>
      <c r="C122" s="144"/>
      <c r="D122" s="165"/>
      <c r="E122" s="27"/>
      <c r="F122" s="234"/>
      <c r="G122" s="144"/>
      <c r="H122" s="165"/>
      <c r="I122" s="27"/>
      <c r="J122" s="289"/>
      <c r="K122" s="44"/>
      <c r="L122" s="256"/>
      <c r="M122" s="27"/>
    </row>
    <row r="123" spans="1:14" x14ac:dyDescent="0.2">
      <c r="A123" s="694" t="s">
        <v>14</v>
      </c>
      <c r="B123" s="287"/>
      <c r="C123" s="287"/>
      <c r="D123" s="165"/>
      <c r="E123" s="418"/>
      <c r="F123" s="287"/>
      <c r="G123" s="287"/>
      <c r="H123" s="165"/>
      <c r="I123" s="418"/>
      <c r="J123" s="287"/>
      <c r="K123" s="287"/>
      <c r="L123" s="165"/>
      <c r="M123" s="23"/>
    </row>
    <row r="124" spans="1:14" ht="15.75" x14ac:dyDescent="0.2">
      <c r="A124" s="21" t="s">
        <v>412</v>
      </c>
      <c r="B124" s="234"/>
      <c r="C124" s="234"/>
      <c r="D124" s="165"/>
      <c r="E124" s="27"/>
      <c r="F124" s="234"/>
      <c r="G124" s="234"/>
      <c r="H124" s="165"/>
      <c r="I124" s="27"/>
      <c r="J124" s="289"/>
      <c r="K124" s="44"/>
      <c r="L124" s="256"/>
      <c r="M124" s="27"/>
    </row>
    <row r="125" spans="1:14" ht="15.75" x14ac:dyDescent="0.2">
      <c r="A125" s="21" t="s">
        <v>404</v>
      </c>
      <c r="B125" s="234"/>
      <c r="C125" s="234"/>
      <c r="D125" s="165"/>
      <c r="E125" s="27"/>
      <c r="F125" s="234"/>
      <c r="G125" s="234"/>
      <c r="H125" s="165"/>
      <c r="I125" s="27"/>
      <c r="J125" s="289"/>
      <c r="K125" s="44"/>
      <c r="L125" s="256"/>
      <c r="M125" s="27"/>
    </row>
    <row r="126" spans="1:14" ht="15.75" x14ac:dyDescent="0.2">
      <c r="A126" s="10" t="s">
        <v>405</v>
      </c>
      <c r="B126" s="45"/>
      <c r="C126" s="45"/>
      <c r="D126" s="166"/>
      <c r="E126" s="419"/>
      <c r="F126" s="45"/>
      <c r="G126" s="45"/>
      <c r="H126" s="166"/>
      <c r="I126" s="22"/>
      <c r="J126" s="290"/>
      <c r="K126" s="45"/>
      <c r="L126" s="257"/>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8"/>
      <c r="C130" s="728"/>
      <c r="D130" s="728"/>
      <c r="E130" s="300"/>
      <c r="F130" s="728"/>
      <c r="G130" s="728"/>
      <c r="H130" s="728"/>
      <c r="I130" s="300"/>
      <c r="J130" s="728"/>
      <c r="K130" s="728"/>
      <c r="L130" s="728"/>
      <c r="M130" s="300"/>
    </row>
    <row r="131" spans="1:14" s="3" customFormat="1" x14ac:dyDescent="0.2">
      <c r="A131" s="143"/>
      <c r="B131" s="724" t="s">
        <v>0</v>
      </c>
      <c r="C131" s="725"/>
      <c r="D131" s="725"/>
      <c r="E131" s="302"/>
      <c r="F131" s="724" t="s">
        <v>1</v>
      </c>
      <c r="G131" s="725"/>
      <c r="H131" s="725"/>
      <c r="I131" s="305"/>
      <c r="J131" s="724" t="s">
        <v>2</v>
      </c>
      <c r="K131" s="725"/>
      <c r="L131" s="725"/>
      <c r="M131" s="305"/>
      <c r="N131" s="147"/>
    </row>
    <row r="132" spans="1:14" s="3" customFormat="1" x14ac:dyDescent="0.2">
      <c r="A132" s="140"/>
      <c r="B132" s="151" t="s">
        <v>372</v>
      </c>
      <c r="C132" s="151" t="s">
        <v>373</v>
      </c>
      <c r="D132" s="246" t="s">
        <v>3</v>
      </c>
      <c r="E132" s="306" t="s">
        <v>29</v>
      </c>
      <c r="F132" s="151" t="s">
        <v>372</v>
      </c>
      <c r="G132" s="151" t="s">
        <v>373</v>
      </c>
      <c r="H132" s="206" t="s">
        <v>3</v>
      </c>
      <c r="I132" s="161" t="s">
        <v>29</v>
      </c>
      <c r="J132" s="247" t="s">
        <v>372</v>
      </c>
      <c r="K132" s="247" t="s">
        <v>373</v>
      </c>
      <c r="L132" s="248" t="s">
        <v>3</v>
      </c>
      <c r="M132" s="161" t="s">
        <v>29</v>
      </c>
      <c r="N132" s="147"/>
    </row>
    <row r="133" spans="1:14" s="3" customFormat="1" x14ac:dyDescent="0.2">
      <c r="A133" s="692"/>
      <c r="B133" s="155"/>
      <c r="C133" s="155"/>
      <c r="D133" s="248" t="s">
        <v>4</v>
      </c>
      <c r="E133" s="155" t="s">
        <v>30</v>
      </c>
      <c r="F133" s="160"/>
      <c r="G133" s="160"/>
      <c r="H133" s="206" t="s">
        <v>4</v>
      </c>
      <c r="I133" s="155" t="s">
        <v>30</v>
      </c>
      <c r="J133" s="155"/>
      <c r="K133" s="155"/>
      <c r="L133" s="149" t="s">
        <v>4</v>
      </c>
      <c r="M133" s="155" t="s">
        <v>30</v>
      </c>
      <c r="N133" s="147"/>
    </row>
    <row r="134" spans="1:14" s="3" customFormat="1" ht="15.75" x14ac:dyDescent="0.2">
      <c r="A134" s="14" t="s">
        <v>406</v>
      </c>
      <c r="B134" s="236"/>
      <c r="C134" s="310"/>
      <c r="D134" s="352"/>
      <c r="E134" s="11"/>
      <c r="F134" s="317"/>
      <c r="G134" s="318"/>
      <c r="H134" s="432"/>
      <c r="I134" s="24"/>
      <c r="J134" s="319"/>
      <c r="K134" s="319"/>
      <c r="L134" s="428"/>
      <c r="M134" s="11"/>
      <c r="N134" s="147"/>
    </row>
    <row r="135" spans="1:14" s="3" customFormat="1" ht="15.75" x14ac:dyDescent="0.2">
      <c r="A135" s="13" t="s">
        <v>409</v>
      </c>
      <c r="B135" s="236"/>
      <c r="C135" s="310"/>
      <c r="D135" s="170"/>
      <c r="E135" s="11"/>
      <c r="F135" s="236"/>
      <c r="G135" s="310"/>
      <c r="H135" s="433"/>
      <c r="I135" s="24"/>
      <c r="J135" s="309"/>
      <c r="K135" s="309"/>
      <c r="L135" s="429"/>
      <c r="M135" s="11"/>
      <c r="N135" s="147"/>
    </row>
    <row r="136" spans="1:14" s="3" customFormat="1" ht="15.75" x14ac:dyDescent="0.2">
      <c r="A136" s="13" t="s">
        <v>407</v>
      </c>
      <c r="B136" s="236"/>
      <c r="C136" s="310"/>
      <c r="D136" s="170"/>
      <c r="E136" s="11"/>
      <c r="F136" s="236"/>
      <c r="G136" s="310"/>
      <c r="H136" s="433"/>
      <c r="I136" s="24"/>
      <c r="J136" s="309"/>
      <c r="K136" s="309"/>
      <c r="L136" s="429"/>
      <c r="M136" s="11"/>
      <c r="N136" s="147"/>
    </row>
    <row r="137" spans="1:14" s="3" customFormat="1" ht="15.75" x14ac:dyDescent="0.2">
      <c r="A137" s="41" t="s">
        <v>413</v>
      </c>
      <c r="B137" s="278"/>
      <c r="C137" s="316"/>
      <c r="D137" s="168"/>
      <c r="E137" s="9"/>
      <c r="F137" s="278"/>
      <c r="G137" s="316"/>
      <c r="H137" s="434"/>
      <c r="I137" s="36"/>
      <c r="J137" s="315"/>
      <c r="K137" s="315"/>
      <c r="L137" s="430"/>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196" priority="132">
      <formula>kvartal &lt; 4</formula>
    </cfRule>
  </conditionalFormatting>
  <conditionalFormatting sqref="B69">
    <cfRule type="expression" dxfId="1195" priority="100">
      <formula>kvartal &lt; 4</formula>
    </cfRule>
  </conditionalFormatting>
  <conditionalFormatting sqref="C69">
    <cfRule type="expression" dxfId="1194" priority="99">
      <formula>kvartal &lt; 4</formula>
    </cfRule>
  </conditionalFormatting>
  <conditionalFormatting sqref="B72">
    <cfRule type="expression" dxfId="1193" priority="98">
      <formula>kvartal &lt; 4</formula>
    </cfRule>
  </conditionalFormatting>
  <conditionalFormatting sqref="C72">
    <cfRule type="expression" dxfId="1192" priority="97">
      <formula>kvartal &lt; 4</formula>
    </cfRule>
  </conditionalFormatting>
  <conditionalFormatting sqref="B80">
    <cfRule type="expression" dxfId="1191" priority="96">
      <formula>kvartal &lt; 4</formula>
    </cfRule>
  </conditionalFormatting>
  <conditionalFormatting sqref="C80">
    <cfRule type="expression" dxfId="1190" priority="95">
      <formula>kvartal &lt; 4</formula>
    </cfRule>
  </conditionalFormatting>
  <conditionalFormatting sqref="B83">
    <cfRule type="expression" dxfId="1189" priority="94">
      <formula>kvartal &lt; 4</formula>
    </cfRule>
  </conditionalFormatting>
  <conditionalFormatting sqref="C83">
    <cfRule type="expression" dxfId="1188" priority="93">
      <formula>kvartal &lt; 4</formula>
    </cfRule>
  </conditionalFormatting>
  <conditionalFormatting sqref="B90">
    <cfRule type="expression" dxfId="1187" priority="84">
      <formula>kvartal &lt; 4</formula>
    </cfRule>
  </conditionalFormatting>
  <conditionalFormatting sqref="C90">
    <cfRule type="expression" dxfId="1186" priority="83">
      <formula>kvartal &lt; 4</formula>
    </cfRule>
  </conditionalFormatting>
  <conditionalFormatting sqref="B93">
    <cfRule type="expression" dxfId="1185" priority="82">
      <formula>kvartal &lt; 4</formula>
    </cfRule>
  </conditionalFormatting>
  <conditionalFormatting sqref="C93">
    <cfRule type="expression" dxfId="1184" priority="81">
      <formula>kvartal &lt; 4</formula>
    </cfRule>
  </conditionalFormatting>
  <conditionalFormatting sqref="B101">
    <cfRule type="expression" dxfId="1183" priority="80">
      <formula>kvartal &lt; 4</formula>
    </cfRule>
  </conditionalFormatting>
  <conditionalFormatting sqref="C101">
    <cfRule type="expression" dxfId="1182" priority="79">
      <formula>kvartal &lt; 4</formula>
    </cfRule>
  </conditionalFormatting>
  <conditionalFormatting sqref="B104">
    <cfRule type="expression" dxfId="1181" priority="78">
      <formula>kvartal &lt; 4</formula>
    </cfRule>
  </conditionalFormatting>
  <conditionalFormatting sqref="C104">
    <cfRule type="expression" dxfId="1180" priority="77">
      <formula>kvartal &lt; 4</formula>
    </cfRule>
  </conditionalFormatting>
  <conditionalFormatting sqref="B115">
    <cfRule type="expression" dxfId="1179" priority="76">
      <formula>kvartal &lt; 4</formula>
    </cfRule>
  </conditionalFormatting>
  <conditionalFormatting sqref="C115">
    <cfRule type="expression" dxfId="1178" priority="75">
      <formula>kvartal &lt; 4</formula>
    </cfRule>
  </conditionalFormatting>
  <conditionalFormatting sqref="B123">
    <cfRule type="expression" dxfId="1177" priority="74">
      <formula>kvartal &lt; 4</formula>
    </cfRule>
  </conditionalFormatting>
  <conditionalFormatting sqref="C123">
    <cfRule type="expression" dxfId="1176" priority="73">
      <formula>kvartal &lt; 4</formula>
    </cfRule>
  </conditionalFormatting>
  <conditionalFormatting sqref="F70">
    <cfRule type="expression" dxfId="1175" priority="72">
      <formula>kvartal &lt; 4</formula>
    </cfRule>
  </conditionalFormatting>
  <conditionalFormatting sqref="G70">
    <cfRule type="expression" dxfId="1174" priority="71">
      <formula>kvartal &lt; 4</formula>
    </cfRule>
  </conditionalFormatting>
  <conditionalFormatting sqref="F71:G71">
    <cfRule type="expression" dxfId="1173" priority="70">
      <formula>kvartal &lt; 4</formula>
    </cfRule>
  </conditionalFormatting>
  <conditionalFormatting sqref="F73:G74">
    <cfRule type="expression" dxfId="1172" priority="69">
      <formula>kvartal &lt; 4</formula>
    </cfRule>
  </conditionalFormatting>
  <conditionalFormatting sqref="F81:G82">
    <cfRule type="expression" dxfId="1171" priority="68">
      <formula>kvartal &lt; 4</formula>
    </cfRule>
  </conditionalFormatting>
  <conditionalFormatting sqref="F84:G85">
    <cfRule type="expression" dxfId="1170" priority="67">
      <formula>kvartal &lt; 4</formula>
    </cfRule>
  </conditionalFormatting>
  <conditionalFormatting sqref="F91:G92">
    <cfRule type="expression" dxfId="1169" priority="62">
      <formula>kvartal &lt; 4</formula>
    </cfRule>
  </conditionalFormatting>
  <conditionalFormatting sqref="F94:G95">
    <cfRule type="expression" dxfId="1168" priority="61">
      <formula>kvartal &lt; 4</formula>
    </cfRule>
  </conditionalFormatting>
  <conditionalFormatting sqref="F102:G103">
    <cfRule type="expression" dxfId="1167" priority="60">
      <formula>kvartal &lt; 4</formula>
    </cfRule>
  </conditionalFormatting>
  <conditionalFormatting sqref="F105:G106">
    <cfRule type="expression" dxfId="1166" priority="59">
      <formula>kvartal &lt; 4</formula>
    </cfRule>
  </conditionalFormatting>
  <conditionalFormatting sqref="F115">
    <cfRule type="expression" dxfId="1165" priority="58">
      <formula>kvartal &lt; 4</formula>
    </cfRule>
  </conditionalFormatting>
  <conditionalFormatting sqref="G115">
    <cfRule type="expression" dxfId="1164" priority="57">
      <formula>kvartal &lt; 4</formula>
    </cfRule>
  </conditionalFormatting>
  <conditionalFormatting sqref="F123:G123">
    <cfRule type="expression" dxfId="1163" priority="56">
      <formula>kvartal &lt; 4</formula>
    </cfRule>
  </conditionalFormatting>
  <conditionalFormatting sqref="F69:G69">
    <cfRule type="expression" dxfId="1162" priority="55">
      <formula>kvartal &lt; 4</formula>
    </cfRule>
  </conditionalFormatting>
  <conditionalFormatting sqref="F72:G72">
    <cfRule type="expression" dxfId="1161" priority="54">
      <formula>kvartal &lt; 4</formula>
    </cfRule>
  </conditionalFormatting>
  <conditionalFormatting sqref="F80:G80">
    <cfRule type="expression" dxfId="1160" priority="53">
      <formula>kvartal &lt; 4</formula>
    </cfRule>
  </conditionalFormatting>
  <conditionalFormatting sqref="F83:G83">
    <cfRule type="expression" dxfId="1159" priority="52">
      <formula>kvartal &lt; 4</formula>
    </cfRule>
  </conditionalFormatting>
  <conditionalFormatting sqref="F90:G90">
    <cfRule type="expression" dxfId="1158" priority="46">
      <formula>kvartal &lt; 4</formula>
    </cfRule>
  </conditionalFormatting>
  <conditionalFormatting sqref="F93">
    <cfRule type="expression" dxfId="1157" priority="45">
      <formula>kvartal &lt; 4</formula>
    </cfRule>
  </conditionalFormatting>
  <conditionalFormatting sqref="G93">
    <cfRule type="expression" dxfId="1156" priority="44">
      <formula>kvartal &lt; 4</formula>
    </cfRule>
  </conditionalFormatting>
  <conditionalFormatting sqref="F101">
    <cfRule type="expression" dxfId="1155" priority="43">
      <formula>kvartal &lt; 4</formula>
    </cfRule>
  </conditionalFormatting>
  <conditionalFormatting sqref="G101">
    <cfRule type="expression" dxfId="1154" priority="42">
      <formula>kvartal &lt; 4</formula>
    </cfRule>
  </conditionalFormatting>
  <conditionalFormatting sqref="G104">
    <cfRule type="expression" dxfId="1153" priority="41">
      <formula>kvartal &lt; 4</formula>
    </cfRule>
  </conditionalFormatting>
  <conditionalFormatting sqref="F104">
    <cfRule type="expression" dxfId="1152" priority="40">
      <formula>kvartal &lt; 4</formula>
    </cfRule>
  </conditionalFormatting>
  <conditionalFormatting sqref="J69:K73">
    <cfRule type="expression" dxfId="1151" priority="39">
      <formula>kvartal &lt; 4</formula>
    </cfRule>
  </conditionalFormatting>
  <conditionalFormatting sqref="J74:K74">
    <cfRule type="expression" dxfId="1150" priority="38">
      <formula>kvartal &lt; 4</formula>
    </cfRule>
  </conditionalFormatting>
  <conditionalFormatting sqref="J80:K85">
    <cfRule type="expression" dxfId="1149" priority="37">
      <formula>kvartal &lt; 4</formula>
    </cfRule>
  </conditionalFormatting>
  <conditionalFormatting sqref="J90:K95">
    <cfRule type="expression" dxfId="1148" priority="34">
      <formula>kvartal &lt; 4</formula>
    </cfRule>
  </conditionalFormatting>
  <conditionalFormatting sqref="J101:K106">
    <cfRule type="expression" dxfId="1147" priority="33">
      <formula>kvartal &lt; 4</formula>
    </cfRule>
  </conditionalFormatting>
  <conditionalFormatting sqref="J115:K115">
    <cfRule type="expression" dxfId="1146" priority="32">
      <formula>kvartal &lt; 4</formula>
    </cfRule>
  </conditionalFormatting>
  <conditionalFormatting sqref="J123:K123">
    <cfRule type="expression" dxfId="1145" priority="31">
      <formula>kvartal &lt; 4</formula>
    </cfRule>
  </conditionalFormatting>
  <conditionalFormatting sqref="A50:A52">
    <cfRule type="expression" dxfId="1144" priority="12">
      <formula>kvartal &lt; 4</formula>
    </cfRule>
  </conditionalFormatting>
  <conditionalFormatting sqref="A69:A74">
    <cfRule type="expression" dxfId="1143" priority="10">
      <formula>kvartal &lt; 4</formula>
    </cfRule>
  </conditionalFormatting>
  <conditionalFormatting sqref="A80:A85">
    <cfRule type="expression" dxfId="1142" priority="9">
      <formula>kvartal &lt; 4</formula>
    </cfRule>
  </conditionalFormatting>
  <conditionalFormatting sqref="A90:A95">
    <cfRule type="expression" dxfId="1141" priority="6">
      <formula>kvartal &lt; 4</formula>
    </cfRule>
  </conditionalFormatting>
  <conditionalFormatting sqref="A101:A106">
    <cfRule type="expression" dxfId="1140" priority="5">
      <formula>kvartal &lt; 4</formula>
    </cfRule>
  </conditionalFormatting>
  <conditionalFormatting sqref="A115">
    <cfRule type="expression" dxfId="1139" priority="4">
      <formula>kvartal &lt; 4</formula>
    </cfRule>
  </conditionalFormatting>
  <conditionalFormatting sqref="A123">
    <cfRule type="expression" dxfId="1138" priority="3">
      <formula>kvartal &lt; 4</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4"/>
  <dimension ref="A1:Q144"/>
  <sheetViews>
    <sheetView showGridLines="0" zoomScale="90" zoomScaleNormal="90" workbookViewId="0">
      <selection activeCell="A3" sqref="A3"/>
    </sheetView>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7" x14ac:dyDescent="0.2">
      <c r="A1" s="171" t="s">
        <v>130</v>
      </c>
      <c r="B1" s="695">
        <v>36</v>
      </c>
      <c r="C1" s="250" t="s">
        <v>91</v>
      </c>
      <c r="D1" s="26"/>
      <c r="E1" s="26"/>
      <c r="F1" s="26"/>
      <c r="G1" s="26"/>
      <c r="H1" s="26"/>
      <c r="I1" s="26"/>
      <c r="J1" s="26"/>
      <c r="K1" s="26"/>
      <c r="L1" s="26"/>
      <c r="M1" s="26"/>
    </row>
    <row r="2" spans="1:17" ht="15.75" x14ac:dyDescent="0.25">
      <c r="A2" s="164" t="s">
        <v>28</v>
      </c>
      <c r="B2" s="727"/>
      <c r="C2" s="727"/>
      <c r="D2" s="727"/>
      <c r="E2" s="300"/>
      <c r="F2" s="727"/>
      <c r="G2" s="727"/>
      <c r="H2" s="727"/>
      <c r="I2" s="300"/>
      <c r="J2" s="727"/>
      <c r="K2" s="727"/>
      <c r="L2" s="727"/>
      <c r="M2" s="300"/>
    </row>
    <row r="3" spans="1:17" ht="15.75" x14ac:dyDescent="0.25">
      <c r="A3" s="162"/>
      <c r="B3" s="300"/>
      <c r="C3" s="300"/>
      <c r="D3" s="300"/>
      <c r="E3" s="300"/>
      <c r="F3" s="300"/>
      <c r="G3" s="300"/>
      <c r="H3" s="300"/>
      <c r="I3" s="300"/>
      <c r="J3" s="300"/>
      <c r="K3" s="300"/>
      <c r="L3" s="300"/>
      <c r="M3" s="300"/>
    </row>
    <row r="4" spans="1:17" x14ac:dyDescent="0.2">
      <c r="A4" s="143"/>
      <c r="B4" s="724" t="s">
        <v>0</v>
      </c>
      <c r="C4" s="725"/>
      <c r="D4" s="725"/>
      <c r="E4" s="302"/>
      <c r="F4" s="724" t="s">
        <v>1</v>
      </c>
      <c r="G4" s="725"/>
      <c r="H4" s="725"/>
      <c r="I4" s="305"/>
      <c r="J4" s="724" t="s">
        <v>2</v>
      </c>
      <c r="K4" s="725"/>
      <c r="L4" s="725"/>
      <c r="M4" s="305"/>
    </row>
    <row r="5" spans="1:17" x14ac:dyDescent="0.2">
      <c r="A5" s="157"/>
      <c r="B5" s="151" t="s">
        <v>372</v>
      </c>
      <c r="C5" s="151" t="s">
        <v>373</v>
      </c>
      <c r="D5" s="246" t="s">
        <v>3</v>
      </c>
      <c r="E5" s="306" t="s">
        <v>29</v>
      </c>
      <c r="F5" s="151" t="s">
        <v>372</v>
      </c>
      <c r="G5" s="151" t="s">
        <v>373</v>
      </c>
      <c r="H5" s="246" t="s">
        <v>3</v>
      </c>
      <c r="I5" s="161" t="s">
        <v>29</v>
      </c>
      <c r="J5" s="151" t="s">
        <v>372</v>
      </c>
      <c r="K5" s="151" t="s">
        <v>373</v>
      </c>
      <c r="L5" s="246" t="s">
        <v>3</v>
      </c>
      <c r="M5" s="161" t="s">
        <v>29</v>
      </c>
    </row>
    <row r="6" spans="1:17" x14ac:dyDescent="0.2">
      <c r="A6" s="691"/>
      <c r="B6" s="155"/>
      <c r="C6" s="155"/>
      <c r="D6" s="248" t="s">
        <v>4</v>
      </c>
      <c r="E6" s="155" t="s">
        <v>30</v>
      </c>
      <c r="F6" s="160"/>
      <c r="G6" s="160"/>
      <c r="H6" s="246" t="s">
        <v>4</v>
      </c>
      <c r="I6" s="155" t="s">
        <v>30</v>
      </c>
      <c r="J6" s="160"/>
      <c r="K6" s="160"/>
      <c r="L6" s="246" t="s">
        <v>4</v>
      </c>
      <c r="M6" s="155" t="s">
        <v>30</v>
      </c>
    </row>
    <row r="7" spans="1:17" ht="15.75" x14ac:dyDescent="0.2">
      <c r="A7" s="14" t="s">
        <v>23</v>
      </c>
      <c r="B7" s="307">
        <v>165809</v>
      </c>
      <c r="C7" s="308">
        <v>180830</v>
      </c>
      <c r="D7" s="352">
        <f t="shared" ref="D7:D10" si="0">IF(B7=0, "    ---- ", IF(ABS(ROUND(100/B7*C7-100,1))&lt;999,ROUND(100/B7*C7-100,1),IF(ROUND(100/B7*C7-100,1)&gt;999,999,-999)))</f>
        <v>9.1</v>
      </c>
      <c r="E7" s="11">
        <f>IFERROR(100/'Skjema total MA'!C7*C7,0)</f>
        <v>7.0733853831498532</v>
      </c>
      <c r="F7" s="307"/>
      <c r="G7" s="308"/>
      <c r="H7" s="352"/>
      <c r="I7" s="159"/>
      <c r="J7" s="309">
        <f t="shared" ref="J7:K10" si="1">SUM(B7,F7)</f>
        <v>165809</v>
      </c>
      <c r="K7" s="310">
        <f t="shared" si="1"/>
        <v>180830</v>
      </c>
      <c r="L7" s="428">
        <f>IF(J7=0, "    ---- ", IF(ABS(ROUND(100/J7*K7-100,1))&lt;999,ROUND(100/J7*K7-100,1),IF(ROUND(100/J7*K7-100,1)&gt;999,999,-999)))</f>
        <v>9.1</v>
      </c>
      <c r="M7" s="11">
        <f>IFERROR(100/'Skjema total MA'!I7*K7,0)</f>
        <v>2.8807812293927397</v>
      </c>
    </row>
    <row r="8" spans="1:17" ht="15.75" x14ac:dyDescent="0.2">
      <c r="A8" s="21" t="s">
        <v>25</v>
      </c>
      <c r="B8" s="283">
        <v>139614</v>
      </c>
      <c r="C8" s="284">
        <v>153985</v>
      </c>
      <c r="D8" s="165">
        <f t="shared" si="0"/>
        <v>10.3</v>
      </c>
      <c r="E8" s="27">
        <f>IFERROR(100/'Skjema total MA'!C8*C8,0)</f>
        <v>9.722402651228764</v>
      </c>
      <c r="F8" s="287"/>
      <c r="G8" s="288"/>
      <c r="H8" s="165"/>
      <c r="I8" s="175"/>
      <c r="J8" s="234">
        <f t="shared" si="1"/>
        <v>139614</v>
      </c>
      <c r="K8" s="289">
        <f t="shared" si="1"/>
        <v>153985</v>
      </c>
      <c r="L8" s="256">
        <f t="shared" ref="L8:L9" si="2">IF(J8=0, "    ---- ", IF(ABS(ROUND(100/J8*K8-100,1))&lt;999,ROUND(100/J8*K8-100,1),IF(ROUND(100/J8*K8-100,1)&gt;999,999,-999)))</f>
        <v>10.3</v>
      </c>
      <c r="M8" s="27">
        <f>IFERROR(100/'Skjema total MA'!I8*K8,0)</f>
        <v>9.722402651228764</v>
      </c>
    </row>
    <row r="9" spans="1:17" ht="15.75" x14ac:dyDescent="0.2">
      <c r="A9" s="21" t="s">
        <v>24</v>
      </c>
      <c r="B9" s="283">
        <v>26195</v>
      </c>
      <c r="C9" s="284">
        <v>26845</v>
      </c>
      <c r="D9" s="165">
        <f t="shared" si="0"/>
        <v>2.5</v>
      </c>
      <c r="E9" s="27">
        <f>IFERROR(100/'Skjema total MA'!C9*C9,0)</f>
        <v>4.4444325270238894</v>
      </c>
      <c r="F9" s="287"/>
      <c r="G9" s="288"/>
      <c r="H9" s="165"/>
      <c r="I9" s="175"/>
      <c r="J9" s="234">
        <f t="shared" si="1"/>
        <v>26195</v>
      </c>
      <c r="K9" s="289">
        <f t="shared" si="1"/>
        <v>26845</v>
      </c>
      <c r="L9" s="256">
        <f t="shared" si="2"/>
        <v>2.5</v>
      </c>
      <c r="M9" s="27">
        <f>IFERROR(100/'Skjema total MA'!I9*K9,0)</f>
        <v>4.4444325270238894</v>
      </c>
    </row>
    <row r="10" spans="1:17" ht="15.75" x14ac:dyDescent="0.2">
      <c r="A10" s="13" t="s">
        <v>383</v>
      </c>
      <c r="B10" s="311">
        <v>146064</v>
      </c>
      <c r="C10" s="312">
        <v>153179</v>
      </c>
      <c r="D10" s="170">
        <f t="shared" si="0"/>
        <v>4.9000000000000004</v>
      </c>
      <c r="E10" s="11">
        <f>IFERROR(100/'Skjema total MA'!C10*C10,0)</f>
        <v>0.71049684160717075</v>
      </c>
      <c r="F10" s="311"/>
      <c r="G10" s="312"/>
      <c r="H10" s="170"/>
      <c r="I10" s="159"/>
      <c r="J10" s="309">
        <f t="shared" si="1"/>
        <v>146064</v>
      </c>
      <c r="K10" s="310">
        <f t="shared" si="1"/>
        <v>153179</v>
      </c>
      <c r="L10" s="429">
        <f>IF(J10=0, "    ---- ", IF(ABS(ROUND(100/J10*K10-100,1))&lt;999,ROUND(100/J10*K10-100,1),IF(ROUND(100/J10*K10-100,1)&gt;999,999,-999)))</f>
        <v>4.9000000000000004</v>
      </c>
      <c r="M10" s="11">
        <f>IFERROR(100/'Skjema total MA'!I10*K10,0)</f>
        <v>0.23617167961327964</v>
      </c>
    </row>
    <row r="11" spans="1:17" s="43" customFormat="1" ht="15.75" x14ac:dyDescent="0.2">
      <c r="A11" s="13" t="s">
        <v>384</v>
      </c>
      <c r="B11" s="311"/>
      <c r="C11" s="312"/>
      <c r="D11" s="170"/>
      <c r="E11" s="11"/>
      <c r="F11" s="311"/>
      <c r="G11" s="312"/>
      <c r="H11" s="170"/>
      <c r="I11" s="159"/>
      <c r="J11" s="309"/>
      <c r="K11" s="310"/>
      <c r="L11" s="429"/>
      <c r="M11" s="11"/>
      <c r="N11" s="142"/>
      <c r="Q11" s="142"/>
    </row>
    <row r="12" spans="1:17" s="43" customFormat="1" ht="15.75" x14ac:dyDescent="0.2">
      <c r="A12" s="41" t="s">
        <v>385</v>
      </c>
      <c r="B12" s="313"/>
      <c r="C12" s="314"/>
      <c r="D12" s="168"/>
      <c r="E12" s="36"/>
      <c r="F12" s="313"/>
      <c r="G12" s="314"/>
      <c r="H12" s="168"/>
      <c r="I12" s="168"/>
      <c r="J12" s="315"/>
      <c r="K12" s="316"/>
      <c r="L12" s="430"/>
      <c r="M12" s="36"/>
      <c r="N12" s="142"/>
    </row>
    <row r="13" spans="1:17" s="43" customFormat="1" x14ac:dyDescent="0.2">
      <c r="A13" s="167"/>
      <c r="B13" s="144"/>
      <c r="C13" s="33"/>
      <c r="D13" s="158"/>
      <c r="E13" s="158"/>
      <c r="F13" s="144"/>
      <c r="G13" s="33"/>
      <c r="H13" s="158"/>
      <c r="I13" s="158"/>
      <c r="J13" s="48"/>
      <c r="K13" s="48"/>
      <c r="L13" s="158"/>
      <c r="M13" s="158"/>
      <c r="N13" s="142"/>
    </row>
    <row r="14" spans="1:17" x14ac:dyDescent="0.2">
      <c r="A14" s="152" t="s">
        <v>271</v>
      </c>
      <c r="B14" s="26"/>
    </row>
    <row r="15" spans="1:17" x14ac:dyDescent="0.2">
      <c r="F15" s="145"/>
      <c r="G15" s="145"/>
      <c r="H15" s="145"/>
      <c r="I15" s="145"/>
      <c r="J15" s="145"/>
      <c r="K15" s="145"/>
      <c r="L15" s="145"/>
      <c r="M15" s="145"/>
    </row>
    <row r="16" spans="1:17" s="3" customFormat="1" ht="15.75" x14ac:dyDescent="0.25">
      <c r="A16" s="163"/>
      <c r="B16" s="147"/>
      <c r="C16" s="153"/>
      <c r="D16" s="153"/>
      <c r="E16" s="153"/>
      <c r="F16" s="153"/>
      <c r="G16" s="153"/>
      <c r="H16" s="153"/>
      <c r="I16" s="153"/>
      <c r="J16" s="153"/>
      <c r="K16" s="153"/>
      <c r="L16" s="153"/>
      <c r="M16" s="153"/>
      <c r="N16" s="147"/>
    </row>
    <row r="17" spans="1:14" ht="15.75" x14ac:dyDescent="0.25">
      <c r="A17" s="146" t="s">
        <v>268</v>
      </c>
      <c r="B17" s="156"/>
      <c r="C17" s="156"/>
      <c r="D17" s="150"/>
      <c r="E17" s="150"/>
      <c r="F17" s="156"/>
      <c r="G17" s="156"/>
      <c r="H17" s="156"/>
      <c r="I17" s="156"/>
      <c r="J17" s="156"/>
      <c r="K17" s="156"/>
      <c r="L17" s="156"/>
      <c r="M17" s="156"/>
    </row>
    <row r="18" spans="1:14" ht="15.75" x14ac:dyDescent="0.25">
      <c r="B18" s="728"/>
      <c r="C18" s="728"/>
      <c r="D18" s="728"/>
      <c r="E18" s="300"/>
      <c r="F18" s="728"/>
      <c r="G18" s="728"/>
      <c r="H18" s="728"/>
      <c r="I18" s="300"/>
      <c r="J18" s="728"/>
      <c r="K18" s="728"/>
      <c r="L18" s="728"/>
      <c r="M18" s="300"/>
    </row>
    <row r="19" spans="1:14" x14ac:dyDescent="0.2">
      <c r="A19" s="143"/>
      <c r="B19" s="724" t="s">
        <v>0</v>
      </c>
      <c r="C19" s="725"/>
      <c r="D19" s="725"/>
      <c r="E19" s="302"/>
      <c r="F19" s="724" t="s">
        <v>1</v>
      </c>
      <c r="G19" s="725"/>
      <c r="H19" s="725"/>
      <c r="I19" s="305"/>
      <c r="J19" s="724" t="s">
        <v>2</v>
      </c>
      <c r="K19" s="725"/>
      <c r="L19" s="725"/>
      <c r="M19" s="305"/>
    </row>
    <row r="20" spans="1:14" x14ac:dyDescent="0.2">
      <c r="A20" s="140" t="s">
        <v>5</v>
      </c>
      <c r="B20" s="243" t="s">
        <v>372</v>
      </c>
      <c r="C20" s="243" t="s">
        <v>373</v>
      </c>
      <c r="D20" s="161" t="s">
        <v>3</v>
      </c>
      <c r="E20" s="306" t="s">
        <v>29</v>
      </c>
      <c r="F20" s="243" t="s">
        <v>372</v>
      </c>
      <c r="G20" s="243" t="s">
        <v>373</v>
      </c>
      <c r="H20" s="161" t="s">
        <v>3</v>
      </c>
      <c r="I20" s="161" t="s">
        <v>29</v>
      </c>
      <c r="J20" s="243" t="s">
        <v>372</v>
      </c>
      <c r="K20" s="243" t="s">
        <v>373</v>
      </c>
      <c r="L20" s="161" t="s">
        <v>3</v>
      </c>
      <c r="M20" s="161" t="s">
        <v>29</v>
      </c>
    </row>
    <row r="21" spans="1:14" x14ac:dyDescent="0.2">
      <c r="A21" s="692"/>
      <c r="B21" s="155"/>
      <c r="C21" s="155"/>
      <c r="D21" s="248" t="s">
        <v>4</v>
      </c>
      <c r="E21" s="155" t="s">
        <v>30</v>
      </c>
      <c r="F21" s="160"/>
      <c r="G21" s="160"/>
      <c r="H21" s="246" t="s">
        <v>4</v>
      </c>
      <c r="I21" s="155" t="s">
        <v>30</v>
      </c>
      <c r="J21" s="160"/>
      <c r="K21" s="160"/>
      <c r="L21" s="155" t="s">
        <v>4</v>
      </c>
      <c r="M21" s="155" t="s">
        <v>30</v>
      </c>
    </row>
    <row r="22" spans="1:14" ht="15.75" x14ac:dyDescent="0.2">
      <c r="A22" s="14" t="s">
        <v>23</v>
      </c>
      <c r="B22" s="317">
        <v>167199</v>
      </c>
      <c r="C22" s="317">
        <v>175173</v>
      </c>
      <c r="D22" s="352">
        <f t="shared" ref="D22:D32" si="3">IF(B22=0, "    ---- ", IF(ABS(ROUND(100/B22*C22-100,1))&lt;999,ROUND(100/B22*C22-100,1),IF(ROUND(100/B22*C22-100,1)&gt;999,999,-999)))</f>
        <v>4.8</v>
      </c>
      <c r="E22" s="11">
        <f>IFERROR(100/'Skjema total MA'!C22*C22,0)</f>
        <v>19.555642081785575</v>
      </c>
      <c r="F22" s="319">
        <v>3017</v>
      </c>
      <c r="G22" s="319">
        <v>6431</v>
      </c>
      <c r="H22" s="352">
        <f>IF(F22=0, "    ---- ", IF(ABS(ROUND(100/F22*G22-100,1))&lt;999,ROUND(100/F22*G22-100,1),IF(ROUND(100/F22*G22-100,1)&gt;999,999,-999)))</f>
        <v>113.2</v>
      </c>
      <c r="I22" s="11">
        <f>IFERROR(100/'Skjema total MA'!F22*G22,0)</f>
        <v>1.1935826796160556</v>
      </c>
      <c r="J22" s="317">
        <f t="shared" ref="J22:J29" si="4">SUM(B22,F22)</f>
        <v>170216</v>
      </c>
      <c r="K22" s="317">
        <f t="shared" ref="K22:K33" si="5">SUM(C22,G22)</f>
        <v>181604</v>
      </c>
      <c r="L22" s="428">
        <f>IF(J22=0, "    ---- ", IF(ABS(ROUND(100/J22*K22-100,1))&lt;999,ROUND(100/J22*K22-100,1),IF(ROUND(100/J22*K22-100,1)&gt;999,999,-999)))</f>
        <v>6.7</v>
      </c>
      <c r="M22" s="24">
        <f>IFERROR(100/'Skjema total MA'!I22*K22,0)</f>
        <v>12.65916764438615</v>
      </c>
    </row>
    <row r="23" spans="1:14" ht="15.75" x14ac:dyDescent="0.2">
      <c r="A23" s="297" t="s">
        <v>392</v>
      </c>
      <c r="B23" s="283"/>
      <c r="C23" s="283">
        <v>174623</v>
      </c>
      <c r="D23" s="256" t="str">
        <f t="shared" si="3"/>
        <v xml:space="preserve">    ---- </v>
      </c>
      <c r="E23" s="11">
        <f>IFERROR(100/'Skjema total MA'!C23*C23,0)</f>
        <v>27.216776209120141</v>
      </c>
      <c r="F23" s="292"/>
      <c r="G23" s="292"/>
      <c r="H23" s="256"/>
      <c r="I23" s="418"/>
      <c r="J23" s="292"/>
      <c r="K23" s="292">
        <f t="shared" si="5"/>
        <v>174623</v>
      </c>
      <c r="L23" s="165" t="str">
        <f t="shared" ref="L23:L26" si="6">IF(J23=0, "    ---- ", IF(ABS(ROUND(100/J23*K23-100,1))&lt;999,ROUND(100/J23*K23-100,1),IF(ROUND(100/J23*K23-100,1)&gt;999,999,-999)))</f>
        <v xml:space="preserve">    ---- </v>
      </c>
      <c r="M23" s="23">
        <f>IFERROR(100/'Skjema total MA'!I23*K23,0)</f>
        <v>24.231872813159882</v>
      </c>
    </row>
    <row r="24" spans="1:14" ht="15.75" x14ac:dyDescent="0.2">
      <c r="A24" s="297" t="s">
        <v>393</v>
      </c>
      <c r="B24" s="283"/>
      <c r="C24" s="283"/>
      <c r="D24" s="256"/>
      <c r="E24" s="11"/>
      <c r="F24" s="292"/>
      <c r="G24" s="292"/>
      <c r="H24" s="256"/>
      <c r="I24" s="418"/>
      <c r="J24" s="292"/>
      <c r="K24" s="292"/>
      <c r="L24" s="165"/>
      <c r="M24" s="23"/>
    </row>
    <row r="25" spans="1:14" ht="15.75" x14ac:dyDescent="0.2">
      <c r="A25" s="297" t="s">
        <v>394</v>
      </c>
      <c r="B25" s="283"/>
      <c r="C25" s="283">
        <v>550</v>
      </c>
      <c r="D25" s="256" t="str">
        <f t="shared" si="3"/>
        <v xml:space="preserve">    ---- </v>
      </c>
      <c r="E25" s="11">
        <f>IFERROR(100/'Skjema total MA'!C25*C25,0)</f>
        <v>1.5400985663082438</v>
      </c>
      <c r="F25" s="292"/>
      <c r="G25" s="292">
        <v>2410.4</v>
      </c>
      <c r="H25" s="256" t="str">
        <f t="shared" ref="H25:H26" si="7">IF(F25=0, "    ---- ", IF(ABS(ROUND(100/F25*G25-100,1))&lt;999,ROUND(100/F25*G25-100,1),IF(ROUND(100/F25*G25-100,1)&gt;999,999,-999)))</f>
        <v xml:space="preserve">    ---- </v>
      </c>
      <c r="I25" s="418">
        <f>IFERROR(100/'Skjema total MA'!F25*G25,0)</f>
        <v>4.4265602635683576</v>
      </c>
      <c r="J25" s="292"/>
      <c r="K25" s="292">
        <f t="shared" si="5"/>
        <v>2960.4</v>
      </c>
      <c r="L25" s="165" t="str">
        <f t="shared" si="6"/>
        <v xml:space="preserve">    ---- </v>
      </c>
      <c r="M25" s="23">
        <f>IFERROR(100/'Skjema total MA'!I25*K25,0)</f>
        <v>3.2833096963889665</v>
      </c>
    </row>
    <row r="26" spans="1:14" ht="15.75" x14ac:dyDescent="0.2">
      <c r="A26" s="297" t="s">
        <v>395</v>
      </c>
      <c r="B26" s="283"/>
      <c r="C26" s="283"/>
      <c r="D26" s="256"/>
      <c r="E26" s="11"/>
      <c r="F26" s="292"/>
      <c r="G26" s="292">
        <v>4020.1</v>
      </c>
      <c r="H26" s="256" t="str">
        <f t="shared" si="7"/>
        <v xml:space="preserve">    ---- </v>
      </c>
      <c r="I26" s="418">
        <f>IFERROR(100/'Skjema total MA'!F26*G26,0)</f>
        <v>1.0852301239472595</v>
      </c>
      <c r="J26" s="292"/>
      <c r="K26" s="292">
        <f t="shared" si="5"/>
        <v>4020.1</v>
      </c>
      <c r="L26" s="165" t="str">
        <f t="shared" si="6"/>
        <v xml:space="preserve">    ---- </v>
      </c>
      <c r="M26" s="23">
        <f>IFERROR(100/'Skjema total MA'!I26*K26,0)</f>
        <v>1.0852301239472595</v>
      </c>
    </row>
    <row r="27" spans="1:14" x14ac:dyDescent="0.2">
      <c r="A27" s="297" t="s">
        <v>11</v>
      </c>
      <c r="B27" s="283"/>
      <c r="C27" s="283"/>
      <c r="D27" s="256"/>
      <c r="E27" s="11"/>
      <c r="F27" s="292"/>
      <c r="G27" s="292"/>
      <c r="H27" s="256"/>
      <c r="I27" s="418"/>
      <c r="J27" s="292"/>
      <c r="K27" s="292"/>
      <c r="L27" s="165"/>
      <c r="M27" s="23"/>
    </row>
    <row r="28" spans="1:14" ht="15.75" x14ac:dyDescent="0.2">
      <c r="A28" s="49" t="s">
        <v>272</v>
      </c>
      <c r="B28" s="44">
        <v>166599</v>
      </c>
      <c r="C28" s="289">
        <v>174623</v>
      </c>
      <c r="D28" s="165">
        <f t="shared" si="3"/>
        <v>4.8</v>
      </c>
      <c r="E28" s="11">
        <f>IFERROR(100/'Skjema total MA'!C28*C28,0)</f>
        <v>15.978883878867125</v>
      </c>
      <c r="F28" s="234"/>
      <c r="G28" s="289"/>
      <c r="H28" s="165"/>
      <c r="I28" s="27"/>
      <c r="J28" s="44">
        <f t="shared" si="4"/>
        <v>166599</v>
      </c>
      <c r="K28" s="44">
        <f t="shared" si="5"/>
        <v>174623</v>
      </c>
      <c r="L28" s="256">
        <f>IF(J28=0, "    ---- ", IF(ABS(ROUND(100/J28*K28-100,1))&lt;999,ROUND(100/J28*K28-100,1),IF(ROUND(100/J28*K28-100,1)&gt;999,999,-999)))</f>
        <v>4.8</v>
      </c>
      <c r="M28" s="23">
        <f>IFERROR(100/'Skjema total MA'!I28*K28,0)</f>
        <v>15.978883878867125</v>
      </c>
    </row>
    <row r="29" spans="1:14" s="3" customFormat="1" ht="15.75" x14ac:dyDescent="0.2">
      <c r="A29" s="13" t="s">
        <v>383</v>
      </c>
      <c r="B29" s="236">
        <v>526591</v>
      </c>
      <c r="C29" s="236">
        <v>580834</v>
      </c>
      <c r="D29" s="170">
        <f t="shared" si="3"/>
        <v>10.3</v>
      </c>
      <c r="E29" s="11">
        <f>IFERROR(100/'Skjema total MA'!C29*C29,0)</f>
        <v>1.1740333869160111</v>
      </c>
      <c r="F29" s="309">
        <v>100569</v>
      </c>
      <c r="G29" s="309">
        <v>120157</v>
      </c>
      <c r="H29" s="170">
        <f>IF(F29=0, "    ---- ", IF(ABS(ROUND(100/F29*G29-100,1))&lt;999,ROUND(100/F29*G29-100,1),IF(ROUND(100/F29*G29-100,1)&gt;999,999,-999)))</f>
        <v>19.5</v>
      </c>
      <c r="I29" s="11">
        <f>IFERROR(100/'Skjema total MA'!F29*G29,0)</f>
        <v>0.58984796987984345</v>
      </c>
      <c r="J29" s="236">
        <f t="shared" si="4"/>
        <v>627160</v>
      </c>
      <c r="K29" s="236">
        <f t="shared" si="5"/>
        <v>700991</v>
      </c>
      <c r="L29" s="429">
        <f>IF(J29=0, "    ---- ", IF(ABS(ROUND(100/J29*K29-100,1))&lt;999,ROUND(100/J29*K29-100,1),IF(ROUND(100/J29*K29-100,1)&gt;999,999,-999)))</f>
        <v>11.8</v>
      </c>
      <c r="M29" s="24">
        <f>IFERROR(100/'Skjema total MA'!I29*K29,0)</f>
        <v>1.0036492289587129</v>
      </c>
      <c r="N29" s="147"/>
    </row>
    <row r="30" spans="1:14" s="3" customFormat="1" ht="15.75" x14ac:dyDescent="0.2">
      <c r="A30" s="297" t="s">
        <v>392</v>
      </c>
      <c r="B30" s="283"/>
      <c r="C30" s="283">
        <v>578813</v>
      </c>
      <c r="D30" s="256" t="str">
        <f t="shared" si="3"/>
        <v xml:space="preserve">    ---- </v>
      </c>
      <c r="E30" s="11">
        <f>IFERROR(100/'Skjema total MA'!C30*C30,0)</f>
        <v>4.9011011427431619</v>
      </c>
      <c r="F30" s="292"/>
      <c r="G30" s="292"/>
      <c r="H30" s="256"/>
      <c r="I30" s="418"/>
      <c r="J30" s="292"/>
      <c r="K30" s="292">
        <f t="shared" si="5"/>
        <v>578813</v>
      </c>
      <c r="L30" s="256" t="str">
        <f t="shared" ref="L30:L33" si="8">IF(J30=0, "    ---- ", IF(ABS(ROUND(100/J30*K30-100,1))&lt;999,ROUND(100/J30*K30-100,1),IF(ROUND(100/J30*K30-100,1)&gt;999,999,-999)))</f>
        <v xml:space="preserve">    ---- </v>
      </c>
      <c r="M30" s="23">
        <f>IFERROR(100/'Skjema total MA'!I30*K30,0)</f>
        <v>3.5797379530993738</v>
      </c>
      <c r="N30" s="147"/>
    </row>
    <row r="31" spans="1:14" s="3" customFormat="1" ht="15.75" x14ac:dyDescent="0.2">
      <c r="A31" s="297" t="s">
        <v>393</v>
      </c>
      <c r="B31" s="283"/>
      <c r="C31" s="283"/>
      <c r="D31" s="256"/>
      <c r="E31" s="11"/>
      <c r="F31" s="292"/>
      <c r="G31" s="292"/>
      <c r="H31" s="256"/>
      <c r="I31" s="418"/>
      <c r="J31" s="292"/>
      <c r="K31" s="292"/>
      <c r="L31" s="256"/>
      <c r="M31" s="23"/>
      <c r="N31" s="147"/>
    </row>
    <row r="32" spans="1:14" ht="15.75" x14ac:dyDescent="0.2">
      <c r="A32" s="297" t="s">
        <v>394</v>
      </c>
      <c r="B32" s="283"/>
      <c r="C32" s="283">
        <v>2021</v>
      </c>
      <c r="D32" s="256" t="str">
        <f t="shared" si="3"/>
        <v xml:space="preserve">    ---- </v>
      </c>
      <c r="E32" s="11">
        <f>IFERROR(100/'Skjema total MA'!C32*C32,0)</f>
        <v>0.15160468745730493</v>
      </c>
      <c r="F32" s="292"/>
      <c r="G32" s="292">
        <v>104210</v>
      </c>
      <c r="H32" s="256" t="str">
        <f t="shared" ref="H32:H33" si="9">IF(F32=0, "    ---- ", IF(ABS(ROUND(100/F32*G32-100,1))&lt;999,ROUND(100/F32*G32-100,1),IF(ROUND(100/F32*G32-100,1)&gt;999,999,-999)))</f>
        <v xml:space="preserve">    ---- </v>
      </c>
      <c r="I32" s="418">
        <f>IFERROR(100/'Skjema total MA'!F32*G32,0)</f>
        <v>2.4966355162854668</v>
      </c>
      <c r="J32" s="292"/>
      <c r="K32" s="292">
        <f t="shared" si="5"/>
        <v>106231</v>
      </c>
      <c r="L32" s="256" t="str">
        <f t="shared" si="8"/>
        <v xml:space="preserve">    ---- </v>
      </c>
      <c r="M32" s="23">
        <f>IFERROR(100/'Skjema total MA'!I32*K32,0)</f>
        <v>1.9289862277672085</v>
      </c>
    </row>
    <row r="33" spans="1:14" ht="15.75" x14ac:dyDescent="0.2">
      <c r="A33" s="297" t="s">
        <v>395</v>
      </c>
      <c r="B33" s="283"/>
      <c r="C33" s="283"/>
      <c r="D33" s="256"/>
      <c r="E33" s="11"/>
      <c r="F33" s="292"/>
      <c r="G33" s="292">
        <v>15947</v>
      </c>
      <c r="H33" s="256" t="str">
        <f t="shared" si="9"/>
        <v xml:space="preserve">    ---- </v>
      </c>
      <c r="I33" s="418">
        <f>IFERROR(100/'Skjema total MA'!F34*G33,0)</f>
        <v>58.307529082892948</v>
      </c>
      <c r="J33" s="292"/>
      <c r="K33" s="292">
        <f t="shared" si="5"/>
        <v>15947</v>
      </c>
      <c r="L33" s="256" t="str">
        <f t="shared" si="8"/>
        <v xml:space="preserve">    ---- </v>
      </c>
      <c r="M33" s="23">
        <f>IFERROR(100/'Skjema total MA'!I34*K33,0)</f>
        <v>40.182323491813499</v>
      </c>
    </row>
    <row r="34" spans="1:14" ht="15.75" x14ac:dyDescent="0.2">
      <c r="A34" s="13" t="s">
        <v>384</v>
      </c>
      <c r="B34" s="236"/>
      <c r="C34" s="310"/>
      <c r="D34" s="170"/>
      <c r="E34" s="11"/>
      <c r="F34" s="309"/>
      <c r="G34" s="310"/>
      <c r="H34" s="170"/>
      <c r="I34" s="11"/>
      <c r="J34" s="236"/>
      <c r="K34" s="236"/>
      <c r="L34" s="429"/>
      <c r="M34" s="24"/>
    </row>
    <row r="35" spans="1:14" ht="15.75" x14ac:dyDescent="0.2">
      <c r="A35" s="13" t="s">
        <v>385</v>
      </c>
      <c r="B35" s="236"/>
      <c r="C35" s="310"/>
      <c r="D35" s="170"/>
      <c r="E35" s="11"/>
      <c r="F35" s="309"/>
      <c r="G35" s="310"/>
      <c r="H35" s="170"/>
      <c r="I35" s="11"/>
      <c r="J35" s="236"/>
      <c r="K35" s="236"/>
      <c r="L35" s="429"/>
      <c r="M35" s="24"/>
    </row>
    <row r="36" spans="1:14" ht="15.75" x14ac:dyDescent="0.2">
      <c r="A36" s="12" t="s">
        <v>280</v>
      </c>
      <c r="B36" s="236"/>
      <c r="C36" s="310"/>
      <c r="D36" s="170"/>
      <c r="E36" s="11"/>
      <c r="F36" s="320"/>
      <c r="G36" s="321"/>
      <c r="H36" s="170"/>
      <c r="I36" s="435"/>
      <c r="J36" s="236"/>
      <c r="K36" s="236"/>
      <c r="L36" s="429"/>
      <c r="M36" s="24"/>
    </row>
    <row r="37" spans="1:14" ht="15.75" x14ac:dyDescent="0.2">
      <c r="A37" s="12" t="s">
        <v>387</v>
      </c>
      <c r="B37" s="236"/>
      <c r="C37" s="310"/>
      <c r="D37" s="170"/>
      <c r="E37" s="11"/>
      <c r="F37" s="320"/>
      <c r="G37" s="322"/>
      <c r="H37" s="170"/>
      <c r="I37" s="435"/>
      <c r="J37" s="236"/>
      <c r="K37" s="236"/>
      <c r="L37" s="429"/>
      <c r="M37" s="24"/>
    </row>
    <row r="38" spans="1:14" ht="15.75" x14ac:dyDescent="0.2">
      <c r="A38" s="12" t="s">
        <v>388</v>
      </c>
      <c r="B38" s="236"/>
      <c r="C38" s="310"/>
      <c r="D38" s="170"/>
      <c r="E38" s="24"/>
      <c r="F38" s="320"/>
      <c r="G38" s="321"/>
      <c r="H38" s="170"/>
      <c r="I38" s="435"/>
      <c r="J38" s="236"/>
      <c r="K38" s="236"/>
      <c r="L38" s="429"/>
      <c r="M38" s="24"/>
    </row>
    <row r="39" spans="1:14" ht="15.75" x14ac:dyDescent="0.2">
      <c r="A39" s="18" t="s">
        <v>389</v>
      </c>
      <c r="B39" s="278"/>
      <c r="C39" s="316"/>
      <c r="D39" s="168"/>
      <c r="E39" s="36"/>
      <c r="F39" s="323"/>
      <c r="G39" s="324"/>
      <c r="H39" s="168"/>
      <c r="I39" s="36"/>
      <c r="J39" s="236"/>
      <c r="K39" s="236"/>
      <c r="L39" s="430"/>
      <c r="M39" s="36"/>
    </row>
    <row r="40" spans="1:14" ht="15.75" x14ac:dyDescent="0.25">
      <c r="A40" s="47"/>
      <c r="B40" s="255"/>
      <c r="C40" s="255"/>
      <c r="D40" s="729"/>
      <c r="E40" s="729"/>
      <c r="F40" s="729"/>
      <c r="G40" s="729"/>
      <c r="H40" s="729"/>
      <c r="I40" s="729"/>
      <c r="J40" s="729"/>
      <c r="K40" s="729"/>
      <c r="L40" s="729"/>
      <c r="M40" s="303"/>
    </row>
    <row r="41" spans="1:14" x14ac:dyDescent="0.2">
      <c r="A41" s="154"/>
    </row>
    <row r="42" spans="1:14" ht="15.75" x14ac:dyDescent="0.25">
      <c r="A42" s="146" t="s">
        <v>269</v>
      </c>
      <c r="B42" s="727"/>
      <c r="C42" s="727"/>
      <c r="D42" s="727"/>
      <c r="E42" s="300"/>
      <c r="F42" s="730"/>
      <c r="G42" s="730"/>
      <c r="H42" s="730"/>
      <c r="I42" s="303"/>
      <c r="J42" s="730"/>
      <c r="K42" s="730"/>
      <c r="L42" s="730"/>
      <c r="M42" s="303"/>
    </row>
    <row r="43" spans="1:14" ht="15.75" x14ac:dyDescent="0.25">
      <c r="A43" s="162"/>
      <c r="B43" s="304"/>
      <c r="C43" s="304"/>
      <c r="D43" s="304"/>
      <c r="E43" s="304"/>
      <c r="F43" s="303"/>
      <c r="G43" s="303"/>
      <c r="H43" s="303"/>
      <c r="I43" s="303"/>
      <c r="J43" s="303"/>
      <c r="K43" s="303"/>
      <c r="L43" s="303"/>
      <c r="M43" s="303"/>
    </row>
    <row r="44" spans="1:14" ht="15.75" x14ac:dyDescent="0.25">
      <c r="A44" s="249"/>
      <c r="B44" s="724" t="s">
        <v>0</v>
      </c>
      <c r="C44" s="725"/>
      <c r="D44" s="725"/>
      <c r="E44" s="244"/>
      <c r="F44" s="303"/>
      <c r="G44" s="303"/>
      <c r="H44" s="303"/>
      <c r="I44" s="303"/>
      <c r="J44" s="303"/>
      <c r="K44" s="303"/>
      <c r="L44" s="303"/>
      <c r="M44" s="303"/>
    </row>
    <row r="45" spans="1:14" s="3" customFormat="1" x14ac:dyDescent="0.2">
      <c r="A45" s="140"/>
      <c r="B45" s="172" t="s">
        <v>372</v>
      </c>
      <c r="C45" s="172" t="s">
        <v>373</v>
      </c>
      <c r="D45" s="161" t="s">
        <v>3</v>
      </c>
      <c r="E45" s="161" t="s">
        <v>29</v>
      </c>
      <c r="F45" s="174"/>
      <c r="G45" s="174"/>
      <c r="H45" s="173"/>
      <c r="I45" s="173"/>
      <c r="J45" s="174"/>
      <c r="K45" s="174"/>
      <c r="L45" s="173"/>
      <c r="M45" s="173"/>
      <c r="N45" s="147"/>
    </row>
    <row r="46" spans="1:14" s="3" customFormat="1" x14ac:dyDescent="0.2">
      <c r="A46" s="692"/>
      <c r="B46" s="245"/>
      <c r="C46" s="245"/>
      <c r="D46" s="246" t="s">
        <v>4</v>
      </c>
      <c r="E46" s="155" t="s">
        <v>30</v>
      </c>
      <c r="F46" s="173"/>
      <c r="G46" s="173"/>
      <c r="H46" s="173"/>
      <c r="I46" s="173"/>
      <c r="J46" s="173"/>
      <c r="K46" s="173"/>
      <c r="L46" s="173"/>
      <c r="M46" s="173"/>
      <c r="N46" s="147"/>
    </row>
    <row r="47" spans="1:14" s="3" customFormat="1" ht="15.75" x14ac:dyDescent="0.2">
      <c r="A47" s="14" t="s">
        <v>23</v>
      </c>
      <c r="B47" s="311">
        <v>29804.782999999999</v>
      </c>
      <c r="C47" s="312">
        <v>32000</v>
      </c>
      <c r="D47" s="428">
        <f t="shared" ref="D47:D48" si="10">IF(B47=0, "    ---- ", IF(ABS(ROUND(100/B47*C47-100,1))&lt;999,ROUND(100/B47*C47-100,1),IF(ROUND(100/B47*C47-100,1)&gt;999,999,-999)))</f>
        <v>7.4</v>
      </c>
      <c r="E47" s="11">
        <f>IFERROR(100/'Skjema total MA'!C47*C47,0)</f>
        <v>1.0558405437487675</v>
      </c>
      <c r="F47" s="144"/>
      <c r="G47" s="33"/>
      <c r="H47" s="158"/>
      <c r="I47" s="158"/>
      <c r="J47" s="37"/>
      <c r="K47" s="37"/>
      <c r="L47" s="158"/>
      <c r="M47" s="158"/>
      <c r="N47" s="147"/>
    </row>
    <row r="48" spans="1:14" s="3" customFormat="1" ht="15.75" x14ac:dyDescent="0.2">
      <c r="A48" s="38" t="s">
        <v>396</v>
      </c>
      <c r="B48" s="283">
        <v>29804.782999999999</v>
      </c>
      <c r="C48" s="284">
        <v>32000</v>
      </c>
      <c r="D48" s="256">
        <f t="shared" si="10"/>
        <v>7.4</v>
      </c>
      <c r="E48" s="27">
        <f>IFERROR(100/'Skjema total MA'!C48*C48,0)</f>
        <v>1.9109266641084952</v>
      </c>
      <c r="F48" s="144"/>
      <c r="G48" s="33"/>
      <c r="H48" s="144"/>
      <c r="I48" s="144"/>
      <c r="J48" s="33"/>
      <c r="K48" s="33"/>
      <c r="L48" s="158"/>
      <c r="M48" s="158"/>
      <c r="N48" s="147"/>
    </row>
    <row r="49" spans="1:14" s="3" customFormat="1" ht="15.75" x14ac:dyDescent="0.2">
      <c r="A49" s="38" t="s">
        <v>397</v>
      </c>
      <c r="B49" s="44"/>
      <c r="C49" s="289"/>
      <c r="D49" s="256"/>
      <c r="E49" s="27"/>
      <c r="F49" s="144"/>
      <c r="G49" s="33"/>
      <c r="H49" s="144"/>
      <c r="I49" s="144"/>
      <c r="J49" s="37"/>
      <c r="K49" s="37"/>
      <c r="L49" s="158"/>
      <c r="M49" s="158"/>
      <c r="N49" s="147"/>
    </row>
    <row r="50" spans="1:14" s="3" customFormat="1" x14ac:dyDescent="0.2">
      <c r="A50" s="694" t="s">
        <v>6</v>
      </c>
      <c r="B50" s="287"/>
      <c r="C50" s="288"/>
      <c r="D50" s="256"/>
      <c r="E50" s="23"/>
      <c r="F50" s="144"/>
      <c r="G50" s="33"/>
      <c r="H50" s="144"/>
      <c r="I50" s="144"/>
      <c r="J50" s="33"/>
      <c r="K50" s="33"/>
      <c r="L50" s="158"/>
      <c r="M50" s="158"/>
      <c r="N50" s="147"/>
    </row>
    <row r="51" spans="1:14" s="3" customFormat="1" x14ac:dyDescent="0.2">
      <c r="A51" s="694" t="s">
        <v>7</v>
      </c>
      <c r="B51" s="287"/>
      <c r="C51" s="288"/>
      <c r="D51" s="256"/>
      <c r="E51" s="23"/>
      <c r="F51" s="144"/>
      <c r="G51" s="33"/>
      <c r="H51" s="144"/>
      <c r="I51" s="144"/>
      <c r="J51" s="33"/>
      <c r="K51" s="33"/>
      <c r="L51" s="158"/>
      <c r="M51" s="158"/>
      <c r="N51" s="147"/>
    </row>
    <row r="52" spans="1:14" s="3" customFormat="1" x14ac:dyDescent="0.2">
      <c r="A52" s="694" t="s">
        <v>8</v>
      </c>
      <c r="B52" s="287"/>
      <c r="C52" s="288"/>
      <c r="D52" s="256"/>
      <c r="E52" s="23"/>
      <c r="F52" s="144"/>
      <c r="G52" s="33"/>
      <c r="H52" s="144"/>
      <c r="I52" s="144"/>
      <c r="J52" s="33"/>
      <c r="K52" s="33"/>
      <c r="L52" s="158"/>
      <c r="M52" s="158"/>
      <c r="N52" s="147"/>
    </row>
    <row r="53" spans="1:14" s="3" customFormat="1" ht="15.75" x14ac:dyDescent="0.2">
      <c r="A53" s="39" t="s">
        <v>390</v>
      </c>
      <c r="B53" s="311"/>
      <c r="C53" s="312"/>
      <c r="D53" s="429"/>
      <c r="E53" s="11"/>
      <c r="F53" s="144"/>
      <c r="G53" s="33"/>
      <c r="H53" s="144"/>
      <c r="I53" s="144"/>
      <c r="J53" s="33"/>
      <c r="K53" s="33"/>
      <c r="L53" s="158"/>
      <c r="M53" s="158"/>
      <c r="N53" s="147"/>
    </row>
    <row r="54" spans="1:14" s="3" customFormat="1" ht="15.75" x14ac:dyDescent="0.2">
      <c r="A54" s="38" t="s">
        <v>396</v>
      </c>
      <c r="B54" s="283"/>
      <c r="C54" s="284"/>
      <c r="D54" s="256"/>
      <c r="E54" s="27"/>
      <c r="F54" s="144"/>
      <c r="G54" s="33"/>
      <c r="H54" s="144"/>
      <c r="I54" s="144"/>
      <c r="J54" s="33"/>
      <c r="K54" s="33"/>
      <c r="L54" s="158"/>
      <c r="M54" s="158"/>
      <c r="N54" s="147"/>
    </row>
    <row r="55" spans="1:14" s="3" customFormat="1" ht="15.75" x14ac:dyDescent="0.2">
      <c r="A55" s="38" t="s">
        <v>397</v>
      </c>
      <c r="B55" s="283"/>
      <c r="C55" s="284"/>
      <c r="D55" s="256"/>
      <c r="E55" s="27"/>
      <c r="F55" s="144"/>
      <c r="G55" s="33"/>
      <c r="H55" s="144"/>
      <c r="I55" s="144"/>
      <c r="J55" s="33"/>
      <c r="K55" s="33"/>
      <c r="L55" s="158"/>
      <c r="M55" s="158"/>
      <c r="N55" s="147"/>
    </row>
    <row r="56" spans="1:14" s="3" customFormat="1" ht="15.75" x14ac:dyDescent="0.2">
      <c r="A56" s="39" t="s">
        <v>391</v>
      </c>
      <c r="B56" s="311"/>
      <c r="C56" s="312"/>
      <c r="D56" s="429"/>
      <c r="E56" s="11"/>
      <c r="F56" s="144"/>
      <c r="G56" s="33"/>
      <c r="H56" s="144"/>
      <c r="I56" s="144"/>
      <c r="J56" s="33"/>
      <c r="K56" s="33"/>
      <c r="L56" s="158"/>
      <c r="M56" s="158"/>
      <c r="N56" s="147"/>
    </row>
    <row r="57" spans="1:14" s="3" customFormat="1" ht="15.75" x14ac:dyDescent="0.2">
      <c r="A57" s="38" t="s">
        <v>396</v>
      </c>
      <c r="B57" s="283"/>
      <c r="C57" s="284"/>
      <c r="D57" s="256"/>
      <c r="E57" s="27"/>
      <c r="F57" s="144"/>
      <c r="G57" s="33"/>
      <c r="H57" s="144"/>
      <c r="I57" s="144"/>
      <c r="J57" s="33"/>
      <c r="K57" s="33"/>
      <c r="L57" s="158"/>
      <c r="M57" s="158"/>
      <c r="N57" s="147"/>
    </row>
    <row r="58" spans="1:14" s="3" customFormat="1" ht="15.75" x14ac:dyDescent="0.2">
      <c r="A58" s="46" t="s">
        <v>397</v>
      </c>
      <c r="B58" s="285"/>
      <c r="C58" s="286"/>
      <c r="D58" s="257"/>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270</v>
      </c>
      <c r="C61" s="26"/>
      <c r="D61" s="26"/>
      <c r="E61" s="26"/>
      <c r="F61" s="26"/>
      <c r="G61" s="26"/>
      <c r="H61" s="26"/>
      <c r="I61" s="26"/>
      <c r="J61" s="26"/>
      <c r="K61" s="26"/>
      <c r="L61" s="26"/>
      <c r="M61" s="26"/>
    </row>
    <row r="62" spans="1:14" ht="15.75" x14ac:dyDescent="0.25">
      <c r="B62" s="728"/>
      <c r="C62" s="728"/>
      <c r="D62" s="728"/>
      <c r="E62" s="300"/>
      <c r="F62" s="728"/>
      <c r="G62" s="728"/>
      <c r="H62" s="728"/>
      <c r="I62" s="300"/>
      <c r="J62" s="728"/>
      <c r="K62" s="728"/>
      <c r="L62" s="728"/>
      <c r="M62" s="300"/>
    </row>
    <row r="63" spans="1:14" x14ac:dyDescent="0.2">
      <c r="A63" s="143"/>
      <c r="B63" s="724" t="s">
        <v>0</v>
      </c>
      <c r="C63" s="725"/>
      <c r="D63" s="726"/>
      <c r="E63" s="301"/>
      <c r="F63" s="725" t="s">
        <v>1</v>
      </c>
      <c r="G63" s="725"/>
      <c r="H63" s="725"/>
      <c r="I63" s="305"/>
      <c r="J63" s="724" t="s">
        <v>2</v>
      </c>
      <c r="K63" s="725"/>
      <c r="L63" s="725"/>
      <c r="M63" s="305"/>
    </row>
    <row r="64" spans="1:14" x14ac:dyDescent="0.2">
      <c r="A64" s="140"/>
      <c r="B64" s="151" t="s">
        <v>372</v>
      </c>
      <c r="C64" s="151" t="s">
        <v>373</v>
      </c>
      <c r="D64" s="246" t="s">
        <v>3</v>
      </c>
      <c r="E64" s="306" t="s">
        <v>29</v>
      </c>
      <c r="F64" s="151" t="s">
        <v>372</v>
      </c>
      <c r="G64" s="151" t="s">
        <v>373</v>
      </c>
      <c r="H64" s="246" t="s">
        <v>3</v>
      </c>
      <c r="I64" s="306" t="s">
        <v>29</v>
      </c>
      <c r="J64" s="151" t="s">
        <v>372</v>
      </c>
      <c r="K64" s="151" t="s">
        <v>373</v>
      </c>
      <c r="L64" s="246" t="s">
        <v>3</v>
      </c>
      <c r="M64" s="161" t="s">
        <v>29</v>
      </c>
    </row>
    <row r="65" spans="1:14" x14ac:dyDescent="0.2">
      <c r="A65" s="692"/>
      <c r="B65" s="155"/>
      <c r="C65" s="155"/>
      <c r="D65" s="248" t="s">
        <v>4</v>
      </c>
      <c r="E65" s="155" t="s">
        <v>30</v>
      </c>
      <c r="F65" s="160"/>
      <c r="G65" s="160"/>
      <c r="H65" s="246" t="s">
        <v>4</v>
      </c>
      <c r="I65" s="155" t="s">
        <v>30</v>
      </c>
      <c r="J65" s="160"/>
      <c r="K65" s="206"/>
      <c r="L65" s="155" t="s">
        <v>4</v>
      </c>
      <c r="M65" s="155" t="s">
        <v>30</v>
      </c>
    </row>
    <row r="66" spans="1:14" ht="15.75" x14ac:dyDescent="0.2">
      <c r="A66" s="14" t="s">
        <v>23</v>
      </c>
      <c r="B66" s="355">
        <v>72967</v>
      </c>
      <c r="C66" s="355">
        <v>73895</v>
      </c>
      <c r="D66" s="352">
        <f>IF(B66=0, "    ---- ", IF(ABS(ROUND(100/B66*C66-100,1))&lt;999,ROUND(100/B66*C66-100,1),IF(ROUND(100/B66*C66-100,1)&gt;999,999,-999)))</f>
        <v>1.3</v>
      </c>
      <c r="E66" s="11">
        <f>IFERROR(100/'Skjema total MA'!C66*C66,0)</f>
        <v>1.3415958641957968</v>
      </c>
      <c r="F66" s="354">
        <v>165367</v>
      </c>
      <c r="G66" s="354">
        <v>171862</v>
      </c>
      <c r="H66" s="352">
        <f>IF(F66=0, "    ---- ", IF(ABS(ROUND(100/F66*G66-100,1))&lt;999,ROUND(100/F66*G66-100,1),IF(ROUND(100/F66*G66-100,1)&gt;999,999,-999)))</f>
        <v>3.9</v>
      </c>
      <c r="I66" s="11">
        <f>IFERROR(100/'Skjema total MA'!F66*G66,0)</f>
        <v>1.2121825886474351</v>
      </c>
      <c r="J66" s="310">
        <f t="shared" ref="J66:K68" si="11">SUM(B66,F66)</f>
        <v>238334</v>
      </c>
      <c r="K66" s="317">
        <f t="shared" si="11"/>
        <v>245757</v>
      </c>
      <c r="L66" s="429">
        <f>IF(J66=0, "    ---- ", IF(ABS(ROUND(100/J66*K66-100,1))&lt;999,ROUND(100/J66*K66-100,1),IF(ROUND(100/J66*K66-100,1)&gt;999,999,-999)))</f>
        <v>3.1</v>
      </c>
      <c r="M66" s="11">
        <f>IFERROR(100/'Skjema total MA'!I66*K66,0)</f>
        <v>1.2483916383153635</v>
      </c>
    </row>
    <row r="67" spans="1:14" x14ac:dyDescent="0.2">
      <c r="A67" s="420" t="s">
        <v>9</v>
      </c>
      <c r="B67" s="44"/>
      <c r="C67" s="144"/>
      <c r="D67" s="165"/>
      <c r="E67" s="27"/>
      <c r="F67" s="234"/>
      <c r="G67" s="144"/>
      <c r="H67" s="165"/>
      <c r="I67" s="27"/>
      <c r="J67" s="289"/>
      <c r="K67" s="44"/>
      <c r="L67" s="256"/>
      <c r="M67" s="27"/>
    </row>
    <row r="68" spans="1:14" x14ac:dyDescent="0.2">
      <c r="A68" s="21" t="s">
        <v>10</v>
      </c>
      <c r="B68" s="293">
        <v>72967</v>
      </c>
      <c r="C68" s="294">
        <v>73895</v>
      </c>
      <c r="D68" s="165">
        <f>IF(B68=0, "    ---- ", IF(ABS(ROUND(100/B68*C68-100,1))&lt;999,ROUND(100/B68*C68-100,1),IF(ROUND(100/B68*C68-100,1)&gt;999,999,-999)))</f>
        <v>1.3</v>
      </c>
      <c r="E68" s="27">
        <f>IFERROR(100/'Skjema total MA'!C68*C68,0)</f>
        <v>65.499665887130575</v>
      </c>
      <c r="F68" s="293">
        <v>165367</v>
      </c>
      <c r="G68" s="294">
        <v>171862</v>
      </c>
      <c r="H68" s="165">
        <f>IF(F68=0, "    ---- ", IF(ABS(ROUND(100/F68*G68-100,1))&lt;999,ROUND(100/F68*G68-100,1),IF(ROUND(100/F68*G68-100,1)&gt;999,999,-999)))</f>
        <v>3.9</v>
      </c>
      <c r="I68" s="27">
        <f>IFERROR(100/'Skjema total MA'!F68*G68,0)</f>
        <v>1.22933494599785</v>
      </c>
      <c r="J68" s="289">
        <f t="shared" si="11"/>
        <v>238334</v>
      </c>
      <c r="K68" s="44">
        <f t="shared" si="11"/>
        <v>245757</v>
      </c>
      <c r="L68" s="256">
        <f>IF(J68=0, "    ---- ", IF(ABS(ROUND(100/J68*K68-100,1))&lt;999,ROUND(100/J68*K68-100,1),IF(ROUND(100/J68*K68-100,1)&gt;999,999,-999)))</f>
        <v>3.1</v>
      </c>
      <c r="M68" s="27">
        <f>IFERROR(100/'Skjema total MA'!I68*K68,0)</f>
        <v>1.7438359636758847</v>
      </c>
    </row>
    <row r="69" spans="1:14" ht="15.75" x14ac:dyDescent="0.2">
      <c r="A69" s="694" t="s">
        <v>398</v>
      </c>
      <c r="B69" s="287" t="s">
        <v>374</v>
      </c>
      <c r="C69" s="287" t="s">
        <v>374</v>
      </c>
      <c r="D69" s="165"/>
      <c r="E69" s="418"/>
      <c r="F69" s="287"/>
      <c r="G69" s="287"/>
      <c r="H69" s="165"/>
      <c r="I69" s="418"/>
      <c r="J69" s="287"/>
      <c r="K69" s="287"/>
      <c r="L69" s="165"/>
      <c r="M69" s="23"/>
    </row>
    <row r="70" spans="1:14" x14ac:dyDescent="0.2">
      <c r="A70" s="694" t="s">
        <v>12</v>
      </c>
      <c r="B70" s="295"/>
      <c r="C70" s="296"/>
      <c r="D70" s="165"/>
      <c r="E70" s="418"/>
      <c r="F70" s="287"/>
      <c r="G70" s="287"/>
      <c r="H70" s="165"/>
      <c r="I70" s="418"/>
      <c r="J70" s="287"/>
      <c r="K70" s="287"/>
      <c r="L70" s="165"/>
      <c r="M70" s="23"/>
    </row>
    <row r="71" spans="1:14" x14ac:dyDescent="0.2">
      <c r="A71" s="694" t="s">
        <v>13</v>
      </c>
      <c r="B71" s="235"/>
      <c r="C71" s="291"/>
      <c r="D71" s="165"/>
      <c r="E71" s="418"/>
      <c r="F71" s="287"/>
      <c r="G71" s="287"/>
      <c r="H71" s="165"/>
      <c r="I71" s="418"/>
      <c r="J71" s="287"/>
      <c r="K71" s="287"/>
      <c r="L71" s="165"/>
      <c r="M71" s="23"/>
    </row>
    <row r="72" spans="1:14" ht="15.75" x14ac:dyDescent="0.2">
      <c r="A72" s="694" t="s">
        <v>399</v>
      </c>
      <c r="B72" s="287" t="s">
        <v>374</v>
      </c>
      <c r="C72" s="287" t="s">
        <v>374</v>
      </c>
      <c r="D72" s="165"/>
      <c r="E72" s="418"/>
      <c r="F72" s="287"/>
      <c r="G72" s="287"/>
      <c r="H72" s="165"/>
      <c r="I72" s="418"/>
      <c r="J72" s="287"/>
      <c r="K72" s="287"/>
      <c r="L72" s="165"/>
      <c r="M72" s="23"/>
    </row>
    <row r="73" spans="1:14" x14ac:dyDescent="0.2">
      <c r="A73" s="694" t="s">
        <v>12</v>
      </c>
      <c r="B73" s="235"/>
      <c r="C73" s="291"/>
      <c r="D73" s="165"/>
      <c r="E73" s="418"/>
      <c r="F73" s="287"/>
      <c r="G73" s="287"/>
      <c r="H73" s="165"/>
      <c r="I73" s="418"/>
      <c r="J73" s="287"/>
      <c r="K73" s="287"/>
      <c r="L73" s="165"/>
      <c r="M73" s="23"/>
    </row>
    <row r="74" spans="1:14" s="3" customFormat="1" x14ac:dyDescent="0.2">
      <c r="A74" s="694" t="s">
        <v>13</v>
      </c>
      <c r="B74" s="235"/>
      <c r="C74" s="291"/>
      <c r="D74" s="165"/>
      <c r="E74" s="418"/>
      <c r="F74" s="287"/>
      <c r="G74" s="287"/>
      <c r="H74" s="165"/>
      <c r="I74" s="418"/>
      <c r="J74" s="287"/>
      <c r="K74" s="287"/>
      <c r="L74" s="165"/>
      <c r="M74" s="23"/>
      <c r="N74" s="147"/>
    </row>
    <row r="75" spans="1:14" s="3" customFormat="1" x14ac:dyDescent="0.2">
      <c r="A75" s="21" t="s">
        <v>346</v>
      </c>
      <c r="B75" s="234"/>
      <c r="C75" s="144"/>
      <c r="D75" s="165"/>
      <c r="E75" s="27"/>
      <c r="F75" s="234"/>
      <c r="G75" s="144"/>
      <c r="H75" s="165"/>
      <c r="I75" s="27"/>
      <c r="J75" s="289"/>
      <c r="K75" s="44"/>
      <c r="L75" s="256"/>
      <c r="M75" s="27"/>
      <c r="N75" s="147"/>
    </row>
    <row r="76" spans="1:14" s="3" customFormat="1" x14ac:dyDescent="0.2">
      <c r="A76" s="21" t="s">
        <v>345</v>
      </c>
      <c r="B76" s="234"/>
      <c r="C76" s="144"/>
      <c r="D76" s="165"/>
      <c r="E76" s="27"/>
      <c r="F76" s="234"/>
      <c r="G76" s="144"/>
      <c r="H76" s="165"/>
      <c r="I76" s="27"/>
      <c r="J76" s="289"/>
      <c r="K76" s="44"/>
      <c r="L76" s="256"/>
      <c r="M76" s="27"/>
      <c r="N76" s="147"/>
    </row>
    <row r="77" spans="1:14" ht="15.75" x14ac:dyDescent="0.2">
      <c r="A77" s="21" t="s">
        <v>400</v>
      </c>
      <c r="B77" s="234">
        <v>72967</v>
      </c>
      <c r="C77" s="234">
        <v>73895</v>
      </c>
      <c r="D77" s="165">
        <f>IF(B77=0, "    ---- ", IF(ABS(ROUND(100/B77*C77-100,1))&lt;999,ROUND(100/B77*C77-100,1),IF(ROUND(100/B77*C77-100,1)&gt;999,999,-999)))</f>
        <v>1.3</v>
      </c>
      <c r="E77" s="27">
        <f>IFERROR(100/'Skjema total MA'!C77*C77,0)</f>
        <v>1.6565105870649166</v>
      </c>
      <c r="F77" s="234">
        <v>165367</v>
      </c>
      <c r="G77" s="144">
        <v>171862</v>
      </c>
      <c r="H77" s="165">
        <f>IF(F77=0, "    ---- ", IF(ABS(ROUND(100/F77*G77-100,1))&lt;999,ROUND(100/F77*G77-100,1),IF(ROUND(100/F77*G77-100,1)&gt;999,999,-999)))</f>
        <v>3.9</v>
      </c>
      <c r="I77" s="27">
        <f>IFERROR(100/'Skjema total MA'!F77*G77,0)</f>
        <v>1.2299303598997711</v>
      </c>
      <c r="J77" s="289">
        <f t="shared" ref="J77:K79" si="12">SUM(B77,F77)</f>
        <v>238334</v>
      </c>
      <c r="K77" s="44">
        <f t="shared" si="12"/>
        <v>245757</v>
      </c>
      <c r="L77" s="256">
        <f>IF(J77=0, "    ---- ", IF(ABS(ROUND(100/J77*K77-100,1))&lt;999,ROUND(100/J77*K77-100,1),IF(ROUND(100/J77*K77-100,1)&gt;999,999,-999)))</f>
        <v>3.1</v>
      </c>
      <c r="M77" s="27">
        <f>IFERROR(100/'Skjema total MA'!I77*K77,0)</f>
        <v>1.3331583313312703</v>
      </c>
    </row>
    <row r="78" spans="1:14" x14ac:dyDescent="0.2">
      <c r="A78" s="21" t="s">
        <v>9</v>
      </c>
      <c r="B78" s="234"/>
      <c r="C78" s="144"/>
      <c r="D78" s="165"/>
      <c r="E78" s="27"/>
      <c r="F78" s="234"/>
      <c r="G78" s="144"/>
      <c r="H78" s="165"/>
      <c r="I78" s="27"/>
      <c r="J78" s="289"/>
      <c r="K78" s="44"/>
      <c r="L78" s="256"/>
      <c r="M78" s="27"/>
    </row>
    <row r="79" spans="1:14" x14ac:dyDescent="0.2">
      <c r="A79" s="21" t="s">
        <v>10</v>
      </c>
      <c r="B79" s="293">
        <v>72967</v>
      </c>
      <c r="C79" s="294">
        <v>73895</v>
      </c>
      <c r="D79" s="165">
        <f>IF(B79=0, "    ---- ", IF(ABS(ROUND(100/B79*C79-100,1))&lt;999,ROUND(100/B79*C79-100,1),IF(ROUND(100/B79*C79-100,1)&gt;999,999,-999)))</f>
        <v>1.3</v>
      </c>
      <c r="E79" s="27">
        <f>IFERROR(100/'Skjema total MA'!C79*C79,0)</f>
        <v>66.88162773902009</v>
      </c>
      <c r="F79" s="293">
        <v>165367</v>
      </c>
      <c r="G79" s="294">
        <v>171862</v>
      </c>
      <c r="H79" s="165">
        <f>IF(F79=0, "    ---- ", IF(ABS(ROUND(100/F79*G79-100,1))&lt;999,ROUND(100/F79*G79-100,1),IF(ROUND(100/F79*G79-100,1)&gt;999,999,-999)))</f>
        <v>3.9</v>
      </c>
      <c r="I79" s="27">
        <f>IFERROR(100/'Skjema total MA'!F79*G79,0)</f>
        <v>1.2299303598997711</v>
      </c>
      <c r="J79" s="289">
        <f t="shared" si="12"/>
        <v>238334</v>
      </c>
      <c r="K79" s="44">
        <f t="shared" si="12"/>
        <v>245757</v>
      </c>
      <c r="L79" s="256">
        <f>IF(J79=0, "    ---- ", IF(ABS(ROUND(100/J79*K79-100,1))&lt;999,ROUND(100/J79*K79-100,1),IF(ROUND(100/J79*K79-100,1)&gt;999,999,-999)))</f>
        <v>3.1</v>
      </c>
      <c r="M79" s="27">
        <f>IFERROR(100/'Skjema total MA'!I79*K79,0)</f>
        <v>1.7449625805785536</v>
      </c>
    </row>
    <row r="80" spans="1:14" ht="15.75" x14ac:dyDescent="0.2">
      <c r="A80" s="694" t="s">
        <v>398</v>
      </c>
      <c r="B80" s="287"/>
      <c r="C80" s="287"/>
      <c r="D80" s="165"/>
      <c r="E80" s="418"/>
      <c r="F80" s="287"/>
      <c r="G80" s="287"/>
      <c r="H80" s="165"/>
      <c r="I80" s="418"/>
      <c r="J80" s="287"/>
      <c r="K80" s="287"/>
      <c r="L80" s="165"/>
      <c r="M80" s="23"/>
    </row>
    <row r="81" spans="1:13" x14ac:dyDescent="0.2">
      <c r="A81" s="694" t="s">
        <v>12</v>
      </c>
      <c r="B81" s="235"/>
      <c r="C81" s="291"/>
      <c r="D81" s="165"/>
      <c r="E81" s="418"/>
      <c r="F81" s="287"/>
      <c r="G81" s="287"/>
      <c r="H81" s="165"/>
      <c r="I81" s="418"/>
      <c r="J81" s="287"/>
      <c r="K81" s="287"/>
      <c r="L81" s="165"/>
      <c r="M81" s="23"/>
    </row>
    <row r="82" spans="1:13" x14ac:dyDescent="0.2">
      <c r="A82" s="694" t="s">
        <v>13</v>
      </c>
      <c r="B82" s="235"/>
      <c r="C82" s="291"/>
      <c r="D82" s="165"/>
      <c r="E82" s="418"/>
      <c r="F82" s="287"/>
      <c r="G82" s="287"/>
      <c r="H82" s="165"/>
      <c r="I82" s="418"/>
      <c r="J82" s="287"/>
      <c r="K82" s="287"/>
      <c r="L82" s="165"/>
      <c r="M82" s="23"/>
    </row>
    <row r="83" spans="1:13" ht="15.75" x14ac:dyDescent="0.2">
      <c r="A83" s="694" t="s">
        <v>399</v>
      </c>
      <c r="B83" s="287"/>
      <c r="C83" s="287"/>
      <c r="D83" s="165"/>
      <c r="E83" s="418"/>
      <c r="F83" s="287"/>
      <c r="G83" s="287"/>
      <c r="H83" s="165"/>
      <c r="I83" s="418"/>
      <c r="J83" s="287"/>
      <c r="K83" s="287"/>
      <c r="L83" s="165"/>
      <c r="M83" s="23"/>
    </row>
    <row r="84" spans="1:13" x14ac:dyDescent="0.2">
      <c r="A84" s="694" t="s">
        <v>12</v>
      </c>
      <c r="B84" s="235"/>
      <c r="C84" s="291"/>
      <c r="D84" s="165"/>
      <c r="E84" s="418"/>
      <c r="F84" s="287"/>
      <c r="G84" s="287"/>
      <c r="H84" s="165"/>
      <c r="I84" s="418"/>
      <c r="J84" s="287"/>
      <c r="K84" s="287"/>
      <c r="L84" s="165"/>
      <c r="M84" s="23"/>
    </row>
    <row r="85" spans="1:13" x14ac:dyDescent="0.2">
      <c r="A85" s="694" t="s">
        <v>13</v>
      </c>
      <c r="B85" s="235"/>
      <c r="C85" s="291"/>
      <c r="D85" s="165"/>
      <c r="E85" s="418"/>
      <c r="F85" s="287"/>
      <c r="G85" s="287"/>
      <c r="H85" s="165"/>
      <c r="I85" s="418"/>
      <c r="J85" s="287"/>
      <c r="K85" s="287"/>
      <c r="L85" s="165"/>
      <c r="M85" s="23"/>
    </row>
    <row r="86" spans="1:13" ht="15.75" x14ac:dyDescent="0.2">
      <c r="A86" s="21" t="s">
        <v>401</v>
      </c>
      <c r="B86" s="234"/>
      <c r="C86" s="144"/>
      <c r="D86" s="165"/>
      <c r="E86" s="27"/>
      <c r="F86" s="234"/>
      <c r="G86" s="144"/>
      <c r="H86" s="165"/>
      <c r="I86" s="27"/>
      <c r="J86" s="289"/>
      <c r="K86" s="44"/>
      <c r="L86" s="256"/>
      <c r="M86" s="27"/>
    </row>
    <row r="87" spans="1:13" ht="15.75" x14ac:dyDescent="0.2">
      <c r="A87" s="13" t="s">
        <v>383</v>
      </c>
      <c r="B87" s="355">
        <v>187089</v>
      </c>
      <c r="C87" s="355">
        <v>179279</v>
      </c>
      <c r="D87" s="170">
        <f>IF(B87=0, "    ---- ", IF(ABS(ROUND(100/B87*C87-100,1))&lt;999,ROUND(100/B87*C87-100,1),IF(ROUND(100/B87*C87-100,1)&gt;999,999,-999)))</f>
        <v>-4.2</v>
      </c>
      <c r="E87" s="11">
        <f>IFERROR(100/'Skjema total MA'!C87*C87,0)</f>
        <v>4.6564269777442505E-2</v>
      </c>
      <c r="F87" s="354">
        <v>2824700</v>
      </c>
      <c r="G87" s="354">
        <v>3199864</v>
      </c>
      <c r="H87" s="170">
        <f>IF(F87=0, "    ---- ", IF(ABS(ROUND(100/F87*G87-100,1))&lt;999,ROUND(100/F87*G87-100,1),IF(ROUND(100/F87*G87-100,1)&gt;999,999,-999)))</f>
        <v>13.3</v>
      </c>
      <c r="I87" s="11">
        <f>IFERROR(100/'Skjema total MA'!F87*G87,0)</f>
        <v>1.297660657976853</v>
      </c>
      <c r="J87" s="310">
        <f t="shared" ref="J87:K89" si="13">SUM(B87,F87)</f>
        <v>3011789</v>
      </c>
      <c r="K87" s="236">
        <f t="shared" si="13"/>
        <v>3379143</v>
      </c>
      <c r="L87" s="429">
        <f>IF(J87=0, "    ---- ", IF(ABS(ROUND(100/J87*K87-100,1))&lt;999,ROUND(100/J87*K87-100,1),IF(ROUND(100/J87*K87-100,1)&gt;999,999,-999)))</f>
        <v>12.2</v>
      </c>
      <c r="M87" s="11">
        <f>IFERROR(100/'Skjema total MA'!I87*K87,0)</f>
        <v>0.53501211831211359</v>
      </c>
    </row>
    <row r="88" spans="1:13" x14ac:dyDescent="0.2">
      <c r="A88" s="21" t="s">
        <v>9</v>
      </c>
      <c r="B88" s="234"/>
      <c r="C88" s="144"/>
      <c r="D88" s="165"/>
      <c r="E88" s="27"/>
      <c r="F88" s="234"/>
      <c r="G88" s="144"/>
      <c r="H88" s="165"/>
      <c r="I88" s="27"/>
      <c r="J88" s="289"/>
      <c r="K88" s="44"/>
      <c r="L88" s="256"/>
      <c r="M88" s="27"/>
    </row>
    <row r="89" spans="1:13" x14ac:dyDescent="0.2">
      <c r="A89" s="21" t="s">
        <v>10</v>
      </c>
      <c r="B89" s="234">
        <v>187089</v>
      </c>
      <c r="C89" s="144">
        <v>179279</v>
      </c>
      <c r="D89" s="165">
        <f>IF(B89=0, "    ---- ", IF(ABS(ROUND(100/B89*C89-100,1))&lt;999,ROUND(100/B89*C89-100,1),IF(ROUND(100/B89*C89-100,1)&gt;999,999,-999)))</f>
        <v>-4.2</v>
      </c>
      <c r="E89" s="27">
        <f>IFERROR(100/'Skjema total MA'!C89*C89,0)</f>
        <v>6.7054838437697857</v>
      </c>
      <c r="F89" s="234">
        <v>2824700</v>
      </c>
      <c r="G89" s="144">
        <v>3199864</v>
      </c>
      <c r="H89" s="165">
        <f>IF(F89=0, "    ---- ", IF(ABS(ROUND(100/F89*G89-100,1))&lt;999,ROUND(100/F89*G89-100,1),IF(ROUND(100/F89*G89-100,1)&gt;999,999,-999)))</f>
        <v>13.3</v>
      </c>
      <c r="I89" s="27">
        <f>IFERROR(100/'Skjema total MA'!F89*G89,0)</f>
        <v>1.3025044588198715</v>
      </c>
      <c r="J89" s="289">
        <f t="shared" si="13"/>
        <v>3011789</v>
      </c>
      <c r="K89" s="44">
        <f t="shared" si="13"/>
        <v>3379143</v>
      </c>
      <c r="L89" s="256">
        <f>IF(J89=0, "    ---- ", IF(ABS(ROUND(100/J89*K89-100,1))&lt;999,ROUND(100/J89*K89-100,1),IF(ROUND(100/J89*K89-100,1)&gt;999,999,-999)))</f>
        <v>12.2</v>
      </c>
      <c r="M89" s="27">
        <f>IFERROR(100/'Skjema total MA'!I89*K89,0)</f>
        <v>1.3606718296176155</v>
      </c>
    </row>
    <row r="90" spans="1:13" ht="15.75" x14ac:dyDescent="0.2">
      <c r="A90" s="694" t="s">
        <v>398</v>
      </c>
      <c r="B90" s="287"/>
      <c r="C90" s="287"/>
      <c r="D90" s="165"/>
      <c r="E90" s="418"/>
      <c r="F90" s="287"/>
      <c r="G90" s="287"/>
      <c r="H90" s="165"/>
      <c r="I90" s="418"/>
      <c r="J90" s="287"/>
      <c r="K90" s="287"/>
      <c r="L90" s="165"/>
      <c r="M90" s="23"/>
    </row>
    <row r="91" spans="1:13" x14ac:dyDescent="0.2">
      <c r="A91" s="694" t="s">
        <v>12</v>
      </c>
      <c r="B91" s="235"/>
      <c r="C91" s="291"/>
      <c r="D91" s="165"/>
      <c r="E91" s="418"/>
      <c r="F91" s="287"/>
      <c r="G91" s="287"/>
      <c r="H91" s="165"/>
      <c r="I91" s="418"/>
      <c r="J91" s="287"/>
      <c r="K91" s="287"/>
      <c r="L91" s="165"/>
      <c r="M91" s="23"/>
    </row>
    <row r="92" spans="1:13" x14ac:dyDescent="0.2">
      <c r="A92" s="694" t="s">
        <v>13</v>
      </c>
      <c r="B92" s="235"/>
      <c r="C92" s="291"/>
      <c r="D92" s="165"/>
      <c r="E92" s="418"/>
      <c r="F92" s="287"/>
      <c r="G92" s="287"/>
      <c r="H92" s="165"/>
      <c r="I92" s="418"/>
      <c r="J92" s="287"/>
      <c r="K92" s="287"/>
      <c r="L92" s="165"/>
      <c r="M92" s="23"/>
    </row>
    <row r="93" spans="1:13" ht="15.75" x14ac:dyDescent="0.2">
      <c r="A93" s="694" t="s">
        <v>399</v>
      </c>
      <c r="B93" s="287"/>
      <c r="C93" s="287"/>
      <c r="D93" s="165"/>
      <c r="E93" s="418"/>
      <c r="F93" s="287"/>
      <c r="G93" s="287"/>
      <c r="H93" s="165"/>
      <c r="I93" s="418"/>
      <c r="J93" s="287"/>
      <c r="K93" s="287"/>
      <c r="L93" s="165"/>
      <c r="M93" s="23"/>
    </row>
    <row r="94" spans="1:13" x14ac:dyDescent="0.2">
      <c r="A94" s="694" t="s">
        <v>12</v>
      </c>
      <c r="B94" s="235"/>
      <c r="C94" s="291"/>
      <c r="D94" s="165"/>
      <c r="E94" s="418"/>
      <c r="F94" s="287"/>
      <c r="G94" s="287"/>
      <c r="H94" s="165"/>
      <c r="I94" s="418"/>
      <c r="J94" s="287"/>
      <c r="K94" s="287"/>
      <c r="L94" s="165"/>
      <c r="M94" s="23"/>
    </row>
    <row r="95" spans="1:13" x14ac:dyDescent="0.2">
      <c r="A95" s="694" t="s">
        <v>13</v>
      </c>
      <c r="B95" s="235"/>
      <c r="C95" s="291"/>
      <c r="D95" s="165"/>
      <c r="E95" s="418"/>
      <c r="F95" s="287"/>
      <c r="G95" s="287"/>
      <c r="H95" s="165"/>
      <c r="I95" s="418"/>
      <c r="J95" s="287"/>
      <c r="K95" s="287"/>
      <c r="L95" s="165"/>
      <c r="M95" s="23"/>
    </row>
    <row r="96" spans="1:13" x14ac:dyDescent="0.2">
      <c r="A96" s="21" t="s">
        <v>344</v>
      </c>
      <c r="B96" s="234"/>
      <c r="C96" s="144"/>
      <c r="D96" s="165"/>
      <c r="E96" s="27"/>
      <c r="F96" s="234"/>
      <c r="G96" s="144"/>
      <c r="H96" s="165"/>
      <c r="I96" s="27"/>
      <c r="J96" s="289"/>
      <c r="K96" s="44"/>
      <c r="L96" s="256"/>
      <c r="M96" s="27"/>
    </row>
    <row r="97" spans="1:13" x14ac:dyDescent="0.2">
      <c r="A97" s="21" t="s">
        <v>343</v>
      </c>
      <c r="B97" s="234"/>
      <c r="C97" s="144"/>
      <c r="D97" s="165"/>
      <c r="E97" s="27"/>
      <c r="F97" s="234"/>
      <c r="G97" s="144"/>
      <c r="H97" s="165"/>
      <c r="I97" s="27"/>
      <c r="J97" s="289"/>
      <c r="K97" s="44"/>
      <c r="L97" s="256"/>
      <c r="M97" s="27"/>
    </row>
    <row r="98" spans="1:13" ht="15.75" x14ac:dyDescent="0.2">
      <c r="A98" s="21" t="s">
        <v>400</v>
      </c>
      <c r="B98" s="234">
        <v>187089</v>
      </c>
      <c r="C98" s="234">
        <v>179279</v>
      </c>
      <c r="D98" s="165">
        <f>IF(B98=0, "    ---- ", IF(ABS(ROUND(100/B98*C98-100,1))&lt;999,ROUND(100/B98*C98-100,1),IF(ROUND(100/B98*C98-100,1)&gt;999,999,-999)))</f>
        <v>-4.2</v>
      </c>
      <c r="E98" s="27">
        <f>IFERROR(100/'Skjema total MA'!C98*C98,0)</f>
        <v>4.7870957529981557E-2</v>
      </c>
      <c r="F98" s="293">
        <v>2824700</v>
      </c>
      <c r="G98" s="293">
        <v>3199864</v>
      </c>
      <c r="H98" s="165">
        <f>IF(F98=0, "    ---- ", IF(ABS(ROUND(100/F98*G98-100,1))&lt;999,ROUND(100/F98*G98-100,1),IF(ROUND(100/F98*G98-100,1)&gt;999,999,-999)))</f>
        <v>13.3</v>
      </c>
      <c r="I98" s="27">
        <f>IFERROR(100/'Skjema total MA'!F98*G98,0)</f>
        <v>1.3060639273159906</v>
      </c>
      <c r="J98" s="289">
        <f t="shared" ref="J98:K100" si="14">SUM(B98,F98)</f>
        <v>3011789</v>
      </c>
      <c r="K98" s="44">
        <f t="shared" si="14"/>
        <v>3379143</v>
      </c>
      <c r="L98" s="256">
        <f>IF(J98=0, "    ---- ", IF(ABS(ROUND(100/J98*K98-100,1))&lt;999,ROUND(100/J98*K98-100,1),IF(ROUND(100/J98*K98-100,1)&gt;999,999,-999)))</f>
        <v>12.2</v>
      </c>
      <c r="M98" s="27">
        <f>IFERROR(100/'Skjema total MA'!I98*K98,0)</f>
        <v>0.54545829237809529</v>
      </c>
    </row>
    <row r="99" spans="1:13" x14ac:dyDescent="0.2">
      <c r="A99" s="21" t="s">
        <v>9</v>
      </c>
      <c r="B99" s="293"/>
      <c r="C99" s="294"/>
      <c r="D99" s="165"/>
      <c r="E99" s="27"/>
      <c r="F99" s="234"/>
      <c r="G99" s="144"/>
      <c r="H99" s="165"/>
      <c r="I99" s="27"/>
      <c r="J99" s="289"/>
      <c r="K99" s="44"/>
      <c r="L99" s="256"/>
      <c r="M99" s="27"/>
    </row>
    <row r="100" spans="1:13" x14ac:dyDescent="0.2">
      <c r="A100" s="21" t="s">
        <v>10</v>
      </c>
      <c r="B100" s="293">
        <v>187089</v>
      </c>
      <c r="C100" s="294">
        <v>179279</v>
      </c>
      <c r="D100" s="165">
        <f>IF(B100=0, "    ---- ", IF(ABS(ROUND(100/B100*C100-100,1))&lt;999,ROUND(100/B100*C100-100,1),IF(ROUND(100/B100*C100-100,1)&gt;999,999,-999)))</f>
        <v>-4.2</v>
      </c>
      <c r="E100" s="27">
        <f>IFERROR(100/'Skjema total MA'!C100*C100,0)</f>
        <v>6.7054838437697857</v>
      </c>
      <c r="F100" s="234">
        <v>2824700</v>
      </c>
      <c r="G100" s="234">
        <v>3199864</v>
      </c>
      <c r="H100" s="165">
        <f>IF(F100=0, "    ---- ", IF(ABS(ROUND(100/F100*G100-100,1))&lt;999,ROUND(100/F100*G100-100,1),IF(ROUND(100/F100*G100-100,1)&gt;999,999,-999)))</f>
        <v>13.3</v>
      </c>
      <c r="I100" s="27">
        <f>IFERROR(100/'Skjema total MA'!F100*G100,0)</f>
        <v>1.3060639273159906</v>
      </c>
      <c r="J100" s="289">
        <f t="shared" si="14"/>
        <v>3011789</v>
      </c>
      <c r="K100" s="44">
        <f t="shared" si="14"/>
        <v>3379143</v>
      </c>
      <c r="L100" s="256">
        <f>IF(J100=0, "    ---- ", IF(ABS(ROUND(100/J100*K100-100,1))&lt;999,ROUND(100/J100*K100-100,1),IF(ROUND(100/J100*K100-100,1)&gt;999,999,-999)))</f>
        <v>12.2</v>
      </c>
      <c r="M100" s="27">
        <f>IFERROR(100/'Skjema total MA'!I100*K100,0)</f>
        <v>1.3643501171557184</v>
      </c>
    </row>
    <row r="101" spans="1:13" ht="15.75" x14ac:dyDescent="0.2">
      <c r="A101" s="694" t="s">
        <v>398</v>
      </c>
      <c r="B101" s="287"/>
      <c r="C101" s="287"/>
      <c r="D101" s="165"/>
      <c r="E101" s="418"/>
      <c r="F101" s="287"/>
      <c r="G101" s="287"/>
      <c r="H101" s="165"/>
      <c r="I101" s="418"/>
      <c r="J101" s="287"/>
      <c r="K101" s="287"/>
      <c r="L101" s="165"/>
      <c r="M101" s="23"/>
    </row>
    <row r="102" spans="1:13" x14ac:dyDescent="0.2">
      <c r="A102" s="694" t="s">
        <v>12</v>
      </c>
      <c r="B102" s="235"/>
      <c r="C102" s="291"/>
      <c r="D102" s="165"/>
      <c r="E102" s="418"/>
      <c r="F102" s="287"/>
      <c r="G102" s="287"/>
      <c r="H102" s="165"/>
      <c r="I102" s="418"/>
      <c r="J102" s="287"/>
      <c r="K102" s="287"/>
      <c r="L102" s="165"/>
      <c r="M102" s="23"/>
    </row>
    <row r="103" spans="1:13" x14ac:dyDescent="0.2">
      <c r="A103" s="694" t="s">
        <v>13</v>
      </c>
      <c r="B103" s="235"/>
      <c r="C103" s="291"/>
      <c r="D103" s="165"/>
      <c r="E103" s="418"/>
      <c r="F103" s="287"/>
      <c r="G103" s="287"/>
      <c r="H103" s="165"/>
      <c r="I103" s="418"/>
      <c r="J103" s="287"/>
      <c r="K103" s="287"/>
      <c r="L103" s="165"/>
      <c r="M103" s="23"/>
    </row>
    <row r="104" spans="1:13" ht="15.75" x14ac:dyDescent="0.2">
      <c r="A104" s="694" t="s">
        <v>399</v>
      </c>
      <c r="B104" s="287"/>
      <c r="C104" s="287"/>
      <c r="D104" s="165"/>
      <c r="E104" s="418"/>
      <c r="F104" s="287"/>
      <c r="G104" s="287"/>
      <c r="H104" s="165"/>
      <c r="I104" s="418"/>
      <c r="J104" s="287"/>
      <c r="K104" s="287"/>
      <c r="L104" s="165"/>
      <c r="M104" s="23"/>
    </row>
    <row r="105" spans="1:13" x14ac:dyDescent="0.2">
      <c r="A105" s="694" t="s">
        <v>12</v>
      </c>
      <c r="B105" s="235"/>
      <c r="C105" s="291"/>
      <c r="D105" s="165"/>
      <c r="E105" s="418"/>
      <c r="F105" s="287"/>
      <c r="G105" s="287"/>
      <c r="H105" s="165"/>
      <c r="I105" s="418"/>
      <c r="J105" s="287"/>
      <c r="K105" s="287"/>
      <c r="L105" s="165"/>
      <c r="M105" s="23"/>
    </row>
    <row r="106" spans="1:13" x14ac:dyDescent="0.2">
      <c r="A106" s="694" t="s">
        <v>13</v>
      </c>
      <c r="B106" s="235"/>
      <c r="C106" s="291"/>
      <c r="D106" s="165"/>
      <c r="E106" s="418"/>
      <c r="F106" s="287"/>
      <c r="G106" s="287"/>
      <c r="H106" s="165"/>
      <c r="I106" s="418"/>
      <c r="J106" s="287"/>
      <c r="K106" s="287"/>
      <c r="L106" s="165"/>
      <c r="M106" s="23"/>
    </row>
    <row r="107" spans="1:13" ht="15.75" x14ac:dyDescent="0.2">
      <c r="A107" s="21" t="s">
        <v>402</v>
      </c>
      <c r="B107" s="234"/>
      <c r="C107" s="144"/>
      <c r="D107" s="165"/>
      <c r="E107" s="27"/>
      <c r="F107" s="234"/>
      <c r="G107" s="144"/>
      <c r="H107" s="165"/>
      <c r="I107" s="27"/>
      <c r="J107" s="289"/>
      <c r="K107" s="44"/>
      <c r="L107" s="256"/>
      <c r="M107" s="27"/>
    </row>
    <row r="108" spans="1:13" ht="15.75" x14ac:dyDescent="0.2">
      <c r="A108" s="21" t="s">
        <v>403</v>
      </c>
      <c r="B108" s="234"/>
      <c r="C108" s="234"/>
      <c r="D108" s="165"/>
      <c r="E108" s="27"/>
      <c r="F108" s="234"/>
      <c r="G108" s="234"/>
      <c r="H108" s="165"/>
      <c r="I108" s="27"/>
      <c r="J108" s="289"/>
      <c r="K108" s="44"/>
      <c r="L108" s="256"/>
      <c r="M108" s="27"/>
    </row>
    <row r="109" spans="1:13" ht="15.75" x14ac:dyDescent="0.2">
      <c r="A109" s="21" t="s">
        <v>404</v>
      </c>
      <c r="B109" s="234"/>
      <c r="C109" s="234"/>
      <c r="D109" s="165"/>
      <c r="E109" s="27"/>
      <c r="F109" s="234"/>
      <c r="G109" s="234"/>
      <c r="H109" s="165"/>
      <c r="I109" s="27"/>
      <c r="J109" s="289"/>
      <c r="K109" s="44"/>
      <c r="L109" s="256"/>
      <c r="M109" s="27"/>
    </row>
    <row r="110" spans="1:13" ht="15.75" x14ac:dyDescent="0.2">
      <c r="A110" s="21" t="s">
        <v>405</v>
      </c>
      <c r="B110" s="234"/>
      <c r="C110" s="234"/>
      <c r="D110" s="165"/>
      <c r="E110" s="27"/>
      <c r="F110" s="234"/>
      <c r="G110" s="234"/>
      <c r="H110" s="165"/>
      <c r="I110" s="27"/>
      <c r="J110" s="289"/>
      <c r="K110" s="44"/>
      <c r="L110" s="256"/>
      <c r="M110" s="27"/>
    </row>
    <row r="111" spans="1:13" ht="15.75" x14ac:dyDescent="0.2">
      <c r="A111" s="13" t="s">
        <v>384</v>
      </c>
      <c r="B111" s="309">
        <v>303.44600000000003</v>
      </c>
      <c r="C111" s="158">
        <v>68.75</v>
      </c>
      <c r="D111" s="170">
        <f>IF(B111=0, "    ---- ", IF(ABS(ROUND(100/B111*C111-100,1))&lt;999,ROUND(100/B111*C111-100,1),IF(ROUND(100/B111*C111-100,1)&gt;999,999,-999)))</f>
        <v>-77.3</v>
      </c>
      <c r="E111" s="11">
        <f>IFERROR(100/'Skjema total MA'!C111*C111,0)</f>
        <v>3.0154952048773817E-2</v>
      </c>
      <c r="F111" s="309">
        <v>46177.891000000003</v>
      </c>
      <c r="G111" s="158">
        <v>30508.775000000001</v>
      </c>
      <c r="H111" s="170">
        <f>IF(F111=0, "    ---- ", IF(ABS(ROUND(100/F111*G111-100,1))&lt;999,ROUND(100/F111*G111-100,1),IF(ROUND(100/F111*G111-100,1)&gt;999,999,-999)))</f>
        <v>-33.9</v>
      </c>
      <c r="I111" s="11">
        <f>IFERROR(100/'Skjema total MA'!F111*G111,0)</f>
        <v>0.42985156934755875</v>
      </c>
      <c r="J111" s="310">
        <f t="shared" ref="J111:K111" si="15">SUM(B111,F111)</f>
        <v>46481.337000000007</v>
      </c>
      <c r="K111" s="236">
        <f t="shared" si="15"/>
        <v>30577.525000000001</v>
      </c>
      <c r="L111" s="429">
        <f>IF(J111=0, "    ---- ", IF(ABS(ROUND(100/J111*K111-100,1))&lt;999,ROUND(100/J111*K111-100,1),IF(ROUND(100/J111*K111-100,1)&gt;999,999,-999)))</f>
        <v>-34.200000000000003</v>
      </c>
      <c r="M111" s="11">
        <f>IFERROR(100/'Skjema total MA'!I111*K111,0)</f>
        <v>0.41741195027176986</v>
      </c>
    </row>
    <row r="112" spans="1:13" x14ac:dyDescent="0.2">
      <c r="A112" s="21" t="s">
        <v>9</v>
      </c>
      <c r="B112" s="234"/>
      <c r="C112" s="144"/>
      <c r="D112" s="165"/>
      <c r="E112" s="27"/>
      <c r="F112" s="234"/>
      <c r="G112" s="144"/>
      <c r="H112" s="165"/>
      <c r="I112" s="27"/>
      <c r="J112" s="289"/>
      <c r="K112" s="44"/>
      <c r="L112" s="256"/>
      <c r="M112" s="27"/>
    </row>
    <row r="113" spans="1:14" x14ac:dyDescent="0.2">
      <c r="A113" s="21" t="s">
        <v>10</v>
      </c>
      <c r="B113" s="234">
        <v>303.44600000000003</v>
      </c>
      <c r="C113" s="144">
        <v>68.75</v>
      </c>
      <c r="D113" s="165">
        <f t="shared" ref="D113:D121" si="16">IF(B113=0, "    ---- ", IF(ABS(ROUND(100/B113*C113-100,1))&lt;999,ROUND(100/B113*C113-100,1),IF(ROUND(100/B113*C113-100,1)&gt;999,999,-999)))</f>
        <v>-77.3</v>
      </c>
      <c r="E113" s="27">
        <f>IFERROR(100/'Skjema total MA'!C113*C113,0)</f>
        <v>4.3298439199906555</v>
      </c>
      <c r="F113" s="234">
        <v>46177.891000000003</v>
      </c>
      <c r="G113" s="144">
        <v>30508.775000000001</v>
      </c>
      <c r="H113" s="165">
        <f t="shared" ref="H113:H121" si="17">IF(F113=0, "    ---- ", IF(ABS(ROUND(100/F113*G113-100,1))&lt;999,ROUND(100/F113*G113-100,1),IF(ROUND(100/F113*G113-100,1)&gt;999,999,-999)))</f>
        <v>-33.9</v>
      </c>
      <c r="I113" s="27">
        <f>IFERROR(100/'Skjema total MA'!F113*G113,0)</f>
        <v>0.43229139042919795</v>
      </c>
      <c r="J113" s="289">
        <f t="shared" ref="J113:K121" si="18">SUM(B113,F113)</f>
        <v>46481.337000000007</v>
      </c>
      <c r="K113" s="44">
        <f t="shared" si="18"/>
        <v>30577.525000000001</v>
      </c>
      <c r="L113" s="256">
        <f t="shared" ref="L113:L121" si="19">IF(J113=0, "    ---- ", IF(ABS(ROUND(100/J113*K113-100,1))&lt;999,ROUND(100/J113*K113-100,1),IF(ROUND(100/J113*K113-100,1)&gt;999,999,-999)))</f>
        <v>-34.200000000000003</v>
      </c>
      <c r="M113" s="27">
        <f>IFERROR(100/'Skjema total MA'!I113*K113,0)</f>
        <v>0.43316808144478647</v>
      </c>
    </row>
    <row r="114" spans="1:14" x14ac:dyDescent="0.2">
      <c r="A114" s="21" t="s">
        <v>26</v>
      </c>
      <c r="B114" s="234"/>
      <c r="C114" s="144"/>
      <c r="D114" s="165"/>
      <c r="E114" s="27"/>
      <c r="F114" s="234"/>
      <c r="G114" s="144"/>
      <c r="H114" s="165"/>
      <c r="I114" s="27"/>
      <c r="J114" s="289"/>
      <c r="K114" s="44"/>
      <c r="L114" s="256"/>
      <c r="M114" s="27"/>
    </row>
    <row r="115" spans="1:14" x14ac:dyDescent="0.2">
      <c r="A115" s="694" t="s">
        <v>15</v>
      </c>
      <c r="B115" s="287"/>
      <c r="C115" s="287"/>
      <c r="D115" s="165"/>
      <c r="E115" s="418"/>
      <c r="F115" s="287"/>
      <c r="G115" s="287"/>
      <c r="H115" s="165"/>
      <c r="I115" s="418"/>
      <c r="J115" s="287"/>
      <c r="K115" s="287"/>
      <c r="L115" s="165"/>
      <c r="M115" s="23"/>
    </row>
    <row r="116" spans="1:14" ht="15.75" x14ac:dyDescent="0.2">
      <c r="A116" s="21" t="s">
        <v>410</v>
      </c>
      <c r="B116" s="234"/>
      <c r="C116" s="234"/>
      <c r="D116" s="165"/>
      <c r="E116" s="27"/>
      <c r="F116" s="234"/>
      <c r="G116" s="234"/>
      <c r="H116" s="165"/>
      <c r="I116" s="27"/>
      <c r="J116" s="289"/>
      <c r="K116" s="44"/>
      <c r="L116" s="256"/>
      <c r="M116" s="27"/>
    </row>
    <row r="117" spans="1:14" ht="15.75" x14ac:dyDescent="0.2">
      <c r="A117" s="21" t="s">
        <v>411</v>
      </c>
      <c r="B117" s="234"/>
      <c r="C117" s="234"/>
      <c r="D117" s="165"/>
      <c r="E117" s="27"/>
      <c r="F117" s="234"/>
      <c r="G117" s="234"/>
      <c r="H117" s="165"/>
      <c r="I117" s="27"/>
      <c r="J117" s="289"/>
      <c r="K117" s="44"/>
      <c r="L117" s="256"/>
      <c r="M117" s="27"/>
    </row>
    <row r="118" spans="1:14" ht="15.75" x14ac:dyDescent="0.2">
      <c r="A118" s="21" t="s">
        <v>405</v>
      </c>
      <c r="B118" s="234"/>
      <c r="C118" s="234"/>
      <c r="D118" s="165"/>
      <c r="E118" s="27"/>
      <c r="F118" s="234"/>
      <c r="G118" s="234"/>
      <c r="H118" s="165"/>
      <c r="I118" s="27"/>
      <c r="J118" s="289"/>
      <c r="K118" s="44"/>
      <c r="L118" s="256"/>
      <c r="M118" s="27"/>
    </row>
    <row r="119" spans="1:14" ht="15.75" x14ac:dyDescent="0.2">
      <c r="A119" s="13" t="s">
        <v>385</v>
      </c>
      <c r="B119" s="309">
        <v>733.12800000000004</v>
      </c>
      <c r="C119" s="158">
        <v>1816.404</v>
      </c>
      <c r="D119" s="170">
        <f t="shared" si="16"/>
        <v>147.80000000000001</v>
      </c>
      <c r="E119" s="11">
        <f>IFERROR(100/'Skjema total MA'!C119*C119,0)</f>
        <v>0.5284705315819157</v>
      </c>
      <c r="F119" s="309">
        <v>81510.804999999993</v>
      </c>
      <c r="G119" s="158">
        <v>88946.504000000001</v>
      </c>
      <c r="H119" s="170">
        <f t="shared" si="17"/>
        <v>9.1</v>
      </c>
      <c r="I119" s="11">
        <f>IFERROR(100/'Skjema total MA'!F119*G119,0)</f>
        <v>1.1655814914983151</v>
      </c>
      <c r="J119" s="310">
        <f t="shared" si="18"/>
        <v>82243.93299999999</v>
      </c>
      <c r="K119" s="236">
        <f t="shared" si="18"/>
        <v>90762.907999999996</v>
      </c>
      <c r="L119" s="429">
        <f t="shared" si="19"/>
        <v>10.4</v>
      </c>
      <c r="M119" s="11">
        <f>IFERROR(100/'Skjema total MA'!I119*K119,0)</f>
        <v>1.1381223286831339</v>
      </c>
    </row>
    <row r="120" spans="1:14" x14ac:dyDescent="0.2">
      <c r="A120" s="21" t="s">
        <v>9</v>
      </c>
      <c r="B120" s="234"/>
      <c r="C120" s="144"/>
      <c r="D120" s="165"/>
      <c r="E120" s="27"/>
      <c r="F120" s="234"/>
      <c r="G120" s="144"/>
      <c r="H120" s="165"/>
      <c r="I120" s="27"/>
      <c r="J120" s="289"/>
      <c r="K120" s="44"/>
      <c r="L120" s="256"/>
      <c r="M120" s="27"/>
    </row>
    <row r="121" spans="1:14" x14ac:dyDescent="0.2">
      <c r="A121" s="21" t="s">
        <v>10</v>
      </c>
      <c r="B121" s="234">
        <v>733.12800000000004</v>
      </c>
      <c r="C121" s="144">
        <v>1816.404</v>
      </c>
      <c r="D121" s="165">
        <f t="shared" si="16"/>
        <v>147.80000000000001</v>
      </c>
      <c r="E121" s="27">
        <f>IFERROR(100/'Skjema total MA'!C121*C121,0)</f>
        <v>14.838644894798666</v>
      </c>
      <c r="F121" s="234">
        <v>81510.804999999993</v>
      </c>
      <c r="G121" s="144">
        <v>88946.504000000001</v>
      </c>
      <c r="H121" s="165">
        <f t="shared" si="17"/>
        <v>9.1</v>
      </c>
      <c r="I121" s="27">
        <f>IFERROR(100/'Skjema total MA'!F121*G121,0)</f>
        <v>1.1655814914983151</v>
      </c>
      <c r="J121" s="289">
        <f t="shared" si="18"/>
        <v>82243.93299999999</v>
      </c>
      <c r="K121" s="44">
        <f t="shared" si="18"/>
        <v>90762.907999999996</v>
      </c>
      <c r="L121" s="256">
        <f t="shared" si="19"/>
        <v>10.4</v>
      </c>
      <c r="M121" s="27">
        <f>IFERROR(100/'Skjema total MA'!I121*K121,0)</f>
        <v>1.187479352793932</v>
      </c>
    </row>
    <row r="122" spans="1:14" x14ac:dyDescent="0.2">
      <c r="A122" s="21" t="s">
        <v>26</v>
      </c>
      <c r="B122" s="234"/>
      <c r="C122" s="144"/>
      <c r="D122" s="165"/>
      <c r="E122" s="27"/>
      <c r="F122" s="234"/>
      <c r="G122" s="144"/>
      <c r="H122" s="165"/>
      <c r="I122" s="27"/>
      <c r="J122" s="289"/>
      <c r="K122" s="44"/>
      <c r="L122" s="256"/>
      <c r="M122" s="27"/>
    </row>
    <row r="123" spans="1:14" x14ac:dyDescent="0.2">
      <c r="A123" s="694" t="s">
        <v>14</v>
      </c>
      <c r="B123" s="287"/>
      <c r="C123" s="287"/>
      <c r="D123" s="165"/>
      <c r="E123" s="418"/>
      <c r="F123" s="287"/>
      <c r="G123" s="287"/>
      <c r="H123" s="165"/>
      <c r="I123" s="418"/>
      <c r="J123" s="287"/>
      <c r="K123" s="287"/>
      <c r="L123" s="165"/>
      <c r="M123" s="23"/>
    </row>
    <row r="124" spans="1:14" ht="15.75" x14ac:dyDescent="0.2">
      <c r="A124" s="21" t="s">
        <v>412</v>
      </c>
      <c r="B124" s="234"/>
      <c r="C124" s="234"/>
      <c r="D124" s="165"/>
      <c r="E124" s="27"/>
      <c r="F124" s="234"/>
      <c r="G124" s="234"/>
      <c r="H124" s="165"/>
      <c r="I124" s="27"/>
      <c r="J124" s="289"/>
      <c r="K124" s="44"/>
      <c r="L124" s="256"/>
      <c r="M124" s="27"/>
    </row>
    <row r="125" spans="1:14" ht="15.75" x14ac:dyDescent="0.2">
      <c r="A125" s="21" t="s">
        <v>404</v>
      </c>
      <c r="B125" s="234"/>
      <c r="C125" s="234"/>
      <c r="D125" s="165"/>
      <c r="E125" s="27"/>
      <c r="F125" s="234"/>
      <c r="G125" s="234"/>
      <c r="H125" s="165"/>
      <c r="I125" s="27"/>
      <c r="J125" s="289"/>
      <c r="K125" s="44"/>
      <c r="L125" s="256"/>
      <c r="M125" s="27"/>
    </row>
    <row r="126" spans="1:14" ht="15.75" x14ac:dyDescent="0.2">
      <c r="A126" s="10" t="s">
        <v>405</v>
      </c>
      <c r="B126" s="45"/>
      <c r="C126" s="45"/>
      <c r="D126" s="166"/>
      <c r="E126" s="419"/>
      <c r="F126" s="45"/>
      <c r="G126" s="45"/>
      <c r="H126" s="166"/>
      <c r="I126" s="22"/>
      <c r="J126" s="290"/>
      <c r="K126" s="45"/>
      <c r="L126" s="257"/>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8"/>
      <c r="C130" s="728"/>
      <c r="D130" s="728"/>
      <c r="E130" s="300"/>
      <c r="F130" s="728"/>
      <c r="G130" s="728"/>
      <c r="H130" s="728"/>
      <c r="I130" s="300"/>
      <c r="J130" s="728"/>
      <c r="K130" s="728"/>
      <c r="L130" s="728"/>
      <c r="M130" s="300"/>
    </row>
    <row r="131" spans="1:14" s="3" customFormat="1" x14ac:dyDescent="0.2">
      <c r="A131" s="143"/>
      <c r="B131" s="724" t="s">
        <v>0</v>
      </c>
      <c r="C131" s="725"/>
      <c r="D131" s="725"/>
      <c r="E131" s="302"/>
      <c r="F131" s="724" t="s">
        <v>1</v>
      </c>
      <c r="G131" s="725"/>
      <c r="H131" s="725"/>
      <c r="I131" s="305"/>
      <c r="J131" s="724" t="s">
        <v>2</v>
      </c>
      <c r="K131" s="725"/>
      <c r="L131" s="725"/>
      <c r="M131" s="305"/>
      <c r="N131" s="147"/>
    </row>
    <row r="132" spans="1:14" s="3" customFormat="1" x14ac:dyDescent="0.2">
      <c r="A132" s="140"/>
      <c r="B132" s="151" t="s">
        <v>372</v>
      </c>
      <c r="C132" s="151" t="s">
        <v>373</v>
      </c>
      <c r="D132" s="246" t="s">
        <v>3</v>
      </c>
      <c r="E132" s="306" t="s">
        <v>29</v>
      </c>
      <c r="F132" s="151" t="s">
        <v>372</v>
      </c>
      <c r="G132" s="151" t="s">
        <v>373</v>
      </c>
      <c r="H132" s="206" t="s">
        <v>3</v>
      </c>
      <c r="I132" s="161" t="s">
        <v>29</v>
      </c>
      <c r="J132" s="247" t="s">
        <v>372</v>
      </c>
      <c r="K132" s="247" t="s">
        <v>373</v>
      </c>
      <c r="L132" s="248" t="s">
        <v>3</v>
      </c>
      <c r="M132" s="161" t="s">
        <v>29</v>
      </c>
      <c r="N132" s="147"/>
    </row>
    <row r="133" spans="1:14" s="3" customFormat="1" x14ac:dyDescent="0.2">
      <c r="A133" s="692"/>
      <c r="B133" s="155"/>
      <c r="C133" s="155"/>
      <c r="D133" s="248" t="s">
        <v>4</v>
      </c>
      <c r="E133" s="155" t="s">
        <v>30</v>
      </c>
      <c r="F133" s="160"/>
      <c r="G133" s="160"/>
      <c r="H133" s="206" t="s">
        <v>4</v>
      </c>
      <c r="I133" s="155" t="s">
        <v>30</v>
      </c>
      <c r="J133" s="155"/>
      <c r="K133" s="155"/>
      <c r="L133" s="149" t="s">
        <v>4</v>
      </c>
      <c r="M133" s="155" t="s">
        <v>30</v>
      </c>
      <c r="N133" s="147"/>
    </row>
    <row r="134" spans="1:14" s="3" customFormat="1" ht="15.75" x14ac:dyDescent="0.2">
      <c r="A134" s="14" t="s">
        <v>406</v>
      </c>
      <c r="B134" s="236"/>
      <c r="C134" s="310"/>
      <c r="D134" s="352"/>
      <c r="E134" s="11"/>
      <c r="F134" s="317"/>
      <c r="G134" s="318"/>
      <c r="H134" s="432"/>
      <c r="I134" s="24"/>
      <c r="J134" s="319"/>
      <c r="K134" s="319"/>
      <c r="L134" s="428"/>
      <c r="M134" s="11"/>
      <c r="N134" s="147"/>
    </row>
    <row r="135" spans="1:14" s="3" customFormat="1" ht="15.75" x14ac:dyDescent="0.2">
      <c r="A135" s="13" t="s">
        <v>409</v>
      </c>
      <c r="B135" s="236"/>
      <c r="C135" s="310"/>
      <c r="D135" s="170"/>
      <c r="E135" s="11"/>
      <c r="F135" s="236"/>
      <c r="G135" s="310"/>
      <c r="H135" s="433"/>
      <c r="I135" s="24"/>
      <c r="J135" s="309"/>
      <c r="K135" s="309"/>
      <c r="L135" s="429"/>
      <c r="M135" s="11"/>
      <c r="N135" s="147"/>
    </row>
    <row r="136" spans="1:14" s="3" customFormat="1" ht="15.75" x14ac:dyDescent="0.2">
      <c r="A136" s="13" t="s">
        <v>407</v>
      </c>
      <c r="B136" s="236"/>
      <c r="C136" s="310"/>
      <c r="D136" s="170"/>
      <c r="E136" s="11"/>
      <c r="F136" s="236"/>
      <c r="G136" s="310"/>
      <c r="H136" s="433"/>
      <c r="I136" s="24"/>
      <c r="J136" s="309"/>
      <c r="K136" s="309"/>
      <c r="L136" s="429"/>
      <c r="M136" s="11"/>
      <c r="N136" s="147"/>
    </row>
    <row r="137" spans="1:14" s="3" customFormat="1" ht="15.75" x14ac:dyDescent="0.2">
      <c r="A137" s="41" t="s">
        <v>413</v>
      </c>
      <c r="B137" s="278"/>
      <c r="C137" s="316"/>
      <c r="D137" s="168"/>
      <c r="E137" s="9"/>
      <c r="F137" s="278"/>
      <c r="G137" s="316"/>
      <c r="H137" s="434"/>
      <c r="I137" s="36"/>
      <c r="J137" s="315"/>
      <c r="K137" s="315"/>
      <c r="L137" s="430"/>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137" priority="132">
      <formula>kvartal &lt; 4</formula>
    </cfRule>
  </conditionalFormatting>
  <conditionalFormatting sqref="B69">
    <cfRule type="expression" dxfId="1136" priority="100">
      <formula>kvartal &lt; 4</formula>
    </cfRule>
  </conditionalFormatting>
  <conditionalFormatting sqref="C69">
    <cfRule type="expression" dxfId="1135" priority="99">
      <formula>kvartal &lt; 4</formula>
    </cfRule>
  </conditionalFormatting>
  <conditionalFormatting sqref="B72">
    <cfRule type="expression" dxfId="1134" priority="98">
      <formula>kvartal &lt; 4</formula>
    </cfRule>
  </conditionalFormatting>
  <conditionalFormatting sqref="C72">
    <cfRule type="expression" dxfId="1133" priority="97">
      <formula>kvartal &lt; 4</formula>
    </cfRule>
  </conditionalFormatting>
  <conditionalFormatting sqref="B80">
    <cfRule type="expression" dxfId="1132" priority="96">
      <formula>kvartal &lt; 4</formula>
    </cfRule>
  </conditionalFormatting>
  <conditionalFormatting sqref="C80">
    <cfRule type="expression" dxfId="1131" priority="95">
      <formula>kvartal &lt; 4</formula>
    </cfRule>
  </conditionalFormatting>
  <conditionalFormatting sqref="B83">
    <cfRule type="expression" dxfId="1130" priority="94">
      <formula>kvartal &lt; 4</formula>
    </cfRule>
  </conditionalFormatting>
  <conditionalFormatting sqref="C83">
    <cfRule type="expression" dxfId="1129" priority="93">
      <formula>kvartal &lt; 4</formula>
    </cfRule>
  </conditionalFormatting>
  <conditionalFormatting sqref="B90">
    <cfRule type="expression" dxfId="1128" priority="84">
      <formula>kvartal &lt; 4</formula>
    </cfRule>
  </conditionalFormatting>
  <conditionalFormatting sqref="C90">
    <cfRule type="expression" dxfId="1127" priority="83">
      <formula>kvartal &lt; 4</formula>
    </cfRule>
  </conditionalFormatting>
  <conditionalFormatting sqref="B93">
    <cfRule type="expression" dxfId="1126" priority="82">
      <formula>kvartal &lt; 4</formula>
    </cfRule>
  </conditionalFormatting>
  <conditionalFormatting sqref="C93">
    <cfRule type="expression" dxfId="1125" priority="81">
      <formula>kvartal &lt; 4</formula>
    </cfRule>
  </conditionalFormatting>
  <conditionalFormatting sqref="B101">
    <cfRule type="expression" dxfId="1124" priority="80">
      <formula>kvartal &lt; 4</formula>
    </cfRule>
  </conditionalFormatting>
  <conditionalFormatting sqref="C101">
    <cfRule type="expression" dxfId="1123" priority="79">
      <formula>kvartal &lt; 4</formula>
    </cfRule>
  </conditionalFormatting>
  <conditionalFormatting sqref="B104">
    <cfRule type="expression" dxfId="1122" priority="78">
      <formula>kvartal &lt; 4</formula>
    </cfRule>
  </conditionalFormatting>
  <conditionalFormatting sqref="C104">
    <cfRule type="expression" dxfId="1121" priority="77">
      <formula>kvartal &lt; 4</formula>
    </cfRule>
  </conditionalFormatting>
  <conditionalFormatting sqref="B115">
    <cfRule type="expression" dxfId="1120" priority="76">
      <formula>kvartal &lt; 4</formula>
    </cfRule>
  </conditionalFormatting>
  <conditionalFormatting sqref="C115">
    <cfRule type="expression" dxfId="1119" priority="75">
      <formula>kvartal &lt; 4</formula>
    </cfRule>
  </conditionalFormatting>
  <conditionalFormatting sqref="B123">
    <cfRule type="expression" dxfId="1118" priority="74">
      <formula>kvartal &lt; 4</formula>
    </cfRule>
  </conditionalFormatting>
  <conditionalFormatting sqref="C123">
    <cfRule type="expression" dxfId="1117" priority="73">
      <formula>kvartal &lt; 4</formula>
    </cfRule>
  </conditionalFormatting>
  <conditionalFormatting sqref="F70">
    <cfRule type="expression" dxfId="1116" priority="72">
      <formula>kvartal &lt; 4</formula>
    </cfRule>
  </conditionalFormatting>
  <conditionalFormatting sqref="G70">
    <cfRule type="expression" dxfId="1115" priority="71">
      <formula>kvartal &lt; 4</formula>
    </cfRule>
  </conditionalFormatting>
  <conditionalFormatting sqref="F71:G71">
    <cfRule type="expression" dxfId="1114" priority="70">
      <formula>kvartal &lt; 4</formula>
    </cfRule>
  </conditionalFormatting>
  <conditionalFormatting sqref="F73:G74">
    <cfRule type="expression" dxfId="1113" priority="69">
      <formula>kvartal &lt; 4</formula>
    </cfRule>
  </conditionalFormatting>
  <conditionalFormatting sqref="F81:G82">
    <cfRule type="expression" dxfId="1112" priority="68">
      <formula>kvartal &lt; 4</formula>
    </cfRule>
  </conditionalFormatting>
  <conditionalFormatting sqref="F84:G85">
    <cfRule type="expression" dxfId="1111" priority="67">
      <formula>kvartal &lt; 4</formula>
    </cfRule>
  </conditionalFormatting>
  <conditionalFormatting sqref="F91:G92">
    <cfRule type="expression" dxfId="1110" priority="62">
      <formula>kvartal &lt; 4</formula>
    </cfRule>
  </conditionalFormatting>
  <conditionalFormatting sqref="F94:G95">
    <cfRule type="expression" dxfId="1109" priority="61">
      <formula>kvartal &lt; 4</formula>
    </cfRule>
  </conditionalFormatting>
  <conditionalFormatting sqref="F102:G103">
    <cfRule type="expression" dxfId="1108" priority="60">
      <formula>kvartal &lt; 4</formula>
    </cfRule>
  </conditionalFormatting>
  <conditionalFormatting sqref="F105:G106">
    <cfRule type="expression" dxfId="1107" priority="59">
      <formula>kvartal &lt; 4</formula>
    </cfRule>
  </conditionalFormatting>
  <conditionalFormatting sqref="F115">
    <cfRule type="expression" dxfId="1106" priority="58">
      <formula>kvartal &lt; 4</formula>
    </cfRule>
  </conditionalFormatting>
  <conditionalFormatting sqref="G115">
    <cfRule type="expression" dxfId="1105" priority="57">
      <formula>kvartal &lt; 4</formula>
    </cfRule>
  </conditionalFormatting>
  <conditionalFormatting sqref="F123:G123">
    <cfRule type="expression" dxfId="1104" priority="56">
      <formula>kvartal &lt; 4</formula>
    </cfRule>
  </conditionalFormatting>
  <conditionalFormatting sqref="F69:G69">
    <cfRule type="expression" dxfId="1103" priority="55">
      <formula>kvartal &lt; 4</formula>
    </cfRule>
  </conditionalFormatting>
  <conditionalFormatting sqref="F72:G72">
    <cfRule type="expression" dxfId="1102" priority="54">
      <formula>kvartal &lt; 4</formula>
    </cfRule>
  </conditionalFormatting>
  <conditionalFormatting sqref="F80:G80">
    <cfRule type="expression" dxfId="1101" priority="53">
      <formula>kvartal &lt; 4</formula>
    </cfRule>
  </conditionalFormatting>
  <conditionalFormatting sqref="F83:G83">
    <cfRule type="expression" dxfId="1100" priority="52">
      <formula>kvartal &lt; 4</formula>
    </cfRule>
  </conditionalFormatting>
  <conditionalFormatting sqref="F90:G90">
    <cfRule type="expression" dxfId="1099" priority="46">
      <formula>kvartal &lt; 4</formula>
    </cfRule>
  </conditionalFormatting>
  <conditionalFormatting sqref="F93">
    <cfRule type="expression" dxfId="1098" priority="45">
      <formula>kvartal &lt; 4</formula>
    </cfRule>
  </conditionalFormatting>
  <conditionalFormatting sqref="G93">
    <cfRule type="expression" dxfId="1097" priority="44">
      <formula>kvartal &lt; 4</formula>
    </cfRule>
  </conditionalFormatting>
  <conditionalFormatting sqref="F101">
    <cfRule type="expression" dxfId="1096" priority="43">
      <formula>kvartal &lt; 4</formula>
    </cfRule>
  </conditionalFormatting>
  <conditionalFormatting sqref="G101">
    <cfRule type="expression" dxfId="1095" priority="42">
      <formula>kvartal &lt; 4</formula>
    </cfRule>
  </conditionalFormatting>
  <conditionalFormatting sqref="G104">
    <cfRule type="expression" dxfId="1094" priority="41">
      <formula>kvartal &lt; 4</formula>
    </cfRule>
  </conditionalFormatting>
  <conditionalFormatting sqref="F104">
    <cfRule type="expression" dxfId="1093" priority="40">
      <formula>kvartal &lt; 4</formula>
    </cfRule>
  </conditionalFormatting>
  <conditionalFormatting sqref="J69:K73">
    <cfRule type="expression" dxfId="1092" priority="39">
      <formula>kvartal &lt; 4</formula>
    </cfRule>
  </conditionalFormatting>
  <conditionalFormatting sqref="J74:K74">
    <cfRule type="expression" dxfId="1091" priority="38">
      <formula>kvartal &lt; 4</formula>
    </cfRule>
  </conditionalFormatting>
  <conditionalFormatting sqref="J80:K85">
    <cfRule type="expression" dxfId="1090" priority="37">
      <formula>kvartal &lt; 4</formula>
    </cfRule>
  </conditionalFormatting>
  <conditionalFormatting sqref="J90:K95">
    <cfRule type="expression" dxfId="1089" priority="34">
      <formula>kvartal &lt; 4</formula>
    </cfRule>
  </conditionalFormatting>
  <conditionalFormatting sqref="J101:K106">
    <cfRule type="expression" dxfId="1088" priority="33">
      <formula>kvartal &lt; 4</formula>
    </cfRule>
  </conditionalFormatting>
  <conditionalFormatting sqref="J115:K115">
    <cfRule type="expression" dxfId="1087" priority="32">
      <formula>kvartal &lt; 4</formula>
    </cfRule>
  </conditionalFormatting>
  <conditionalFormatting sqref="J123:K123">
    <cfRule type="expression" dxfId="1086" priority="31">
      <formula>kvartal &lt; 4</formula>
    </cfRule>
  </conditionalFormatting>
  <conditionalFormatting sqref="A50:A52">
    <cfRule type="expression" dxfId="1085" priority="12">
      <formula>kvartal &lt; 4</formula>
    </cfRule>
  </conditionalFormatting>
  <conditionalFormatting sqref="A69:A74">
    <cfRule type="expression" dxfId="1084" priority="10">
      <formula>kvartal &lt; 4</formula>
    </cfRule>
  </conditionalFormatting>
  <conditionalFormatting sqref="A80:A85">
    <cfRule type="expression" dxfId="1083" priority="9">
      <formula>kvartal &lt; 4</formula>
    </cfRule>
  </conditionalFormatting>
  <conditionalFormatting sqref="A90:A95">
    <cfRule type="expression" dxfId="1082" priority="6">
      <formula>kvartal &lt; 4</formula>
    </cfRule>
  </conditionalFormatting>
  <conditionalFormatting sqref="A101:A106">
    <cfRule type="expression" dxfId="1081" priority="5">
      <formula>kvartal &lt; 4</formula>
    </cfRule>
  </conditionalFormatting>
  <conditionalFormatting sqref="A115">
    <cfRule type="expression" dxfId="1080" priority="4">
      <formula>kvartal &lt; 4</formula>
    </cfRule>
  </conditionalFormatting>
  <conditionalFormatting sqref="A123">
    <cfRule type="expression" dxfId="1079" priority="3">
      <formula>kvartal &lt; 4</formula>
    </cfRule>
  </conditionalFormatting>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5"/>
  <dimension ref="A1:N144"/>
  <sheetViews>
    <sheetView showGridLines="0" zoomScale="90" zoomScaleNormal="90" workbookViewId="0"/>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130</v>
      </c>
      <c r="B1" s="695">
        <v>20</v>
      </c>
      <c r="C1" s="250" t="s">
        <v>92</v>
      </c>
      <c r="D1" s="26"/>
      <c r="E1" s="26"/>
      <c r="F1" s="26"/>
      <c r="G1" s="26"/>
      <c r="H1" s="26"/>
      <c r="I1" s="26"/>
      <c r="J1" s="26"/>
      <c r="K1" s="26"/>
      <c r="L1" s="26"/>
      <c r="M1" s="26"/>
    </row>
    <row r="2" spans="1:14" ht="15.75" x14ac:dyDescent="0.25">
      <c r="A2" s="164" t="s">
        <v>28</v>
      </c>
      <c r="B2" s="727"/>
      <c r="C2" s="727"/>
      <c r="D2" s="727"/>
      <c r="E2" s="300"/>
      <c r="F2" s="727"/>
      <c r="G2" s="727"/>
      <c r="H2" s="727"/>
      <c r="I2" s="300"/>
      <c r="J2" s="727"/>
      <c r="K2" s="727"/>
      <c r="L2" s="727"/>
      <c r="M2" s="300"/>
    </row>
    <row r="3" spans="1:14" ht="15.75" x14ac:dyDescent="0.25">
      <c r="A3" s="162"/>
      <c r="B3" s="300"/>
      <c r="C3" s="300"/>
      <c r="D3" s="300"/>
      <c r="E3" s="300"/>
      <c r="F3" s="300"/>
      <c r="G3" s="300"/>
      <c r="H3" s="300"/>
      <c r="I3" s="300"/>
      <c r="J3" s="300"/>
      <c r="K3" s="300"/>
      <c r="L3" s="300"/>
      <c r="M3" s="300"/>
    </row>
    <row r="4" spans="1:14" x14ac:dyDescent="0.2">
      <c r="A4" s="143"/>
      <c r="B4" s="724" t="s">
        <v>0</v>
      </c>
      <c r="C4" s="725"/>
      <c r="D4" s="725"/>
      <c r="E4" s="302"/>
      <c r="F4" s="724" t="s">
        <v>1</v>
      </c>
      <c r="G4" s="725"/>
      <c r="H4" s="725"/>
      <c r="I4" s="305"/>
      <c r="J4" s="724" t="s">
        <v>2</v>
      </c>
      <c r="K4" s="725"/>
      <c r="L4" s="725"/>
      <c r="M4" s="305"/>
    </row>
    <row r="5" spans="1:14" x14ac:dyDescent="0.2">
      <c r="A5" s="157"/>
      <c r="B5" s="151" t="s">
        <v>372</v>
      </c>
      <c r="C5" s="151" t="s">
        <v>373</v>
      </c>
      <c r="D5" s="246" t="s">
        <v>3</v>
      </c>
      <c r="E5" s="306" t="s">
        <v>29</v>
      </c>
      <c r="F5" s="151" t="s">
        <v>372</v>
      </c>
      <c r="G5" s="151" t="s">
        <v>373</v>
      </c>
      <c r="H5" s="246" t="s">
        <v>3</v>
      </c>
      <c r="I5" s="161" t="s">
        <v>29</v>
      </c>
      <c r="J5" s="151" t="s">
        <v>372</v>
      </c>
      <c r="K5" s="151" t="s">
        <v>373</v>
      </c>
      <c r="L5" s="246" t="s">
        <v>3</v>
      </c>
      <c r="M5" s="161" t="s">
        <v>29</v>
      </c>
    </row>
    <row r="6" spans="1:14" x14ac:dyDescent="0.2">
      <c r="A6" s="691"/>
      <c r="B6" s="155"/>
      <c r="C6" s="155"/>
      <c r="D6" s="248" t="s">
        <v>4</v>
      </c>
      <c r="E6" s="155" t="s">
        <v>30</v>
      </c>
      <c r="F6" s="160"/>
      <c r="G6" s="160"/>
      <c r="H6" s="246" t="s">
        <v>4</v>
      </c>
      <c r="I6" s="155" t="s">
        <v>30</v>
      </c>
      <c r="J6" s="160"/>
      <c r="K6" s="160"/>
      <c r="L6" s="246" t="s">
        <v>4</v>
      </c>
      <c r="M6" s="155" t="s">
        <v>30</v>
      </c>
    </row>
    <row r="7" spans="1:14" ht="15.75" x14ac:dyDescent="0.2">
      <c r="A7" s="14" t="s">
        <v>23</v>
      </c>
      <c r="B7" s="307"/>
      <c r="C7" s="308"/>
      <c r="D7" s="352"/>
      <c r="E7" s="11"/>
      <c r="F7" s="307"/>
      <c r="G7" s="308"/>
      <c r="H7" s="352"/>
      <c r="I7" s="159"/>
      <c r="J7" s="309"/>
      <c r="K7" s="310"/>
      <c r="L7" s="428"/>
      <c r="M7" s="11"/>
    </row>
    <row r="8" spans="1:14" ht="15.75" x14ac:dyDescent="0.2">
      <c r="A8" s="21" t="s">
        <v>25</v>
      </c>
      <c r="B8" s="283"/>
      <c r="C8" s="284"/>
      <c r="D8" s="165"/>
      <c r="E8" s="27"/>
      <c r="F8" s="287"/>
      <c r="G8" s="288"/>
      <c r="H8" s="165"/>
      <c r="I8" s="175"/>
      <c r="J8" s="234"/>
      <c r="K8" s="289"/>
      <c r="L8" s="256"/>
      <c r="M8" s="27"/>
    </row>
    <row r="9" spans="1:14" ht="15.75" x14ac:dyDescent="0.2">
      <c r="A9" s="21" t="s">
        <v>24</v>
      </c>
      <c r="B9" s="283"/>
      <c r="C9" s="284"/>
      <c r="D9" s="165"/>
      <c r="E9" s="27"/>
      <c r="F9" s="287"/>
      <c r="G9" s="288"/>
      <c r="H9" s="165"/>
      <c r="I9" s="175"/>
      <c r="J9" s="234"/>
      <c r="K9" s="289"/>
      <c r="L9" s="256"/>
      <c r="M9" s="27"/>
    </row>
    <row r="10" spans="1:14" ht="15.75" x14ac:dyDescent="0.2">
      <c r="A10" s="13" t="s">
        <v>383</v>
      </c>
      <c r="B10" s="311"/>
      <c r="C10" s="312"/>
      <c r="D10" s="170"/>
      <c r="E10" s="11"/>
      <c r="F10" s="311"/>
      <c r="G10" s="312"/>
      <c r="H10" s="170"/>
      <c r="I10" s="159"/>
      <c r="J10" s="309"/>
      <c r="K10" s="310"/>
      <c r="L10" s="429"/>
      <c r="M10" s="11"/>
    </row>
    <row r="11" spans="1:14" s="43" customFormat="1" ht="15.75" x14ac:dyDescent="0.2">
      <c r="A11" s="13" t="s">
        <v>384</v>
      </c>
      <c r="B11" s="311"/>
      <c r="C11" s="312"/>
      <c r="D11" s="170"/>
      <c r="E11" s="11"/>
      <c r="F11" s="311"/>
      <c r="G11" s="312"/>
      <c r="H11" s="170"/>
      <c r="I11" s="159"/>
      <c r="J11" s="309"/>
      <c r="K11" s="310"/>
      <c r="L11" s="429"/>
      <c r="M11" s="11"/>
      <c r="N11" s="142"/>
    </row>
    <row r="12" spans="1:14" s="43" customFormat="1" ht="15.75" x14ac:dyDescent="0.2">
      <c r="A12" s="41" t="s">
        <v>385</v>
      </c>
      <c r="B12" s="313"/>
      <c r="C12" s="314"/>
      <c r="D12" s="168"/>
      <c r="E12" s="36"/>
      <c r="F12" s="313"/>
      <c r="G12" s="314"/>
      <c r="H12" s="168"/>
      <c r="I12" s="168"/>
      <c r="J12" s="315"/>
      <c r="K12" s="316"/>
      <c r="L12" s="430"/>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271</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268</v>
      </c>
      <c r="B17" s="156"/>
      <c r="C17" s="156"/>
      <c r="D17" s="150"/>
      <c r="E17" s="150"/>
      <c r="F17" s="156"/>
      <c r="G17" s="156"/>
      <c r="H17" s="156"/>
      <c r="I17" s="156"/>
      <c r="J17" s="156"/>
      <c r="K17" s="156"/>
      <c r="L17" s="156"/>
      <c r="M17" s="156"/>
    </row>
    <row r="18" spans="1:14" ht="15.75" x14ac:dyDescent="0.25">
      <c r="B18" s="728"/>
      <c r="C18" s="728"/>
      <c r="D18" s="728"/>
      <c r="E18" s="300"/>
      <c r="F18" s="728"/>
      <c r="G18" s="728"/>
      <c r="H18" s="728"/>
      <c r="I18" s="300"/>
      <c r="J18" s="728"/>
      <c r="K18" s="728"/>
      <c r="L18" s="728"/>
      <c r="M18" s="300"/>
    </row>
    <row r="19" spans="1:14" x14ac:dyDescent="0.2">
      <c r="A19" s="143"/>
      <c r="B19" s="724" t="s">
        <v>0</v>
      </c>
      <c r="C19" s="725"/>
      <c r="D19" s="725"/>
      <c r="E19" s="302"/>
      <c r="F19" s="724" t="s">
        <v>1</v>
      </c>
      <c r="G19" s="725"/>
      <c r="H19" s="725"/>
      <c r="I19" s="305"/>
      <c r="J19" s="724" t="s">
        <v>2</v>
      </c>
      <c r="K19" s="725"/>
      <c r="L19" s="725"/>
      <c r="M19" s="305"/>
    </row>
    <row r="20" spans="1:14" x14ac:dyDescent="0.2">
      <c r="A20" s="140" t="s">
        <v>5</v>
      </c>
      <c r="B20" s="243" t="s">
        <v>372</v>
      </c>
      <c r="C20" s="243" t="s">
        <v>373</v>
      </c>
      <c r="D20" s="161" t="s">
        <v>3</v>
      </c>
      <c r="E20" s="306" t="s">
        <v>29</v>
      </c>
      <c r="F20" s="243" t="s">
        <v>372</v>
      </c>
      <c r="G20" s="243" t="s">
        <v>373</v>
      </c>
      <c r="H20" s="161" t="s">
        <v>3</v>
      </c>
      <c r="I20" s="161" t="s">
        <v>29</v>
      </c>
      <c r="J20" s="243" t="s">
        <v>372</v>
      </c>
      <c r="K20" s="243" t="s">
        <v>373</v>
      </c>
      <c r="L20" s="161" t="s">
        <v>3</v>
      </c>
      <c r="M20" s="161" t="s">
        <v>29</v>
      </c>
    </row>
    <row r="21" spans="1:14" x14ac:dyDescent="0.2">
      <c r="A21" s="692"/>
      <c r="B21" s="155"/>
      <c r="C21" s="155"/>
      <c r="D21" s="248" t="s">
        <v>4</v>
      </c>
      <c r="E21" s="155" t="s">
        <v>30</v>
      </c>
      <c r="F21" s="160"/>
      <c r="G21" s="160"/>
      <c r="H21" s="246" t="s">
        <v>4</v>
      </c>
      <c r="I21" s="155" t="s">
        <v>30</v>
      </c>
      <c r="J21" s="160"/>
      <c r="K21" s="160"/>
      <c r="L21" s="155" t="s">
        <v>4</v>
      </c>
      <c r="M21" s="155" t="s">
        <v>30</v>
      </c>
    </row>
    <row r="22" spans="1:14" ht="15.75" x14ac:dyDescent="0.2">
      <c r="A22" s="14" t="s">
        <v>23</v>
      </c>
      <c r="B22" s="317"/>
      <c r="C22" s="317"/>
      <c r="D22" s="352"/>
      <c r="E22" s="11"/>
      <c r="F22" s="319"/>
      <c r="G22" s="319"/>
      <c r="H22" s="352"/>
      <c r="I22" s="11"/>
      <c r="J22" s="317"/>
      <c r="K22" s="317"/>
      <c r="L22" s="428"/>
      <c r="M22" s="24"/>
    </row>
    <row r="23" spans="1:14" ht="15.75" x14ac:dyDescent="0.2">
      <c r="A23" s="297" t="s">
        <v>392</v>
      </c>
      <c r="B23" s="283"/>
      <c r="C23" s="283"/>
      <c r="D23" s="165"/>
      <c r="E23" s="11"/>
      <c r="F23" s="292"/>
      <c r="G23" s="292"/>
      <c r="H23" s="165"/>
      <c r="I23" s="418"/>
      <c r="J23" s="292"/>
      <c r="K23" s="292"/>
      <c r="L23" s="165"/>
      <c r="M23" s="23"/>
    </row>
    <row r="24" spans="1:14" ht="15.75" x14ac:dyDescent="0.2">
      <c r="A24" s="297" t="s">
        <v>393</v>
      </c>
      <c r="B24" s="283"/>
      <c r="C24" s="283"/>
      <c r="D24" s="165"/>
      <c r="E24" s="11"/>
      <c r="F24" s="292"/>
      <c r="G24" s="292"/>
      <c r="H24" s="165"/>
      <c r="I24" s="418"/>
      <c r="J24" s="292"/>
      <c r="K24" s="292"/>
      <c r="L24" s="165"/>
      <c r="M24" s="23"/>
    </row>
    <row r="25" spans="1:14" ht="15.75" x14ac:dyDescent="0.2">
      <c r="A25" s="297" t="s">
        <v>394</v>
      </c>
      <c r="B25" s="283"/>
      <c r="C25" s="283"/>
      <c r="D25" s="165"/>
      <c r="E25" s="11"/>
      <c r="F25" s="292"/>
      <c r="G25" s="292"/>
      <c r="H25" s="165"/>
      <c r="I25" s="418"/>
      <c r="J25" s="292"/>
      <c r="K25" s="292"/>
      <c r="L25" s="165"/>
      <c r="M25" s="23"/>
    </row>
    <row r="26" spans="1:14" ht="15.75" x14ac:dyDescent="0.2">
      <c r="A26" s="297" t="s">
        <v>395</v>
      </c>
      <c r="B26" s="283"/>
      <c r="C26" s="283"/>
      <c r="D26" s="165"/>
      <c r="E26" s="11"/>
      <c r="F26" s="292"/>
      <c r="G26" s="292"/>
      <c r="H26" s="165"/>
      <c r="I26" s="418"/>
      <c r="J26" s="292"/>
      <c r="K26" s="292"/>
      <c r="L26" s="165"/>
      <c r="M26" s="23"/>
    </row>
    <row r="27" spans="1:14" x14ac:dyDescent="0.2">
      <c r="A27" s="297" t="s">
        <v>11</v>
      </c>
      <c r="B27" s="283"/>
      <c r="C27" s="283"/>
      <c r="D27" s="165"/>
      <c r="E27" s="11"/>
      <c r="F27" s="292"/>
      <c r="G27" s="292"/>
      <c r="H27" s="165"/>
      <c r="I27" s="418"/>
      <c r="J27" s="292"/>
      <c r="K27" s="292"/>
      <c r="L27" s="165"/>
      <c r="M27" s="23"/>
    </row>
    <row r="28" spans="1:14" ht="15.75" x14ac:dyDescent="0.2">
      <c r="A28" s="49" t="s">
        <v>272</v>
      </c>
      <c r="B28" s="44"/>
      <c r="C28" s="289"/>
      <c r="D28" s="165"/>
      <c r="E28" s="11"/>
      <c r="F28" s="234"/>
      <c r="G28" s="289"/>
      <c r="H28" s="165"/>
      <c r="I28" s="27"/>
      <c r="J28" s="44"/>
      <c r="K28" s="44"/>
      <c r="L28" s="256"/>
      <c r="M28" s="23"/>
    </row>
    <row r="29" spans="1:14" s="3" customFormat="1" ht="15.75" x14ac:dyDescent="0.2">
      <c r="A29" s="13" t="s">
        <v>383</v>
      </c>
      <c r="B29" s="236"/>
      <c r="C29" s="236"/>
      <c r="D29" s="170"/>
      <c r="E29" s="11"/>
      <c r="F29" s="309"/>
      <c r="G29" s="309"/>
      <c r="H29" s="170"/>
      <c r="I29" s="11"/>
      <c r="J29" s="236"/>
      <c r="K29" s="236"/>
      <c r="L29" s="429"/>
      <c r="M29" s="24"/>
      <c r="N29" s="147"/>
    </row>
    <row r="30" spans="1:14" s="3" customFormat="1" ht="15.75" x14ac:dyDescent="0.2">
      <c r="A30" s="297" t="s">
        <v>392</v>
      </c>
      <c r="B30" s="283"/>
      <c r="C30" s="283"/>
      <c r="D30" s="165"/>
      <c r="E30" s="11"/>
      <c r="F30" s="292"/>
      <c r="G30" s="292"/>
      <c r="H30" s="165"/>
      <c r="I30" s="418"/>
      <c r="J30" s="292"/>
      <c r="K30" s="292"/>
      <c r="L30" s="165"/>
      <c r="M30" s="23"/>
      <c r="N30" s="147"/>
    </row>
    <row r="31" spans="1:14" s="3" customFormat="1" ht="15.75" x14ac:dyDescent="0.2">
      <c r="A31" s="297" t="s">
        <v>393</v>
      </c>
      <c r="B31" s="283"/>
      <c r="C31" s="283"/>
      <c r="D31" s="165"/>
      <c r="E31" s="11"/>
      <c r="F31" s="292"/>
      <c r="G31" s="292"/>
      <c r="H31" s="165"/>
      <c r="I31" s="418"/>
      <c r="J31" s="292"/>
      <c r="K31" s="292"/>
      <c r="L31" s="165"/>
      <c r="M31" s="23"/>
      <c r="N31" s="147"/>
    </row>
    <row r="32" spans="1:14" ht="15.75" x14ac:dyDescent="0.2">
      <c r="A32" s="297" t="s">
        <v>394</v>
      </c>
      <c r="B32" s="283"/>
      <c r="C32" s="283"/>
      <c r="D32" s="165"/>
      <c r="E32" s="11"/>
      <c r="F32" s="292"/>
      <c r="G32" s="292"/>
      <c r="H32" s="165"/>
      <c r="I32" s="418"/>
      <c r="J32" s="292"/>
      <c r="K32" s="292"/>
      <c r="L32" s="165"/>
      <c r="M32" s="23"/>
    </row>
    <row r="33" spans="1:14" ht="15.75" x14ac:dyDescent="0.2">
      <c r="A33" s="297" t="s">
        <v>395</v>
      </c>
      <c r="B33" s="283"/>
      <c r="C33" s="283"/>
      <c r="D33" s="165"/>
      <c r="E33" s="11"/>
      <c r="F33" s="292"/>
      <c r="G33" s="292"/>
      <c r="H33" s="165"/>
      <c r="I33" s="418"/>
      <c r="J33" s="292"/>
      <c r="K33" s="292"/>
      <c r="L33" s="165"/>
      <c r="M33" s="23"/>
    </row>
    <row r="34" spans="1:14" ht="15.75" x14ac:dyDescent="0.2">
      <c r="A34" s="13" t="s">
        <v>384</v>
      </c>
      <c r="B34" s="236"/>
      <c r="C34" s="310"/>
      <c r="D34" s="170"/>
      <c r="E34" s="11"/>
      <c r="F34" s="309"/>
      <c r="G34" s="310"/>
      <c r="H34" s="170"/>
      <c r="I34" s="11"/>
      <c r="J34" s="236"/>
      <c r="K34" s="236"/>
      <c r="L34" s="429"/>
      <c r="M34" s="24"/>
    </row>
    <row r="35" spans="1:14" ht="15.75" x14ac:dyDescent="0.2">
      <c r="A35" s="13" t="s">
        <v>385</v>
      </c>
      <c r="B35" s="236"/>
      <c r="C35" s="310"/>
      <c r="D35" s="170"/>
      <c r="E35" s="11"/>
      <c r="F35" s="309"/>
      <c r="G35" s="310"/>
      <c r="H35" s="170"/>
      <c r="I35" s="11"/>
      <c r="J35" s="236"/>
      <c r="K35" s="236"/>
      <c r="L35" s="429"/>
      <c r="M35" s="24"/>
    </row>
    <row r="36" spans="1:14" ht="15.75" x14ac:dyDescent="0.2">
      <c r="A36" s="12" t="s">
        <v>280</v>
      </c>
      <c r="B36" s="236"/>
      <c r="C36" s="310"/>
      <c r="D36" s="170"/>
      <c r="E36" s="11"/>
      <c r="F36" s="320"/>
      <c r="G36" s="321"/>
      <c r="H36" s="170"/>
      <c r="I36" s="435"/>
      <c r="J36" s="236"/>
      <c r="K36" s="236"/>
      <c r="L36" s="429"/>
      <c r="M36" s="24"/>
    </row>
    <row r="37" spans="1:14" ht="15.75" x14ac:dyDescent="0.2">
      <c r="A37" s="12" t="s">
        <v>387</v>
      </c>
      <c r="B37" s="236"/>
      <c r="C37" s="310"/>
      <c r="D37" s="170"/>
      <c r="E37" s="11"/>
      <c r="F37" s="320"/>
      <c r="G37" s="322"/>
      <c r="H37" s="170"/>
      <c r="I37" s="435"/>
      <c r="J37" s="236"/>
      <c r="K37" s="236"/>
      <c r="L37" s="429"/>
      <c r="M37" s="24"/>
    </row>
    <row r="38" spans="1:14" ht="15.75" x14ac:dyDescent="0.2">
      <c r="A38" s="12" t="s">
        <v>388</v>
      </c>
      <c r="B38" s="236"/>
      <c r="C38" s="310"/>
      <c r="D38" s="170"/>
      <c r="E38" s="24"/>
      <c r="F38" s="320"/>
      <c r="G38" s="321"/>
      <c r="H38" s="170"/>
      <c r="I38" s="435"/>
      <c r="J38" s="236"/>
      <c r="K38" s="236"/>
      <c r="L38" s="429"/>
      <c r="M38" s="24"/>
    </row>
    <row r="39" spans="1:14" ht="15.75" x14ac:dyDescent="0.2">
      <c r="A39" s="18" t="s">
        <v>389</v>
      </c>
      <c r="B39" s="278"/>
      <c r="C39" s="316"/>
      <c r="D39" s="168"/>
      <c r="E39" s="36"/>
      <c r="F39" s="323"/>
      <c r="G39" s="324"/>
      <c r="H39" s="168"/>
      <c r="I39" s="36"/>
      <c r="J39" s="236"/>
      <c r="K39" s="236"/>
      <c r="L39" s="430"/>
      <c r="M39" s="36"/>
    </row>
    <row r="40" spans="1:14" ht="15.75" x14ac:dyDescent="0.25">
      <c r="A40" s="47"/>
      <c r="B40" s="255"/>
      <c r="C40" s="255"/>
      <c r="D40" s="729"/>
      <c r="E40" s="729"/>
      <c r="F40" s="729"/>
      <c r="G40" s="729"/>
      <c r="H40" s="729"/>
      <c r="I40" s="729"/>
      <c r="J40" s="729"/>
      <c r="K40" s="729"/>
      <c r="L40" s="729"/>
      <c r="M40" s="303"/>
    </row>
    <row r="41" spans="1:14" x14ac:dyDescent="0.2">
      <c r="A41" s="154"/>
    </row>
    <row r="42" spans="1:14" ht="15.75" x14ac:dyDescent="0.25">
      <c r="A42" s="146" t="s">
        <v>269</v>
      </c>
      <c r="B42" s="727"/>
      <c r="C42" s="727"/>
      <c r="D42" s="727"/>
      <c r="E42" s="300"/>
      <c r="F42" s="730"/>
      <c r="G42" s="730"/>
      <c r="H42" s="730"/>
      <c r="I42" s="303"/>
      <c r="J42" s="730"/>
      <c r="K42" s="730"/>
      <c r="L42" s="730"/>
      <c r="M42" s="303"/>
    </row>
    <row r="43" spans="1:14" ht="15.75" x14ac:dyDescent="0.25">
      <c r="A43" s="162"/>
      <c r="B43" s="304"/>
      <c r="C43" s="304"/>
      <c r="D43" s="304"/>
      <c r="E43" s="304"/>
      <c r="F43" s="303"/>
      <c r="G43" s="303"/>
      <c r="H43" s="303"/>
      <c r="I43" s="303"/>
      <c r="J43" s="303"/>
      <c r="K43" s="303"/>
      <c r="L43" s="303"/>
      <c r="M43" s="303"/>
    </row>
    <row r="44" spans="1:14" ht="15.75" x14ac:dyDescent="0.25">
      <c r="A44" s="249"/>
      <c r="B44" s="724" t="s">
        <v>0</v>
      </c>
      <c r="C44" s="725"/>
      <c r="D44" s="725"/>
      <c r="E44" s="244"/>
      <c r="F44" s="303"/>
      <c r="G44" s="303"/>
      <c r="H44" s="303"/>
      <c r="I44" s="303"/>
      <c r="J44" s="303"/>
      <c r="K44" s="303"/>
      <c r="L44" s="303"/>
      <c r="M44" s="303"/>
    </row>
    <row r="45" spans="1:14" s="3" customFormat="1" x14ac:dyDescent="0.2">
      <c r="A45" s="140"/>
      <c r="B45" s="172" t="s">
        <v>372</v>
      </c>
      <c r="C45" s="172" t="s">
        <v>373</v>
      </c>
      <c r="D45" s="161" t="s">
        <v>3</v>
      </c>
      <c r="E45" s="161" t="s">
        <v>29</v>
      </c>
      <c r="F45" s="174"/>
      <c r="G45" s="174"/>
      <c r="H45" s="173"/>
      <c r="I45" s="173"/>
      <c r="J45" s="174"/>
      <c r="K45" s="174"/>
      <c r="L45" s="173"/>
      <c r="M45" s="173"/>
      <c r="N45" s="147"/>
    </row>
    <row r="46" spans="1:14" s="3" customFormat="1" x14ac:dyDescent="0.2">
      <c r="A46" s="692"/>
      <c r="B46" s="245"/>
      <c r="C46" s="245"/>
      <c r="D46" s="246" t="s">
        <v>4</v>
      </c>
      <c r="E46" s="155" t="s">
        <v>30</v>
      </c>
      <c r="F46" s="173"/>
      <c r="G46" s="173"/>
      <c r="H46" s="173"/>
      <c r="I46" s="173"/>
      <c r="J46" s="173"/>
      <c r="K46" s="173"/>
      <c r="L46" s="173"/>
      <c r="M46" s="173"/>
      <c r="N46" s="147"/>
    </row>
    <row r="47" spans="1:14" s="3" customFormat="1" ht="15.75" x14ac:dyDescent="0.2">
      <c r="A47" s="14" t="s">
        <v>23</v>
      </c>
      <c r="B47" s="311">
        <v>4451</v>
      </c>
      <c r="C47" s="312">
        <v>5092</v>
      </c>
      <c r="D47" s="428">
        <f t="shared" ref="D47:D57" si="0">IF(B47=0, "    ---- ", IF(ABS(ROUND(100/B47*C47-100,1))&lt;999,ROUND(100/B47*C47-100,1),IF(ROUND(100/B47*C47-100,1)&gt;999,999,-999)))</f>
        <v>14.4</v>
      </c>
      <c r="E47" s="11">
        <f>IFERROR(100/'Skjema total MA'!C47*C47,0)</f>
        <v>0.16801062652402263</v>
      </c>
      <c r="F47" s="144"/>
      <c r="G47" s="33"/>
      <c r="H47" s="158"/>
      <c r="I47" s="158"/>
      <c r="J47" s="37"/>
      <c r="K47" s="37"/>
      <c r="L47" s="158"/>
      <c r="M47" s="158"/>
      <c r="N47" s="147"/>
    </row>
    <row r="48" spans="1:14" s="3" customFormat="1" ht="15.75" x14ac:dyDescent="0.2">
      <c r="A48" s="38" t="s">
        <v>396</v>
      </c>
      <c r="B48" s="283">
        <v>4451</v>
      </c>
      <c r="C48" s="284">
        <v>5092</v>
      </c>
      <c r="D48" s="256">
        <f t="shared" si="0"/>
        <v>14.4</v>
      </c>
      <c r="E48" s="27">
        <f>IFERROR(100/'Skjema total MA'!C48*C48,0)</f>
        <v>0.30407620542626429</v>
      </c>
      <c r="F48" s="144"/>
      <c r="G48" s="33"/>
      <c r="H48" s="144"/>
      <c r="I48" s="144"/>
      <c r="J48" s="33"/>
      <c r="K48" s="33"/>
      <c r="L48" s="158"/>
      <c r="M48" s="158"/>
      <c r="N48" s="147"/>
    </row>
    <row r="49" spans="1:14" s="3" customFormat="1" ht="15.75" x14ac:dyDescent="0.2">
      <c r="A49" s="38" t="s">
        <v>397</v>
      </c>
      <c r="B49" s="44"/>
      <c r="C49" s="289"/>
      <c r="D49" s="256"/>
      <c r="E49" s="27"/>
      <c r="F49" s="144"/>
      <c r="G49" s="33"/>
      <c r="H49" s="144"/>
      <c r="I49" s="144"/>
      <c r="J49" s="37"/>
      <c r="K49" s="37"/>
      <c r="L49" s="158"/>
      <c r="M49" s="158"/>
      <c r="N49" s="147"/>
    </row>
    <row r="50" spans="1:14" s="3" customFormat="1" x14ac:dyDescent="0.2">
      <c r="A50" s="694" t="s">
        <v>6</v>
      </c>
      <c r="B50" s="287"/>
      <c r="C50" s="288"/>
      <c r="D50" s="256"/>
      <c r="E50" s="23"/>
      <c r="F50" s="144"/>
      <c r="G50" s="33"/>
      <c r="H50" s="144"/>
      <c r="I50" s="144"/>
      <c r="J50" s="33"/>
      <c r="K50" s="33"/>
      <c r="L50" s="158"/>
      <c r="M50" s="158"/>
      <c r="N50" s="147"/>
    </row>
    <row r="51" spans="1:14" s="3" customFormat="1" x14ac:dyDescent="0.2">
      <c r="A51" s="694" t="s">
        <v>7</v>
      </c>
      <c r="B51" s="287"/>
      <c r="C51" s="288"/>
      <c r="D51" s="256"/>
      <c r="E51" s="23"/>
      <c r="F51" s="144"/>
      <c r="G51" s="33"/>
      <c r="H51" s="144"/>
      <c r="I51" s="144"/>
      <c r="J51" s="33"/>
      <c r="K51" s="33"/>
      <c r="L51" s="158"/>
      <c r="M51" s="158"/>
      <c r="N51" s="147"/>
    </row>
    <row r="52" spans="1:14" s="3" customFormat="1" x14ac:dyDescent="0.2">
      <c r="A52" s="694" t="s">
        <v>8</v>
      </c>
      <c r="B52" s="287"/>
      <c r="C52" s="288"/>
      <c r="D52" s="256"/>
      <c r="E52" s="23"/>
      <c r="F52" s="144"/>
      <c r="G52" s="33"/>
      <c r="H52" s="144"/>
      <c r="I52" s="144"/>
      <c r="J52" s="33"/>
      <c r="K52" s="33"/>
      <c r="L52" s="158"/>
      <c r="M52" s="158"/>
      <c r="N52" s="147"/>
    </row>
    <row r="53" spans="1:14" s="3" customFormat="1" ht="15.75" x14ac:dyDescent="0.2">
      <c r="A53" s="39" t="s">
        <v>390</v>
      </c>
      <c r="B53" s="311">
        <v>0</v>
      </c>
      <c r="C53" s="312">
        <v>1869.0029999999999</v>
      </c>
      <c r="D53" s="429" t="str">
        <f t="shared" si="0"/>
        <v xml:space="preserve">    ---- </v>
      </c>
      <c r="E53" s="11">
        <f>IFERROR(100/'Skjema total MA'!C53*C53,0)</f>
        <v>2.3917185400451357</v>
      </c>
      <c r="F53" s="144"/>
      <c r="G53" s="33"/>
      <c r="H53" s="144"/>
      <c r="I53" s="144"/>
      <c r="J53" s="33"/>
      <c r="K53" s="33"/>
      <c r="L53" s="158"/>
      <c r="M53" s="158"/>
      <c r="N53" s="147"/>
    </row>
    <row r="54" spans="1:14" s="3" customFormat="1" ht="15.75" x14ac:dyDescent="0.2">
      <c r="A54" s="38" t="s">
        <v>396</v>
      </c>
      <c r="B54" s="283">
        <v>0</v>
      </c>
      <c r="C54" s="284">
        <v>1869.0029999999999</v>
      </c>
      <c r="D54" s="256" t="str">
        <f t="shared" si="0"/>
        <v xml:space="preserve">    ---- </v>
      </c>
      <c r="E54" s="27">
        <f>IFERROR(100/'Skjema total MA'!C54*C54,0)</f>
        <v>2.3917185400451357</v>
      </c>
      <c r="F54" s="144"/>
      <c r="G54" s="33"/>
      <c r="H54" s="144"/>
      <c r="I54" s="144"/>
      <c r="J54" s="33"/>
      <c r="K54" s="33"/>
      <c r="L54" s="158"/>
      <c r="M54" s="158"/>
      <c r="N54" s="147"/>
    </row>
    <row r="55" spans="1:14" s="3" customFormat="1" ht="15.75" x14ac:dyDescent="0.2">
      <c r="A55" s="38" t="s">
        <v>397</v>
      </c>
      <c r="B55" s="283"/>
      <c r="C55" s="284"/>
      <c r="D55" s="256"/>
      <c r="E55" s="27"/>
      <c r="F55" s="144"/>
      <c r="G55" s="33"/>
      <c r="H55" s="144"/>
      <c r="I55" s="144"/>
      <c r="J55" s="33"/>
      <c r="K55" s="33"/>
      <c r="L55" s="158"/>
      <c r="M55" s="158"/>
      <c r="N55" s="147"/>
    </row>
    <row r="56" spans="1:14" s="3" customFormat="1" ht="15.75" x14ac:dyDescent="0.2">
      <c r="A56" s="39" t="s">
        <v>391</v>
      </c>
      <c r="B56" s="311">
        <v>0</v>
      </c>
      <c r="C56" s="312">
        <v>325</v>
      </c>
      <c r="D56" s="429" t="str">
        <f t="shared" si="0"/>
        <v xml:space="preserve">    ---- </v>
      </c>
      <c r="E56" s="11">
        <f>IFERROR(100/'Skjema total MA'!C56*C56,0)</f>
        <v>0.41491188726897649</v>
      </c>
      <c r="F56" s="144"/>
      <c r="G56" s="33"/>
      <c r="H56" s="144"/>
      <c r="I56" s="144"/>
      <c r="J56" s="33"/>
      <c r="K56" s="33"/>
      <c r="L56" s="158"/>
      <c r="M56" s="158"/>
      <c r="N56" s="147"/>
    </row>
    <row r="57" spans="1:14" s="3" customFormat="1" ht="15.75" x14ac:dyDescent="0.2">
      <c r="A57" s="38" t="s">
        <v>396</v>
      </c>
      <c r="B57" s="283">
        <v>0</v>
      </c>
      <c r="C57" s="284">
        <v>325</v>
      </c>
      <c r="D57" s="256" t="str">
        <f t="shared" si="0"/>
        <v xml:space="preserve">    ---- </v>
      </c>
      <c r="E57" s="27">
        <f>IFERROR(100/'Skjema total MA'!C57*C57,0)</f>
        <v>0.41492922501140772</v>
      </c>
      <c r="F57" s="144"/>
      <c r="G57" s="33"/>
      <c r="H57" s="144"/>
      <c r="I57" s="144"/>
      <c r="J57" s="33"/>
      <c r="K57" s="33"/>
      <c r="L57" s="158"/>
      <c r="M57" s="158"/>
      <c r="N57" s="147"/>
    </row>
    <row r="58" spans="1:14" s="3" customFormat="1" ht="15.75" x14ac:dyDescent="0.2">
      <c r="A58" s="46" t="s">
        <v>397</v>
      </c>
      <c r="B58" s="285"/>
      <c r="C58" s="286"/>
      <c r="D58" s="257"/>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270</v>
      </c>
      <c r="C61" s="26"/>
      <c r="D61" s="26"/>
      <c r="E61" s="26"/>
      <c r="F61" s="26"/>
      <c r="G61" s="26"/>
      <c r="H61" s="26"/>
      <c r="I61" s="26"/>
      <c r="J61" s="26"/>
      <c r="K61" s="26"/>
      <c r="L61" s="26"/>
      <c r="M61" s="26"/>
    </row>
    <row r="62" spans="1:14" ht="15.75" x14ac:dyDescent="0.25">
      <c r="B62" s="728"/>
      <c r="C62" s="728"/>
      <c r="D62" s="728"/>
      <c r="E62" s="300"/>
      <c r="F62" s="728"/>
      <c r="G62" s="728"/>
      <c r="H62" s="728"/>
      <c r="I62" s="300"/>
      <c r="J62" s="728"/>
      <c r="K62" s="728"/>
      <c r="L62" s="728"/>
      <c r="M62" s="300"/>
    </row>
    <row r="63" spans="1:14" x14ac:dyDescent="0.2">
      <c r="A63" s="143"/>
      <c r="B63" s="724" t="s">
        <v>0</v>
      </c>
      <c r="C63" s="725"/>
      <c r="D63" s="726"/>
      <c r="E63" s="301"/>
      <c r="F63" s="725" t="s">
        <v>1</v>
      </c>
      <c r="G63" s="725"/>
      <c r="H63" s="725"/>
      <c r="I63" s="305"/>
      <c r="J63" s="724" t="s">
        <v>2</v>
      </c>
      <c r="K63" s="725"/>
      <c r="L63" s="725"/>
      <c r="M63" s="305"/>
    </row>
    <row r="64" spans="1:14" x14ac:dyDescent="0.2">
      <c r="A64" s="140"/>
      <c r="B64" s="151" t="s">
        <v>372</v>
      </c>
      <c r="C64" s="151" t="s">
        <v>373</v>
      </c>
      <c r="D64" s="246" t="s">
        <v>3</v>
      </c>
      <c r="E64" s="306" t="s">
        <v>29</v>
      </c>
      <c r="F64" s="151" t="s">
        <v>372</v>
      </c>
      <c r="G64" s="151" t="s">
        <v>373</v>
      </c>
      <c r="H64" s="246" t="s">
        <v>3</v>
      </c>
      <c r="I64" s="306" t="s">
        <v>29</v>
      </c>
      <c r="J64" s="151" t="s">
        <v>372</v>
      </c>
      <c r="K64" s="151" t="s">
        <v>373</v>
      </c>
      <c r="L64" s="246" t="s">
        <v>3</v>
      </c>
      <c r="M64" s="161" t="s">
        <v>29</v>
      </c>
    </row>
    <row r="65" spans="1:14" x14ac:dyDescent="0.2">
      <c r="A65" s="692"/>
      <c r="B65" s="155"/>
      <c r="C65" s="155"/>
      <c r="D65" s="248" t="s">
        <v>4</v>
      </c>
      <c r="E65" s="155" t="s">
        <v>30</v>
      </c>
      <c r="F65" s="160"/>
      <c r="G65" s="160"/>
      <c r="H65" s="246" t="s">
        <v>4</v>
      </c>
      <c r="I65" s="155" t="s">
        <v>30</v>
      </c>
      <c r="J65" s="160"/>
      <c r="K65" s="206"/>
      <c r="L65" s="155" t="s">
        <v>4</v>
      </c>
      <c r="M65" s="155" t="s">
        <v>30</v>
      </c>
    </row>
    <row r="66" spans="1:14" ht="15.75" x14ac:dyDescent="0.2">
      <c r="A66" s="14" t="s">
        <v>23</v>
      </c>
      <c r="B66" s="355"/>
      <c r="C66" s="355"/>
      <c r="D66" s="352"/>
      <c r="E66" s="11"/>
      <c r="F66" s="354"/>
      <c r="G66" s="354"/>
      <c r="H66" s="352"/>
      <c r="I66" s="11"/>
      <c r="J66" s="310"/>
      <c r="K66" s="317"/>
      <c r="L66" s="429"/>
      <c r="M66" s="11"/>
    </row>
    <row r="67" spans="1:14" x14ac:dyDescent="0.2">
      <c r="A67" s="420" t="s">
        <v>9</v>
      </c>
      <c r="B67" s="44"/>
      <c r="C67" s="144"/>
      <c r="D67" s="165"/>
      <c r="E67" s="27"/>
      <c r="F67" s="234"/>
      <c r="G67" s="144"/>
      <c r="H67" s="165"/>
      <c r="I67" s="27"/>
      <c r="J67" s="289"/>
      <c r="K67" s="44"/>
      <c r="L67" s="256"/>
      <c r="M67" s="27"/>
    </row>
    <row r="68" spans="1:14" x14ac:dyDescent="0.2">
      <c r="A68" s="21" t="s">
        <v>10</v>
      </c>
      <c r="B68" s="293"/>
      <c r="C68" s="294"/>
      <c r="D68" s="165"/>
      <c r="E68" s="27"/>
      <c r="F68" s="293"/>
      <c r="G68" s="294"/>
      <c r="H68" s="165"/>
      <c r="I68" s="27"/>
      <c r="J68" s="289"/>
      <c r="K68" s="44"/>
      <c r="L68" s="256"/>
      <c r="M68" s="27"/>
    </row>
    <row r="69" spans="1:14" ht="15.75" x14ac:dyDescent="0.2">
      <c r="A69" s="694" t="s">
        <v>398</v>
      </c>
      <c r="B69" s="287"/>
      <c r="C69" s="287"/>
      <c r="D69" s="165"/>
      <c r="E69" s="418"/>
      <c r="F69" s="287"/>
      <c r="G69" s="287"/>
      <c r="H69" s="165"/>
      <c r="I69" s="418"/>
      <c r="J69" s="287"/>
      <c r="K69" s="287"/>
      <c r="L69" s="165"/>
      <c r="M69" s="23"/>
    </row>
    <row r="70" spans="1:14" x14ac:dyDescent="0.2">
      <c r="A70" s="694" t="s">
        <v>12</v>
      </c>
      <c r="B70" s="295"/>
      <c r="C70" s="296"/>
      <c r="D70" s="165"/>
      <c r="E70" s="418"/>
      <c r="F70" s="287"/>
      <c r="G70" s="287"/>
      <c r="H70" s="165"/>
      <c r="I70" s="418"/>
      <c r="J70" s="287"/>
      <c r="K70" s="287"/>
      <c r="L70" s="165"/>
      <c r="M70" s="23"/>
    </row>
    <row r="71" spans="1:14" x14ac:dyDescent="0.2">
      <c r="A71" s="694" t="s">
        <v>13</v>
      </c>
      <c r="B71" s="235"/>
      <c r="C71" s="291"/>
      <c r="D71" s="165"/>
      <c r="E71" s="418"/>
      <c r="F71" s="287"/>
      <c r="G71" s="287"/>
      <c r="H71" s="165"/>
      <c r="I71" s="418"/>
      <c r="J71" s="287"/>
      <c r="K71" s="287"/>
      <c r="L71" s="165"/>
      <c r="M71" s="23"/>
    </row>
    <row r="72" spans="1:14" ht="15.75" x14ac:dyDescent="0.2">
      <c r="A72" s="694" t="s">
        <v>399</v>
      </c>
      <c r="B72" s="287"/>
      <c r="C72" s="287"/>
      <c r="D72" s="165"/>
      <c r="E72" s="418"/>
      <c r="F72" s="287"/>
      <c r="G72" s="287"/>
      <c r="H72" s="165"/>
      <c r="I72" s="418"/>
      <c r="J72" s="287"/>
      <c r="K72" s="287"/>
      <c r="L72" s="165"/>
      <c r="M72" s="23"/>
    </row>
    <row r="73" spans="1:14" x14ac:dyDescent="0.2">
      <c r="A73" s="694" t="s">
        <v>12</v>
      </c>
      <c r="B73" s="235"/>
      <c r="C73" s="291"/>
      <c r="D73" s="165"/>
      <c r="E73" s="418"/>
      <c r="F73" s="287"/>
      <c r="G73" s="287"/>
      <c r="H73" s="165"/>
      <c r="I73" s="418"/>
      <c r="J73" s="287"/>
      <c r="K73" s="287"/>
      <c r="L73" s="165"/>
      <c r="M73" s="23"/>
    </row>
    <row r="74" spans="1:14" s="3" customFormat="1" x14ac:dyDescent="0.2">
      <c r="A74" s="694" t="s">
        <v>13</v>
      </c>
      <c r="B74" s="235"/>
      <c r="C74" s="291"/>
      <c r="D74" s="165"/>
      <c r="E74" s="418"/>
      <c r="F74" s="287"/>
      <c r="G74" s="287"/>
      <c r="H74" s="165"/>
      <c r="I74" s="418"/>
      <c r="J74" s="287"/>
      <c r="K74" s="287"/>
      <c r="L74" s="165"/>
      <c r="M74" s="23"/>
      <c r="N74" s="147"/>
    </row>
    <row r="75" spans="1:14" s="3" customFormat="1" x14ac:dyDescent="0.2">
      <c r="A75" s="21" t="s">
        <v>346</v>
      </c>
      <c r="B75" s="234"/>
      <c r="C75" s="144"/>
      <c r="D75" s="165"/>
      <c r="E75" s="27"/>
      <c r="F75" s="234"/>
      <c r="G75" s="144"/>
      <c r="H75" s="165"/>
      <c r="I75" s="27"/>
      <c r="J75" s="289"/>
      <c r="K75" s="44"/>
      <c r="L75" s="256"/>
      <c r="M75" s="27"/>
      <c r="N75" s="147"/>
    </row>
    <row r="76" spans="1:14" s="3" customFormat="1" x14ac:dyDescent="0.2">
      <c r="A76" s="21" t="s">
        <v>345</v>
      </c>
      <c r="B76" s="234"/>
      <c r="C76" s="144"/>
      <c r="D76" s="165"/>
      <c r="E76" s="27"/>
      <c r="F76" s="234"/>
      <c r="G76" s="144"/>
      <c r="H76" s="165"/>
      <c r="I76" s="27"/>
      <c r="J76" s="289"/>
      <c r="K76" s="44"/>
      <c r="L76" s="256"/>
      <c r="M76" s="27"/>
      <c r="N76" s="147"/>
    </row>
    <row r="77" spans="1:14" ht="15.75" x14ac:dyDescent="0.2">
      <c r="A77" s="21" t="s">
        <v>400</v>
      </c>
      <c r="B77" s="234"/>
      <c r="C77" s="234"/>
      <c r="D77" s="165"/>
      <c r="E77" s="27"/>
      <c r="F77" s="234"/>
      <c r="G77" s="144"/>
      <c r="H77" s="165"/>
      <c r="I77" s="27"/>
      <c r="J77" s="289"/>
      <c r="K77" s="44"/>
      <c r="L77" s="256"/>
      <c r="M77" s="27"/>
    </row>
    <row r="78" spans="1:14" x14ac:dyDescent="0.2">
      <c r="A78" s="21" t="s">
        <v>9</v>
      </c>
      <c r="B78" s="234"/>
      <c r="C78" s="144"/>
      <c r="D78" s="165"/>
      <c r="E78" s="27"/>
      <c r="F78" s="234"/>
      <c r="G78" s="144"/>
      <c r="H78" s="165"/>
      <c r="I78" s="27"/>
      <c r="J78" s="289"/>
      <c r="K78" s="44"/>
      <c r="L78" s="256"/>
      <c r="M78" s="27"/>
    </row>
    <row r="79" spans="1:14" x14ac:dyDescent="0.2">
      <c r="A79" s="21" t="s">
        <v>10</v>
      </c>
      <c r="B79" s="293"/>
      <c r="C79" s="294"/>
      <c r="D79" s="165"/>
      <c r="E79" s="27"/>
      <c r="F79" s="293"/>
      <c r="G79" s="294"/>
      <c r="H79" s="165"/>
      <c r="I79" s="27"/>
      <c r="J79" s="289"/>
      <c r="K79" s="44"/>
      <c r="L79" s="256"/>
      <c r="M79" s="27"/>
    </row>
    <row r="80" spans="1:14" ht="15.75" x14ac:dyDescent="0.2">
      <c r="A80" s="694" t="s">
        <v>398</v>
      </c>
      <c r="B80" s="287"/>
      <c r="C80" s="287"/>
      <c r="D80" s="165"/>
      <c r="E80" s="418"/>
      <c r="F80" s="287"/>
      <c r="G80" s="287"/>
      <c r="H80" s="165"/>
      <c r="I80" s="418"/>
      <c r="J80" s="287"/>
      <c r="K80" s="287"/>
      <c r="L80" s="165"/>
      <c r="M80" s="23"/>
    </row>
    <row r="81" spans="1:13" x14ac:dyDescent="0.2">
      <c r="A81" s="694" t="s">
        <v>12</v>
      </c>
      <c r="B81" s="235"/>
      <c r="C81" s="291"/>
      <c r="D81" s="165"/>
      <c r="E81" s="418"/>
      <c r="F81" s="287"/>
      <c r="G81" s="287"/>
      <c r="H81" s="165"/>
      <c r="I81" s="418"/>
      <c r="J81" s="287"/>
      <c r="K81" s="287"/>
      <c r="L81" s="165"/>
      <c r="M81" s="23"/>
    </row>
    <row r="82" spans="1:13" x14ac:dyDescent="0.2">
      <c r="A82" s="694" t="s">
        <v>13</v>
      </c>
      <c r="B82" s="235"/>
      <c r="C82" s="291"/>
      <c r="D82" s="165"/>
      <c r="E82" s="418"/>
      <c r="F82" s="287"/>
      <c r="G82" s="287"/>
      <c r="H82" s="165"/>
      <c r="I82" s="418"/>
      <c r="J82" s="287"/>
      <c r="K82" s="287"/>
      <c r="L82" s="165"/>
      <c r="M82" s="23"/>
    </row>
    <row r="83" spans="1:13" ht="15.75" x14ac:dyDescent="0.2">
      <c r="A83" s="694" t="s">
        <v>399</v>
      </c>
      <c r="B83" s="287"/>
      <c r="C83" s="287"/>
      <c r="D83" s="165"/>
      <c r="E83" s="418"/>
      <c r="F83" s="287"/>
      <c r="G83" s="287"/>
      <c r="H83" s="165"/>
      <c r="I83" s="418"/>
      <c r="J83" s="287"/>
      <c r="K83" s="287"/>
      <c r="L83" s="165"/>
      <c r="M83" s="23"/>
    </row>
    <row r="84" spans="1:13" x14ac:dyDescent="0.2">
      <c r="A84" s="694" t="s">
        <v>12</v>
      </c>
      <c r="B84" s="235"/>
      <c r="C84" s="291"/>
      <c r="D84" s="165"/>
      <c r="E84" s="418"/>
      <c r="F84" s="287"/>
      <c r="G84" s="287"/>
      <c r="H84" s="165"/>
      <c r="I84" s="418"/>
      <c r="J84" s="287"/>
      <c r="K84" s="287"/>
      <c r="L84" s="165"/>
      <c r="M84" s="23"/>
    </row>
    <row r="85" spans="1:13" x14ac:dyDescent="0.2">
      <c r="A85" s="694" t="s">
        <v>13</v>
      </c>
      <c r="B85" s="235"/>
      <c r="C85" s="291"/>
      <c r="D85" s="165"/>
      <c r="E85" s="418"/>
      <c r="F85" s="287"/>
      <c r="G85" s="287"/>
      <c r="H85" s="165"/>
      <c r="I85" s="418"/>
      <c r="J85" s="287"/>
      <c r="K85" s="287"/>
      <c r="L85" s="165"/>
      <c r="M85" s="23"/>
    </row>
    <row r="86" spans="1:13" ht="15.75" x14ac:dyDescent="0.2">
      <c r="A86" s="21" t="s">
        <v>401</v>
      </c>
      <c r="B86" s="234"/>
      <c r="C86" s="144"/>
      <c r="D86" s="165"/>
      <c r="E86" s="27"/>
      <c r="F86" s="234"/>
      <c r="G86" s="144"/>
      <c r="H86" s="165"/>
      <c r="I86" s="27"/>
      <c r="J86" s="289"/>
      <c r="K86" s="44"/>
      <c r="L86" s="256"/>
      <c r="M86" s="27"/>
    </row>
    <row r="87" spans="1:13" ht="15.75" x14ac:dyDescent="0.2">
      <c r="A87" s="13" t="s">
        <v>383</v>
      </c>
      <c r="B87" s="355"/>
      <c r="C87" s="355"/>
      <c r="D87" s="170"/>
      <c r="E87" s="11"/>
      <c r="F87" s="354"/>
      <c r="G87" s="354"/>
      <c r="H87" s="170"/>
      <c r="I87" s="11"/>
      <c r="J87" s="310"/>
      <c r="K87" s="236"/>
      <c r="L87" s="429"/>
      <c r="M87" s="11"/>
    </row>
    <row r="88" spans="1:13" x14ac:dyDescent="0.2">
      <c r="A88" s="21" t="s">
        <v>9</v>
      </c>
      <c r="B88" s="234"/>
      <c r="C88" s="144"/>
      <c r="D88" s="165"/>
      <c r="E88" s="27"/>
      <c r="F88" s="234"/>
      <c r="G88" s="144"/>
      <c r="H88" s="165"/>
      <c r="I88" s="27"/>
      <c r="J88" s="289"/>
      <c r="K88" s="44"/>
      <c r="L88" s="256"/>
      <c r="M88" s="27"/>
    </row>
    <row r="89" spans="1:13" x14ac:dyDescent="0.2">
      <c r="A89" s="21" t="s">
        <v>10</v>
      </c>
      <c r="B89" s="234"/>
      <c r="C89" s="144"/>
      <c r="D89" s="165"/>
      <c r="E89" s="27"/>
      <c r="F89" s="234"/>
      <c r="G89" s="144"/>
      <c r="H89" s="165"/>
      <c r="I89" s="27"/>
      <c r="J89" s="289"/>
      <c r="K89" s="44"/>
      <c r="L89" s="256"/>
      <c r="M89" s="27"/>
    </row>
    <row r="90" spans="1:13" ht="15.75" x14ac:dyDescent="0.2">
      <c r="A90" s="694" t="s">
        <v>398</v>
      </c>
      <c r="B90" s="287"/>
      <c r="C90" s="287"/>
      <c r="D90" s="165"/>
      <c r="E90" s="418"/>
      <c r="F90" s="287"/>
      <c r="G90" s="287"/>
      <c r="H90" s="165"/>
      <c r="I90" s="418"/>
      <c r="J90" s="287"/>
      <c r="K90" s="287"/>
      <c r="L90" s="165"/>
      <c r="M90" s="23"/>
    </row>
    <row r="91" spans="1:13" x14ac:dyDescent="0.2">
      <c r="A91" s="694" t="s">
        <v>12</v>
      </c>
      <c r="B91" s="235"/>
      <c r="C91" s="291"/>
      <c r="D91" s="165"/>
      <c r="E91" s="418"/>
      <c r="F91" s="287"/>
      <c r="G91" s="287"/>
      <c r="H91" s="165"/>
      <c r="I91" s="418"/>
      <c r="J91" s="287"/>
      <c r="K91" s="287"/>
      <c r="L91" s="165"/>
      <c r="M91" s="23"/>
    </row>
    <row r="92" spans="1:13" x14ac:dyDescent="0.2">
      <c r="A92" s="694" t="s">
        <v>13</v>
      </c>
      <c r="B92" s="235"/>
      <c r="C92" s="291"/>
      <c r="D92" s="165"/>
      <c r="E92" s="418"/>
      <c r="F92" s="287"/>
      <c r="G92" s="287"/>
      <c r="H92" s="165"/>
      <c r="I92" s="418"/>
      <c r="J92" s="287"/>
      <c r="K92" s="287"/>
      <c r="L92" s="165"/>
      <c r="M92" s="23"/>
    </row>
    <row r="93" spans="1:13" ht="15.75" x14ac:dyDescent="0.2">
      <c r="A93" s="694" t="s">
        <v>399</v>
      </c>
      <c r="B93" s="287"/>
      <c r="C93" s="287"/>
      <c r="D93" s="165"/>
      <c r="E93" s="418"/>
      <c r="F93" s="287"/>
      <c r="G93" s="287"/>
      <c r="H93" s="165"/>
      <c r="I93" s="418"/>
      <c r="J93" s="287"/>
      <c r="K93" s="287"/>
      <c r="L93" s="165"/>
      <c r="M93" s="23"/>
    </row>
    <row r="94" spans="1:13" x14ac:dyDescent="0.2">
      <c r="A94" s="694" t="s">
        <v>12</v>
      </c>
      <c r="B94" s="235"/>
      <c r="C94" s="291"/>
      <c r="D94" s="165"/>
      <c r="E94" s="418"/>
      <c r="F94" s="287"/>
      <c r="G94" s="287"/>
      <c r="H94" s="165"/>
      <c r="I94" s="418"/>
      <c r="J94" s="287"/>
      <c r="K94" s="287"/>
      <c r="L94" s="165"/>
      <c r="M94" s="23"/>
    </row>
    <row r="95" spans="1:13" x14ac:dyDescent="0.2">
      <c r="A95" s="694" t="s">
        <v>13</v>
      </c>
      <c r="B95" s="235"/>
      <c r="C95" s="291"/>
      <c r="D95" s="165"/>
      <c r="E95" s="418"/>
      <c r="F95" s="287"/>
      <c r="G95" s="287"/>
      <c r="H95" s="165"/>
      <c r="I95" s="418"/>
      <c r="J95" s="287"/>
      <c r="K95" s="287"/>
      <c r="L95" s="165"/>
      <c r="M95" s="23"/>
    </row>
    <row r="96" spans="1:13" x14ac:dyDescent="0.2">
      <c r="A96" s="21" t="s">
        <v>344</v>
      </c>
      <c r="B96" s="234"/>
      <c r="C96" s="144"/>
      <c r="D96" s="165"/>
      <c r="E96" s="27"/>
      <c r="F96" s="234"/>
      <c r="G96" s="144"/>
      <c r="H96" s="165"/>
      <c r="I96" s="27"/>
      <c r="J96" s="289"/>
      <c r="K96" s="44"/>
      <c r="L96" s="256"/>
      <c r="M96" s="27"/>
    </row>
    <row r="97" spans="1:13" x14ac:dyDescent="0.2">
      <c r="A97" s="21" t="s">
        <v>343</v>
      </c>
      <c r="B97" s="234"/>
      <c r="C97" s="144"/>
      <c r="D97" s="165"/>
      <c r="E97" s="27"/>
      <c r="F97" s="234"/>
      <c r="G97" s="144"/>
      <c r="H97" s="165"/>
      <c r="I97" s="27"/>
      <c r="J97" s="289"/>
      <c r="K97" s="44"/>
      <c r="L97" s="256"/>
      <c r="M97" s="27"/>
    </row>
    <row r="98" spans="1:13" ht="15.75" x14ac:dyDescent="0.2">
      <c r="A98" s="21" t="s">
        <v>400</v>
      </c>
      <c r="B98" s="234"/>
      <c r="C98" s="234"/>
      <c r="D98" s="165"/>
      <c r="E98" s="27"/>
      <c r="F98" s="293"/>
      <c r="G98" s="293"/>
      <c r="H98" s="165"/>
      <c r="I98" s="27"/>
      <c r="J98" s="289"/>
      <c r="K98" s="44"/>
      <c r="L98" s="256"/>
      <c r="M98" s="27"/>
    </row>
    <row r="99" spans="1:13" x14ac:dyDescent="0.2">
      <c r="A99" s="21" t="s">
        <v>9</v>
      </c>
      <c r="B99" s="293"/>
      <c r="C99" s="294"/>
      <c r="D99" s="165"/>
      <c r="E99" s="27"/>
      <c r="F99" s="234"/>
      <c r="G99" s="144"/>
      <c r="H99" s="165"/>
      <c r="I99" s="27"/>
      <c r="J99" s="289"/>
      <c r="K99" s="44"/>
      <c r="L99" s="256"/>
      <c r="M99" s="27"/>
    </row>
    <row r="100" spans="1:13" x14ac:dyDescent="0.2">
      <c r="A100" s="21" t="s">
        <v>10</v>
      </c>
      <c r="B100" s="293"/>
      <c r="C100" s="294"/>
      <c r="D100" s="165"/>
      <c r="E100" s="27"/>
      <c r="F100" s="234"/>
      <c r="G100" s="234"/>
      <c r="H100" s="165"/>
      <c r="I100" s="27"/>
      <c r="J100" s="289"/>
      <c r="K100" s="44"/>
      <c r="L100" s="256"/>
      <c r="M100" s="27"/>
    </row>
    <row r="101" spans="1:13" ht="15.75" x14ac:dyDescent="0.2">
      <c r="A101" s="694" t="s">
        <v>398</v>
      </c>
      <c r="B101" s="287"/>
      <c r="C101" s="287"/>
      <c r="D101" s="165"/>
      <c r="E101" s="418"/>
      <c r="F101" s="287"/>
      <c r="G101" s="287"/>
      <c r="H101" s="165"/>
      <c r="I101" s="418"/>
      <c r="J101" s="287"/>
      <c r="K101" s="287"/>
      <c r="L101" s="165"/>
      <c r="M101" s="23"/>
    </row>
    <row r="102" spans="1:13" x14ac:dyDescent="0.2">
      <c r="A102" s="694" t="s">
        <v>12</v>
      </c>
      <c r="B102" s="235"/>
      <c r="C102" s="291"/>
      <c r="D102" s="165"/>
      <c r="E102" s="418"/>
      <c r="F102" s="287"/>
      <c r="G102" s="287"/>
      <c r="H102" s="165"/>
      <c r="I102" s="418"/>
      <c r="J102" s="287"/>
      <c r="K102" s="287"/>
      <c r="L102" s="165"/>
      <c r="M102" s="23"/>
    </row>
    <row r="103" spans="1:13" x14ac:dyDescent="0.2">
      <c r="A103" s="694" t="s">
        <v>13</v>
      </c>
      <c r="B103" s="235"/>
      <c r="C103" s="291"/>
      <c r="D103" s="165"/>
      <c r="E103" s="418"/>
      <c r="F103" s="287"/>
      <c r="G103" s="287"/>
      <c r="H103" s="165"/>
      <c r="I103" s="418"/>
      <c r="J103" s="287"/>
      <c r="K103" s="287"/>
      <c r="L103" s="165"/>
      <c r="M103" s="23"/>
    </row>
    <row r="104" spans="1:13" ht="15.75" x14ac:dyDescent="0.2">
      <c r="A104" s="694" t="s">
        <v>399</v>
      </c>
      <c r="B104" s="287"/>
      <c r="C104" s="287"/>
      <c r="D104" s="165"/>
      <c r="E104" s="418"/>
      <c r="F104" s="287"/>
      <c r="G104" s="287"/>
      <c r="H104" s="165"/>
      <c r="I104" s="418"/>
      <c r="J104" s="287"/>
      <c r="K104" s="287"/>
      <c r="L104" s="165"/>
      <c r="M104" s="23"/>
    </row>
    <row r="105" spans="1:13" x14ac:dyDescent="0.2">
      <c r="A105" s="694" t="s">
        <v>12</v>
      </c>
      <c r="B105" s="235"/>
      <c r="C105" s="291"/>
      <c r="D105" s="165"/>
      <c r="E105" s="418"/>
      <c r="F105" s="287"/>
      <c r="G105" s="287"/>
      <c r="H105" s="165"/>
      <c r="I105" s="418"/>
      <c r="J105" s="287"/>
      <c r="K105" s="287"/>
      <c r="L105" s="165"/>
      <c r="M105" s="23"/>
    </row>
    <row r="106" spans="1:13" x14ac:dyDescent="0.2">
      <c r="A106" s="694" t="s">
        <v>13</v>
      </c>
      <c r="B106" s="235"/>
      <c r="C106" s="291"/>
      <c r="D106" s="165"/>
      <c r="E106" s="418"/>
      <c r="F106" s="287"/>
      <c r="G106" s="287"/>
      <c r="H106" s="165"/>
      <c r="I106" s="418"/>
      <c r="J106" s="287"/>
      <c r="K106" s="287"/>
      <c r="L106" s="165"/>
      <c r="M106" s="23"/>
    </row>
    <row r="107" spans="1:13" ht="15.75" x14ac:dyDescent="0.2">
      <c r="A107" s="21" t="s">
        <v>402</v>
      </c>
      <c r="B107" s="234"/>
      <c r="C107" s="144"/>
      <c r="D107" s="165"/>
      <c r="E107" s="27"/>
      <c r="F107" s="234"/>
      <c r="G107" s="144"/>
      <c r="H107" s="165"/>
      <c r="I107" s="27"/>
      <c r="J107" s="289"/>
      <c r="K107" s="44"/>
      <c r="L107" s="256"/>
      <c r="M107" s="27"/>
    </row>
    <row r="108" spans="1:13" ht="15.75" x14ac:dyDescent="0.2">
      <c r="A108" s="21" t="s">
        <v>403</v>
      </c>
      <c r="B108" s="234"/>
      <c r="C108" s="234"/>
      <c r="D108" s="165"/>
      <c r="E108" s="27"/>
      <c r="F108" s="234"/>
      <c r="G108" s="234"/>
      <c r="H108" s="165"/>
      <c r="I108" s="27"/>
      <c r="J108" s="289"/>
      <c r="K108" s="44"/>
      <c r="L108" s="256"/>
      <c r="M108" s="27"/>
    </row>
    <row r="109" spans="1:13" ht="15.75" x14ac:dyDescent="0.2">
      <c r="A109" s="21" t="s">
        <v>404</v>
      </c>
      <c r="B109" s="234"/>
      <c r="C109" s="234"/>
      <c r="D109" s="165"/>
      <c r="E109" s="27"/>
      <c r="F109" s="234"/>
      <c r="G109" s="234"/>
      <c r="H109" s="165"/>
      <c r="I109" s="27"/>
      <c r="J109" s="289"/>
      <c r="K109" s="44"/>
      <c r="L109" s="256"/>
      <c r="M109" s="27"/>
    </row>
    <row r="110" spans="1:13" ht="15.75" x14ac:dyDescent="0.2">
      <c r="A110" s="21" t="s">
        <v>405</v>
      </c>
      <c r="B110" s="234"/>
      <c r="C110" s="234"/>
      <c r="D110" s="165"/>
      <c r="E110" s="27"/>
      <c r="F110" s="234"/>
      <c r="G110" s="234"/>
      <c r="H110" s="165"/>
      <c r="I110" s="27"/>
      <c r="J110" s="289"/>
      <c r="K110" s="44"/>
      <c r="L110" s="256"/>
      <c r="M110" s="27"/>
    </row>
    <row r="111" spans="1:13" ht="15.75" x14ac:dyDescent="0.2">
      <c r="A111" s="13" t="s">
        <v>384</v>
      </c>
      <c r="B111" s="309"/>
      <c r="C111" s="158"/>
      <c r="D111" s="170"/>
      <c r="E111" s="11"/>
      <c r="F111" s="309"/>
      <c r="G111" s="158"/>
      <c r="H111" s="170"/>
      <c r="I111" s="11"/>
      <c r="J111" s="310"/>
      <c r="K111" s="236"/>
      <c r="L111" s="429"/>
      <c r="M111" s="11"/>
    </row>
    <row r="112" spans="1:13" x14ac:dyDescent="0.2">
      <c r="A112" s="21" t="s">
        <v>9</v>
      </c>
      <c r="B112" s="234"/>
      <c r="C112" s="144"/>
      <c r="D112" s="165"/>
      <c r="E112" s="27"/>
      <c r="F112" s="234"/>
      <c r="G112" s="144"/>
      <c r="H112" s="165"/>
      <c r="I112" s="27"/>
      <c r="J112" s="289"/>
      <c r="K112" s="44"/>
      <c r="L112" s="256"/>
      <c r="M112" s="27"/>
    </row>
    <row r="113" spans="1:14" x14ac:dyDescent="0.2">
      <c r="A113" s="21" t="s">
        <v>10</v>
      </c>
      <c r="B113" s="234"/>
      <c r="C113" s="144"/>
      <c r="D113" s="165"/>
      <c r="E113" s="27"/>
      <c r="F113" s="234"/>
      <c r="G113" s="144"/>
      <c r="H113" s="165"/>
      <c r="I113" s="27"/>
      <c r="J113" s="289"/>
      <c r="K113" s="44"/>
      <c r="L113" s="256"/>
      <c r="M113" s="27"/>
    </row>
    <row r="114" spans="1:14" x14ac:dyDescent="0.2">
      <c r="A114" s="21" t="s">
        <v>26</v>
      </c>
      <c r="B114" s="234"/>
      <c r="C114" s="144"/>
      <c r="D114" s="165"/>
      <c r="E114" s="27"/>
      <c r="F114" s="234"/>
      <c r="G114" s="144"/>
      <c r="H114" s="165"/>
      <c r="I114" s="27"/>
      <c r="J114" s="289"/>
      <c r="K114" s="44"/>
      <c r="L114" s="256"/>
      <c r="M114" s="27"/>
    </row>
    <row r="115" spans="1:14" x14ac:dyDescent="0.2">
      <c r="A115" s="694" t="s">
        <v>15</v>
      </c>
      <c r="B115" s="287"/>
      <c r="C115" s="287"/>
      <c r="D115" s="165"/>
      <c r="E115" s="418"/>
      <c r="F115" s="287"/>
      <c r="G115" s="287"/>
      <c r="H115" s="165"/>
      <c r="I115" s="418"/>
      <c r="J115" s="287"/>
      <c r="K115" s="287"/>
      <c r="L115" s="165"/>
      <c r="M115" s="23"/>
    </row>
    <row r="116" spans="1:14" ht="15.75" x14ac:dyDescent="0.2">
      <c r="A116" s="21" t="s">
        <v>410</v>
      </c>
      <c r="B116" s="234"/>
      <c r="C116" s="234"/>
      <c r="D116" s="165"/>
      <c r="E116" s="27"/>
      <c r="F116" s="234"/>
      <c r="G116" s="234"/>
      <c r="H116" s="165"/>
      <c r="I116" s="27"/>
      <c r="J116" s="289"/>
      <c r="K116" s="44"/>
      <c r="L116" s="256"/>
      <c r="M116" s="27"/>
    </row>
    <row r="117" spans="1:14" ht="15.75" x14ac:dyDescent="0.2">
      <c r="A117" s="21" t="s">
        <v>411</v>
      </c>
      <c r="B117" s="234"/>
      <c r="C117" s="234"/>
      <c r="D117" s="165"/>
      <c r="E117" s="27"/>
      <c r="F117" s="234"/>
      <c r="G117" s="234"/>
      <c r="H117" s="165"/>
      <c r="I117" s="27"/>
      <c r="J117" s="289"/>
      <c r="K117" s="44"/>
      <c r="L117" s="256"/>
      <c r="M117" s="27"/>
    </row>
    <row r="118" spans="1:14" ht="15.75" x14ac:dyDescent="0.2">
      <c r="A118" s="21" t="s">
        <v>405</v>
      </c>
      <c r="B118" s="234"/>
      <c r="C118" s="234"/>
      <c r="D118" s="165"/>
      <c r="E118" s="27"/>
      <c r="F118" s="234"/>
      <c r="G118" s="234"/>
      <c r="H118" s="165"/>
      <c r="I118" s="27"/>
      <c r="J118" s="289"/>
      <c r="K118" s="44"/>
      <c r="L118" s="256"/>
      <c r="M118" s="27"/>
    </row>
    <row r="119" spans="1:14" ht="15.75" x14ac:dyDescent="0.2">
      <c r="A119" s="13" t="s">
        <v>385</v>
      </c>
      <c r="B119" s="309"/>
      <c r="C119" s="158"/>
      <c r="D119" s="170"/>
      <c r="E119" s="11"/>
      <c r="F119" s="309"/>
      <c r="G119" s="158"/>
      <c r="H119" s="170"/>
      <c r="I119" s="11"/>
      <c r="J119" s="310"/>
      <c r="K119" s="236"/>
      <c r="L119" s="429"/>
      <c r="M119" s="11"/>
    </row>
    <row r="120" spans="1:14" x14ac:dyDescent="0.2">
      <c r="A120" s="21" t="s">
        <v>9</v>
      </c>
      <c r="B120" s="234"/>
      <c r="C120" s="144"/>
      <c r="D120" s="165"/>
      <c r="E120" s="27"/>
      <c r="F120" s="234"/>
      <c r="G120" s="144"/>
      <c r="H120" s="165"/>
      <c r="I120" s="27"/>
      <c r="J120" s="289"/>
      <c r="K120" s="44"/>
      <c r="L120" s="256"/>
      <c r="M120" s="27"/>
    </row>
    <row r="121" spans="1:14" x14ac:dyDescent="0.2">
      <c r="A121" s="21" t="s">
        <v>10</v>
      </c>
      <c r="B121" s="234"/>
      <c r="C121" s="144"/>
      <c r="D121" s="165"/>
      <c r="E121" s="27"/>
      <c r="F121" s="234"/>
      <c r="G121" s="144"/>
      <c r="H121" s="165"/>
      <c r="I121" s="27"/>
      <c r="J121" s="289"/>
      <c r="K121" s="44"/>
      <c r="L121" s="256"/>
      <c r="M121" s="27"/>
    </row>
    <row r="122" spans="1:14" x14ac:dyDescent="0.2">
      <c r="A122" s="21" t="s">
        <v>26</v>
      </c>
      <c r="B122" s="234"/>
      <c r="C122" s="144"/>
      <c r="D122" s="165"/>
      <c r="E122" s="27"/>
      <c r="F122" s="234"/>
      <c r="G122" s="144"/>
      <c r="H122" s="165"/>
      <c r="I122" s="27"/>
      <c r="J122" s="289"/>
      <c r="K122" s="44"/>
      <c r="L122" s="256"/>
      <c r="M122" s="27"/>
    </row>
    <row r="123" spans="1:14" x14ac:dyDescent="0.2">
      <c r="A123" s="694" t="s">
        <v>14</v>
      </c>
      <c r="B123" s="287"/>
      <c r="C123" s="287"/>
      <c r="D123" s="165"/>
      <c r="E123" s="418"/>
      <c r="F123" s="287"/>
      <c r="G123" s="287"/>
      <c r="H123" s="165"/>
      <c r="I123" s="418"/>
      <c r="J123" s="287"/>
      <c r="K123" s="287"/>
      <c r="L123" s="165"/>
      <c r="M123" s="23"/>
    </row>
    <row r="124" spans="1:14" ht="15.75" x14ac:dyDescent="0.2">
      <c r="A124" s="21" t="s">
        <v>412</v>
      </c>
      <c r="B124" s="234"/>
      <c r="C124" s="234"/>
      <c r="D124" s="165"/>
      <c r="E124" s="27"/>
      <c r="F124" s="234"/>
      <c r="G124" s="234"/>
      <c r="H124" s="165"/>
      <c r="I124" s="27"/>
      <c r="J124" s="289"/>
      <c r="K124" s="44"/>
      <c r="L124" s="256"/>
      <c r="M124" s="27"/>
    </row>
    <row r="125" spans="1:14" ht="15.75" x14ac:dyDescent="0.2">
      <c r="A125" s="21" t="s">
        <v>404</v>
      </c>
      <c r="B125" s="234"/>
      <c r="C125" s="234"/>
      <c r="D125" s="165"/>
      <c r="E125" s="27"/>
      <c r="F125" s="234"/>
      <c r="G125" s="234"/>
      <c r="H125" s="165"/>
      <c r="I125" s="27"/>
      <c r="J125" s="289"/>
      <c r="K125" s="44"/>
      <c r="L125" s="256"/>
      <c r="M125" s="27"/>
    </row>
    <row r="126" spans="1:14" ht="15.75" x14ac:dyDescent="0.2">
      <c r="A126" s="10" t="s">
        <v>405</v>
      </c>
      <c r="B126" s="45"/>
      <c r="C126" s="45"/>
      <c r="D126" s="166"/>
      <c r="E126" s="419"/>
      <c r="F126" s="45"/>
      <c r="G126" s="45"/>
      <c r="H126" s="166"/>
      <c r="I126" s="22"/>
      <c r="J126" s="290"/>
      <c r="K126" s="45"/>
      <c r="L126" s="257"/>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8"/>
      <c r="C130" s="728"/>
      <c r="D130" s="728"/>
      <c r="E130" s="300"/>
      <c r="F130" s="728"/>
      <c r="G130" s="728"/>
      <c r="H130" s="728"/>
      <c r="I130" s="300"/>
      <c r="J130" s="728"/>
      <c r="K130" s="728"/>
      <c r="L130" s="728"/>
      <c r="M130" s="300"/>
    </row>
    <row r="131" spans="1:14" s="3" customFormat="1" x14ac:dyDescent="0.2">
      <c r="A131" s="143"/>
      <c r="B131" s="724" t="s">
        <v>0</v>
      </c>
      <c r="C131" s="725"/>
      <c r="D131" s="725"/>
      <c r="E131" s="302"/>
      <c r="F131" s="724" t="s">
        <v>1</v>
      </c>
      <c r="G131" s="725"/>
      <c r="H131" s="725"/>
      <c r="I131" s="305"/>
      <c r="J131" s="724" t="s">
        <v>2</v>
      </c>
      <c r="K131" s="725"/>
      <c r="L131" s="725"/>
      <c r="M131" s="305"/>
      <c r="N131" s="147"/>
    </row>
    <row r="132" spans="1:14" s="3" customFormat="1" x14ac:dyDescent="0.2">
      <c r="A132" s="140"/>
      <c r="B132" s="151" t="s">
        <v>372</v>
      </c>
      <c r="C132" s="151" t="s">
        <v>373</v>
      </c>
      <c r="D132" s="246" t="s">
        <v>3</v>
      </c>
      <c r="E132" s="306" t="s">
        <v>29</v>
      </c>
      <c r="F132" s="151" t="s">
        <v>372</v>
      </c>
      <c r="G132" s="151" t="s">
        <v>373</v>
      </c>
      <c r="H132" s="206" t="s">
        <v>3</v>
      </c>
      <c r="I132" s="161" t="s">
        <v>29</v>
      </c>
      <c r="J132" s="247" t="s">
        <v>372</v>
      </c>
      <c r="K132" s="247" t="s">
        <v>373</v>
      </c>
      <c r="L132" s="248" t="s">
        <v>3</v>
      </c>
      <c r="M132" s="161" t="s">
        <v>29</v>
      </c>
      <c r="N132" s="147"/>
    </row>
    <row r="133" spans="1:14" s="3" customFormat="1" x14ac:dyDescent="0.2">
      <c r="A133" s="692"/>
      <c r="B133" s="155"/>
      <c r="C133" s="155"/>
      <c r="D133" s="248" t="s">
        <v>4</v>
      </c>
      <c r="E133" s="155" t="s">
        <v>30</v>
      </c>
      <c r="F133" s="160"/>
      <c r="G133" s="160"/>
      <c r="H133" s="206" t="s">
        <v>4</v>
      </c>
      <c r="I133" s="155" t="s">
        <v>30</v>
      </c>
      <c r="J133" s="155"/>
      <c r="K133" s="155"/>
      <c r="L133" s="149" t="s">
        <v>4</v>
      </c>
      <c r="M133" s="155" t="s">
        <v>30</v>
      </c>
      <c r="N133" s="147"/>
    </row>
    <row r="134" spans="1:14" s="3" customFormat="1" ht="15.75" x14ac:dyDescent="0.2">
      <c r="A134" s="14" t="s">
        <v>406</v>
      </c>
      <c r="B134" s="236"/>
      <c r="C134" s="310"/>
      <c r="D134" s="352"/>
      <c r="E134" s="11"/>
      <c r="F134" s="317"/>
      <c r="G134" s="318"/>
      <c r="H134" s="432"/>
      <c r="I134" s="24"/>
      <c r="J134" s="319"/>
      <c r="K134" s="319"/>
      <c r="L134" s="428"/>
      <c r="M134" s="11"/>
      <c r="N134" s="147"/>
    </row>
    <row r="135" spans="1:14" s="3" customFormat="1" ht="15.75" x14ac:dyDescent="0.2">
      <c r="A135" s="13" t="s">
        <v>409</v>
      </c>
      <c r="B135" s="236"/>
      <c r="C135" s="310"/>
      <c r="D135" s="170"/>
      <c r="E135" s="11"/>
      <c r="F135" s="236"/>
      <c r="G135" s="310"/>
      <c r="H135" s="433"/>
      <c r="I135" s="24"/>
      <c r="J135" s="309"/>
      <c r="K135" s="309"/>
      <c r="L135" s="429"/>
      <c r="M135" s="11"/>
      <c r="N135" s="147"/>
    </row>
    <row r="136" spans="1:14" s="3" customFormat="1" ht="15.75" x14ac:dyDescent="0.2">
      <c r="A136" s="13" t="s">
        <v>407</v>
      </c>
      <c r="B136" s="236"/>
      <c r="C136" s="310"/>
      <c r="D136" s="170"/>
      <c r="E136" s="11"/>
      <c r="F136" s="236"/>
      <c r="G136" s="310"/>
      <c r="H136" s="433"/>
      <c r="I136" s="24"/>
      <c r="J136" s="309"/>
      <c r="K136" s="309"/>
      <c r="L136" s="429"/>
      <c r="M136" s="11"/>
      <c r="N136" s="147"/>
    </row>
    <row r="137" spans="1:14" s="3" customFormat="1" ht="15.75" x14ac:dyDescent="0.2">
      <c r="A137" s="41" t="s">
        <v>413</v>
      </c>
      <c r="B137" s="278"/>
      <c r="C137" s="316"/>
      <c r="D137" s="168"/>
      <c r="E137" s="9"/>
      <c r="F137" s="278"/>
      <c r="G137" s="316"/>
      <c r="H137" s="434"/>
      <c r="I137" s="36"/>
      <c r="J137" s="315"/>
      <c r="K137" s="315"/>
      <c r="L137" s="430"/>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078" priority="132">
      <formula>kvartal &lt; 4</formula>
    </cfRule>
  </conditionalFormatting>
  <conditionalFormatting sqref="B69">
    <cfRule type="expression" dxfId="1077" priority="100">
      <formula>kvartal &lt; 4</formula>
    </cfRule>
  </conditionalFormatting>
  <conditionalFormatting sqref="C69">
    <cfRule type="expression" dxfId="1076" priority="99">
      <formula>kvartal &lt; 4</formula>
    </cfRule>
  </conditionalFormatting>
  <conditionalFormatting sqref="B72">
    <cfRule type="expression" dxfId="1075" priority="98">
      <formula>kvartal &lt; 4</formula>
    </cfRule>
  </conditionalFormatting>
  <conditionalFormatting sqref="C72">
    <cfRule type="expression" dxfId="1074" priority="97">
      <formula>kvartal &lt; 4</formula>
    </cfRule>
  </conditionalFormatting>
  <conditionalFormatting sqref="B80">
    <cfRule type="expression" dxfId="1073" priority="96">
      <formula>kvartal &lt; 4</formula>
    </cfRule>
  </conditionalFormatting>
  <conditionalFormatting sqref="C80">
    <cfRule type="expression" dxfId="1072" priority="95">
      <formula>kvartal &lt; 4</formula>
    </cfRule>
  </conditionalFormatting>
  <conditionalFormatting sqref="B83">
    <cfRule type="expression" dxfId="1071" priority="94">
      <formula>kvartal &lt; 4</formula>
    </cfRule>
  </conditionalFormatting>
  <conditionalFormatting sqref="C83">
    <cfRule type="expression" dxfId="1070" priority="93">
      <formula>kvartal &lt; 4</formula>
    </cfRule>
  </conditionalFormatting>
  <conditionalFormatting sqref="B90">
    <cfRule type="expression" dxfId="1069" priority="84">
      <formula>kvartal &lt; 4</formula>
    </cfRule>
  </conditionalFormatting>
  <conditionalFormatting sqref="C90">
    <cfRule type="expression" dxfId="1068" priority="83">
      <formula>kvartal &lt; 4</formula>
    </cfRule>
  </conditionalFormatting>
  <conditionalFormatting sqref="B93">
    <cfRule type="expression" dxfId="1067" priority="82">
      <formula>kvartal &lt; 4</formula>
    </cfRule>
  </conditionalFormatting>
  <conditionalFormatting sqref="C93">
    <cfRule type="expression" dxfId="1066" priority="81">
      <formula>kvartal &lt; 4</formula>
    </cfRule>
  </conditionalFormatting>
  <conditionalFormatting sqref="B101">
    <cfRule type="expression" dxfId="1065" priority="80">
      <formula>kvartal &lt; 4</formula>
    </cfRule>
  </conditionalFormatting>
  <conditionalFormatting sqref="C101">
    <cfRule type="expression" dxfId="1064" priority="79">
      <formula>kvartal &lt; 4</formula>
    </cfRule>
  </conditionalFormatting>
  <conditionalFormatting sqref="B104">
    <cfRule type="expression" dxfId="1063" priority="78">
      <formula>kvartal &lt; 4</formula>
    </cfRule>
  </conditionalFormatting>
  <conditionalFormatting sqref="C104">
    <cfRule type="expression" dxfId="1062" priority="77">
      <formula>kvartal &lt; 4</formula>
    </cfRule>
  </conditionalFormatting>
  <conditionalFormatting sqref="B115">
    <cfRule type="expression" dxfId="1061" priority="76">
      <formula>kvartal &lt; 4</formula>
    </cfRule>
  </conditionalFormatting>
  <conditionalFormatting sqref="C115">
    <cfRule type="expression" dxfId="1060" priority="75">
      <formula>kvartal &lt; 4</formula>
    </cfRule>
  </conditionalFormatting>
  <conditionalFormatting sqref="B123">
    <cfRule type="expression" dxfId="1059" priority="74">
      <formula>kvartal &lt; 4</formula>
    </cfRule>
  </conditionalFormatting>
  <conditionalFormatting sqref="C123">
    <cfRule type="expression" dxfId="1058" priority="73">
      <formula>kvartal &lt; 4</formula>
    </cfRule>
  </conditionalFormatting>
  <conditionalFormatting sqref="F70">
    <cfRule type="expression" dxfId="1057" priority="72">
      <formula>kvartal &lt; 4</formula>
    </cfRule>
  </conditionalFormatting>
  <conditionalFormatting sqref="G70">
    <cfRule type="expression" dxfId="1056" priority="71">
      <formula>kvartal &lt; 4</formula>
    </cfRule>
  </conditionalFormatting>
  <conditionalFormatting sqref="F71:G71">
    <cfRule type="expression" dxfId="1055" priority="70">
      <formula>kvartal &lt; 4</formula>
    </cfRule>
  </conditionalFormatting>
  <conditionalFormatting sqref="F73:G74">
    <cfRule type="expression" dxfId="1054" priority="69">
      <formula>kvartal &lt; 4</formula>
    </cfRule>
  </conditionalFormatting>
  <conditionalFormatting sqref="F81:G82">
    <cfRule type="expression" dxfId="1053" priority="68">
      <formula>kvartal &lt; 4</formula>
    </cfRule>
  </conditionalFormatting>
  <conditionalFormatting sqref="F84:G85">
    <cfRule type="expression" dxfId="1052" priority="67">
      <formula>kvartal &lt; 4</formula>
    </cfRule>
  </conditionalFormatting>
  <conditionalFormatting sqref="F91:G92">
    <cfRule type="expression" dxfId="1051" priority="62">
      <formula>kvartal &lt; 4</formula>
    </cfRule>
  </conditionalFormatting>
  <conditionalFormatting sqref="F94:G95">
    <cfRule type="expression" dxfId="1050" priority="61">
      <formula>kvartal &lt; 4</formula>
    </cfRule>
  </conditionalFormatting>
  <conditionalFormatting sqref="F102:G103">
    <cfRule type="expression" dxfId="1049" priority="60">
      <formula>kvartal &lt; 4</formula>
    </cfRule>
  </conditionalFormatting>
  <conditionalFormatting sqref="F105:G106">
    <cfRule type="expression" dxfId="1048" priority="59">
      <formula>kvartal &lt; 4</formula>
    </cfRule>
  </conditionalFormatting>
  <conditionalFormatting sqref="F115">
    <cfRule type="expression" dxfId="1047" priority="58">
      <formula>kvartal &lt; 4</formula>
    </cfRule>
  </conditionalFormatting>
  <conditionalFormatting sqref="G115">
    <cfRule type="expression" dxfId="1046" priority="57">
      <formula>kvartal &lt; 4</formula>
    </cfRule>
  </conditionalFormatting>
  <conditionalFormatting sqref="F123:G123">
    <cfRule type="expression" dxfId="1045" priority="56">
      <formula>kvartal &lt; 4</formula>
    </cfRule>
  </conditionalFormatting>
  <conditionalFormatting sqref="F69:G69">
    <cfRule type="expression" dxfId="1044" priority="55">
      <formula>kvartal &lt; 4</formula>
    </cfRule>
  </conditionalFormatting>
  <conditionalFormatting sqref="F72:G72">
    <cfRule type="expression" dxfId="1043" priority="54">
      <formula>kvartal &lt; 4</formula>
    </cfRule>
  </conditionalFormatting>
  <conditionalFormatting sqref="F80:G80">
    <cfRule type="expression" dxfId="1042" priority="53">
      <formula>kvartal &lt; 4</formula>
    </cfRule>
  </conditionalFormatting>
  <conditionalFormatting sqref="F83:G83">
    <cfRule type="expression" dxfId="1041" priority="52">
      <formula>kvartal &lt; 4</formula>
    </cfRule>
  </conditionalFormatting>
  <conditionalFormatting sqref="F90:G90">
    <cfRule type="expression" dxfId="1040" priority="46">
      <formula>kvartal &lt; 4</formula>
    </cfRule>
  </conditionalFormatting>
  <conditionalFormatting sqref="F93">
    <cfRule type="expression" dxfId="1039" priority="45">
      <formula>kvartal &lt; 4</formula>
    </cfRule>
  </conditionalFormatting>
  <conditionalFormatting sqref="G93">
    <cfRule type="expression" dxfId="1038" priority="44">
      <formula>kvartal &lt; 4</formula>
    </cfRule>
  </conditionalFormatting>
  <conditionalFormatting sqref="F101">
    <cfRule type="expression" dxfId="1037" priority="43">
      <formula>kvartal &lt; 4</formula>
    </cfRule>
  </conditionalFormatting>
  <conditionalFormatting sqref="G101">
    <cfRule type="expression" dxfId="1036" priority="42">
      <formula>kvartal &lt; 4</formula>
    </cfRule>
  </conditionalFormatting>
  <conditionalFormatting sqref="G104">
    <cfRule type="expression" dxfId="1035" priority="41">
      <formula>kvartal &lt; 4</formula>
    </cfRule>
  </conditionalFormatting>
  <conditionalFormatting sqref="F104">
    <cfRule type="expression" dxfId="1034" priority="40">
      <formula>kvartal &lt; 4</formula>
    </cfRule>
  </conditionalFormatting>
  <conditionalFormatting sqref="J69:K73">
    <cfRule type="expression" dxfId="1033" priority="39">
      <formula>kvartal &lt; 4</formula>
    </cfRule>
  </conditionalFormatting>
  <conditionalFormatting sqref="J74:K74">
    <cfRule type="expression" dxfId="1032" priority="38">
      <formula>kvartal &lt; 4</formula>
    </cfRule>
  </conditionalFormatting>
  <conditionalFormatting sqref="J80:K85">
    <cfRule type="expression" dxfId="1031" priority="37">
      <formula>kvartal &lt; 4</formula>
    </cfRule>
  </conditionalFormatting>
  <conditionalFormatting sqref="J90:K95">
    <cfRule type="expression" dxfId="1030" priority="34">
      <formula>kvartal &lt; 4</formula>
    </cfRule>
  </conditionalFormatting>
  <conditionalFormatting sqref="J101:K106">
    <cfRule type="expression" dxfId="1029" priority="33">
      <formula>kvartal &lt; 4</formula>
    </cfRule>
  </conditionalFormatting>
  <conditionalFormatting sqref="J115:K115">
    <cfRule type="expression" dxfId="1028" priority="32">
      <formula>kvartal &lt; 4</formula>
    </cfRule>
  </conditionalFormatting>
  <conditionalFormatting sqref="J123:K123">
    <cfRule type="expression" dxfId="1027" priority="31">
      <formula>kvartal &lt; 4</formula>
    </cfRule>
  </conditionalFormatting>
  <conditionalFormatting sqref="A50:A52">
    <cfRule type="expression" dxfId="1026" priority="12">
      <formula>kvartal &lt; 4</formula>
    </cfRule>
  </conditionalFormatting>
  <conditionalFormatting sqref="A69:A74">
    <cfRule type="expression" dxfId="1025" priority="10">
      <formula>kvartal &lt; 4</formula>
    </cfRule>
  </conditionalFormatting>
  <conditionalFormatting sqref="A80:A85">
    <cfRule type="expression" dxfId="1024" priority="9">
      <formula>kvartal &lt; 4</formula>
    </cfRule>
  </conditionalFormatting>
  <conditionalFormatting sqref="A90:A95">
    <cfRule type="expression" dxfId="1023" priority="6">
      <formula>kvartal &lt; 4</formula>
    </cfRule>
  </conditionalFormatting>
  <conditionalFormatting sqref="A101:A106">
    <cfRule type="expression" dxfId="1022" priority="5">
      <formula>kvartal &lt; 4</formula>
    </cfRule>
  </conditionalFormatting>
  <conditionalFormatting sqref="A115">
    <cfRule type="expression" dxfId="1021" priority="4">
      <formula>kvartal &lt; 4</formula>
    </cfRule>
  </conditionalFormatting>
  <conditionalFormatting sqref="A123">
    <cfRule type="expression" dxfId="1020" priority="3">
      <formula>kvartal &lt; 4</formula>
    </cfRule>
  </conditionalFormatting>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6"/>
  <dimension ref="A1:N144"/>
  <sheetViews>
    <sheetView showGridLines="0" zoomScale="90" zoomScaleNormal="90" zoomScaleSheetLayoutView="100" workbookViewId="0"/>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130</v>
      </c>
      <c r="B1" s="695">
        <v>4</v>
      </c>
      <c r="C1" s="250" t="s">
        <v>93</v>
      </c>
      <c r="D1" s="26"/>
      <c r="E1" s="26"/>
      <c r="F1" s="26"/>
      <c r="G1" s="26"/>
      <c r="H1" s="26"/>
      <c r="I1" s="26"/>
      <c r="J1" s="26"/>
      <c r="K1" s="26"/>
      <c r="L1" s="26"/>
      <c r="M1" s="26"/>
    </row>
    <row r="2" spans="1:14" ht="15.75" x14ac:dyDescent="0.25">
      <c r="A2" s="164" t="s">
        <v>28</v>
      </c>
      <c r="B2" s="727"/>
      <c r="C2" s="727"/>
      <c r="D2" s="727"/>
      <c r="E2" s="300"/>
      <c r="F2" s="727"/>
      <c r="G2" s="727"/>
      <c r="H2" s="727"/>
      <c r="I2" s="300"/>
      <c r="J2" s="727"/>
      <c r="K2" s="727"/>
      <c r="L2" s="727"/>
      <c r="M2" s="300"/>
    </row>
    <row r="3" spans="1:14" ht="15.75" x14ac:dyDescent="0.25">
      <c r="A3" s="162"/>
      <c r="B3" s="300"/>
      <c r="C3" s="300"/>
      <c r="D3" s="300"/>
      <c r="E3" s="300"/>
      <c r="F3" s="300"/>
      <c r="G3" s="300"/>
      <c r="H3" s="300"/>
      <c r="I3" s="300"/>
      <c r="J3" s="300"/>
      <c r="K3" s="300"/>
      <c r="L3" s="300"/>
      <c r="M3" s="300"/>
    </row>
    <row r="4" spans="1:14" x14ac:dyDescent="0.2">
      <c r="A4" s="143"/>
      <c r="B4" s="724" t="s">
        <v>0</v>
      </c>
      <c r="C4" s="725"/>
      <c r="D4" s="725"/>
      <c r="E4" s="302"/>
      <c r="F4" s="724" t="s">
        <v>1</v>
      </c>
      <c r="G4" s="725"/>
      <c r="H4" s="725"/>
      <c r="I4" s="305"/>
      <c r="J4" s="724" t="s">
        <v>2</v>
      </c>
      <c r="K4" s="725"/>
      <c r="L4" s="725"/>
      <c r="M4" s="305"/>
    </row>
    <row r="5" spans="1:14" x14ac:dyDescent="0.2">
      <c r="A5" s="157"/>
      <c r="B5" s="151" t="s">
        <v>372</v>
      </c>
      <c r="C5" s="151" t="s">
        <v>373</v>
      </c>
      <c r="D5" s="246" t="s">
        <v>3</v>
      </c>
      <c r="E5" s="306" t="s">
        <v>29</v>
      </c>
      <c r="F5" s="151" t="s">
        <v>372</v>
      </c>
      <c r="G5" s="151" t="s">
        <v>373</v>
      </c>
      <c r="H5" s="246" t="s">
        <v>3</v>
      </c>
      <c r="I5" s="161" t="s">
        <v>29</v>
      </c>
      <c r="J5" s="151" t="s">
        <v>372</v>
      </c>
      <c r="K5" s="151" t="s">
        <v>373</v>
      </c>
      <c r="L5" s="246" t="s">
        <v>3</v>
      </c>
      <c r="M5" s="161" t="s">
        <v>29</v>
      </c>
    </row>
    <row r="6" spans="1:14" x14ac:dyDescent="0.2">
      <c r="A6" s="691"/>
      <c r="B6" s="155"/>
      <c r="C6" s="155"/>
      <c r="D6" s="248" t="s">
        <v>4</v>
      </c>
      <c r="E6" s="155" t="s">
        <v>30</v>
      </c>
      <c r="F6" s="160"/>
      <c r="G6" s="160"/>
      <c r="H6" s="246" t="s">
        <v>4</v>
      </c>
      <c r="I6" s="155" t="s">
        <v>30</v>
      </c>
      <c r="J6" s="160"/>
      <c r="K6" s="160"/>
      <c r="L6" s="246" t="s">
        <v>4</v>
      </c>
      <c r="M6" s="155" t="s">
        <v>30</v>
      </c>
    </row>
    <row r="7" spans="1:14" ht="15.75" x14ac:dyDescent="0.2">
      <c r="A7" s="14" t="s">
        <v>23</v>
      </c>
      <c r="B7" s="307">
        <v>530475</v>
      </c>
      <c r="C7" s="308">
        <v>534216</v>
      </c>
      <c r="D7" s="352">
        <f t="shared" ref="D7:D9" si="0">IF(B7=0, "    ---- ", IF(ABS(ROUND(100/B7*C7-100,1))&lt;999,ROUND(100/B7*C7-100,1),IF(ROUND(100/B7*C7-100,1)&gt;999,999,-999)))</f>
        <v>0.7</v>
      </c>
      <c r="E7" s="11">
        <f>IFERROR(100/'Skjema total MA'!C7*C7,0)</f>
        <v>20.896508576258263</v>
      </c>
      <c r="F7" s="307"/>
      <c r="G7" s="308"/>
      <c r="H7" s="352"/>
      <c r="I7" s="159"/>
      <c r="J7" s="309">
        <f t="shared" ref="J7:K9" si="1">SUM(B7,F7)</f>
        <v>530475</v>
      </c>
      <c r="K7" s="310">
        <f t="shared" si="1"/>
        <v>534216</v>
      </c>
      <c r="L7" s="428">
        <f>IF(J7=0, "    ---- ", IF(ABS(ROUND(100/J7*K7-100,1))&lt;999,ROUND(100/J7*K7-100,1),IF(ROUND(100/J7*K7-100,1)&gt;999,999,-999)))</f>
        <v>0.7</v>
      </c>
      <c r="M7" s="11">
        <f>IFERROR(100/'Skjema total MA'!I7*K7,0)</f>
        <v>8.5105315779531701</v>
      </c>
    </row>
    <row r="8" spans="1:14" ht="15.75" x14ac:dyDescent="0.2">
      <c r="A8" s="21" t="s">
        <v>25</v>
      </c>
      <c r="B8" s="283">
        <v>309666</v>
      </c>
      <c r="C8" s="284">
        <v>317849</v>
      </c>
      <c r="D8" s="165">
        <f t="shared" si="0"/>
        <v>2.6</v>
      </c>
      <c r="E8" s="27">
        <f>IFERROR(100/'Skjema total MA'!C8*C8,0)</f>
        <v>20.068551873821551</v>
      </c>
      <c r="F8" s="287"/>
      <c r="G8" s="288"/>
      <c r="H8" s="165"/>
      <c r="I8" s="175"/>
      <c r="J8" s="234">
        <f t="shared" si="1"/>
        <v>309666</v>
      </c>
      <c r="K8" s="289">
        <f t="shared" si="1"/>
        <v>317849</v>
      </c>
      <c r="L8" s="256">
        <f t="shared" ref="L8:L9" si="2">IF(J8=0, "    ---- ", IF(ABS(ROUND(100/J8*K8-100,1))&lt;999,ROUND(100/J8*K8-100,1),IF(ROUND(100/J8*K8-100,1)&gt;999,999,-999)))</f>
        <v>2.6</v>
      </c>
      <c r="M8" s="27">
        <f>IFERROR(100/'Skjema total MA'!I8*K8,0)</f>
        <v>20.068551873821551</v>
      </c>
    </row>
    <row r="9" spans="1:14" ht="15.75" x14ac:dyDescent="0.2">
      <c r="A9" s="21" t="s">
        <v>24</v>
      </c>
      <c r="B9" s="283">
        <v>220809</v>
      </c>
      <c r="C9" s="284">
        <v>216367</v>
      </c>
      <c r="D9" s="165">
        <f t="shared" si="0"/>
        <v>-2</v>
      </c>
      <c r="E9" s="27">
        <f>IFERROR(100/'Skjema total MA'!C9*C9,0)</f>
        <v>35.821513599351007</v>
      </c>
      <c r="F9" s="287"/>
      <c r="G9" s="288"/>
      <c r="H9" s="165"/>
      <c r="I9" s="175"/>
      <c r="J9" s="234">
        <f t="shared" si="1"/>
        <v>220809</v>
      </c>
      <c r="K9" s="289">
        <f t="shared" si="1"/>
        <v>216367</v>
      </c>
      <c r="L9" s="256">
        <f t="shared" si="2"/>
        <v>-2</v>
      </c>
      <c r="M9" s="27">
        <f>IFERROR(100/'Skjema total MA'!I9*K9,0)</f>
        <v>35.821513599351007</v>
      </c>
    </row>
    <row r="10" spans="1:14" ht="15.75" x14ac:dyDescent="0.2">
      <c r="A10" s="13" t="s">
        <v>383</v>
      </c>
      <c r="B10" s="311"/>
      <c r="C10" s="312"/>
      <c r="D10" s="170"/>
      <c r="E10" s="11"/>
      <c r="F10" s="311"/>
      <c r="G10" s="312"/>
      <c r="H10" s="170"/>
      <c r="I10" s="159"/>
      <c r="J10" s="309"/>
      <c r="K10" s="310"/>
      <c r="L10" s="429"/>
      <c r="M10" s="11"/>
    </row>
    <row r="11" spans="1:14" s="43" customFormat="1" ht="15.75" x14ac:dyDescent="0.2">
      <c r="A11" s="13" t="s">
        <v>384</v>
      </c>
      <c r="B11" s="311"/>
      <c r="C11" s="312"/>
      <c r="D11" s="170"/>
      <c r="E11" s="11"/>
      <c r="F11" s="311"/>
      <c r="G11" s="312"/>
      <c r="H11" s="170"/>
      <c r="I11" s="159"/>
      <c r="J11" s="309"/>
      <c r="K11" s="310"/>
      <c r="L11" s="429"/>
      <c r="M11" s="11"/>
      <c r="N11" s="142"/>
    </row>
    <row r="12" spans="1:14" s="43" customFormat="1" ht="15.75" x14ac:dyDescent="0.2">
      <c r="A12" s="41" t="s">
        <v>385</v>
      </c>
      <c r="B12" s="313"/>
      <c r="C12" s="314"/>
      <c r="D12" s="168"/>
      <c r="E12" s="36"/>
      <c r="F12" s="313"/>
      <c r="G12" s="314"/>
      <c r="H12" s="168"/>
      <c r="I12" s="168"/>
      <c r="J12" s="315"/>
      <c r="K12" s="316"/>
      <c r="L12" s="430"/>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271</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268</v>
      </c>
      <c r="B17" s="156"/>
      <c r="C17" s="156"/>
      <c r="D17" s="150"/>
      <c r="E17" s="150"/>
      <c r="F17" s="156"/>
      <c r="G17" s="156"/>
      <c r="H17" s="156"/>
      <c r="I17" s="156"/>
      <c r="J17" s="156"/>
      <c r="K17" s="156"/>
      <c r="L17" s="156"/>
      <c r="M17" s="156"/>
    </row>
    <row r="18" spans="1:14" ht="15.75" x14ac:dyDescent="0.25">
      <c r="B18" s="728"/>
      <c r="C18" s="728"/>
      <c r="D18" s="728"/>
      <c r="E18" s="300"/>
      <c r="F18" s="728"/>
      <c r="G18" s="728"/>
      <c r="H18" s="728"/>
      <c r="I18" s="300"/>
      <c r="J18" s="728"/>
      <c r="K18" s="728"/>
      <c r="L18" s="728"/>
      <c r="M18" s="300"/>
    </row>
    <row r="19" spans="1:14" x14ac:dyDescent="0.2">
      <c r="A19" s="143"/>
      <c r="B19" s="724" t="s">
        <v>0</v>
      </c>
      <c r="C19" s="725"/>
      <c r="D19" s="725"/>
      <c r="E19" s="302"/>
      <c r="F19" s="724" t="s">
        <v>1</v>
      </c>
      <c r="G19" s="725"/>
      <c r="H19" s="725"/>
      <c r="I19" s="305"/>
      <c r="J19" s="724" t="s">
        <v>2</v>
      </c>
      <c r="K19" s="725"/>
      <c r="L19" s="725"/>
      <c r="M19" s="305"/>
    </row>
    <row r="20" spans="1:14" x14ac:dyDescent="0.2">
      <c r="A20" s="140" t="s">
        <v>5</v>
      </c>
      <c r="B20" s="243" t="s">
        <v>372</v>
      </c>
      <c r="C20" s="243" t="s">
        <v>373</v>
      </c>
      <c r="D20" s="161" t="s">
        <v>3</v>
      </c>
      <c r="E20" s="306" t="s">
        <v>29</v>
      </c>
      <c r="F20" s="243" t="s">
        <v>372</v>
      </c>
      <c r="G20" s="243" t="s">
        <v>373</v>
      </c>
      <c r="H20" s="161" t="s">
        <v>3</v>
      </c>
      <c r="I20" s="161" t="s">
        <v>29</v>
      </c>
      <c r="J20" s="243" t="s">
        <v>372</v>
      </c>
      <c r="K20" s="243" t="s">
        <v>373</v>
      </c>
      <c r="L20" s="161" t="s">
        <v>3</v>
      </c>
      <c r="M20" s="161" t="s">
        <v>29</v>
      </c>
    </row>
    <row r="21" spans="1:14" x14ac:dyDescent="0.2">
      <c r="A21" s="692"/>
      <c r="B21" s="155"/>
      <c r="C21" s="155"/>
      <c r="D21" s="248" t="s">
        <v>4</v>
      </c>
      <c r="E21" s="155" t="s">
        <v>30</v>
      </c>
      <c r="F21" s="160"/>
      <c r="G21" s="160"/>
      <c r="H21" s="246" t="s">
        <v>4</v>
      </c>
      <c r="I21" s="155" t="s">
        <v>30</v>
      </c>
      <c r="J21" s="160"/>
      <c r="K21" s="160"/>
      <c r="L21" s="155" t="s">
        <v>4</v>
      </c>
      <c r="M21" s="155" t="s">
        <v>30</v>
      </c>
    </row>
    <row r="22" spans="1:14" ht="15.75" x14ac:dyDescent="0.2">
      <c r="A22" s="14" t="s">
        <v>23</v>
      </c>
      <c r="B22" s="317"/>
      <c r="C22" s="317"/>
      <c r="D22" s="352"/>
      <c r="E22" s="11"/>
      <c r="F22" s="319"/>
      <c r="G22" s="319"/>
      <c r="H22" s="352"/>
      <c r="I22" s="11"/>
      <c r="J22" s="317"/>
      <c r="K22" s="317"/>
      <c r="L22" s="428"/>
      <c r="M22" s="24"/>
    </row>
    <row r="23" spans="1:14" ht="15.75" x14ac:dyDescent="0.2">
      <c r="A23" s="297" t="s">
        <v>392</v>
      </c>
      <c r="B23" s="283"/>
      <c r="C23" s="283"/>
      <c r="D23" s="165"/>
      <c r="E23" s="11"/>
      <c r="F23" s="292"/>
      <c r="G23" s="292"/>
      <c r="H23" s="165"/>
      <c r="I23" s="418"/>
      <c r="J23" s="292"/>
      <c r="K23" s="292"/>
      <c r="L23" s="165"/>
      <c r="M23" s="23"/>
    </row>
    <row r="24" spans="1:14" ht="15.75" x14ac:dyDescent="0.2">
      <c r="A24" s="297" t="s">
        <v>393</v>
      </c>
      <c r="B24" s="283"/>
      <c r="C24" s="283"/>
      <c r="D24" s="165"/>
      <c r="E24" s="11"/>
      <c r="F24" s="292"/>
      <c r="G24" s="292"/>
      <c r="H24" s="165"/>
      <c r="I24" s="418"/>
      <c r="J24" s="292"/>
      <c r="K24" s="292"/>
      <c r="L24" s="165"/>
      <c r="M24" s="23"/>
    </row>
    <row r="25" spans="1:14" ht="15.75" x14ac:dyDescent="0.2">
      <c r="A25" s="297" t="s">
        <v>394</v>
      </c>
      <c r="B25" s="283"/>
      <c r="C25" s="283"/>
      <c r="D25" s="165"/>
      <c r="E25" s="11"/>
      <c r="F25" s="292"/>
      <c r="G25" s="292"/>
      <c r="H25" s="165"/>
      <c r="I25" s="418"/>
      <c r="J25" s="292"/>
      <c r="K25" s="292"/>
      <c r="L25" s="165"/>
      <c r="M25" s="23"/>
    </row>
    <row r="26" spans="1:14" ht="15.75" x14ac:dyDescent="0.2">
      <c r="A26" s="297" t="s">
        <v>395</v>
      </c>
      <c r="B26" s="283"/>
      <c r="C26" s="283"/>
      <c r="D26" s="165"/>
      <c r="E26" s="11"/>
      <c r="F26" s="292"/>
      <c r="G26" s="292"/>
      <c r="H26" s="165"/>
      <c r="I26" s="418"/>
      <c r="J26" s="292"/>
      <c r="K26" s="292"/>
      <c r="L26" s="165"/>
      <c r="M26" s="23"/>
    </row>
    <row r="27" spans="1:14" x14ac:dyDescent="0.2">
      <c r="A27" s="297" t="s">
        <v>11</v>
      </c>
      <c r="B27" s="283"/>
      <c r="C27" s="283"/>
      <c r="D27" s="165"/>
      <c r="E27" s="11"/>
      <c r="F27" s="292"/>
      <c r="G27" s="292"/>
      <c r="H27" s="165"/>
      <c r="I27" s="418"/>
      <c r="J27" s="292"/>
      <c r="K27" s="292"/>
      <c r="L27" s="165"/>
      <c r="M27" s="23"/>
    </row>
    <row r="28" spans="1:14" ht="15.75" x14ac:dyDescent="0.2">
      <c r="A28" s="49" t="s">
        <v>272</v>
      </c>
      <c r="B28" s="44"/>
      <c r="C28" s="289"/>
      <c r="D28" s="165"/>
      <c r="E28" s="11"/>
      <c r="F28" s="234"/>
      <c r="G28" s="289"/>
      <c r="H28" s="165"/>
      <c r="I28" s="27"/>
      <c r="J28" s="44"/>
      <c r="K28" s="44"/>
      <c r="L28" s="256"/>
      <c r="M28" s="23"/>
    </row>
    <row r="29" spans="1:14" s="3" customFormat="1" ht="15.75" x14ac:dyDescent="0.2">
      <c r="A29" s="13" t="s">
        <v>383</v>
      </c>
      <c r="B29" s="236"/>
      <c r="C29" s="236"/>
      <c r="D29" s="170"/>
      <c r="E29" s="11"/>
      <c r="F29" s="309"/>
      <c r="G29" s="309"/>
      <c r="H29" s="170"/>
      <c r="I29" s="11"/>
      <c r="J29" s="236"/>
      <c r="K29" s="236"/>
      <c r="L29" s="429"/>
      <c r="M29" s="24"/>
      <c r="N29" s="147"/>
    </row>
    <row r="30" spans="1:14" s="3" customFormat="1" ht="15.75" x14ac:dyDescent="0.2">
      <c r="A30" s="297" t="s">
        <v>392</v>
      </c>
      <c r="B30" s="283"/>
      <c r="C30" s="283"/>
      <c r="D30" s="165"/>
      <c r="E30" s="11"/>
      <c r="F30" s="292"/>
      <c r="G30" s="292"/>
      <c r="H30" s="165"/>
      <c r="I30" s="418"/>
      <c r="J30" s="292"/>
      <c r="K30" s="292"/>
      <c r="L30" s="165"/>
      <c r="M30" s="23"/>
      <c r="N30" s="147"/>
    </row>
    <row r="31" spans="1:14" s="3" customFormat="1" ht="15.75" x14ac:dyDescent="0.2">
      <c r="A31" s="297" t="s">
        <v>393</v>
      </c>
      <c r="B31" s="283"/>
      <c r="C31" s="283"/>
      <c r="D31" s="165"/>
      <c r="E31" s="11"/>
      <c r="F31" s="292"/>
      <c r="G31" s="292"/>
      <c r="H31" s="165"/>
      <c r="I31" s="418"/>
      <c r="J31" s="292"/>
      <c r="K31" s="292"/>
      <c r="L31" s="165"/>
      <c r="M31" s="23"/>
      <c r="N31" s="147"/>
    </row>
    <row r="32" spans="1:14" ht="15.75" x14ac:dyDescent="0.2">
      <c r="A32" s="297" t="s">
        <v>394</v>
      </c>
      <c r="B32" s="283"/>
      <c r="C32" s="283"/>
      <c r="D32" s="165"/>
      <c r="E32" s="11"/>
      <c r="F32" s="292"/>
      <c r="G32" s="292"/>
      <c r="H32" s="165"/>
      <c r="I32" s="418"/>
      <c r="J32" s="292"/>
      <c r="K32" s="292"/>
      <c r="L32" s="165"/>
      <c r="M32" s="23"/>
    </row>
    <row r="33" spans="1:14" ht="15.75" x14ac:dyDescent="0.2">
      <c r="A33" s="297" t="s">
        <v>395</v>
      </c>
      <c r="B33" s="283"/>
      <c r="C33" s="283"/>
      <c r="D33" s="165"/>
      <c r="E33" s="11"/>
      <c r="F33" s="292"/>
      <c r="G33" s="292"/>
      <c r="H33" s="165"/>
      <c r="I33" s="418"/>
      <c r="J33" s="292"/>
      <c r="K33" s="292"/>
      <c r="L33" s="165"/>
      <c r="M33" s="23"/>
    </row>
    <row r="34" spans="1:14" ht="15.75" x14ac:dyDescent="0.2">
      <c r="A34" s="13" t="s">
        <v>384</v>
      </c>
      <c r="B34" s="236"/>
      <c r="C34" s="310"/>
      <c r="D34" s="170"/>
      <c r="E34" s="11"/>
      <c r="F34" s="309"/>
      <c r="G34" s="310"/>
      <c r="H34" s="170"/>
      <c r="I34" s="11"/>
      <c r="J34" s="236"/>
      <c r="K34" s="236"/>
      <c r="L34" s="429"/>
      <c r="M34" s="24"/>
    </row>
    <row r="35" spans="1:14" ht="15.75" x14ac:dyDescent="0.2">
      <c r="A35" s="13" t="s">
        <v>385</v>
      </c>
      <c r="B35" s="236"/>
      <c r="C35" s="310"/>
      <c r="D35" s="170"/>
      <c r="E35" s="11"/>
      <c r="F35" s="309"/>
      <c r="G35" s="310"/>
      <c r="H35" s="170"/>
      <c r="I35" s="11"/>
      <c r="J35" s="236"/>
      <c r="K35" s="236"/>
      <c r="L35" s="429"/>
      <c r="M35" s="24"/>
    </row>
    <row r="36" spans="1:14" ht="15.75" x14ac:dyDescent="0.2">
      <c r="A36" s="12" t="s">
        <v>280</v>
      </c>
      <c r="B36" s="236"/>
      <c r="C36" s="310"/>
      <c r="D36" s="170"/>
      <c r="E36" s="11"/>
      <c r="F36" s="320"/>
      <c r="G36" s="321"/>
      <c r="H36" s="170"/>
      <c r="I36" s="435"/>
      <c r="J36" s="236"/>
      <c r="K36" s="236"/>
      <c r="L36" s="429"/>
      <c r="M36" s="24"/>
    </row>
    <row r="37" spans="1:14" ht="15.75" x14ac:dyDescent="0.2">
      <c r="A37" s="12" t="s">
        <v>387</v>
      </c>
      <c r="B37" s="236"/>
      <c r="C37" s="310"/>
      <c r="D37" s="170"/>
      <c r="E37" s="11"/>
      <c r="F37" s="320"/>
      <c r="G37" s="322"/>
      <c r="H37" s="170"/>
      <c r="I37" s="435"/>
      <c r="J37" s="236"/>
      <c r="K37" s="236"/>
      <c r="L37" s="429"/>
      <c r="M37" s="24"/>
    </row>
    <row r="38" spans="1:14" ht="15.75" x14ac:dyDescent="0.2">
      <c r="A38" s="12" t="s">
        <v>388</v>
      </c>
      <c r="B38" s="236"/>
      <c r="C38" s="310"/>
      <c r="D38" s="170"/>
      <c r="E38" s="24"/>
      <c r="F38" s="320"/>
      <c r="G38" s="321"/>
      <c r="H38" s="170"/>
      <c r="I38" s="435"/>
      <c r="J38" s="236"/>
      <c r="K38" s="236"/>
      <c r="L38" s="429"/>
      <c r="M38" s="24"/>
    </row>
    <row r="39" spans="1:14" ht="15.75" x14ac:dyDescent="0.2">
      <c r="A39" s="18" t="s">
        <v>389</v>
      </c>
      <c r="B39" s="278"/>
      <c r="C39" s="316"/>
      <c r="D39" s="168"/>
      <c r="E39" s="36"/>
      <c r="F39" s="323"/>
      <c r="G39" s="324"/>
      <c r="H39" s="168"/>
      <c r="I39" s="36"/>
      <c r="J39" s="236"/>
      <c r="K39" s="236"/>
      <c r="L39" s="430"/>
      <c r="M39" s="36"/>
    </row>
    <row r="40" spans="1:14" ht="15.75" x14ac:dyDescent="0.25">
      <c r="A40" s="47"/>
      <c r="B40" s="255"/>
      <c r="C40" s="255"/>
      <c r="D40" s="729"/>
      <c r="E40" s="729"/>
      <c r="F40" s="729"/>
      <c r="G40" s="729"/>
      <c r="H40" s="729"/>
      <c r="I40" s="729"/>
      <c r="J40" s="729"/>
      <c r="K40" s="729"/>
      <c r="L40" s="729"/>
      <c r="M40" s="303"/>
    </row>
    <row r="41" spans="1:14" x14ac:dyDescent="0.2">
      <c r="A41" s="154"/>
    </row>
    <row r="42" spans="1:14" ht="15.75" x14ac:dyDescent="0.25">
      <c r="A42" s="146" t="s">
        <v>269</v>
      </c>
      <c r="B42" s="727"/>
      <c r="C42" s="727"/>
      <c r="D42" s="727"/>
      <c r="E42" s="300"/>
      <c r="F42" s="730"/>
      <c r="G42" s="730"/>
      <c r="H42" s="730"/>
      <c r="I42" s="303"/>
      <c r="J42" s="730"/>
      <c r="K42" s="730"/>
      <c r="L42" s="730"/>
      <c r="M42" s="303"/>
    </row>
    <row r="43" spans="1:14" ht="15.75" x14ac:dyDescent="0.25">
      <c r="A43" s="162"/>
      <c r="B43" s="304"/>
      <c r="C43" s="304"/>
      <c r="D43" s="304"/>
      <c r="E43" s="304"/>
      <c r="F43" s="303"/>
      <c r="G43" s="303"/>
      <c r="H43" s="303"/>
      <c r="I43" s="303"/>
      <c r="J43" s="303"/>
      <c r="K43" s="303"/>
      <c r="L43" s="303"/>
      <c r="M43" s="303"/>
    </row>
    <row r="44" spans="1:14" ht="15.75" x14ac:dyDescent="0.25">
      <c r="A44" s="249"/>
      <c r="B44" s="724" t="s">
        <v>0</v>
      </c>
      <c r="C44" s="725"/>
      <c r="D44" s="725"/>
      <c r="E44" s="244"/>
      <c r="F44" s="303"/>
      <c r="G44" s="303"/>
      <c r="H44" s="303"/>
      <c r="I44" s="303"/>
      <c r="J44" s="303"/>
      <c r="K44" s="303"/>
      <c r="L44" s="303"/>
      <c r="M44" s="303"/>
    </row>
    <row r="45" spans="1:14" s="3" customFormat="1" x14ac:dyDescent="0.2">
      <c r="A45" s="140"/>
      <c r="B45" s="172" t="s">
        <v>372</v>
      </c>
      <c r="C45" s="172" t="s">
        <v>373</v>
      </c>
      <c r="D45" s="161" t="s">
        <v>3</v>
      </c>
      <c r="E45" s="161" t="s">
        <v>29</v>
      </c>
      <c r="F45" s="174"/>
      <c r="G45" s="174"/>
      <c r="H45" s="173"/>
      <c r="I45" s="173"/>
      <c r="J45" s="174"/>
      <c r="K45" s="174"/>
      <c r="L45" s="173"/>
      <c r="M45" s="173"/>
      <c r="N45" s="147"/>
    </row>
    <row r="46" spans="1:14" s="3" customFormat="1" x14ac:dyDescent="0.2">
      <c r="A46" s="692"/>
      <c r="B46" s="245"/>
      <c r="C46" s="245"/>
      <c r="D46" s="246" t="s">
        <v>4</v>
      </c>
      <c r="E46" s="155" t="s">
        <v>30</v>
      </c>
      <c r="F46" s="173"/>
      <c r="G46" s="173"/>
      <c r="H46" s="173"/>
      <c r="I46" s="173"/>
      <c r="J46" s="173"/>
      <c r="K46" s="173"/>
      <c r="L46" s="173"/>
      <c r="M46" s="173"/>
      <c r="N46" s="147"/>
    </row>
    <row r="47" spans="1:14" s="3" customFormat="1" ht="15.75" x14ac:dyDescent="0.2">
      <c r="A47" s="14" t="s">
        <v>23</v>
      </c>
      <c r="B47" s="311">
        <v>675019</v>
      </c>
      <c r="C47" s="312">
        <v>677503</v>
      </c>
      <c r="D47" s="428">
        <f t="shared" ref="D47:D57" si="3">IF(B47=0, "    ---- ", IF(ABS(ROUND(100/B47*C47-100,1))&lt;999,ROUND(100/B47*C47-100,1),IF(ROUND(100/B47*C47-100,1)&gt;999,999,-999)))</f>
        <v>0.4</v>
      </c>
      <c r="E47" s="11">
        <f>IFERROR(100/'Skjema total MA'!C47*C47,0)</f>
        <v>22.354222997231915</v>
      </c>
      <c r="F47" s="144"/>
      <c r="G47" s="33"/>
      <c r="H47" s="158"/>
      <c r="I47" s="158"/>
      <c r="J47" s="37"/>
      <c r="K47" s="37"/>
      <c r="L47" s="158"/>
      <c r="M47" s="158"/>
      <c r="N47" s="147"/>
    </row>
    <row r="48" spans="1:14" s="3" customFormat="1" ht="15.75" x14ac:dyDescent="0.2">
      <c r="A48" s="38" t="s">
        <v>396</v>
      </c>
      <c r="B48" s="283">
        <v>387910</v>
      </c>
      <c r="C48" s="284">
        <v>375332</v>
      </c>
      <c r="D48" s="256">
        <f t="shared" si="3"/>
        <v>-3.2</v>
      </c>
      <c r="E48" s="27">
        <f>IFERROR(100/'Skjema total MA'!C48*C48,0)</f>
        <v>22.413497709161554</v>
      </c>
      <c r="F48" s="144"/>
      <c r="G48" s="33"/>
      <c r="H48" s="144"/>
      <c r="I48" s="144"/>
      <c r="J48" s="33"/>
      <c r="K48" s="33"/>
      <c r="L48" s="158"/>
      <c r="M48" s="158"/>
      <c r="N48" s="147"/>
    </row>
    <row r="49" spans="1:14" s="3" customFormat="1" ht="15.75" x14ac:dyDescent="0.2">
      <c r="A49" s="38" t="s">
        <v>397</v>
      </c>
      <c r="B49" s="44">
        <v>287109</v>
      </c>
      <c r="C49" s="289">
        <v>302171</v>
      </c>
      <c r="D49" s="256">
        <f>IF(B49=0, "    ---- ", IF(ABS(ROUND(100/B49*C49-100,1))&lt;999,ROUND(100/B49*C49-100,1),IF(ROUND(100/B49*C49-100,1)&gt;999,999,-999)))</f>
        <v>5.2</v>
      </c>
      <c r="E49" s="27">
        <f>IFERROR(100/'Skjema total MA'!C49*C49,0)</f>
        <v>22.281031955319065</v>
      </c>
      <c r="F49" s="144"/>
      <c r="G49" s="33"/>
      <c r="H49" s="144"/>
      <c r="I49" s="144"/>
      <c r="J49" s="37"/>
      <c r="K49" s="37"/>
      <c r="L49" s="158"/>
      <c r="M49" s="158"/>
      <c r="N49" s="147"/>
    </row>
    <row r="50" spans="1:14" s="3" customFormat="1" x14ac:dyDescent="0.2">
      <c r="A50" s="694" t="s">
        <v>6</v>
      </c>
      <c r="B50" s="287" t="s">
        <v>374</v>
      </c>
      <c r="C50" s="288" t="s">
        <v>374</v>
      </c>
      <c r="D50" s="256"/>
      <c r="E50" s="23"/>
      <c r="F50" s="144"/>
      <c r="G50" s="33"/>
      <c r="H50" s="144"/>
      <c r="I50" s="144"/>
      <c r="J50" s="33"/>
      <c r="K50" s="33"/>
      <c r="L50" s="158"/>
      <c r="M50" s="158"/>
      <c r="N50" s="147"/>
    </row>
    <row r="51" spans="1:14" s="3" customFormat="1" x14ac:dyDescent="0.2">
      <c r="A51" s="694" t="s">
        <v>7</v>
      </c>
      <c r="B51" s="287" t="s">
        <v>374</v>
      </c>
      <c r="C51" s="288" t="s">
        <v>374</v>
      </c>
      <c r="D51" s="256"/>
      <c r="E51" s="23"/>
      <c r="F51" s="144"/>
      <c r="G51" s="33"/>
      <c r="H51" s="144"/>
      <c r="I51" s="144"/>
      <c r="J51" s="33"/>
      <c r="K51" s="33"/>
      <c r="L51" s="158"/>
      <c r="M51" s="158"/>
      <c r="N51" s="147"/>
    </row>
    <row r="52" spans="1:14" s="3" customFormat="1" x14ac:dyDescent="0.2">
      <c r="A52" s="694" t="s">
        <v>8</v>
      </c>
      <c r="B52" s="287" t="s">
        <v>374</v>
      </c>
      <c r="C52" s="288" t="s">
        <v>374</v>
      </c>
      <c r="D52" s="256"/>
      <c r="E52" s="23"/>
      <c r="F52" s="144"/>
      <c r="G52" s="33"/>
      <c r="H52" s="144"/>
      <c r="I52" s="144"/>
      <c r="J52" s="33"/>
      <c r="K52" s="33"/>
      <c r="L52" s="158"/>
      <c r="M52" s="158"/>
      <c r="N52" s="147"/>
    </row>
    <row r="53" spans="1:14" s="3" customFormat="1" ht="15.75" x14ac:dyDescent="0.2">
      <c r="A53" s="39" t="s">
        <v>390</v>
      </c>
      <c r="B53" s="311">
        <v>97996</v>
      </c>
      <c r="C53" s="312">
        <v>42889</v>
      </c>
      <c r="D53" s="429">
        <f t="shared" si="3"/>
        <v>-56.2</v>
      </c>
      <c r="E53" s="11">
        <f>IFERROR(100/'Skjema total MA'!C53*C53,0)</f>
        <v>54.884029861908104</v>
      </c>
      <c r="F53" s="144"/>
      <c r="G53" s="33"/>
      <c r="H53" s="144"/>
      <c r="I53" s="144"/>
      <c r="J53" s="33"/>
      <c r="K53" s="33"/>
      <c r="L53" s="158"/>
      <c r="M53" s="158"/>
      <c r="N53" s="147"/>
    </row>
    <row r="54" spans="1:14" s="3" customFormat="1" ht="15.75" x14ac:dyDescent="0.2">
      <c r="A54" s="38" t="s">
        <v>396</v>
      </c>
      <c r="B54" s="283">
        <v>42830</v>
      </c>
      <c r="C54" s="284">
        <v>42889</v>
      </c>
      <c r="D54" s="256">
        <f t="shared" si="3"/>
        <v>0.1</v>
      </c>
      <c r="E54" s="27">
        <f>IFERROR(100/'Skjema total MA'!C54*C54,0)</f>
        <v>54.884029861908104</v>
      </c>
      <c r="F54" s="144"/>
      <c r="G54" s="33"/>
      <c r="H54" s="144"/>
      <c r="I54" s="144"/>
      <c r="J54" s="33"/>
      <c r="K54" s="33"/>
      <c r="L54" s="158"/>
      <c r="M54" s="158"/>
      <c r="N54" s="147"/>
    </row>
    <row r="55" spans="1:14" s="3" customFormat="1" ht="15.75" x14ac:dyDescent="0.2">
      <c r="A55" s="38" t="s">
        <v>397</v>
      </c>
      <c r="B55" s="283">
        <v>55166</v>
      </c>
      <c r="C55" s="284">
        <v>0</v>
      </c>
      <c r="D55" s="256">
        <f t="shared" si="3"/>
        <v>-100</v>
      </c>
      <c r="E55" s="27">
        <f>IFERROR(100/'Skjema total MA'!C55*C55,0)</f>
        <v>0</v>
      </c>
      <c r="F55" s="144"/>
      <c r="G55" s="33"/>
      <c r="H55" s="144"/>
      <c r="I55" s="144"/>
      <c r="J55" s="33"/>
      <c r="K55" s="33"/>
      <c r="L55" s="158"/>
      <c r="M55" s="158"/>
      <c r="N55" s="147"/>
    </row>
    <row r="56" spans="1:14" s="3" customFormat="1" ht="15.75" x14ac:dyDescent="0.2">
      <c r="A56" s="39" t="s">
        <v>391</v>
      </c>
      <c r="B56" s="311">
        <v>34445</v>
      </c>
      <c r="C56" s="312">
        <v>33424</v>
      </c>
      <c r="D56" s="429">
        <f t="shared" si="3"/>
        <v>-3</v>
      </c>
      <c r="E56" s="11">
        <f>IFERROR(100/'Skjema total MA'!C56*C56,0)</f>
        <v>42.670815138702366</v>
      </c>
      <c r="F56" s="144"/>
      <c r="G56" s="33"/>
      <c r="H56" s="144"/>
      <c r="I56" s="144"/>
      <c r="J56" s="33"/>
      <c r="K56" s="33"/>
      <c r="L56" s="158"/>
      <c r="M56" s="158"/>
      <c r="N56" s="147"/>
    </row>
    <row r="57" spans="1:14" s="3" customFormat="1" ht="15.75" x14ac:dyDescent="0.2">
      <c r="A57" s="38" t="s">
        <v>396</v>
      </c>
      <c r="B57" s="283">
        <v>34445</v>
      </c>
      <c r="C57" s="284">
        <v>33424</v>
      </c>
      <c r="D57" s="256">
        <f t="shared" si="3"/>
        <v>-3</v>
      </c>
      <c r="E57" s="27">
        <f>IFERROR(100/'Skjema total MA'!C57*C57,0)</f>
        <v>42.672598205480895</v>
      </c>
      <c r="F57" s="144"/>
      <c r="G57" s="33"/>
      <c r="H57" s="144"/>
      <c r="I57" s="144"/>
      <c r="J57" s="33"/>
      <c r="K57" s="33"/>
      <c r="L57" s="158"/>
      <c r="M57" s="158"/>
      <c r="N57" s="147"/>
    </row>
    <row r="58" spans="1:14" s="3" customFormat="1" ht="15.75" x14ac:dyDescent="0.2">
      <c r="A58" s="46" t="s">
        <v>397</v>
      </c>
      <c r="B58" s="285"/>
      <c r="C58" s="286"/>
      <c r="D58" s="257"/>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270</v>
      </c>
      <c r="C61" s="26"/>
      <c r="D61" s="26"/>
      <c r="E61" s="26"/>
      <c r="F61" s="26"/>
      <c r="G61" s="26"/>
      <c r="H61" s="26"/>
      <c r="I61" s="26"/>
      <c r="J61" s="26"/>
      <c r="K61" s="26"/>
      <c r="L61" s="26"/>
      <c r="M61" s="26"/>
    </row>
    <row r="62" spans="1:14" ht="15.75" x14ac:dyDescent="0.25">
      <c r="B62" s="728"/>
      <c r="C62" s="728"/>
      <c r="D62" s="728"/>
      <c r="E62" s="300"/>
      <c r="F62" s="728"/>
      <c r="G62" s="728"/>
      <c r="H62" s="728"/>
      <c r="I62" s="300"/>
      <c r="J62" s="728"/>
      <c r="K62" s="728"/>
      <c r="L62" s="728"/>
      <c r="M62" s="300"/>
    </row>
    <row r="63" spans="1:14" x14ac:dyDescent="0.2">
      <c r="A63" s="143"/>
      <c r="B63" s="724" t="s">
        <v>0</v>
      </c>
      <c r="C63" s="725"/>
      <c r="D63" s="726"/>
      <c r="E63" s="301"/>
      <c r="F63" s="725" t="s">
        <v>1</v>
      </c>
      <c r="G63" s="725"/>
      <c r="H63" s="725"/>
      <c r="I63" s="305"/>
      <c r="J63" s="724" t="s">
        <v>2</v>
      </c>
      <c r="K63" s="725"/>
      <c r="L63" s="725"/>
      <c r="M63" s="305"/>
    </row>
    <row r="64" spans="1:14" x14ac:dyDescent="0.2">
      <c r="A64" s="140"/>
      <c r="B64" s="151" t="s">
        <v>372</v>
      </c>
      <c r="C64" s="151" t="s">
        <v>373</v>
      </c>
      <c r="D64" s="246" t="s">
        <v>3</v>
      </c>
      <c r="E64" s="306" t="s">
        <v>29</v>
      </c>
      <c r="F64" s="151" t="s">
        <v>372</v>
      </c>
      <c r="G64" s="151" t="s">
        <v>373</v>
      </c>
      <c r="H64" s="246" t="s">
        <v>3</v>
      </c>
      <c r="I64" s="306" t="s">
        <v>29</v>
      </c>
      <c r="J64" s="151" t="s">
        <v>372</v>
      </c>
      <c r="K64" s="151" t="s">
        <v>373</v>
      </c>
      <c r="L64" s="246" t="s">
        <v>3</v>
      </c>
      <c r="M64" s="161" t="s">
        <v>29</v>
      </c>
    </row>
    <row r="65" spans="1:14" x14ac:dyDescent="0.2">
      <c r="A65" s="692"/>
      <c r="B65" s="155"/>
      <c r="C65" s="155"/>
      <c r="D65" s="248" t="s">
        <v>4</v>
      </c>
      <c r="E65" s="155" t="s">
        <v>30</v>
      </c>
      <c r="F65" s="160"/>
      <c r="G65" s="160"/>
      <c r="H65" s="246" t="s">
        <v>4</v>
      </c>
      <c r="I65" s="155" t="s">
        <v>30</v>
      </c>
      <c r="J65" s="160"/>
      <c r="K65" s="206"/>
      <c r="L65" s="155" t="s">
        <v>4</v>
      </c>
      <c r="M65" s="155" t="s">
        <v>30</v>
      </c>
    </row>
    <row r="66" spans="1:14" ht="15.75" x14ac:dyDescent="0.2">
      <c r="A66" s="14" t="s">
        <v>23</v>
      </c>
      <c r="B66" s="355"/>
      <c r="C66" s="355"/>
      <c r="D66" s="352"/>
      <c r="E66" s="11"/>
      <c r="F66" s="354"/>
      <c r="G66" s="354"/>
      <c r="H66" s="352"/>
      <c r="I66" s="11"/>
      <c r="J66" s="310"/>
      <c r="K66" s="317"/>
      <c r="L66" s="429"/>
      <c r="M66" s="11"/>
    </row>
    <row r="67" spans="1:14" x14ac:dyDescent="0.2">
      <c r="A67" s="420" t="s">
        <v>9</v>
      </c>
      <c r="B67" s="44"/>
      <c r="C67" s="144"/>
      <c r="D67" s="165"/>
      <c r="E67" s="27"/>
      <c r="F67" s="234"/>
      <c r="G67" s="144"/>
      <c r="H67" s="165"/>
      <c r="I67" s="27"/>
      <c r="J67" s="289"/>
      <c r="K67" s="44"/>
      <c r="L67" s="256"/>
      <c r="M67" s="27"/>
    </row>
    <row r="68" spans="1:14" x14ac:dyDescent="0.2">
      <c r="A68" s="21" t="s">
        <v>10</v>
      </c>
      <c r="B68" s="293"/>
      <c r="C68" s="294"/>
      <c r="D68" s="165"/>
      <c r="E68" s="27"/>
      <c r="F68" s="293"/>
      <c r="G68" s="294"/>
      <c r="H68" s="165"/>
      <c r="I68" s="27"/>
      <c r="J68" s="289"/>
      <c r="K68" s="44"/>
      <c r="L68" s="256"/>
      <c r="M68" s="27"/>
    </row>
    <row r="69" spans="1:14" ht="15.75" x14ac:dyDescent="0.2">
      <c r="A69" s="694" t="s">
        <v>398</v>
      </c>
      <c r="B69" s="287"/>
      <c r="C69" s="287"/>
      <c r="D69" s="165"/>
      <c r="E69" s="418"/>
      <c r="F69" s="287"/>
      <c r="G69" s="287"/>
      <c r="H69" s="165"/>
      <c r="I69" s="418"/>
      <c r="J69" s="287"/>
      <c r="K69" s="287"/>
      <c r="L69" s="165"/>
      <c r="M69" s="23"/>
    </row>
    <row r="70" spans="1:14" x14ac:dyDescent="0.2">
      <c r="A70" s="694" t="s">
        <v>12</v>
      </c>
      <c r="B70" s="295"/>
      <c r="C70" s="296"/>
      <c r="D70" s="165"/>
      <c r="E70" s="418"/>
      <c r="F70" s="287"/>
      <c r="G70" s="287"/>
      <c r="H70" s="165"/>
      <c r="I70" s="418"/>
      <c r="J70" s="287"/>
      <c r="K70" s="287"/>
      <c r="L70" s="165"/>
      <c r="M70" s="23"/>
    </row>
    <row r="71" spans="1:14" x14ac:dyDescent="0.2">
      <c r="A71" s="694" t="s">
        <v>13</v>
      </c>
      <c r="B71" s="235"/>
      <c r="C71" s="291"/>
      <c r="D71" s="165"/>
      <c r="E71" s="418"/>
      <c r="F71" s="287"/>
      <c r="G71" s="287"/>
      <c r="H71" s="165"/>
      <c r="I71" s="418"/>
      <c r="J71" s="287"/>
      <c r="K71" s="287"/>
      <c r="L71" s="165"/>
      <c r="M71" s="23"/>
    </row>
    <row r="72" spans="1:14" ht="15.75" x14ac:dyDescent="0.2">
      <c r="A72" s="694" t="s">
        <v>399</v>
      </c>
      <c r="B72" s="287"/>
      <c r="C72" s="287"/>
      <c r="D72" s="165"/>
      <c r="E72" s="418"/>
      <c r="F72" s="287"/>
      <c r="G72" s="287"/>
      <c r="H72" s="165"/>
      <c r="I72" s="418"/>
      <c r="J72" s="287"/>
      <c r="K72" s="287"/>
      <c r="L72" s="165"/>
      <c r="M72" s="23"/>
    </row>
    <row r="73" spans="1:14" x14ac:dyDescent="0.2">
      <c r="A73" s="694" t="s">
        <v>12</v>
      </c>
      <c r="B73" s="235"/>
      <c r="C73" s="291"/>
      <c r="D73" s="165"/>
      <c r="E73" s="418"/>
      <c r="F73" s="287"/>
      <c r="G73" s="287"/>
      <c r="H73" s="165"/>
      <c r="I73" s="418"/>
      <c r="J73" s="287"/>
      <c r="K73" s="287"/>
      <c r="L73" s="165"/>
      <c r="M73" s="23"/>
    </row>
    <row r="74" spans="1:14" s="3" customFormat="1" x14ac:dyDescent="0.2">
      <c r="A74" s="694" t="s">
        <v>13</v>
      </c>
      <c r="B74" s="235"/>
      <c r="C74" s="291"/>
      <c r="D74" s="165"/>
      <c r="E74" s="418"/>
      <c r="F74" s="287"/>
      <c r="G74" s="287"/>
      <c r="H74" s="165"/>
      <c r="I74" s="418"/>
      <c r="J74" s="287"/>
      <c r="K74" s="287"/>
      <c r="L74" s="165"/>
      <c r="M74" s="23"/>
      <c r="N74" s="147"/>
    </row>
    <row r="75" spans="1:14" s="3" customFormat="1" x14ac:dyDescent="0.2">
      <c r="A75" s="21" t="s">
        <v>346</v>
      </c>
      <c r="B75" s="234"/>
      <c r="C75" s="144"/>
      <c r="D75" s="165"/>
      <c r="E75" s="27"/>
      <c r="F75" s="234"/>
      <c r="G75" s="144"/>
      <c r="H75" s="165"/>
      <c r="I75" s="27"/>
      <c r="J75" s="289"/>
      <c r="K75" s="44"/>
      <c r="L75" s="256"/>
      <c r="M75" s="27"/>
      <c r="N75" s="147"/>
    </row>
    <row r="76" spans="1:14" s="3" customFormat="1" x14ac:dyDescent="0.2">
      <c r="A76" s="21" t="s">
        <v>345</v>
      </c>
      <c r="B76" s="234"/>
      <c r="C76" s="144"/>
      <c r="D76" s="165"/>
      <c r="E76" s="27"/>
      <c r="F76" s="234"/>
      <c r="G76" s="144"/>
      <c r="H76" s="165"/>
      <c r="I76" s="27"/>
      <c r="J76" s="289"/>
      <c r="K76" s="44"/>
      <c r="L76" s="256"/>
      <c r="M76" s="27"/>
      <c r="N76" s="147"/>
    </row>
    <row r="77" spans="1:14" ht="15.75" x14ac:dyDescent="0.2">
      <c r="A77" s="21" t="s">
        <v>400</v>
      </c>
      <c r="B77" s="234"/>
      <c r="C77" s="234"/>
      <c r="D77" s="165"/>
      <c r="E77" s="27"/>
      <c r="F77" s="234"/>
      <c r="G77" s="144"/>
      <c r="H77" s="165"/>
      <c r="I77" s="27"/>
      <c r="J77" s="289"/>
      <c r="K77" s="44"/>
      <c r="L77" s="256"/>
      <c r="M77" s="27"/>
    </row>
    <row r="78" spans="1:14" x14ac:dyDescent="0.2">
      <c r="A78" s="21" t="s">
        <v>9</v>
      </c>
      <c r="B78" s="234"/>
      <c r="C78" s="144"/>
      <c r="D78" s="165"/>
      <c r="E78" s="27"/>
      <c r="F78" s="234"/>
      <c r="G78" s="144"/>
      <c r="H78" s="165"/>
      <c r="I78" s="27"/>
      <c r="J78" s="289"/>
      <c r="K78" s="44"/>
      <c r="L78" s="256"/>
      <c r="M78" s="27"/>
    </row>
    <row r="79" spans="1:14" x14ac:dyDescent="0.2">
      <c r="A79" s="21" t="s">
        <v>10</v>
      </c>
      <c r="B79" s="293"/>
      <c r="C79" s="294"/>
      <c r="D79" s="165"/>
      <c r="E79" s="27"/>
      <c r="F79" s="293"/>
      <c r="G79" s="294"/>
      <c r="H79" s="165"/>
      <c r="I79" s="27"/>
      <c r="J79" s="289"/>
      <c r="K79" s="44"/>
      <c r="L79" s="256"/>
      <c r="M79" s="27"/>
    </row>
    <row r="80" spans="1:14" ht="15.75" x14ac:dyDescent="0.2">
      <c r="A80" s="694" t="s">
        <v>398</v>
      </c>
      <c r="B80" s="287"/>
      <c r="C80" s="287"/>
      <c r="D80" s="165"/>
      <c r="E80" s="418"/>
      <c r="F80" s="287"/>
      <c r="G80" s="287"/>
      <c r="H80" s="165"/>
      <c r="I80" s="418"/>
      <c r="J80" s="287"/>
      <c r="K80" s="287"/>
      <c r="L80" s="165"/>
      <c r="M80" s="23"/>
    </row>
    <row r="81" spans="1:13" x14ac:dyDescent="0.2">
      <c r="A81" s="694" t="s">
        <v>12</v>
      </c>
      <c r="B81" s="235"/>
      <c r="C81" s="291"/>
      <c r="D81" s="165"/>
      <c r="E81" s="418"/>
      <c r="F81" s="287"/>
      <c r="G81" s="287"/>
      <c r="H81" s="165"/>
      <c r="I81" s="418"/>
      <c r="J81" s="287"/>
      <c r="K81" s="287"/>
      <c r="L81" s="165"/>
      <c r="M81" s="23"/>
    </row>
    <row r="82" spans="1:13" x14ac:dyDescent="0.2">
      <c r="A82" s="694" t="s">
        <v>13</v>
      </c>
      <c r="B82" s="235"/>
      <c r="C82" s="291"/>
      <c r="D82" s="165"/>
      <c r="E82" s="418"/>
      <c r="F82" s="287"/>
      <c r="G82" s="287"/>
      <c r="H82" s="165"/>
      <c r="I82" s="418"/>
      <c r="J82" s="287"/>
      <c r="K82" s="287"/>
      <c r="L82" s="165"/>
      <c r="M82" s="23"/>
    </row>
    <row r="83" spans="1:13" ht="15.75" x14ac:dyDescent="0.2">
      <c r="A83" s="694" t="s">
        <v>399</v>
      </c>
      <c r="B83" s="287"/>
      <c r="C83" s="287"/>
      <c r="D83" s="165"/>
      <c r="E83" s="418"/>
      <c r="F83" s="287"/>
      <c r="G83" s="287"/>
      <c r="H83" s="165"/>
      <c r="I83" s="418"/>
      <c r="J83" s="287"/>
      <c r="K83" s="287"/>
      <c r="L83" s="165"/>
      <c r="M83" s="23"/>
    </row>
    <row r="84" spans="1:13" x14ac:dyDescent="0.2">
      <c r="A84" s="694" t="s">
        <v>12</v>
      </c>
      <c r="B84" s="235"/>
      <c r="C84" s="291"/>
      <c r="D84" s="165"/>
      <c r="E84" s="418"/>
      <c r="F84" s="287"/>
      <c r="G84" s="287"/>
      <c r="H84" s="165"/>
      <c r="I84" s="418"/>
      <c r="J84" s="287"/>
      <c r="K84" s="287"/>
      <c r="L84" s="165"/>
      <c r="M84" s="23"/>
    </row>
    <row r="85" spans="1:13" x14ac:dyDescent="0.2">
      <c r="A85" s="694" t="s">
        <v>13</v>
      </c>
      <c r="B85" s="235"/>
      <c r="C85" s="291"/>
      <c r="D85" s="165"/>
      <c r="E85" s="418"/>
      <c r="F85" s="287"/>
      <c r="G85" s="287"/>
      <c r="H85" s="165"/>
      <c r="I85" s="418"/>
      <c r="J85" s="287"/>
      <c r="K85" s="287"/>
      <c r="L85" s="165"/>
      <c r="M85" s="23"/>
    </row>
    <row r="86" spans="1:13" ht="15.75" x14ac:dyDescent="0.2">
      <c r="A86" s="21" t="s">
        <v>401</v>
      </c>
      <c r="B86" s="234"/>
      <c r="C86" s="144"/>
      <c r="D86" s="165"/>
      <c r="E86" s="27"/>
      <c r="F86" s="234"/>
      <c r="G86" s="144"/>
      <c r="H86" s="165"/>
      <c r="I86" s="27"/>
      <c r="J86" s="289"/>
      <c r="K86" s="44"/>
      <c r="L86" s="256"/>
      <c r="M86" s="27"/>
    </row>
    <row r="87" spans="1:13" ht="15.75" x14ac:dyDescent="0.2">
      <c r="A87" s="13" t="s">
        <v>383</v>
      </c>
      <c r="B87" s="355"/>
      <c r="C87" s="355"/>
      <c r="D87" s="170"/>
      <c r="E87" s="11"/>
      <c r="F87" s="354"/>
      <c r="G87" s="354"/>
      <c r="H87" s="170"/>
      <c r="I87" s="11"/>
      <c r="J87" s="310"/>
      <c r="K87" s="236"/>
      <c r="L87" s="429"/>
      <c r="M87" s="11"/>
    </row>
    <row r="88" spans="1:13" x14ac:dyDescent="0.2">
      <c r="A88" s="21" t="s">
        <v>9</v>
      </c>
      <c r="B88" s="234"/>
      <c r="C88" s="144"/>
      <c r="D88" s="165"/>
      <c r="E88" s="27"/>
      <c r="F88" s="234"/>
      <c r="G88" s="144"/>
      <c r="H88" s="165"/>
      <c r="I88" s="27"/>
      <c r="J88" s="289"/>
      <c r="K88" s="44"/>
      <c r="L88" s="256"/>
      <c r="M88" s="27"/>
    </row>
    <row r="89" spans="1:13" x14ac:dyDescent="0.2">
      <c r="A89" s="21" t="s">
        <v>10</v>
      </c>
      <c r="B89" s="234"/>
      <c r="C89" s="144"/>
      <c r="D89" s="165"/>
      <c r="E89" s="27"/>
      <c r="F89" s="234"/>
      <c r="G89" s="144"/>
      <c r="H89" s="165"/>
      <c r="I89" s="27"/>
      <c r="J89" s="289"/>
      <c r="K89" s="44"/>
      <c r="L89" s="256"/>
      <c r="M89" s="27"/>
    </row>
    <row r="90" spans="1:13" ht="15.75" x14ac:dyDescent="0.2">
      <c r="A90" s="694" t="s">
        <v>398</v>
      </c>
      <c r="B90" s="287"/>
      <c r="C90" s="287"/>
      <c r="D90" s="165"/>
      <c r="E90" s="418"/>
      <c r="F90" s="287"/>
      <c r="G90" s="287"/>
      <c r="H90" s="165"/>
      <c r="I90" s="418"/>
      <c r="J90" s="287"/>
      <c r="K90" s="287"/>
      <c r="L90" s="165"/>
      <c r="M90" s="23"/>
    </row>
    <row r="91" spans="1:13" x14ac:dyDescent="0.2">
      <c r="A91" s="694" t="s">
        <v>12</v>
      </c>
      <c r="B91" s="235"/>
      <c r="C91" s="291"/>
      <c r="D91" s="165"/>
      <c r="E91" s="418"/>
      <c r="F91" s="287"/>
      <c r="G91" s="287"/>
      <c r="H91" s="165"/>
      <c r="I91" s="418"/>
      <c r="J91" s="287"/>
      <c r="K91" s="287"/>
      <c r="L91" s="165"/>
      <c r="M91" s="23"/>
    </row>
    <row r="92" spans="1:13" x14ac:dyDescent="0.2">
      <c r="A92" s="694" t="s">
        <v>13</v>
      </c>
      <c r="B92" s="235"/>
      <c r="C92" s="291"/>
      <c r="D92" s="165"/>
      <c r="E92" s="418"/>
      <c r="F92" s="287"/>
      <c r="G92" s="287"/>
      <c r="H92" s="165"/>
      <c r="I92" s="418"/>
      <c r="J92" s="287"/>
      <c r="K92" s="287"/>
      <c r="L92" s="165"/>
      <c r="M92" s="23"/>
    </row>
    <row r="93" spans="1:13" ht="15.75" x14ac:dyDescent="0.2">
      <c r="A93" s="694" t="s">
        <v>399</v>
      </c>
      <c r="B93" s="287"/>
      <c r="C93" s="287"/>
      <c r="D93" s="165"/>
      <c r="E93" s="418"/>
      <c r="F93" s="287"/>
      <c r="G93" s="287"/>
      <c r="H93" s="165"/>
      <c r="I93" s="418"/>
      <c r="J93" s="287"/>
      <c r="K93" s="287"/>
      <c r="L93" s="165"/>
      <c r="M93" s="23"/>
    </row>
    <row r="94" spans="1:13" x14ac:dyDescent="0.2">
      <c r="A94" s="694" t="s">
        <v>12</v>
      </c>
      <c r="B94" s="235"/>
      <c r="C94" s="291"/>
      <c r="D94" s="165"/>
      <c r="E94" s="418"/>
      <c r="F94" s="287"/>
      <c r="G94" s="287"/>
      <c r="H94" s="165"/>
      <c r="I94" s="418"/>
      <c r="J94" s="287"/>
      <c r="K94" s="287"/>
      <c r="L94" s="165"/>
      <c r="M94" s="23"/>
    </row>
    <row r="95" spans="1:13" x14ac:dyDescent="0.2">
      <c r="A95" s="694" t="s">
        <v>13</v>
      </c>
      <c r="B95" s="235"/>
      <c r="C95" s="291"/>
      <c r="D95" s="165"/>
      <c r="E95" s="418"/>
      <c r="F95" s="287"/>
      <c r="G95" s="287"/>
      <c r="H95" s="165"/>
      <c r="I95" s="418"/>
      <c r="J95" s="287"/>
      <c r="K95" s="287"/>
      <c r="L95" s="165"/>
      <c r="M95" s="23"/>
    </row>
    <row r="96" spans="1:13" x14ac:dyDescent="0.2">
      <c r="A96" s="21" t="s">
        <v>344</v>
      </c>
      <c r="B96" s="234"/>
      <c r="C96" s="144"/>
      <c r="D96" s="165"/>
      <c r="E96" s="27"/>
      <c r="F96" s="234"/>
      <c r="G96" s="144"/>
      <c r="H96" s="165"/>
      <c r="I96" s="27"/>
      <c r="J96" s="289"/>
      <c r="K96" s="44"/>
      <c r="L96" s="256"/>
      <c r="M96" s="27"/>
    </row>
    <row r="97" spans="1:13" x14ac:dyDescent="0.2">
      <c r="A97" s="21" t="s">
        <v>343</v>
      </c>
      <c r="B97" s="234"/>
      <c r="C97" s="144"/>
      <c r="D97" s="165"/>
      <c r="E97" s="27"/>
      <c r="F97" s="234"/>
      <c r="G97" s="144"/>
      <c r="H97" s="165"/>
      <c r="I97" s="27"/>
      <c r="J97" s="289"/>
      <c r="K97" s="44"/>
      <c r="L97" s="256"/>
      <c r="M97" s="27"/>
    </row>
    <row r="98" spans="1:13" ht="15.75" x14ac:dyDescent="0.2">
      <c r="A98" s="21" t="s">
        <v>400</v>
      </c>
      <c r="B98" s="234"/>
      <c r="C98" s="234"/>
      <c r="D98" s="165"/>
      <c r="E98" s="27"/>
      <c r="F98" s="293"/>
      <c r="G98" s="293"/>
      <c r="H98" s="165"/>
      <c r="I98" s="27"/>
      <c r="J98" s="289"/>
      <c r="K98" s="44"/>
      <c r="L98" s="256"/>
      <c r="M98" s="27"/>
    </row>
    <row r="99" spans="1:13" x14ac:dyDescent="0.2">
      <c r="A99" s="21" t="s">
        <v>9</v>
      </c>
      <c r="B99" s="293"/>
      <c r="C99" s="294"/>
      <c r="D99" s="165"/>
      <c r="E99" s="27"/>
      <c r="F99" s="234"/>
      <c r="G99" s="144"/>
      <c r="H99" s="165"/>
      <c r="I99" s="27"/>
      <c r="J99" s="289"/>
      <c r="K99" s="44"/>
      <c r="L99" s="256"/>
      <c r="M99" s="27"/>
    </row>
    <row r="100" spans="1:13" x14ac:dyDescent="0.2">
      <c r="A100" s="21" t="s">
        <v>10</v>
      </c>
      <c r="B100" s="293"/>
      <c r="C100" s="294"/>
      <c r="D100" s="165"/>
      <c r="E100" s="27"/>
      <c r="F100" s="234"/>
      <c r="G100" s="234"/>
      <c r="H100" s="165"/>
      <c r="I100" s="27"/>
      <c r="J100" s="289"/>
      <c r="K100" s="44"/>
      <c r="L100" s="256"/>
      <c r="M100" s="27"/>
    </row>
    <row r="101" spans="1:13" ht="15.75" x14ac:dyDescent="0.2">
      <c r="A101" s="694" t="s">
        <v>398</v>
      </c>
      <c r="B101" s="287"/>
      <c r="C101" s="287"/>
      <c r="D101" s="165"/>
      <c r="E101" s="418"/>
      <c r="F101" s="287"/>
      <c r="G101" s="287"/>
      <c r="H101" s="165"/>
      <c r="I101" s="418"/>
      <c r="J101" s="287"/>
      <c r="K101" s="287"/>
      <c r="L101" s="165"/>
      <c r="M101" s="23"/>
    </row>
    <row r="102" spans="1:13" x14ac:dyDescent="0.2">
      <c r="A102" s="694" t="s">
        <v>12</v>
      </c>
      <c r="B102" s="235"/>
      <c r="C102" s="291"/>
      <c r="D102" s="165"/>
      <c r="E102" s="418"/>
      <c r="F102" s="287"/>
      <c r="G102" s="287"/>
      <c r="H102" s="165"/>
      <c r="I102" s="418"/>
      <c r="J102" s="287"/>
      <c r="K102" s="287"/>
      <c r="L102" s="165"/>
      <c r="M102" s="23"/>
    </row>
    <row r="103" spans="1:13" x14ac:dyDescent="0.2">
      <c r="A103" s="694" t="s">
        <v>13</v>
      </c>
      <c r="B103" s="235"/>
      <c r="C103" s="291"/>
      <c r="D103" s="165"/>
      <c r="E103" s="418"/>
      <c r="F103" s="287"/>
      <c r="G103" s="287"/>
      <c r="H103" s="165"/>
      <c r="I103" s="418"/>
      <c r="J103" s="287"/>
      <c r="K103" s="287"/>
      <c r="L103" s="165"/>
      <c r="M103" s="23"/>
    </row>
    <row r="104" spans="1:13" ht="15.75" x14ac:dyDescent="0.2">
      <c r="A104" s="694" t="s">
        <v>399</v>
      </c>
      <c r="B104" s="287"/>
      <c r="C104" s="287"/>
      <c r="D104" s="165"/>
      <c r="E104" s="418"/>
      <c r="F104" s="287"/>
      <c r="G104" s="287"/>
      <c r="H104" s="165"/>
      <c r="I104" s="418"/>
      <c r="J104" s="287"/>
      <c r="K104" s="287"/>
      <c r="L104" s="165"/>
      <c r="M104" s="23"/>
    </row>
    <row r="105" spans="1:13" x14ac:dyDescent="0.2">
      <c r="A105" s="694" t="s">
        <v>12</v>
      </c>
      <c r="B105" s="235"/>
      <c r="C105" s="291"/>
      <c r="D105" s="165"/>
      <c r="E105" s="418"/>
      <c r="F105" s="287"/>
      <c r="G105" s="287"/>
      <c r="H105" s="165"/>
      <c r="I105" s="418"/>
      <c r="J105" s="287"/>
      <c r="K105" s="287"/>
      <c r="L105" s="165"/>
      <c r="M105" s="23"/>
    </row>
    <row r="106" spans="1:13" x14ac:dyDescent="0.2">
      <c r="A106" s="694" t="s">
        <v>13</v>
      </c>
      <c r="B106" s="235"/>
      <c r="C106" s="291"/>
      <c r="D106" s="165"/>
      <c r="E106" s="418"/>
      <c r="F106" s="287"/>
      <c r="G106" s="287"/>
      <c r="H106" s="165"/>
      <c r="I106" s="418"/>
      <c r="J106" s="287"/>
      <c r="K106" s="287"/>
      <c r="L106" s="165"/>
      <c r="M106" s="23"/>
    </row>
    <row r="107" spans="1:13" ht="15.75" x14ac:dyDescent="0.2">
      <c r="A107" s="21" t="s">
        <v>402</v>
      </c>
      <c r="B107" s="234"/>
      <c r="C107" s="144"/>
      <c r="D107" s="165"/>
      <c r="E107" s="27"/>
      <c r="F107" s="234"/>
      <c r="G107" s="144"/>
      <c r="H107" s="165"/>
      <c r="I107" s="27"/>
      <c r="J107" s="289"/>
      <c r="K107" s="44"/>
      <c r="L107" s="256"/>
      <c r="M107" s="27"/>
    </row>
    <row r="108" spans="1:13" ht="15.75" x14ac:dyDescent="0.2">
      <c r="A108" s="21" t="s">
        <v>403</v>
      </c>
      <c r="B108" s="234"/>
      <c r="C108" s="234"/>
      <c r="D108" s="165"/>
      <c r="E108" s="27"/>
      <c r="F108" s="234"/>
      <c r="G108" s="234"/>
      <c r="H108" s="165"/>
      <c r="I108" s="27"/>
      <c r="J108" s="289"/>
      <c r="K108" s="44"/>
      <c r="L108" s="256"/>
      <c r="M108" s="27"/>
    </row>
    <row r="109" spans="1:13" ht="15.75" x14ac:dyDescent="0.2">
      <c r="A109" s="21" t="s">
        <v>404</v>
      </c>
      <c r="B109" s="234"/>
      <c r="C109" s="234"/>
      <c r="D109" s="165"/>
      <c r="E109" s="27"/>
      <c r="F109" s="234"/>
      <c r="G109" s="234"/>
      <c r="H109" s="165"/>
      <c r="I109" s="27"/>
      <c r="J109" s="289"/>
      <c r="K109" s="44"/>
      <c r="L109" s="256"/>
      <c r="M109" s="27"/>
    </row>
    <row r="110" spans="1:13" ht="15.75" x14ac:dyDescent="0.2">
      <c r="A110" s="21" t="s">
        <v>405</v>
      </c>
      <c r="B110" s="234"/>
      <c r="C110" s="234"/>
      <c r="D110" s="165"/>
      <c r="E110" s="27"/>
      <c r="F110" s="234"/>
      <c r="G110" s="234"/>
      <c r="H110" s="165"/>
      <c r="I110" s="27"/>
      <c r="J110" s="289"/>
      <c r="K110" s="44"/>
      <c r="L110" s="256"/>
      <c r="M110" s="27"/>
    </row>
    <row r="111" spans="1:13" ht="15.75" x14ac:dyDescent="0.2">
      <c r="A111" s="13" t="s">
        <v>384</v>
      </c>
      <c r="B111" s="309"/>
      <c r="C111" s="158"/>
      <c r="D111" s="170"/>
      <c r="E111" s="11"/>
      <c r="F111" s="309"/>
      <c r="G111" s="158"/>
      <c r="H111" s="170"/>
      <c r="I111" s="11"/>
      <c r="J111" s="310"/>
      <c r="K111" s="236"/>
      <c r="L111" s="429"/>
      <c r="M111" s="11"/>
    </row>
    <row r="112" spans="1:13" x14ac:dyDescent="0.2">
      <c r="A112" s="21" t="s">
        <v>9</v>
      </c>
      <c r="B112" s="234"/>
      <c r="C112" s="144"/>
      <c r="D112" s="165"/>
      <c r="E112" s="27"/>
      <c r="F112" s="234"/>
      <c r="G112" s="144"/>
      <c r="H112" s="165"/>
      <c r="I112" s="27"/>
      <c r="J112" s="289"/>
      <c r="K112" s="44"/>
      <c r="L112" s="256"/>
      <c r="M112" s="27"/>
    </row>
    <row r="113" spans="1:14" x14ac:dyDescent="0.2">
      <c r="A113" s="21" t="s">
        <v>10</v>
      </c>
      <c r="B113" s="234"/>
      <c r="C113" s="144"/>
      <c r="D113" s="165"/>
      <c r="E113" s="27"/>
      <c r="F113" s="234"/>
      <c r="G113" s="144"/>
      <c r="H113" s="165"/>
      <c r="I113" s="27"/>
      <c r="J113" s="289"/>
      <c r="K113" s="44"/>
      <c r="L113" s="256"/>
      <c r="M113" s="27"/>
    </row>
    <row r="114" spans="1:14" x14ac:dyDescent="0.2">
      <c r="A114" s="21" t="s">
        <v>26</v>
      </c>
      <c r="B114" s="234"/>
      <c r="C114" s="144"/>
      <c r="D114" s="165"/>
      <c r="E114" s="27"/>
      <c r="F114" s="234"/>
      <c r="G114" s="144"/>
      <c r="H114" s="165"/>
      <c r="I114" s="27"/>
      <c r="J114" s="289"/>
      <c r="K114" s="44"/>
      <c r="L114" s="256"/>
      <c r="M114" s="27"/>
    </row>
    <row r="115" spans="1:14" x14ac:dyDescent="0.2">
      <c r="A115" s="694" t="s">
        <v>15</v>
      </c>
      <c r="B115" s="287"/>
      <c r="C115" s="287"/>
      <c r="D115" s="165"/>
      <c r="E115" s="418"/>
      <c r="F115" s="287"/>
      <c r="G115" s="287"/>
      <c r="H115" s="165"/>
      <c r="I115" s="418"/>
      <c r="J115" s="287"/>
      <c r="K115" s="287"/>
      <c r="L115" s="165"/>
      <c r="M115" s="23"/>
    </row>
    <row r="116" spans="1:14" ht="15.75" x14ac:dyDescent="0.2">
      <c r="A116" s="21" t="s">
        <v>410</v>
      </c>
      <c r="B116" s="234"/>
      <c r="C116" s="234"/>
      <c r="D116" s="165"/>
      <c r="E116" s="27"/>
      <c r="F116" s="234"/>
      <c r="G116" s="234"/>
      <c r="H116" s="165"/>
      <c r="I116" s="27"/>
      <c r="J116" s="289"/>
      <c r="K116" s="44"/>
      <c r="L116" s="256"/>
      <c r="M116" s="27"/>
    </row>
    <row r="117" spans="1:14" ht="15.75" x14ac:dyDescent="0.2">
      <c r="A117" s="21" t="s">
        <v>411</v>
      </c>
      <c r="B117" s="234"/>
      <c r="C117" s="234"/>
      <c r="D117" s="165"/>
      <c r="E117" s="27"/>
      <c r="F117" s="234"/>
      <c r="G117" s="234"/>
      <c r="H117" s="165"/>
      <c r="I117" s="27"/>
      <c r="J117" s="289"/>
      <c r="K117" s="44"/>
      <c r="L117" s="256"/>
      <c r="M117" s="27"/>
    </row>
    <row r="118" spans="1:14" ht="15.75" x14ac:dyDescent="0.2">
      <c r="A118" s="21" t="s">
        <v>405</v>
      </c>
      <c r="B118" s="234"/>
      <c r="C118" s="234"/>
      <c r="D118" s="165"/>
      <c r="E118" s="27"/>
      <c r="F118" s="234"/>
      <c r="G118" s="234"/>
      <c r="H118" s="165"/>
      <c r="I118" s="27"/>
      <c r="J118" s="289"/>
      <c r="K118" s="44"/>
      <c r="L118" s="256"/>
      <c r="M118" s="27"/>
    </row>
    <row r="119" spans="1:14" ht="15.75" x14ac:dyDescent="0.2">
      <c r="A119" s="13" t="s">
        <v>385</v>
      </c>
      <c r="B119" s="309"/>
      <c r="C119" s="158"/>
      <c r="D119" s="170"/>
      <c r="E119" s="11"/>
      <c r="F119" s="309"/>
      <c r="G119" s="158"/>
      <c r="H119" s="170"/>
      <c r="I119" s="11"/>
      <c r="J119" s="310"/>
      <c r="K119" s="236"/>
      <c r="L119" s="429"/>
      <c r="M119" s="11"/>
    </row>
    <row r="120" spans="1:14" x14ac:dyDescent="0.2">
      <c r="A120" s="21" t="s">
        <v>9</v>
      </c>
      <c r="B120" s="234"/>
      <c r="C120" s="144"/>
      <c r="D120" s="165"/>
      <c r="E120" s="27"/>
      <c r="F120" s="234"/>
      <c r="G120" s="144"/>
      <c r="H120" s="165"/>
      <c r="I120" s="27"/>
      <c r="J120" s="289"/>
      <c r="K120" s="44"/>
      <c r="L120" s="256"/>
      <c r="M120" s="27"/>
    </row>
    <row r="121" spans="1:14" x14ac:dyDescent="0.2">
      <c r="A121" s="21" t="s">
        <v>10</v>
      </c>
      <c r="B121" s="234"/>
      <c r="C121" s="144"/>
      <c r="D121" s="165"/>
      <c r="E121" s="27"/>
      <c r="F121" s="234"/>
      <c r="G121" s="144"/>
      <c r="H121" s="165"/>
      <c r="I121" s="27"/>
      <c r="J121" s="289"/>
      <c r="K121" s="44"/>
      <c r="L121" s="256"/>
      <c r="M121" s="27"/>
    </row>
    <row r="122" spans="1:14" x14ac:dyDescent="0.2">
      <c r="A122" s="21" t="s">
        <v>26</v>
      </c>
      <c r="B122" s="234"/>
      <c r="C122" s="144"/>
      <c r="D122" s="165"/>
      <c r="E122" s="27"/>
      <c r="F122" s="234"/>
      <c r="G122" s="144"/>
      <c r="H122" s="165"/>
      <c r="I122" s="27"/>
      <c r="J122" s="289"/>
      <c r="K122" s="44"/>
      <c r="L122" s="256"/>
      <c r="M122" s="27"/>
    </row>
    <row r="123" spans="1:14" x14ac:dyDescent="0.2">
      <c r="A123" s="694" t="s">
        <v>14</v>
      </c>
      <c r="B123" s="287"/>
      <c r="C123" s="287"/>
      <c r="D123" s="165"/>
      <c r="E123" s="418"/>
      <c r="F123" s="287"/>
      <c r="G123" s="287"/>
      <c r="H123" s="165"/>
      <c r="I123" s="418"/>
      <c r="J123" s="287"/>
      <c r="K123" s="287"/>
      <c r="L123" s="165"/>
      <c r="M123" s="23"/>
    </row>
    <row r="124" spans="1:14" ht="15.75" x14ac:dyDescent="0.2">
      <c r="A124" s="21" t="s">
        <v>412</v>
      </c>
      <c r="B124" s="234"/>
      <c r="C124" s="234"/>
      <c r="D124" s="165"/>
      <c r="E124" s="27"/>
      <c r="F124" s="234"/>
      <c r="G124" s="234"/>
      <c r="H124" s="165"/>
      <c r="I124" s="27"/>
      <c r="J124" s="289"/>
      <c r="K124" s="44"/>
      <c r="L124" s="256"/>
      <c r="M124" s="27"/>
    </row>
    <row r="125" spans="1:14" ht="15.75" x14ac:dyDescent="0.2">
      <c r="A125" s="21" t="s">
        <v>404</v>
      </c>
      <c r="B125" s="234"/>
      <c r="C125" s="234"/>
      <c r="D125" s="165"/>
      <c r="E125" s="27"/>
      <c r="F125" s="234"/>
      <c r="G125" s="234"/>
      <c r="H125" s="165"/>
      <c r="I125" s="27"/>
      <c r="J125" s="289"/>
      <c r="K125" s="44"/>
      <c r="L125" s="256"/>
      <c r="M125" s="27"/>
    </row>
    <row r="126" spans="1:14" ht="15.75" x14ac:dyDescent="0.2">
      <c r="A126" s="10" t="s">
        <v>405</v>
      </c>
      <c r="B126" s="45"/>
      <c r="C126" s="45"/>
      <c r="D126" s="166"/>
      <c r="E126" s="419"/>
      <c r="F126" s="45"/>
      <c r="G126" s="45"/>
      <c r="H126" s="166"/>
      <c r="I126" s="22"/>
      <c r="J126" s="290"/>
      <c r="K126" s="45"/>
      <c r="L126" s="257"/>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8"/>
      <c r="C130" s="728"/>
      <c r="D130" s="728"/>
      <c r="E130" s="300"/>
      <c r="F130" s="728"/>
      <c r="G130" s="728"/>
      <c r="H130" s="728"/>
      <c r="I130" s="300"/>
      <c r="J130" s="728"/>
      <c r="K130" s="728"/>
      <c r="L130" s="728"/>
      <c r="M130" s="300"/>
    </row>
    <row r="131" spans="1:14" s="3" customFormat="1" x14ac:dyDescent="0.2">
      <c r="A131" s="143"/>
      <c r="B131" s="724" t="s">
        <v>0</v>
      </c>
      <c r="C131" s="725"/>
      <c r="D131" s="725"/>
      <c r="E131" s="302"/>
      <c r="F131" s="724" t="s">
        <v>1</v>
      </c>
      <c r="G131" s="725"/>
      <c r="H131" s="725"/>
      <c r="I131" s="305"/>
      <c r="J131" s="724" t="s">
        <v>2</v>
      </c>
      <c r="K131" s="725"/>
      <c r="L131" s="725"/>
      <c r="M131" s="305"/>
      <c r="N131" s="147"/>
    </row>
    <row r="132" spans="1:14" s="3" customFormat="1" x14ac:dyDescent="0.2">
      <c r="A132" s="140"/>
      <c r="B132" s="151" t="s">
        <v>372</v>
      </c>
      <c r="C132" s="151" t="s">
        <v>373</v>
      </c>
      <c r="D132" s="246" t="s">
        <v>3</v>
      </c>
      <c r="E132" s="306" t="s">
        <v>29</v>
      </c>
      <c r="F132" s="151" t="s">
        <v>372</v>
      </c>
      <c r="G132" s="151" t="s">
        <v>373</v>
      </c>
      <c r="H132" s="206" t="s">
        <v>3</v>
      </c>
      <c r="I132" s="161" t="s">
        <v>29</v>
      </c>
      <c r="J132" s="247" t="s">
        <v>372</v>
      </c>
      <c r="K132" s="247" t="s">
        <v>373</v>
      </c>
      <c r="L132" s="248" t="s">
        <v>3</v>
      </c>
      <c r="M132" s="161" t="s">
        <v>29</v>
      </c>
      <c r="N132" s="147"/>
    </row>
    <row r="133" spans="1:14" s="3" customFormat="1" x14ac:dyDescent="0.2">
      <c r="A133" s="692"/>
      <c r="B133" s="155"/>
      <c r="C133" s="155"/>
      <c r="D133" s="248" t="s">
        <v>4</v>
      </c>
      <c r="E133" s="155" t="s">
        <v>30</v>
      </c>
      <c r="F133" s="160"/>
      <c r="G133" s="160"/>
      <c r="H133" s="206" t="s">
        <v>4</v>
      </c>
      <c r="I133" s="155" t="s">
        <v>30</v>
      </c>
      <c r="J133" s="155"/>
      <c r="K133" s="155"/>
      <c r="L133" s="149" t="s">
        <v>4</v>
      </c>
      <c r="M133" s="155" t="s">
        <v>30</v>
      </c>
      <c r="N133" s="147"/>
    </row>
    <row r="134" spans="1:14" s="3" customFormat="1" ht="15.75" x14ac:dyDescent="0.2">
      <c r="A134" s="14" t="s">
        <v>406</v>
      </c>
      <c r="B134" s="236"/>
      <c r="C134" s="310"/>
      <c r="D134" s="352"/>
      <c r="E134" s="11"/>
      <c r="F134" s="317"/>
      <c r="G134" s="318"/>
      <c r="H134" s="432"/>
      <c r="I134" s="24"/>
      <c r="J134" s="319"/>
      <c r="K134" s="319"/>
      <c r="L134" s="428"/>
      <c r="M134" s="11"/>
      <c r="N134" s="147"/>
    </row>
    <row r="135" spans="1:14" s="3" customFormat="1" ht="15.75" x14ac:dyDescent="0.2">
      <c r="A135" s="13" t="s">
        <v>409</v>
      </c>
      <c r="B135" s="236"/>
      <c r="C135" s="310"/>
      <c r="D135" s="170"/>
      <c r="E135" s="11"/>
      <c r="F135" s="236"/>
      <c r="G135" s="310"/>
      <c r="H135" s="433"/>
      <c r="I135" s="24"/>
      <c r="J135" s="309"/>
      <c r="K135" s="309"/>
      <c r="L135" s="429"/>
      <c r="M135" s="11"/>
      <c r="N135" s="147"/>
    </row>
    <row r="136" spans="1:14" s="3" customFormat="1" ht="15.75" x14ac:dyDescent="0.2">
      <c r="A136" s="13" t="s">
        <v>407</v>
      </c>
      <c r="B136" s="236"/>
      <c r="C136" s="310"/>
      <c r="D136" s="170"/>
      <c r="E136" s="11"/>
      <c r="F136" s="236"/>
      <c r="G136" s="310"/>
      <c r="H136" s="433"/>
      <c r="I136" s="24"/>
      <c r="J136" s="309"/>
      <c r="K136" s="309"/>
      <c r="L136" s="429"/>
      <c r="M136" s="11"/>
      <c r="N136" s="147"/>
    </row>
    <row r="137" spans="1:14" s="3" customFormat="1" ht="15.75" x14ac:dyDescent="0.2">
      <c r="A137" s="41" t="s">
        <v>413</v>
      </c>
      <c r="B137" s="278"/>
      <c r="C137" s="316"/>
      <c r="D137" s="168"/>
      <c r="E137" s="9"/>
      <c r="F137" s="278"/>
      <c r="G137" s="316"/>
      <c r="H137" s="434"/>
      <c r="I137" s="36"/>
      <c r="J137" s="315"/>
      <c r="K137" s="315"/>
      <c r="L137" s="430"/>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019" priority="132">
      <formula>kvartal &lt; 4</formula>
    </cfRule>
  </conditionalFormatting>
  <conditionalFormatting sqref="B69">
    <cfRule type="expression" dxfId="1018" priority="100">
      <formula>kvartal &lt; 4</formula>
    </cfRule>
  </conditionalFormatting>
  <conditionalFormatting sqref="C69">
    <cfRule type="expression" dxfId="1017" priority="99">
      <formula>kvartal &lt; 4</formula>
    </cfRule>
  </conditionalFormatting>
  <conditionalFormatting sqref="B72">
    <cfRule type="expression" dxfId="1016" priority="98">
      <formula>kvartal &lt; 4</formula>
    </cfRule>
  </conditionalFormatting>
  <conditionalFormatting sqref="C72">
    <cfRule type="expression" dxfId="1015" priority="97">
      <formula>kvartal &lt; 4</formula>
    </cfRule>
  </conditionalFormatting>
  <conditionalFormatting sqref="B80">
    <cfRule type="expression" dxfId="1014" priority="96">
      <formula>kvartal &lt; 4</formula>
    </cfRule>
  </conditionalFormatting>
  <conditionalFormatting sqref="C80">
    <cfRule type="expression" dxfId="1013" priority="95">
      <formula>kvartal &lt; 4</formula>
    </cfRule>
  </conditionalFormatting>
  <conditionalFormatting sqref="B83">
    <cfRule type="expression" dxfId="1012" priority="94">
      <formula>kvartal &lt; 4</formula>
    </cfRule>
  </conditionalFormatting>
  <conditionalFormatting sqref="C83">
    <cfRule type="expression" dxfId="1011" priority="93">
      <formula>kvartal &lt; 4</formula>
    </cfRule>
  </conditionalFormatting>
  <conditionalFormatting sqref="B90">
    <cfRule type="expression" dxfId="1010" priority="84">
      <formula>kvartal &lt; 4</formula>
    </cfRule>
  </conditionalFormatting>
  <conditionalFormatting sqref="C90">
    <cfRule type="expression" dxfId="1009" priority="83">
      <formula>kvartal &lt; 4</formula>
    </cfRule>
  </conditionalFormatting>
  <conditionalFormatting sqref="B93">
    <cfRule type="expression" dxfId="1008" priority="82">
      <formula>kvartal &lt; 4</formula>
    </cfRule>
  </conditionalFormatting>
  <conditionalFormatting sqref="C93">
    <cfRule type="expression" dxfId="1007" priority="81">
      <formula>kvartal &lt; 4</formula>
    </cfRule>
  </conditionalFormatting>
  <conditionalFormatting sqref="B101">
    <cfRule type="expression" dxfId="1006" priority="80">
      <formula>kvartal &lt; 4</formula>
    </cfRule>
  </conditionalFormatting>
  <conditionalFormatting sqref="C101">
    <cfRule type="expression" dxfId="1005" priority="79">
      <formula>kvartal &lt; 4</formula>
    </cfRule>
  </conditionalFormatting>
  <conditionalFormatting sqref="B104">
    <cfRule type="expression" dxfId="1004" priority="78">
      <formula>kvartal &lt; 4</formula>
    </cfRule>
  </conditionalFormatting>
  <conditionalFormatting sqref="C104">
    <cfRule type="expression" dxfId="1003" priority="77">
      <formula>kvartal &lt; 4</formula>
    </cfRule>
  </conditionalFormatting>
  <conditionalFormatting sqref="B115">
    <cfRule type="expression" dxfId="1002" priority="76">
      <formula>kvartal &lt; 4</formula>
    </cfRule>
  </conditionalFormatting>
  <conditionalFormatting sqref="C115">
    <cfRule type="expression" dxfId="1001" priority="75">
      <formula>kvartal &lt; 4</formula>
    </cfRule>
  </conditionalFormatting>
  <conditionalFormatting sqref="B123">
    <cfRule type="expression" dxfId="1000" priority="74">
      <formula>kvartal &lt; 4</formula>
    </cfRule>
  </conditionalFormatting>
  <conditionalFormatting sqref="C123">
    <cfRule type="expression" dxfId="999" priority="73">
      <formula>kvartal &lt; 4</formula>
    </cfRule>
  </conditionalFormatting>
  <conditionalFormatting sqref="F70">
    <cfRule type="expression" dxfId="998" priority="72">
      <formula>kvartal &lt; 4</formula>
    </cfRule>
  </conditionalFormatting>
  <conditionalFormatting sqref="G70">
    <cfRule type="expression" dxfId="997" priority="71">
      <formula>kvartal &lt; 4</formula>
    </cfRule>
  </conditionalFormatting>
  <conditionalFormatting sqref="F71:G71">
    <cfRule type="expression" dxfId="996" priority="70">
      <formula>kvartal &lt; 4</formula>
    </cfRule>
  </conditionalFormatting>
  <conditionalFormatting sqref="F73:G74">
    <cfRule type="expression" dxfId="995" priority="69">
      <formula>kvartal &lt; 4</formula>
    </cfRule>
  </conditionalFormatting>
  <conditionalFormatting sqref="F81:G82">
    <cfRule type="expression" dxfId="994" priority="68">
      <formula>kvartal &lt; 4</formula>
    </cfRule>
  </conditionalFormatting>
  <conditionalFormatting sqref="F84:G85">
    <cfRule type="expression" dxfId="993" priority="67">
      <formula>kvartal &lt; 4</formula>
    </cfRule>
  </conditionalFormatting>
  <conditionalFormatting sqref="F91:G92">
    <cfRule type="expression" dxfId="992" priority="62">
      <formula>kvartal &lt; 4</formula>
    </cfRule>
  </conditionalFormatting>
  <conditionalFormatting sqref="F94:G95">
    <cfRule type="expression" dxfId="991" priority="61">
      <formula>kvartal &lt; 4</formula>
    </cfRule>
  </conditionalFormatting>
  <conditionalFormatting sqref="F102:G103">
    <cfRule type="expression" dxfId="990" priority="60">
      <formula>kvartal &lt; 4</formula>
    </cfRule>
  </conditionalFormatting>
  <conditionalFormatting sqref="F105:G106">
    <cfRule type="expression" dxfId="989" priority="59">
      <formula>kvartal &lt; 4</formula>
    </cfRule>
  </conditionalFormatting>
  <conditionalFormatting sqref="F115">
    <cfRule type="expression" dxfId="988" priority="58">
      <formula>kvartal &lt; 4</formula>
    </cfRule>
  </conditionalFormatting>
  <conditionalFormatting sqref="G115">
    <cfRule type="expression" dxfId="987" priority="57">
      <formula>kvartal &lt; 4</formula>
    </cfRule>
  </conditionalFormatting>
  <conditionalFormatting sqref="F123:G123">
    <cfRule type="expression" dxfId="986" priority="56">
      <formula>kvartal &lt; 4</formula>
    </cfRule>
  </conditionalFormatting>
  <conditionalFormatting sqref="F69:G69">
    <cfRule type="expression" dxfId="985" priority="55">
      <formula>kvartal &lt; 4</formula>
    </cfRule>
  </conditionalFormatting>
  <conditionalFormatting sqref="F72:G72">
    <cfRule type="expression" dxfId="984" priority="54">
      <formula>kvartal &lt; 4</formula>
    </cfRule>
  </conditionalFormatting>
  <conditionalFormatting sqref="F80:G80">
    <cfRule type="expression" dxfId="983" priority="53">
      <formula>kvartal &lt; 4</formula>
    </cfRule>
  </conditionalFormatting>
  <conditionalFormatting sqref="F83:G83">
    <cfRule type="expression" dxfId="982" priority="52">
      <formula>kvartal &lt; 4</formula>
    </cfRule>
  </conditionalFormatting>
  <conditionalFormatting sqref="F90:G90">
    <cfRule type="expression" dxfId="981" priority="46">
      <formula>kvartal &lt; 4</formula>
    </cfRule>
  </conditionalFormatting>
  <conditionalFormatting sqref="F93">
    <cfRule type="expression" dxfId="980" priority="45">
      <formula>kvartal &lt; 4</formula>
    </cfRule>
  </conditionalFormatting>
  <conditionalFormatting sqref="G93">
    <cfRule type="expression" dxfId="979" priority="44">
      <formula>kvartal &lt; 4</formula>
    </cfRule>
  </conditionalFormatting>
  <conditionalFormatting sqref="F101">
    <cfRule type="expression" dxfId="978" priority="43">
      <formula>kvartal &lt; 4</formula>
    </cfRule>
  </conditionalFormatting>
  <conditionalFormatting sqref="G101">
    <cfRule type="expression" dxfId="977" priority="42">
      <formula>kvartal &lt; 4</formula>
    </cfRule>
  </conditionalFormatting>
  <conditionalFormatting sqref="G104">
    <cfRule type="expression" dxfId="976" priority="41">
      <formula>kvartal &lt; 4</formula>
    </cfRule>
  </conditionalFormatting>
  <conditionalFormatting sqref="F104">
    <cfRule type="expression" dxfId="975" priority="40">
      <formula>kvartal &lt; 4</formula>
    </cfRule>
  </conditionalFormatting>
  <conditionalFormatting sqref="J69:K73">
    <cfRule type="expression" dxfId="974" priority="39">
      <formula>kvartal &lt; 4</formula>
    </cfRule>
  </conditionalFormatting>
  <conditionalFormatting sqref="J74:K74">
    <cfRule type="expression" dxfId="973" priority="38">
      <formula>kvartal &lt; 4</formula>
    </cfRule>
  </conditionalFormatting>
  <conditionalFormatting sqref="J80:K85">
    <cfRule type="expression" dxfId="972" priority="37">
      <formula>kvartal &lt; 4</formula>
    </cfRule>
  </conditionalFormatting>
  <conditionalFormatting sqref="J90:K95">
    <cfRule type="expression" dxfId="971" priority="34">
      <formula>kvartal &lt; 4</formula>
    </cfRule>
  </conditionalFormatting>
  <conditionalFormatting sqref="J101:K106">
    <cfRule type="expression" dxfId="970" priority="33">
      <formula>kvartal &lt; 4</formula>
    </cfRule>
  </conditionalFormatting>
  <conditionalFormatting sqref="J115:K115">
    <cfRule type="expression" dxfId="969" priority="32">
      <formula>kvartal &lt; 4</formula>
    </cfRule>
  </conditionalFormatting>
  <conditionalFormatting sqref="J123:K123">
    <cfRule type="expression" dxfId="968" priority="31">
      <formula>kvartal &lt; 4</formula>
    </cfRule>
  </conditionalFormatting>
  <conditionalFormatting sqref="A50:A52">
    <cfRule type="expression" dxfId="967" priority="12">
      <formula>kvartal &lt; 4</formula>
    </cfRule>
  </conditionalFormatting>
  <conditionalFormatting sqref="A69:A74">
    <cfRule type="expression" dxfId="966" priority="10">
      <formula>kvartal &lt; 4</formula>
    </cfRule>
  </conditionalFormatting>
  <conditionalFormatting sqref="A80:A85">
    <cfRule type="expression" dxfId="965" priority="9">
      <formula>kvartal &lt; 4</formula>
    </cfRule>
  </conditionalFormatting>
  <conditionalFormatting sqref="A90:A95">
    <cfRule type="expression" dxfId="964" priority="6">
      <formula>kvartal &lt; 4</formula>
    </cfRule>
  </conditionalFormatting>
  <conditionalFormatting sqref="A101:A106">
    <cfRule type="expression" dxfId="963" priority="5">
      <formula>kvartal &lt; 4</formula>
    </cfRule>
  </conditionalFormatting>
  <conditionalFormatting sqref="A115">
    <cfRule type="expression" dxfId="962" priority="4">
      <formula>kvartal &lt; 4</formula>
    </cfRule>
  </conditionalFormatting>
  <conditionalFormatting sqref="A123">
    <cfRule type="expression" dxfId="961" priority="3">
      <formula>kvartal &lt; 4</formula>
    </cfRule>
  </conditionalFormatting>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7"/>
  <dimension ref="A1:N144"/>
  <sheetViews>
    <sheetView showGridLines="0" topLeftCell="A59" zoomScale="90" zoomScaleNormal="90" workbookViewId="0">
      <selection activeCell="B95" sqref="B95"/>
    </sheetView>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130</v>
      </c>
      <c r="B1" s="695">
        <v>37</v>
      </c>
      <c r="C1" s="250" t="s">
        <v>94</v>
      </c>
      <c r="D1" s="26"/>
      <c r="E1" s="26"/>
      <c r="F1" s="26"/>
      <c r="G1" s="26"/>
      <c r="H1" s="26"/>
      <c r="I1" s="26"/>
      <c r="J1" s="26"/>
      <c r="K1" s="26"/>
      <c r="L1" s="26"/>
      <c r="M1" s="26"/>
    </row>
    <row r="2" spans="1:14" ht="15.75" x14ac:dyDescent="0.25">
      <c r="A2" s="164" t="s">
        <v>28</v>
      </c>
      <c r="B2" s="727"/>
      <c r="C2" s="727"/>
      <c r="D2" s="727"/>
      <c r="E2" s="300"/>
      <c r="F2" s="727"/>
      <c r="G2" s="727"/>
      <c r="H2" s="727"/>
      <c r="I2" s="300"/>
      <c r="J2" s="727"/>
      <c r="K2" s="727"/>
      <c r="L2" s="727"/>
      <c r="M2" s="300"/>
    </row>
    <row r="3" spans="1:14" ht="15.75" x14ac:dyDescent="0.25">
      <c r="A3" s="162"/>
      <c r="B3" s="300"/>
      <c r="C3" s="300"/>
      <c r="D3" s="300"/>
      <c r="E3" s="300"/>
      <c r="F3" s="300"/>
      <c r="G3" s="300"/>
      <c r="H3" s="300"/>
      <c r="I3" s="300"/>
      <c r="J3" s="300"/>
      <c r="K3" s="300"/>
      <c r="L3" s="300"/>
      <c r="M3" s="300"/>
    </row>
    <row r="4" spans="1:14" x14ac:dyDescent="0.2">
      <c r="A4" s="143"/>
      <c r="B4" s="724" t="s">
        <v>0</v>
      </c>
      <c r="C4" s="725"/>
      <c r="D4" s="725"/>
      <c r="E4" s="302"/>
      <c r="F4" s="724" t="s">
        <v>1</v>
      </c>
      <c r="G4" s="725"/>
      <c r="H4" s="725"/>
      <c r="I4" s="305"/>
      <c r="J4" s="724" t="s">
        <v>2</v>
      </c>
      <c r="K4" s="725"/>
      <c r="L4" s="725"/>
      <c r="M4" s="305"/>
    </row>
    <row r="5" spans="1:14" x14ac:dyDescent="0.2">
      <c r="A5" s="157"/>
      <c r="B5" s="151" t="s">
        <v>372</v>
      </c>
      <c r="C5" s="151" t="s">
        <v>373</v>
      </c>
      <c r="D5" s="246" t="s">
        <v>3</v>
      </c>
      <c r="E5" s="306" t="s">
        <v>29</v>
      </c>
      <c r="F5" s="151" t="s">
        <v>372</v>
      </c>
      <c r="G5" s="151" t="s">
        <v>373</v>
      </c>
      <c r="H5" s="246" t="s">
        <v>3</v>
      </c>
      <c r="I5" s="161" t="s">
        <v>29</v>
      </c>
      <c r="J5" s="151" t="s">
        <v>372</v>
      </c>
      <c r="K5" s="151" t="s">
        <v>373</v>
      </c>
      <c r="L5" s="246" t="s">
        <v>3</v>
      </c>
      <c r="M5" s="161" t="s">
        <v>29</v>
      </c>
    </row>
    <row r="6" spans="1:14" x14ac:dyDescent="0.2">
      <c r="A6" s="691"/>
      <c r="B6" s="155"/>
      <c r="C6" s="155"/>
      <c r="D6" s="248" t="s">
        <v>4</v>
      </c>
      <c r="E6" s="155" t="s">
        <v>30</v>
      </c>
      <c r="F6" s="160"/>
      <c r="G6" s="160"/>
      <c r="H6" s="246" t="s">
        <v>4</v>
      </c>
      <c r="I6" s="155" t="s">
        <v>30</v>
      </c>
      <c r="J6" s="160"/>
      <c r="K6" s="160"/>
      <c r="L6" s="246" t="s">
        <v>4</v>
      </c>
      <c r="M6" s="155" t="s">
        <v>30</v>
      </c>
    </row>
    <row r="7" spans="1:14" ht="15.75" x14ac:dyDescent="0.2">
      <c r="A7" s="14" t="s">
        <v>23</v>
      </c>
      <c r="B7" s="307"/>
      <c r="C7" s="308"/>
      <c r="D7" s="352"/>
      <c r="E7" s="11"/>
      <c r="F7" s="307">
        <v>89929</v>
      </c>
      <c r="G7" s="308">
        <v>50107</v>
      </c>
      <c r="H7" s="352">
        <f>IF(F7=0, "    ---- ", IF(ABS(ROUND(100/F7*G7-100,1))&lt;999,ROUND(100/F7*G7-100,1),IF(ROUND(100/F7*G7-100,1)&gt;999,999,-999)))</f>
        <v>-44.3</v>
      </c>
      <c r="I7" s="159">
        <f>IFERROR(100/'Skjema total MA'!F7*G7,0)</f>
        <v>1.3467334839494232</v>
      </c>
      <c r="J7" s="309">
        <f t="shared" ref="J7:K12" si="0">SUM(B7,F7)</f>
        <v>89929</v>
      </c>
      <c r="K7" s="310">
        <f t="shared" si="0"/>
        <v>50107</v>
      </c>
      <c r="L7" s="428">
        <f>IF(J7=0, "    ---- ", IF(ABS(ROUND(100/J7*K7-100,1))&lt;999,ROUND(100/J7*K7-100,1),IF(ROUND(100/J7*K7-100,1)&gt;999,999,-999)))</f>
        <v>-44.3</v>
      </c>
      <c r="M7" s="11">
        <f>IFERROR(100/'Skjema total MA'!I7*K7,0)</f>
        <v>0.79824865929979549</v>
      </c>
    </row>
    <row r="8" spans="1:14" ht="15.75" x14ac:dyDescent="0.2">
      <c r="A8" s="21" t="s">
        <v>25</v>
      </c>
      <c r="B8" s="283"/>
      <c r="C8" s="284"/>
      <c r="D8" s="165"/>
      <c r="E8" s="27"/>
      <c r="F8" s="287"/>
      <c r="G8" s="288"/>
      <c r="H8" s="165"/>
      <c r="I8" s="175"/>
      <c r="J8" s="234"/>
      <c r="K8" s="289"/>
      <c r="L8" s="256"/>
      <c r="M8" s="27"/>
    </row>
    <row r="9" spans="1:14" ht="15.75" x14ac:dyDescent="0.2">
      <c r="A9" s="21" t="s">
        <v>24</v>
      </c>
      <c r="B9" s="283"/>
      <c r="C9" s="284"/>
      <c r="D9" s="165"/>
      <c r="E9" s="27"/>
      <c r="F9" s="287"/>
      <c r="G9" s="288"/>
      <c r="H9" s="165"/>
      <c r="I9" s="175"/>
      <c r="J9" s="234"/>
      <c r="K9" s="289"/>
      <c r="L9" s="256"/>
      <c r="M9" s="27"/>
    </row>
    <row r="10" spans="1:14" ht="15.75" x14ac:dyDescent="0.2">
      <c r="A10" s="13" t="s">
        <v>383</v>
      </c>
      <c r="B10" s="311"/>
      <c r="C10" s="312"/>
      <c r="D10" s="170"/>
      <c r="E10" s="11"/>
      <c r="F10" s="311">
        <v>449769</v>
      </c>
      <c r="G10" s="312">
        <v>546406</v>
      </c>
      <c r="H10" s="170">
        <f>IF(F10=0, "    ---- ", IF(ABS(ROUND(100/F10*G10-100,1))&lt;999,ROUND(100/F10*G10-100,1),IF(ROUND(100/F10*G10-100,1)&gt;999,999,-999)))</f>
        <v>21.5</v>
      </c>
      <c r="I10" s="159">
        <f>IFERROR(100/'Skjema total MA'!F10*G10,0)</f>
        <v>1.2619148057061313</v>
      </c>
      <c r="J10" s="309">
        <f t="shared" si="0"/>
        <v>449769</v>
      </c>
      <c r="K10" s="310">
        <f t="shared" si="0"/>
        <v>546406</v>
      </c>
      <c r="L10" s="429">
        <f>IF(J10=0, "    ---- ", IF(ABS(ROUND(100/J10*K10-100,1))&lt;999,ROUND(100/J10*K10-100,1),IF(ROUND(100/J10*K10-100,1)&gt;999,999,-999)))</f>
        <v>21.5</v>
      </c>
      <c r="M10" s="11">
        <f>IFERROR(100/'Skjema total MA'!I10*K10,0)</f>
        <v>0.84244983170521859</v>
      </c>
    </row>
    <row r="11" spans="1:14" s="43" customFormat="1" ht="15.75" x14ac:dyDescent="0.2">
      <c r="A11" s="13" t="s">
        <v>384</v>
      </c>
      <c r="B11" s="311"/>
      <c r="C11" s="312"/>
      <c r="D11" s="170"/>
      <c r="E11" s="11"/>
      <c r="F11" s="311">
        <v>5186</v>
      </c>
      <c r="G11" s="312">
        <v>3286</v>
      </c>
      <c r="H11" s="170">
        <f>IF(F11=0, "    ---- ", IF(ABS(ROUND(100/F11*G11-100,1))&lt;999,ROUND(100/F11*G11-100,1),IF(ROUND(100/F11*G11-100,1)&gt;999,999,-999)))</f>
        <v>-36.6</v>
      </c>
      <c r="I11" s="159">
        <f>IFERROR(100/'Skjema total MA'!F11*G11,0)</f>
        <v>2.3780313117203606</v>
      </c>
      <c r="J11" s="309">
        <f t="shared" si="0"/>
        <v>5186</v>
      </c>
      <c r="K11" s="310">
        <f t="shared" si="0"/>
        <v>3286</v>
      </c>
      <c r="L11" s="429">
        <f>IF(J11=0, "    ---- ", IF(ABS(ROUND(100/J11*K11-100,1))&lt;999,ROUND(100/J11*K11-100,1),IF(ROUND(100/J11*K11-100,1)&gt;999,999,-999)))</f>
        <v>-36.6</v>
      </c>
      <c r="M11" s="11">
        <f>IFERROR(100/'Skjema total MA'!I11*K11,0)</f>
        <v>2.275567673617144</v>
      </c>
      <c r="N11" s="142"/>
    </row>
    <row r="12" spans="1:14" s="43" customFormat="1" ht="15.75" x14ac:dyDescent="0.2">
      <c r="A12" s="41" t="s">
        <v>385</v>
      </c>
      <c r="B12" s="313"/>
      <c r="C12" s="314"/>
      <c r="D12" s="168"/>
      <c r="E12" s="36"/>
      <c r="F12" s="313">
        <v>251</v>
      </c>
      <c r="G12" s="314">
        <v>3701</v>
      </c>
      <c r="H12" s="168">
        <f>IF(F12=0, "    ---- ", IF(ABS(ROUND(100/F12*G12-100,1))&lt;999,ROUND(100/F12*G12-100,1),IF(ROUND(100/F12*G12-100,1)&gt;999,999,-999)))</f>
        <v>999</v>
      </c>
      <c r="I12" s="168">
        <f>IFERROR(100/'Skjema total MA'!F12*G12,0)</f>
        <v>2.8357066267357922</v>
      </c>
      <c r="J12" s="315">
        <f t="shared" si="0"/>
        <v>251</v>
      </c>
      <c r="K12" s="316">
        <f t="shared" si="0"/>
        <v>3701</v>
      </c>
      <c r="L12" s="430">
        <f>IF(J12=0, "    ---- ", IF(ABS(ROUND(100/J12*K12-100,1))&lt;999,ROUND(100/J12*K12-100,1),IF(ROUND(100/J12*K12-100,1)&gt;999,999,-999)))</f>
        <v>999</v>
      </c>
      <c r="M12" s="36">
        <f>IFERROR(100/'Skjema total MA'!I12*K12,0)</f>
        <v>2.8363585922199119</v>
      </c>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271</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268</v>
      </c>
      <c r="B17" s="156"/>
      <c r="C17" s="156"/>
      <c r="D17" s="150"/>
      <c r="E17" s="150"/>
      <c r="F17" s="156"/>
      <c r="G17" s="156"/>
      <c r="H17" s="156"/>
      <c r="I17" s="156"/>
      <c r="J17" s="156"/>
      <c r="K17" s="156"/>
      <c r="L17" s="156"/>
      <c r="M17" s="156"/>
    </row>
    <row r="18" spans="1:14" ht="15.75" x14ac:dyDescent="0.25">
      <c r="B18" s="728"/>
      <c r="C18" s="728"/>
      <c r="D18" s="728"/>
      <c r="E18" s="300"/>
      <c r="F18" s="728"/>
      <c r="G18" s="728"/>
      <c r="H18" s="728"/>
      <c r="I18" s="300"/>
      <c r="J18" s="728"/>
      <c r="K18" s="728"/>
      <c r="L18" s="728"/>
      <c r="M18" s="300"/>
    </row>
    <row r="19" spans="1:14" x14ac:dyDescent="0.2">
      <c r="A19" s="143"/>
      <c r="B19" s="724" t="s">
        <v>0</v>
      </c>
      <c r="C19" s="725"/>
      <c r="D19" s="725"/>
      <c r="E19" s="302"/>
      <c r="F19" s="724" t="s">
        <v>1</v>
      </c>
      <c r="G19" s="725"/>
      <c r="H19" s="725"/>
      <c r="I19" s="305"/>
      <c r="J19" s="724" t="s">
        <v>2</v>
      </c>
      <c r="K19" s="725"/>
      <c r="L19" s="725"/>
      <c r="M19" s="305"/>
    </row>
    <row r="20" spans="1:14" x14ac:dyDescent="0.2">
      <c r="A20" s="140" t="s">
        <v>5</v>
      </c>
      <c r="B20" s="243" t="s">
        <v>372</v>
      </c>
      <c r="C20" s="243" t="s">
        <v>373</v>
      </c>
      <c r="D20" s="161" t="s">
        <v>3</v>
      </c>
      <c r="E20" s="306" t="s">
        <v>29</v>
      </c>
      <c r="F20" s="243" t="s">
        <v>372</v>
      </c>
      <c r="G20" s="243" t="s">
        <v>373</v>
      </c>
      <c r="H20" s="161" t="s">
        <v>3</v>
      </c>
      <c r="I20" s="161" t="s">
        <v>29</v>
      </c>
      <c r="J20" s="243" t="s">
        <v>372</v>
      </c>
      <c r="K20" s="243" t="s">
        <v>373</v>
      </c>
      <c r="L20" s="161" t="s">
        <v>3</v>
      </c>
      <c r="M20" s="161" t="s">
        <v>29</v>
      </c>
    </row>
    <row r="21" spans="1:14" x14ac:dyDescent="0.2">
      <c r="A21" s="692"/>
      <c r="B21" s="155"/>
      <c r="C21" s="155"/>
      <c r="D21" s="248" t="s">
        <v>4</v>
      </c>
      <c r="E21" s="155" t="s">
        <v>30</v>
      </c>
      <c r="F21" s="160"/>
      <c r="G21" s="160"/>
      <c r="H21" s="246" t="s">
        <v>4</v>
      </c>
      <c r="I21" s="155" t="s">
        <v>30</v>
      </c>
      <c r="J21" s="160"/>
      <c r="K21" s="160"/>
      <c r="L21" s="155" t="s">
        <v>4</v>
      </c>
      <c r="M21" s="155" t="s">
        <v>30</v>
      </c>
    </row>
    <row r="22" spans="1:14" ht="15.75" x14ac:dyDescent="0.2">
      <c r="A22" s="14" t="s">
        <v>23</v>
      </c>
      <c r="B22" s="317">
        <v>177823</v>
      </c>
      <c r="C22" s="317">
        <v>199825</v>
      </c>
      <c r="D22" s="352">
        <f t="shared" ref="D22:D29" si="1">IF(B22=0, "    ---- ", IF(ABS(ROUND(100/B22*C22-100,1))&lt;999,ROUND(100/B22*C22-100,1),IF(ROUND(100/B22*C22-100,1)&gt;999,999,-999)))</f>
        <v>12.4</v>
      </c>
      <c r="E22" s="11">
        <f>IFERROR(100/'Skjema total MA'!C22*C22,0)</f>
        <v>22.30769684250885</v>
      </c>
      <c r="F22" s="319">
        <v>3832</v>
      </c>
      <c r="G22" s="319">
        <v>24129</v>
      </c>
      <c r="H22" s="352">
        <f>IF(F22=0, "    ---- ", IF(ABS(ROUND(100/F22*G22-100,1))&lt;999,ROUND(100/F22*G22-100,1),IF(ROUND(100/F22*G22-100,1)&gt;999,999,-999)))</f>
        <v>529.70000000000005</v>
      </c>
      <c r="I22" s="11">
        <f>IFERROR(100/'Skjema total MA'!F22*G22,0)</f>
        <v>4.478301426909626</v>
      </c>
      <c r="J22" s="317">
        <f t="shared" ref="J22:J35" si="2">SUM(B22,F22)</f>
        <v>181655</v>
      </c>
      <c r="K22" s="317">
        <f t="shared" ref="K22:K35" si="3">SUM(C22,G22)</f>
        <v>223954</v>
      </c>
      <c r="L22" s="428">
        <f>IF(J22=0, "    ---- ", IF(ABS(ROUND(100/J22*K22-100,1))&lt;999,ROUND(100/J22*K22-100,1),IF(ROUND(100/J22*K22-100,1)&gt;999,999,-999)))</f>
        <v>23.3</v>
      </c>
      <c r="M22" s="24">
        <f>IFERROR(100/'Skjema total MA'!I22*K22,0)</f>
        <v>15.611281858499019</v>
      </c>
    </row>
    <row r="23" spans="1:14" ht="15.75" x14ac:dyDescent="0.2">
      <c r="A23" s="297" t="s">
        <v>392</v>
      </c>
      <c r="B23" s="283"/>
      <c r="C23" s="283"/>
      <c r="D23" s="165"/>
      <c r="E23" s="11"/>
      <c r="F23" s="292"/>
      <c r="G23" s="292">
        <v>11</v>
      </c>
      <c r="H23" s="165" t="str">
        <f t="shared" ref="H23:H26" si="4">IF(F23=0, "    ---- ", IF(ABS(ROUND(100/F23*G23-100,1))&lt;999,ROUND(100/F23*G23-100,1),IF(ROUND(100/F23*G23-100,1)&gt;999,999,-999)))</f>
        <v xml:space="preserve">    ---- </v>
      </c>
      <c r="I23" s="418">
        <f>IFERROR(100/'Skjema total MA'!F23*G23,0)</f>
        <v>1.3918249682624052E-2</v>
      </c>
      <c r="J23" s="292">
        <f t="shared" si="2"/>
        <v>0</v>
      </c>
      <c r="K23" s="292">
        <f t="shared" si="3"/>
        <v>11</v>
      </c>
      <c r="L23" s="165" t="str">
        <f t="shared" ref="L23:L26" si="5">IF(J23=0, "    ---- ", IF(ABS(ROUND(100/J23*K23-100,1))&lt;999,ROUND(100/J23*K23-100,1),IF(ROUND(100/J23*K23-100,1)&gt;999,999,-999)))</f>
        <v xml:space="preserve">    ---- </v>
      </c>
      <c r="M23" s="23">
        <f>IFERROR(100/'Skjema total MA'!I23*K23,0)</f>
        <v>1.5264346675109162E-3</v>
      </c>
    </row>
    <row r="24" spans="1:14" ht="15.75" x14ac:dyDescent="0.2">
      <c r="A24" s="297" t="s">
        <v>393</v>
      </c>
      <c r="B24" s="283"/>
      <c r="C24" s="283"/>
      <c r="D24" s="165"/>
      <c r="E24" s="11"/>
      <c r="F24" s="292"/>
      <c r="G24" s="292"/>
      <c r="H24" s="165"/>
      <c r="I24" s="418"/>
      <c r="J24" s="292"/>
      <c r="K24" s="292"/>
      <c r="L24" s="165"/>
      <c r="M24" s="23"/>
    </row>
    <row r="25" spans="1:14" ht="15.75" x14ac:dyDescent="0.2">
      <c r="A25" s="297" t="s">
        <v>394</v>
      </c>
      <c r="B25" s="283"/>
      <c r="C25" s="283"/>
      <c r="D25" s="165"/>
      <c r="E25" s="11"/>
      <c r="F25" s="292"/>
      <c r="G25" s="292">
        <v>323</v>
      </c>
      <c r="H25" s="165" t="str">
        <f t="shared" si="4"/>
        <v xml:space="preserve">    ---- </v>
      </c>
      <c r="I25" s="418">
        <f>IFERROR(100/'Skjema total MA'!F25*G25,0)</f>
        <v>0.59317082854819925</v>
      </c>
      <c r="J25" s="292">
        <f t="shared" si="2"/>
        <v>0</v>
      </c>
      <c r="K25" s="292">
        <f t="shared" si="3"/>
        <v>323</v>
      </c>
      <c r="L25" s="165" t="str">
        <f t="shared" si="5"/>
        <v xml:space="preserve">    ---- </v>
      </c>
      <c r="M25" s="23">
        <f>IFERROR(100/'Skjema total MA'!I25*K25,0)</f>
        <v>0.35823166867100265</v>
      </c>
    </row>
    <row r="26" spans="1:14" ht="15.75" x14ac:dyDescent="0.2">
      <c r="A26" s="297" t="s">
        <v>395</v>
      </c>
      <c r="B26" s="283"/>
      <c r="C26" s="283"/>
      <c r="D26" s="165"/>
      <c r="E26" s="11"/>
      <c r="F26" s="292"/>
      <c r="G26" s="292">
        <v>23795</v>
      </c>
      <c r="H26" s="165" t="str">
        <f t="shared" si="4"/>
        <v xml:space="preserve">    ---- </v>
      </c>
      <c r="I26" s="418">
        <f>IFERROR(100/'Skjema total MA'!F26*G26,0)</f>
        <v>6.4234846892676902</v>
      </c>
      <c r="J26" s="292">
        <f t="shared" si="2"/>
        <v>0</v>
      </c>
      <c r="K26" s="292">
        <f t="shared" si="3"/>
        <v>23795</v>
      </c>
      <c r="L26" s="165" t="str">
        <f t="shared" si="5"/>
        <v xml:space="preserve">    ---- </v>
      </c>
      <c r="M26" s="23">
        <f>IFERROR(100/'Skjema total MA'!I26*K26,0)</f>
        <v>6.4234846892676902</v>
      </c>
    </row>
    <row r="27" spans="1:14" x14ac:dyDescent="0.2">
      <c r="A27" s="297" t="s">
        <v>11</v>
      </c>
      <c r="B27" s="283"/>
      <c r="C27" s="283"/>
      <c r="D27" s="165"/>
      <c r="E27" s="11"/>
      <c r="F27" s="292"/>
      <c r="G27" s="292"/>
      <c r="H27" s="165"/>
      <c r="I27" s="418"/>
      <c r="J27" s="292"/>
      <c r="K27" s="292"/>
      <c r="L27" s="165"/>
      <c r="M27" s="23"/>
    </row>
    <row r="28" spans="1:14" ht="15.75" x14ac:dyDescent="0.2">
      <c r="A28" s="49" t="s">
        <v>272</v>
      </c>
      <c r="B28" s="44">
        <v>177823</v>
      </c>
      <c r="C28" s="289">
        <v>199825</v>
      </c>
      <c r="D28" s="165">
        <f t="shared" si="1"/>
        <v>12.4</v>
      </c>
      <c r="E28" s="11">
        <f>IFERROR(100/'Skjema total MA'!C28*C28,0)</f>
        <v>18.284993792883085</v>
      </c>
      <c r="F28" s="234"/>
      <c r="G28" s="289"/>
      <c r="H28" s="165"/>
      <c r="I28" s="27"/>
      <c r="J28" s="44">
        <f t="shared" si="2"/>
        <v>177823</v>
      </c>
      <c r="K28" s="44">
        <f t="shared" si="3"/>
        <v>199825</v>
      </c>
      <c r="L28" s="256">
        <f>IF(J28=0, "    ---- ", IF(ABS(ROUND(100/J28*K28-100,1))&lt;999,ROUND(100/J28*K28-100,1),IF(ROUND(100/J28*K28-100,1)&gt;999,999,-999)))</f>
        <v>12.4</v>
      </c>
      <c r="M28" s="23">
        <f>IFERROR(100/'Skjema total MA'!I28*K28,0)</f>
        <v>18.284993792883085</v>
      </c>
    </row>
    <row r="29" spans="1:14" s="3" customFormat="1" ht="15.75" x14ac:dyDescent="0.2">
      <c r="A29" s="13" t="s">
        <v>383</v>
      </c>
      <c r="B29" s="236">
        <v>1163363</v>
      </c>
      <c r="C29" s="236">
        <v>1461888</v>
      </c>
      <c r="D29" s="170">
        <f t="shared" si="1"/>
        <v>25.7</v>
      </c>
      <c r="E29" s="11">
        <f>IFERROR(100/'Skjema total MA'!C29*C29,0)</f>
        <v>2.9548981635577012</v>
      </c>
      <c r="F29" s="309">
        <v>1582276</v>
      </c>
      <c r="G29" s="309">
        <v>1574959</v>
      </c>
      <c r="H29" s="170">
        <f>IF(F29=0, "    ---- ", IF(ABS(ROUND(100/F29*G29-100,1))&lt;999,ROUND(100/F29*G29-100,1),IF(ROUND(100/F29*G29-100,1)&gt;999,999,-999)))</f>
        <v>-0.5</v>
      </c>
      <c r="I29" s="11">
        <f>IFERROR(100/'Skjema total MA'!F29*G29,0)</f>
        <v>7.7314377755269224</v>
      </c>
      <c r="J29" s="236">
        <f t="shared" si="2"/>
        <v>2745639</v>
      </c>
      <c r="K29" s="236">
        <f t="shared" si="3"/>
        <v>3036847</v>
      </c>
      <c r="L29" s="429">
        <f>IF(J29=0, "    ---- ", IF(ABS(ROUND(100/J29*K29-100,1))&lt;999,ROUND(100/J29*K29-100,1),IF(ROUND(100/J29*K29-100,1)&gt;999,999,-999)))</f>
        <v>10.6</v>
      </c>
      <c r="M29" s="24">
        <f>IFERROR(100/'Skjema total MA'!I29*K29,0)</f>
        <v>4.3480289333466198</v>
      </c>
      <c r="N29" s="147"/>
    </row>
    <row r="30" spans="1:14" s="3" customFormat="1" ht="15.75" x14ac:dyDescent="0.2">
      <c r="A30" s="297" t="s">
        <v>392</v>
      </c>
      <c r="B30" s="283"/>
      <c r="C30" s="283"/>
      <c r="D30" s="165"/>
      <c r="E30" s="11"/>
      <c r="F30" s="292"/>
      <c r="G30" s="292">
        <v>31515</v>
      </c>
      <c r="H30" s="165" t="str">
        <f t="shared" ref="H30:H33" si="6">IF(F30=0, "    ---- ", IF(ABS(ROUND(100/F30*G30-100,1))&lt;999,ROUND(100/F30*G30-100,1),IF(ROUND(100/F30*G30-100,1)&gt;999,999,-999)))</f>
        <v xml:space="preserve">    ---- </v>
      </c>
      <c r="I30" s="418">
        <f>IFERROR(100/'Skjema total MA'!F30*G30,0)</f>
        <v>0.72293912960458262</v>
      </c>
      <c r="J30" s="292"/>
      <c r="K30" s="292">
        <f t="shared" si="3"/>
        <v>31515</v>
      </c>
      <c r="L30" s="165" t="str">
        <f t="shared" ref="L30:L33" si="7">IF(J30=0, "    ---- ", IF(ABS(ROUND(100/J30*K30-100,1))&lt;999,ROUND(100/J30*K30-100,1),IF(ROUND(100/J30*K30-100,1)&gt;999,999,-999)))</f>
        <v xml:space="preserve">    ---- </v>
      </c>
      <c r="M30" s="23">
        <f>IFERROR(100/'Skjema total MA'!I30*K30,0)</f>
        <v>0.1949082719149825</v>
      </c>
      <c r="N30" s="147"/>
    </row>
    <row r="31" spans="1:14" s="3" customFormat="1" ht="15.75" x14ac:dyDescent="0.2">
      <c r="A31" s="297" t="s">
        <v>393</v>
      </c>
      <c r="B31" s="283"/>
      <c r="C31" s="283"/>
      <c r="D31" s="165"/>
      <c r="E31" s="11"/>
      <c r="F31" s="292"/>
      <c r="G31" s="292">
        <v>1316227</v>
      </c>
      <c r="H31" s="165" t="str">
        <f t="shared" si="6"/>
        <v xml:space="preserve">    ---- </v>
      </c>
      <c r="I31" s="418">
        <f>IFERROR(100/'Skjema total MA'!F31*G31,0)</f>
        <v>12.420901327720374</v>
      </c>
      <c r="J31" s="292"/>
      <c r="K31" s="292">
        <f t="shared" si="3"/>
        <v>1316227</v>
      </c>
      <c r="L31" s="165" t="str">
        <f t="shared" si="7"/>
        <v xml:space="preserve">    ---- </v>
      </c>
      <c r="M31" s="23">
        <f>IFERROR(100/'Skjema total MA'!I31*K31,0)</f>
        <v>2.9007662532149574</v>
      </c>
      <c r="N31" s="147"/>
    </row>
    <row r="32" spans="1:14" ht="15.75" x14ac:dyDescent="0.2">
      <c r="A32" s="297" t="s">
        <v>394</v>
      </c>
      <c r="B32" s="283"/>
      <c r="C32" s="283"/>
      <c r="D32" s="165"/>
      <c r="E32" s="11"/>
      <c r="F32" s="292"/>
      <c r="G32" s="292">
        <v>123445</v>
      </c>
      <c r="H32" s="165" t="str">
        <f t="shared" si="6"/>
        <v xml:space="preserve">    ---- </v>
      </c>
      <c r="I32" s="418">
        <f>IFERROR(100/'Skjema total MA'!F32*G32,0)</f>
        <v>2.9574625401387529</v>
      </c>
      <c r="J32" s="292"/>
      <c r="K32" s="292">
        <f t="shared" si="3"/>
        <v>123445</v>
      </c>
      <c r="L32" s="165" t="str">
        <f t="shared" si="7"/>
        <v xml:space="preserve">    ---- </v>
      </c>
      <c r="M32" s="23">
        <f>IFERROR(100/'Skjema total MA'!I32*K32,0)</f>
        <v>2.2415651258740206</v>
      </c>
    </row>
    <row r="33" spans="1:14" ht="15.75" x14ac:dyDescent="0.2">
      <c r="A33" s="297" t="s">
        <v>395</v>
      </c>
      <c r="B33" s="283"/>
      <c r="C33" s="283"/>
      <c r="D33" s="165"/>
      <c r="E33" s="11"/>
      <c r="F33" s="292"/>
      <c r="G33" s="292">
        <v>103772</v>
      </c>
      <c r="H33" s="165" t="str">
        <f t="shared" si="6"/>
        <v xml:space="preserve">    ---- </v>
      </c>
      <c r="I33" s="418">
        <f>IFERROR(100/'Skjema total MA'!F34*G33,0)</f>
        <v>379.42490173637464</v>
      </c>
      <c r="J33" s="292"/>
      <c r="K33" s="292">
        <f t="shared" si="3"/>
        <v>103772</v>
      </c>
      <c r="L33" s="165" t="str">
        <f t="shared" si="7"/>
        <v xml:space="preserve">    ---- </v>
      </c>
      <c r="M33" s="23">
        <f>IFERROR(100/'Skjema total MA'!I34*K33,0)</f>
        <v>261.4786526238459</v>
      </c>
    </row>
    <row r="34" spans="1:14" ht="15.75" x14ac:dyDescent="0.2">
      <c r="A34" s="13" t="s">
        <v>384</v>
      </c>
      <c r="B34" s="236"/>
      <c r="C34" s="310"/>
      <c r="D34" s="170"/>
      <c r="E34" s="11"/>
      <c r="F34" s="309">
        <v>14407</v>
      </c>
      <c r="G34" s="310">
        <v>5146</v>
      </c>
      <c r="H34" s="170">
        <f>IF(F34=0, "    ---- ", IF(ABS(ROUND(100/F34*G34-100,1))&lt;999,ROUND(100/F34*G34-100,1),IF(ROUND(100/F34*G34-100,1)&gt;999,999,-999)))</f>
        <v>-64.3</v>
      </c>
      <c r="I34" s="11">
        <f>IFERROR(100/'Skjema total MA'!F34*G34,0)</f>
        <v>18.815485336462476</v>
      </c>
      <c r="J34" s="236">
        <f t="shared" si="2"/>
        <v>14407</v>
      </c>
      <c r="K34" s="236">
        <f t="shared" si="3"/>
        <v>5146</v>
      </c>
      <c r="L34" s="429">
        <f>IF(J34=0, "    ---- ", IF(ABS(ROUND(100/J34*K34-100,1))&lt;999,ROUND(100/J34*K34-100,1),IF(ROUND(100/J34*K34-100,1)&gt;999,999,-999)))</f>
        <v>-64.3</v>
      </c>
      <c r="M34" s="24">
        <f>IFERROR(100/'Skjema total MA'!I34*K34,0)</f>
        <v>12.966591627821677</v>
      </c>
    </row>
    <row r="35" spans="1:14" ht="15.75" x14ac:dyDescent="0.2">
      <c r="A35" s="13" t="s">
        <v>385</v>
      </c>
      <c r="B35" s="236"/>
      <c r="C35" s="310"/>
      <c r="D35" s="170"/>
      <c r="E35" s="11"/>
      <c r="F35" s="309">
        <v>2231</v>
      </c>
      <c r="G35" s="310">
        <v>2808</v>
      </c>
      <c r="H35" s="170">
        <f>IF(F35=0, "    ---- ", IF(ABS(ROUND(100/F35*G35-100,1))&lt;999,ROUND(100/F35*G35-100,1),IF(ROUND(100/F35*G35-100,1)&gt;999,999,-999)))</f>
        <v>25.9</v>
      </c>
      <c r="I35" s="11">
        <f>IFERROR(100/'Skjema total MA'!F35*G35,0)</f>
        <v>5.1728664103386448</v>
      </c>
      <c r="J35" s="236">
        <f t="shared" si="2"/>
        <v>2231</v>
      </c>
      <c r="K35" s="236">
        <f t="shared" si="3"/>
        <v>2808</v>
      </c>
      <c r="L35" s="429">
        <f>IF(J35=0, "    ---- ", IF(ABS(ROUND(100/J35*K35-100,1))&lt;999,ROUND(100/J35*K35-100,1),IF(ROUND(100/J35*K35-100,1)&gt;999,999,-999)))</f>
        <v>25.9</v>
      </c>
      <c r="M35" s="24">
        <f>IFERROR(100/'Skjema total MA'!I35*K35,0)</f>
        <v>8.0074631838201746</v>
      </c>
    </row>
    <row r="36" spans="1:14" ht="15.75" x14ac:dyDescent="0.2">
      <c r="A36" s="12" t="s">
        <v>280</v>
      </c>
      <c r="B36" s="236"/>
      <c r="C36" s="310"/>
      <c r="D36" s="170"/>
      <c r="E36" s="11"/>
      <c r="F36" s="320"/>
      <c r="G36" s="321"/>
      <c r="H36" s="170"/>
      <c r="I36" s="435"/>
      <c r="J36" s="236"/>
      <c r="K36" s="236"/>
      <c r="L36" s="429"/>
      <c r="M36" s="24"/>
    </row>
    <row r="37" spans="1:14" ht="15.75" x14ac:dyDescent="0.2">
      <c r="A37" s="12" t="s">
        <v>387</v>
      </c>
      <c r="B37" s="236"/>
      <c r="C37" s="310"/>
      <c r="D37" s="170"/>
      <c r="E37" s="11"/>
      <c r="F37" s="320"/>
      <c r="G37" s="322"/>
      <c r="H37" s="170"/>
      <c r="I37" s="435"/>
      <c r="J37" s="236"/>
      <c r="K37" s="236"/>
      <c r="L37" s="429"/>
      <c r="M37" s="24"/>
    </row>
    <row r="38" spans="1:14" ht="15.75" x14ac:dyDescent="0.2">
      <c r="A38" s="12" t="s">
        <v>388</v>
      </c>
      <c r="B38" s="236"/>
      <c r="C38" s="310"/>
      <c r="D38" s="170"/>
      <c r="E38" s="24"/>
      <c r="F38" s="320"/>
      <c r="G38" s="321"/>
      <c r="H38" s="170"/>
      <c r="I38" s="435"/>
      <c r="J38" s="236"/>
      <c r="K38" s="236"/>
      <c r="L38" s="429"/>
      <c r="M38" s="24"/>
    </row>
    <row r="39" spans="1:14" ht="15.75" x14ac:dyDescent="0.2">
      <c r="A39" s="18" t="s">
        <v>389</v>
      </c>
      <c r="B39" s="278"/>
      <c r="C39" s="316"/>
      <c r="D39" s="168"/>
      <c r="E39" s="36"/>
      <c r="F39" s="323"/>
      <c r="G39" s="324"/>
      <c r="H39" s="168"/>
      <c r="I39" s="36"/>
      <c r="J39" s="236"/>
      <c r="K39" s="236"/>
      <c r="L39" s="430"/>
      <c r="M39" s="36"/>
    </row>
    <row r="40" spans="1:14" ht="15.75" x14ac:dyDescent="0.25">
      <c r="A40" s="47"/>
      <c r="B40" s="255"/>
      <c r="C40" s="255"/>
      <c r="D40" s="729"/>
      <c r="E40" s="729"/>
      <c r="F40" s="729"/>
      <c r="G40" s="729"/>
      <c r="H40" s="729"/>
      <c r="I40" s="729"/>
      <c r="J40" s="729"/>
      <c r="K40" s="729"/>
      <c r="L40" s="729"/>
      <c r="M40" s="303"/>
    </row>
    <row r="41" spans="1:14" x14ac:dyDescent="0.2">
      <c r="A41" s="154"/>
    </row>
    <row r="42" spans="1:14" ht="15.75" x14ac:dyDescent="0.25">
      <c r="A42" s="146" t="s">
        <v>269</v>
      </c>
      <c r="B42" s="727"/>
      <c r="C42" s="727"/>
      <c r="D42" s="727"/>
      <c r="E42" s="300"/>
      <c r="F42" s="730"/>
      <c r="G42" s="730"/>
      <c r="H42" s="730"/>
      <c r="I42" s="303"/>
      <c r="J42" s="730"/>
      <c r="K42" s="730"/>
      <c r="L42" s="730"/>
      <c r="M42" s="303"/>
    </row>
    <row r="43" spans="1:14" ht="15.75" x14ac:dyDescent="0.25">
      <c r="A43" s="162"/>
      <c r="B43" s="304"/>
      <c r="C43" s="304"/>
      <c r="D43" s="304"/>
      <c r="E43" s="304"/>
      <c r="F43" s="303"/>
      <c r="G43" s="303"/>
      <c r="H43" s="303"/>
      <c r="I43" s="303"/>
      <c r="J43" s="303"/>
      <c r="K43" s="303"/>
      <c r="L43" s="303"/>
      <c r="M43" s="303"/>
    </row>
    <row r="44" spans="1:14" ht="15.75" x14ac:dyDescent="0.25">
      <c r="A44" s="249"/>
      <c r="B44" s="724" t="s">
        <v>0</v>
      </c>
      <c r="C44" s="725"/>
      <c r="D44" s="725"/>
      <c r="E44" s="244"/>
      <c r="F44" s="303"/>
      <c r="G44" s="303"/>
      <c r="H44" s="303"/>
      <c r="I44" s="303"/>
      <c r="J44" s="303"/>
      <c r="K44" s="303"/>
      <c r="L44" s="303"/>
      <c r="M44" s="303"/>
    </row>
    <row r="45" spans="1:14" s="3" customFormat="1" x14ac:dyDescent="0.2">
      <c r="A45" s="140"/>
      <c r="B45" s="172" t="s">
        <v>372</v>
      </c>
      <c r="C45" s="172" t="s">
        <v>373</v>
      </c>
      <c r="D45" s="161" t="s">
        <v>3</v>
      </c>
      <c r="E45" s="161" t="s">
        <v>29</v>
      </c>
      <c r="F45" s="174"/>
      <c r="G45" s="174"/>
      <c r="H45" s="173"/>
      <c r="I45" s="173"/>
      <c r="J45" s="174"/>
      <c r="K45" s="174"/>
      <c r="L45" s="173"/>
      <c r="M45" s="173"/>
      <c r="N45" s="147"/>
    </row>
    <row r="46" spans="1:14" s="3" customFormat="1" x14ac:dyDescent="0.2">
      <c r="A46" s="692"/>
      <c r="B46" s="245"/>
      <c r="C46" s="245"/>
      <c r="D46" s="246" t="s">
        <v>4</v>
      </c>
      <c r="E46" s="155" t="s">
        <v>30</v>
      </c>
      <c r="F46" s="173"/>
      <c r="G46" s="173"/>
      <c r="H46" s="173"/>
      <c r="I46" s="173"/>
      <c r="J46" s="173"/>
      <c r="K46" s="173"/>
      <c r="L46" s="173"/>
      <c r="M46" s="173"/>
      <c r="N46" s="147"/>
    </row>
    <row r="47" spans="1:14" s="3" customFormat="1" ht="15.75" x14ac:dyDescent="0.2">
      <c r="A47" s="14" t="s">
        <v>23</v>
      </c>
      <c r="B47" s="311"/>
      <c r="C47" s="312"/>
      <c r="D47" s="428"/>
      <c r="E47" s="11"/>
      <c r="F47" s="144"/>
      <c r="G47" s="33"/>
      <c r="H47" s="158"/>
      <c r="I47" s="158"/>
      <c r="J47" s="37"/>
      <c r="K47" s="37"/>
      <c r="L47" s="158"/>
      <c r="M47" s="158"/>
      <c r="N47" s="147"/>
    </row>
    <row r="48" spans="1:14" s="3" customFormat="1" ht="15.75" x14ac:dyDescent="0.2">
      <c r="A48" s="38" t="s">
        <v>396</v>
      </c>
      <c r="B48" s="283"/>
      <c r="C48" s="284"/>
      <c r="D48" s="256"/>
      <c r="E48" s="27"/>
      <c r="F48" s="144"/>
      <c r="G48" s="33"/>
      <c r="H48" s="144"/>
      <c r="I48" s="144"/>
      <c r="J48" s="33"/>
      <c r="K48" s="33"/>
      <c r="L48" s="158"/>
      <c r="M48" s="158"/>
      <c r="N48" s="147"/>
    </row>
    <row r="49" spans="1:14" s="3" customFormat="1" ht="15.75" x14ac:dyDescent="0.2">
      <c r="A49" s="38" t="s">
        <v>397</v>
      </c>
      <c r="B49" s="44"/>
      <c r="C49" s="289"/>
      <c r="D49" s="256"/>
      <c r="E49" s="27"/>
      <c r="F49" s="144"/>
      <c r="G49" s="33"/>
      <c r="H49" s="144"/>
      <c r="I49" s="144"/>
      <c r="J49" s="37"/>
      <c r="K49" s="37"/>
      <c r="L49" s="158"/>
      <c r="M49" s="158"/>
      <c r="N49" s="147"/>
    </row>
    <row r="50" spans="1:14" s="3" customFormat="1" x14ac:dyDescent="0.2">
      <c r="A50" s="694" t="s">
        <v>6</v>
      </c>
      <c r="B50" s="287"/>
      <c r="C50" s="288"/>
      <c r="D50" s="256"/>
      <c r="E50" s="23"/>
      <c r="F50" s="144"/>
      <c r="G50" s="33"/>
      <c r="H50" s="144"/>
      <c r="I50" s="144"/>
      <c r="J50" s="33"/>
      <c r="K50" s="33"/>
      <c r="L50" s="158"/>
      <c r="M50" s="158"/>
      <c r="N50" s="147"/>
    </row>
    <row r="51" spans="1:14" s="3" customFormat="1" x14ac:dyDescent="0.2">
      <c r="A51" s="694" t="s">
        <v>7</v>
      </c>
      <c r="B51" s="287"/>
      <c r="C51" s="288"/>
      <c r="D51" s="256"/>
      <c r="E51" s="23"/>
      <c r="F51" s="144"/>
      <c r="G51" s="33"/>
      <c r="H51" s="144"/>
      <c r="I51" s="144"/>
      <c r="J51" s="33"/>
      <c r="K51" s="33"/>
      <c r="L51" s="158"/>
      <c r="M51" s="158"/>
      <c r="N51" s="147"/>
    </row>
    <row r="52" spans="1:14" s="3" customFormat="1" x14ac:dyDescent="0.2">
      <c r="A52" s="694" t="s">
        <v>8</v>
      </c>
      <c r="B52" s="287"/>
      <c r="C52" s="288"/>
      <c r="D52" s="256"/>
      <c r="E52" s="23"/>
      <c r="F52" s="144"/>
      <c r="G52" s="33"/>
      <c r="H52" s="144"/>
      <c r="I52" s="144"/>
      <c r="J52" s="33"/>
      <c r="K52" s="33"/>
      <c r="L52" s="158"/>
      <c r="M52" s="158"/>
      <c r="N52" s="147"/>
    </row>
    <row r="53" spans="1:14" s="3" customFormat="1" ht="15.75" x14ac:dyDescent="0.2">
      <c r="A53" s="39" t="s">
        <v>390</v>
      </c>
      <c r="B53" s="311"/>
      <c r="C53" s="312"/>
      <c r="D53" s="429"/>
      <c r="E53" s="11"/>
      <c r="F53" s="144"/>
      <c r="G53" s="33"/>
      <c r="H53" s="144"/>
      <c r="I53" s="144"/>
      <c r="J53" s="33"/>
      <c r="K53" s="33"/>
      <c r="L53" s="158"/>
      <c r="M53" s="158"/>
      <c r="N53" s="147"/>
    </row>
    <row r="54" spans="1:14" s="3" customFormat="1" ht="15.75" x14ac:dyDescent="0.2">
      <c r="A54" s="38" t="s">
        <v>396</v>
      </c>
      <c r="B54" s="283"/>
      <c r="C54" s="284"/>
      <c r="D54" s="256"/>
      <c r="E54" s="27"/>
      <c r="F54" s="144"/>
      <c r="G54" s="33"/>
      <c r="H54" s="144"/>
      <c r="I54" s="144"/>
      <c r="J54" s="33"/>
      <c r="K54" s="33"/>
      <c r="L54" s="158"/>
      <c r="M54" s="158"/>
      <c r="N54" s="147"/>
    </row>
    <row r="55" spans="1:14" s="3" customFormat="1" ht="15.75" x14ac:dyDescent="0.2">
      <c r="A55" s="38" t="s">
        <v>397</v>
      </c>
      <c r="B55" s="283"/>
      <c r="C55" s="284"/>
      <c r="D55" s="256"/>
      <c r="E55" s="27"/>
      <c r="F55" s="144"/>
      <c r="G55" s="33"/>
      <c r="H55" s="144"/>
      <c r="I55" s="144"/>
      <c r="J55" s="33"/>
      <c r="K55" s="33"/>
      <c r="L55" s="158"/>
      <c r="M55" s="158"/>
      <c r="N55" s="147"/>
    </row>
    <row r="56" spans="1:14" s="3" customFormat="1" ht="15.75" x14ac:dyDescent="0.2">
      <c r="A56" s="39" t="s">
        <v>391</v>
      </c>
      <c r="B56" s="311"/>
      <c r="C56" s="312"/>
      <c r="D56" s="429"/>
      <c r="E56" s="11"/>
      <c r="F56" s="144"/>
      <c r="G56" s="33"/>
      <c r="H56" s="144"/>
      <c r="I56" s="144"/>
      <c r="J56" s="33"/>
      <c r="K56" s="33"/>
      <c r="L56" s="158"/>
      <c r="M56" s="158"/>
      <c r="N56" s="147"/>
    </row>
    <row r="57" spans="1:14" s="3" customFormat="1" ht="15.75" x14ac:dyDescent="0.2">
      <c r="A57" s="38" t="s">
        <v>396</v>
      </c>
      <c r="B57" s="283"/>
      <c r="C57" s="284"/>
      <c r="D57" s="256"/>
      <c r="E57" s="27"/>
      <c r="F57" s="144"/>
      <c r="G57" s="33"/>
      <c r="H57" s="144"/>
      <c r="I57" s="144"/>
      <c r="J57" s="33"/>
      <c r="K57" s="33"/>
      <c r="L57" s="158"/>
      <c r="M57" s="158"/>
      <c r="N57" s="147"/>
    </row>
    <row r="58" spans="1:14" s="3" customFormat="1" ht="15.75" x14ac:dyDescent="0.2">
      <c r="A58" s="46" t="s">
        <v>397</v>
      </c>
      <c r="B58" s="285"/>
      <c r="C58" s="286"/>
      <c r="D58" s="257"/>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270</v>
      </c>
      <c r="C61" s="26"/>
      <c r="D61" s="26"/>
      <c r="E61" s="26"/>
      <c r="F61" s="26"/>
      <c r="G61" s="26"/>
      <c r="H61" s="26"/>
      <c r="I61" s="26"/>
      <c r="J61" s="26"/>
      <c r="K61" s="26"/>
      <c r="L61" s="26"/>
      <c r="M61" s="26"/>
    </row>
    <row r="62" spans="1:14" ht="15.75" x14ac:dyDescent="0.25">
      <c r="B62" s="728"/>
      <c r="C62" s="728"/>
      <c r="D62" s="728"/>
      <c r="E62" s="300"/>
      <c r="F62" s="728"/>
      <c r="G62" s="728"/>
      <c r="H62" s="728"/>
      <c r="I62" s="300"/>
      <c r="J62" s="728"/>
      <c r="K62" s="728"/>
      <c r="L62" s="728"/>
      <c r="M62" s="300"/>
    </row>
    <row r="63" spans="1:14" x14ac:dyDescent="0.2">
      <c r="A63" s="143"/>
      <c r="B63" s="724" t="s">
        <v>0</v>
      </c>
      <c r="C63" s="725"/>
      <c r="D63" s="726"/>
      <c r="E63" s="301"/>
      <c r="F63" s="725" t="s">
        <v>1</v>
      </c>
      <c r="G63" s="725"/>
      <c r="H63" s="725"/>
      <c r="I63" s="305"/>
      <c r="J63" s="724" t="s">
        <v>2</v>
      </c>
      <c r="K63" s="725"/>
      <c r="L63" s="725"/>
      <c r="M63" s="305"/>
    </row>
    <row r="64" spans="1:14" x14ac:dyDescent="0.2">
      <c r="A64" s="140"/>
      <c r="B64" s="151" t="s">
        <v>372</v>
      </c>
      <c r="C64" s="151" t="s">
        <v>373</v>
      </c>
      <c r="D64" s="246" t="s">
        <v>3</v>
      </c>
      <c r="E64" s="306" t="s">
        <v>29</v>
      </c>
      <c r="F64" s="151" t="s">
        <v>372</v>
      </c>
      <c r="G64" s="151" t="s">
        <v>373</v>
      </c>
      <c r="H64" s="246" t="s">
        <v>3</v>
      </c>
      <c r="I64" s="306" t="s">
        <v>29</v>
      </c>
      <c r="J64" s="151" t="s">
        <v>372</v>
      </c>
      <c r="K64" s="151" t="s">
        <v>373</v>
      </c>
      <c r="L64" s="246" t="s">
        <v>3</v>
      </c>
      <c r="M64" s="161" t="s">
        <v>29</v>
      </c>
    </row>
    <row r="65" spans="1:14" x14ac:dyDescent="0.2">
      <c r="A65" s="692"/>
      <c r="B65" s="155"/>
      <c r="C65" s="155"/>
      <c r="D65" s="248" t="s">
        <v>4</v>
      </c>
      <c r="E65" s="155" t="s">
        <v>30</v>
      </c>
      <c r="F65" s="160"/>
      <c r="G65" s="160"/>
      <c r="H65" s="246" t="s">
        <v>4</v>
      </c>
      <c r="I65" s="155" t="s">
        <v>30</v>
      </c>
      <c r="J65" s="160"/>
      <c r="K65" s="206"/>
      <c r="L65" s="155" t="s">
        <v>4</v>
      </c>
      <c r="M65" s="155" t="s">
        <v>30</v>
      </c>
    </row>
    <row r="66" spans="1:14" ht="15.75" x14ac:dyDescent="0.2">
      <c r="A66" s="14" t="s">
        <v>23</v>
      </c>
      <c r="B66" s="355">
        <v>98556</v>
      </c>
      <c r="C66" s="355">
        <v>115485</v>
      </c>
      <c r="D66" s="352">
        <f>IF(B66=0, "    ---- ", IF(ABS(ROUND(100/B66*C66-100,1))&lt;999,ROUND(100/B66*C66-100,1),IF(ROUND(100/B66*C66-100,1)&gt;999,999,-999)))</f>
        <v>17.2</v>
      </c>
      <c r="E66" s="11">
        <f>IFERROR(100/'Skjema total MA'!C66*C66,0)</f>
        <v>2.0966804029589494</v>
      </c>
      <c r="F66" s="354">
        <v>1132572</v>
      </c>
      <c r="G66" s="354">
        <v>1303853</v>
      </c>
      <c r="H66" s="352">
        <f>IF(F66=0, "    ---- ", IF(ABS(ROUND(100/F66*G66-100,1))&lt;999,ROUND(100/F66*G66-100,1),IF(ROUND(100/F66*G66-100,1)&gt;999,999,-999)))</f>
        <v>15.1</v>
      </c>
      <c r="I66" s="11">
        <f>IFERROR(100/'Skjema total MA'!F66*G66,0)</f>
        <v>9.1963779355280639</v>
      </c>
      <c r="J66" s="310">
        <f t="shared" ref="J66:K68" si="8">SUM(B66,F66)</f>
        <v>1231128</v>
      </c>
      <c r="K66" s="317">
        <f t="shared" si="8"/>
        <v>1419338</v>
      </c>
      <c r="L66" s="429">
        <f>IF(J66=0, "    ---- ", IF(ABS(ROUND(100/J66*K66-100,1))&lt;999,ROUND(100/J66*K66-100,1),IF(ROUND(100/J66*K66-100,1)&gt;999,999,-999)))</f>
        <v>15.3</v>
      </c>
      <c r="M66" s="11">
        <f>IFERROR(100/'Skjema total MA'!I66*K66,0)</f>
        <v>7.2099256222335537</v>
      </c>
    </row>
    <row r="67" spans="1:14" x14ac:dyDescent="0.2">
      <c r="A67" s="420" t="s">
        <v>9</v>
      </c>
      <c r="B67" s="44">
        <v>98556</v>
      </c>
      <c r="C67" s="144">
        <v>115485</v>
      </c>
      <c r="D67" s="165">
        <f>IF(B67=0, "    ---- ", IF(ABS(ROUND(100/B67*C67-100,1))&lt;999,ROUND(100/B67*C67-100,1),IF(ROUND(100/B67*C67-100,1)&gt;999,999,-999)))</f>
        <v>17.2</v>
      </c>
      <c r="E67" s="27">
        <f>IFERROR(100/'Skjema total MA'!C67*C67,0)</f>
        <v>2.5702646092334285</v>
      </c>
      <c r="F67" s="234"/>
      <c r="G67" s="144"/>
      <c r="H67" s="165"/>
      <c r="I67" s="27"/>
      <c r="J67" s="289">
        <f t="shared" si="8"/>
        <v>98556</v>
      </c>
      <c r="K67" s="44">
        <f t="shared" si="8"/>
        <v>115485</v>
      </c>
      <c r="L67" s="256">
        <f>IF(J67=0, "    ---- ", IF(ABS(ROUND(100/J67*K67-100,1))&lt;999,ROUND(100/J67*K67-100,1),IF(ROUND(100/J67*K67-100,1)&gt;999,999,-999)))</f>
        <v>17.2</v>
      </c>
      <c r="M67" s="27">
        <f>IFERROR(100/'Skjema total MA'!I67*K67,0)</f>
        <v>2.5702646092334285</v>
      </c>
    </row>
    <row r="68" spans="1:14" x14ac:dyDescent="0.2">
      <c r="A68" s="21" t="s">
        <v>10</v>
      </c>
      <c r="B68" s="293"/>
      <c r="C68" s="294"/>
      <c r="D68" s="165"/>
      <c r="E68" s="27"/>
      <c r="F68" s="293">
        <v>1132572</v>
      </c>
      <c r="G68" s="294">
        <v>1303853</v>
      </c>
      <c r="H68" s="165">
        <f>IF(F68=0, "    ---- ", IF(ABS(ROUND(100/F68*G68-100,1))&lt;999,ROUND(100/F68*G68-100,1),IF(ROUND(100/F68*G68-100,1)&gt;999,999,-999)))</f>
        <v>15.1</v>
      </c>
      <c r="I68" s="27">
        <f>IFERROR(100/'Skjema total MA'!F68*G68,0)</f>
        <v>9.326506483947206</v>
      </c>
      <c r="J68" s="289">
        <f t="shared" si="8"/>
        <v>1132572</v>
      </c>
      <c r="K68" s="44">
        <f t="shared" si="8"/>
        <v>1303853</v>
      </c>
      <c r="L68" s="256">
        <f>IF(J68=0, "    ---- ", IF(ABS(ROUND(100/J68*K68-100,1))&lt;999,ROUND(100/J68*K68-100,1),IF(ROUND(100/J68*K68-100,1)&gt;999,999,-999)))</f>
        <v>15.1</v>
      </c>
      <c r="M68" s="27">
        <f>IFERROR(100/'Skjema total MA'!I68*K68,0)</f>
        <v>9.2518453299262813</v>
      </c>
    </row>
    <row r="69" spans="1:14" ht="15.75" x14ac:dyDescent="0.2">
      <c r="A69" s="694" t="s">
        <v>398</v>
      </c>
      <c r="B69" s="287"/>
      <c r="C69" s="287"/>
      <c r="D69" s="165"/>
      <c r="E69" s="27"/>
      <c r="F69" s="287"/>
      <c r="G69" s="287"/>
      <c r="H69" s="165"/>
      <c r="I69" s="418"/>
      <c r="J69" s="287"/>
      <c r="K69" s="287"/>
      <c r="L69" s="165"/>
      <c r="M69" s="23"/>
    </row>
    <row r="70" spans="1:14" x14ac:dyDescent="0.2">
      <c r="A70" s="694" t="s">
        <v>12</v>
      </c>
      <c r="B70" s="295"/>
      <c r="C70" s="296"/>
      <c r="D70" s="165"/>
      <c r="E70" s="27"/>
      <c r="F70" s="287"/>
      <c r="G70" s="287"/>
      <c r="H70" s="165"/>
      <c r="I70" s="418"/>
      <c r="J70" s="287"/>
      <c r="K70" s="287"/>
      <c r="L70" s="165"/>
      <c r="M70" s="23"/>
    </row>
    <row r="71" spans="1:14" x14ac:dyDescent="0.2">
      <c r="A71" s="694" t="s">
        <v>13</v>
      </c>
      <c r="B71" s="235"/>
      <c r="C71" s="291"/>
      <c r="D71" s="165"/>
      <c r="E71" s="27"/>
      <c r="F71" s="287"/>
      <c r="G71" s="287"/>
      <c r="H71" s="165"/>
      <c r="I71" s="418"/>
      <c r="J71" s="287"/>
      <c r="K71" s="287"/>
      <c r="L71" s="165"/>
      <c r="M71" s="23"/>
    </row>
    <row r="72" spans="1:14" ht="15.75" x14ac:dyDescent="0.2">
      <c r="A72" s="694" t="s">
        <v>399</v>
      </c>
      <c r="B72" s="287"/>
      <c r="C72" s="287"/>
      <c r="D72" s="165"/>
      <c r="E72" s="27"/>
      <c r="F72" s="287"/>
      <c r="G72" s="287"/>
      <c r="H72" s="165"/>
      <c r="I72" s="418"/>
      <c r="J72" s="287"/>
      <c r="K72" s="287"/>
      <c r="L72" s="165"/>
      <c r="M72" s="23"/>
    </row>
    <row r="73" spans="1:14" x14ac:dyDescent="0.2">
      <c r="A73" s="694" t="s">
        <v>12</v>
      </c>
      <c r="B73" s="235"/>
      <c r="C73" s="291"/>
      <c r="D73" s="165"/>
      <c r="E73" s="27"/>
      <c r="F73" s="287"/>
      <c r="G73" s="287"/>
      <c r="H73" s="165"/>
      <c r="I73" s="418"/>
      <c r="J73" s="287"/>
      <c r="K73" s="287"/>
      <c r="L73" s="165"/>
      <c r="M73" s="23"/>
    </row>
    <row r="74" spans="1:14" s="3" customFormat="1" x14ac:dyDescent="0.2">
      <c r="A74" s="694" t="s">
        <v>13</v>
      </c>
      <c r="B74" s="235"/>
      <c r="C74" s="291"/>
      <c r="D74" s="165"/>
      <c r="E74" s="27"/>
      <c r="F74" s="287"/>
      <c r="G74" s="287"/>
      <c r="H74" s="165"/>
      <c r="I74" s="418"/>
      <c r="J74" s="287"/>
      <c r="K74" s="287"/>
      <c r="L74" s="165"/>
      <c r="M74" s="23"/>
      <c r="N74" s="147"/>
    </row>
    <row r="75" spans="1:14" s="3" customFormat="1" x14ac:dyDescent="0.2">
      <c r="A75" s="21" t="s">
        <v>346</v>
      </c>
      <c r="B75" s="234"/>
      <c r="C75" s="144"/>
      <c r="D75" s="165"/>
      <c r="E75" s="27"/>
      <c r="F75" s="234"/>
      <c r="G75" s="144"/>
      <c r="H75" s="165"/>
      <c r="I75" s="27"/>
      <c r="J75" s="289"/>
      <c r="K75" s="44"/>
      <c r="L75" s="256"/>
      <c r="M75" s="27"/>
      <c r="N75" s="147"/>
    </row>
    <row r="76" spans="1:14" s="3" customFormat="1" x14ac:dyDescent="0.2">
      <c r="A76" s="21" t="s">
        <v>345</v>
      </c>
      <c r="B76" s="234"/>
      <c r="C76" s="144"/>
      <c r="D76" s="165"/>
      <c r="E76" s="27"/>
      <c r="F76" s="234"/>
      <c r="G76" s="144"/>
      <c r="H76" s="165"/>
      <c r="I76" s="27"/>
      <c r="J76" s="289"/>
      <c r="K76" s="44"/>
      <c r="L76" s="256"/>
      <c r="M76" s="27"/>
      <c r="N76" s="147"/>
    </row>
    <row r="77" spans="1:14" ht="15.75" x14ac:dyDescent="0.2">
      <c r="A77" s="21" t="s">
        <v>400</v>
      </c>
      <c r="B77" s="234">
        <v>98556</v>
      </c>
      <c r="C77" s="234">
        <v>115485</v>
      </c>
      <c r="D77" s="165">
        <f>IF(B77=0, "    ---- ", IF(ABS(ROUND(100/B77*C77-100,1))&lt;999,ROUND(100/B77*C77-100,1),IF(ROUND(100/B77*C77-100,1)&gt;999,999,-999)))</f>
        <v>17.2</v>
      </c>
      <c r="E77" s="27">
        <f>IFERROR(100/'Skjema total MA'!C77*C77,0)</f>
        <v>2.5888372034263738</v>
      </c>
      <c r="F77" s="234">
        <v>1132572</v>
      </c>
      <c r="G77" s="144">
        <v>1303853</v>
      </c>
      <c r="H77" s="165">
        <f>IF(F77=0, "    ---- ", IF(ABS(ROUND(100/F77*G77-100,1))&lt;999,ROUND(100/F77*G77-100,1),IF(ROUND(100/F77*G77-100,1)&gt;999,999,-999)))</f>
        <v>15.1</v>
      </c>
      <c r="I77" s="27">
        <f>IFERROR(100/'Skjema total MA'!F77*G77,0)</f>
        <v>9.3310236675146125</v>
      </c>
      <c r="J77" s="289">
        <f t="shared" ref="J77:K79" si="9">SUM(B77,F77)</f>
        <v>1231128</v>
      </c>
      <c r="K77" s="44">
        <f t="shared" si="9"/>
        <v>1419338</v>
      </c>
      <c r="L77" s="256">
        <f>IF(J77=0, "    ---- ", IF(ABS(ROUND(100/J77*K77-100,1))&lt;999,ROUND(100/J77*K77-100,1),IF(ROUND(100/J77*K77-100,1)&gt;999,999,-999)))</f>
        <v>15.3</v>
      </c>
      <c r="M77" s="27">
        <f>IFERROR(100/'Skjema total MA'!I77*K77,0)</f>
        <v>7.6994847742894912</v>
      </c>
    </row>
    <row r="78" spans="1:14" x14ac:dyDescent="0.2">
      <c r="A78" s="21" t="s">
        <v>9</v>
      </c>
      <c r="B78" s="234">
        <v>98556</v>
      </c>
      <c r="C78" s="144">
        <v>115485</v>
      </c>
      <c r="D78" s="165">
        <f>IF(B78=0, "    ---- ", IF(ABS(ROUND(100/B78*C78-100,1))&lt;999,ROUND(100/B78*C78-100,1),IF(ROUND(100/B78*C78-100,1)&gt;999,999,-999)))</f>
        <v>17.2</v>
      </c>
      <c r="E78" s="27">
        <f>IFERROR(100/'Skjema total MA'!C78*C78,0)</f>
        <v>2.654585436973774</v>
      </c>
      <c r="F78" s="234"/>
      <c r="G78" s="144"/>
      <c r="H78" s="165"/>
      <c r="I78" s="27"/>
      <c r="J78" s="289">
        <f t="shared" si="9"/>
        <v>98556</v>
      </c>
      <c r="K78" s="44">
        <f t="shared" si="9"/>
        <v>115485</v>
      </c>
      <c r="L78" s="256">
        <f>IF(J78=0, "    ---- ", IF(ABS(ROUND(100/J78*K78-100,1))&lt;999,ROUND(100/J78*K78-100,1),IF(ROUND(100/J78*K78-100,1)&gt;999,999,-999)))</f>
        <v>17.2</v>
      </c>
      <c r="M78" s="27">
        <f>IFERROR(100/'Skjema total MA'!I78*K78,0)</f>
        <v>2.654585436973774</v>
      </c>
    </row>
    <row r="79" spans="1:14" x14ac:dyDescent="0.2">
      <c r="A79" s="21" t="s">
        <v>10</v>
      </c>
      <c r="B79" s="293"/>
      <c r="C79" s="294"/>
      <c r="D79" s="165"/>
      <c r="E79" s="27"/>
      <c r="F79" s="293">
        <v>1132572</v>
      </c>
      <c r="G79" s="294">
        <v>1303853</v>
      </c>
      <c r="H79" s="165">
        <f>IF(F79=0, "    ---- ", IF(ABS(ROUND(100/F79*G79-100,1))&lt;999,ROUND(100/F79*G79-100,1),IF(ROUND(100/F79*G79-100,1)&gt;999,999,-999)))</f>
        <v>15.1</v>
      </c>
      <c r="I79" s="27">
        <f>IFERROR(100/'Skjema total MA'!F79*G79,0)</f>
        <v>9.3310236675146125</v>
      </c>
      <c r="J79" s="289">
        <f t="shared" si="9"/>
        <v>1132572</v>
      </c>
      <c r="K79" s="44">
        <f t="shared" si="9"/>
        <v>1303853</v>
      </c>
      <c r="L79" s="256">
        <f>IF(J79=0, "    ---- ", IF(ABS(ROUND(100/J79*K79-100,1))&lt;999,ROUND(100/J79*K79-100,1),IF(ROUND(100/J79*K79-100,1)&gt;999,999,-999)))</f>
        <v>15.1</v>
      </c>
      <c r="M79" s="27">
        <f>IFERROR(100/'Skjema total MA'!I79*K79,0)</f>
        <v>9.2578225465605826</v>
      </c>
    </row>
    <row r="80" spans="1:14" ht="15.75" x14ac:dyDescent="0.2">
      <c r="A80" s="694" t="s">
        <v>398</v>
      </c>
      <c r="B80" s="287"/>
      <c r="C80" s="287"/>
      <c r="D80" s="165"/>
      <c r="E80" s="418"/>
      <c r="F80" s="287"/>
      <c r="G80" s="287"/>
      <c r="H80" s="165"/>
      <c r="I80" s="418"/>
      <c r="J80" s="287"/>
      <c r="K80" s="287"/>
      <c r="L80" s="165"/>
      <c r="M80" s="23"/>
    </row>
    <row r="81" spans="1:13" x14ac:dyDescent="0.2">
      <c r="A81" s="694" t="s">
        <v>12</v>
      </c>
      <c r="B81" s="235"/>
      <c r="C81" s="291"/>
      <c r="D81" s="165"/>
      <c r="E81" s="418"/>
      <c r="F81" s="287"/>
      <c r="G81" s="287"/>
      <c r="H81" s="165"/>
      <c r="I81" s="418"/>
      <c r="J81" s="287"/>
      <c r="K81" s="287"/>
      <c r="L81" s="165"/>
      <c r="M81" s="23"/>
    </row>
    <row r="82" spans="1:13" x14ac:dyDescent="0.2">
      <c r="A82" s="694" t="s">
        <v>13</v>
      </c>
      <c r="B82" s="235"/>
      <c r="C82" s="291"/>
      <c r="D82" s="165"/>
      <c r="E82" s="418"/>
      <c r="F82" s="287"/>
      <c r="G82" s="287"/>
      <c r="H82" s="165"/>
      <c r="I82" s="418"/>
      <c r="J82" s="287"/>
      <c r="K82" s="287"/>
      <c r="L82" s="165"/>
      <c r="M82" s="23"/>
    </row>
    <row r="83" spans="1:13" ht="15.75" x14ac:dyDescent="0.2">
      <c r="A83" s="694" t="s">
        <v>399</v>
      </c>
      <c r="B83" s="287"/>
      <c r="C83" s="287"/>
      <c r="D83" s="165"/>
      <c r="E83" s="418"/>
      <c r="F83" s="287"/>
      <c r="G83" s="287"/>
      <c r="H83" s="165"/>
      <c r="I83" s="418"/>
      <c r="J83" s="287"/>
      <c r="K83" s="287"/>
      <c r="L83" s="165"/>
      <c r="M83" s="23"/>
    </row>
    <row r="84" spans="1:13" x14ac:dyDescent="0.2">
      <c r="A84" s="694" t="s">
        <v>12</v>
      </c>
      <c r="B84" s="235"/>
      <c r="C84" s="291"/>
      <c r="D84" s="165"/>
      <c r="E84" s="418"/>
      <c r="F84" s="287"/>
      <c r="G84" s="287"/>
      <c r="H84" s="165"/>
      <c r="I84" s="418"/>
      <c r="J84" s="287"/>
      <c r="K84" s="287"/>
      <c r="L84" s="165"/>
      <c r="M84" s="23"/>
    </row>
    <row r="85" spans="1:13" x14ac:dyDescent="0.2">
      <c r="A85" s="694" t="s">
        <v>13</v>
      </c>
      <c r="B85" s="235"/>
      <c r="C85" s="291"/>
      <c r="D85" s="165"/>
      <c r="E85" s="418"/>
      <c r="F85" s="287"/>
      <c r="G85" s="287"/>
      <c r="H85" s="165"/>
      <c r="I85" s="418"/>
      <c r="J85" s="287"/>
      <c r="K85" s="287"/>
      <c r="L85" s="165"/>
      <c r="M85" s="23"/>
    </row>
    <row r="86" spans="1:13" ht="15.75" x14ac:dyDescent="0.2">
      <c r="A86" s="21" t="s">
        <v>401</v>
      </c>
      <c r="B86" s="234"/>
      <c r="C86" s="144"/>
      <c r="D86" s="165"/>
      <c r="E86" s="27"/>
      <c r="F86" s="234"/>
      <c r="G86" s="144"/>
      <c r="H86" s="165"/>
      <c r="I86" s="27"/>
      <c r="J86" s="289"/>
      <c r="K86" s="44"/>
      <c r="L86" s="256"/>
      <c r="M86" s="27"/>
    </row>
    <row r="87" spans="1:13" ht="15.75" x14ac:dyDescent="0.2">
      <c r="A87" s="13" t="s">
        <v>383</v>
      </c>
      <c r="B87" s="355">
        <v>4542421</v>
      </c>
      <c r="C87" s="355">
        <v>4877590</v>
      </c>
      <c r="D87" s="170">
        <f>IF(B87=0, "    ---- ", IF(ABS(ROUND(100/B87*C87-100,1))&lt;999,ROUND(100/B87*C87-100,1),IF(ROUND(100/B87*C87-100,1)&gt;999,999,-999)))</f>
        <v>7.4</v>
      </c>
      <c r="E87" s="11">
        <f>IFERROR(100/'Skjema total MA'!C87*C87,0)</f>
        <v>1.2668601265276791</v>
      </c>
      <c r="F87" s="354">
        <v>18490533</v>
      </c>
      <c r="G87" s="354">
        <v>21783345</v>
      </c>
      <c r="H87" s="170">
        <f>IF(F87=0, "    ---- ", IF(ABS(ROUND(100/F87*G87-100,1))&lt;999,ROUND(100/F87*G87-100,1),IF(ROUND(100/F87*G87-100,1)&gt;999,999,-999)))</f>
        <v>17.8</v>
      </c>
      <c r="I87" s="11">
        <f>IFERROR(100/'Skjema total MA'!F87*G87,0)</f>
        <v>8.8339347564886488</v>
      </c>
      <c r="J87" s="310">
        <f t="shared" ref="J87:K89" si="10">SUM(B87,F87)</f>
        <v>23032954</v>
      </c>
      <c r="K87" s="236">
        <f t="shared" si="10"/>
        <v>26660935</v>
      </c>
      <c r="L87" s="429">
        <f>IF(J87=0, "    ---- ", IF(ABS(ROUND(100/J87*K87-100,1))&lt;999,ROUND(100/J87*K87-100,1),IF(ROUND(100/J87*K87-100,1)&gt;999,999,-999)))</f>
        <v>15.8</v>
      </c>
      <c r="M87" s="11">
        <f>IFERROR(100/'Skjema total MA'!I87*K87,0)</f>
        <v>4.2211659318743155</v>
      </c>
    </row>
    <row r="88" spans="1:13" x14ac:dyDescent="0.2">
      <c r="A88" s="21" t="s">
        <v>9</v>
      </c>
      <c r="B88" s="234">
        <v>4542421</v>
      </c>
      <c r="C88" s="144">
        <v>4877590</v>
      </c>
      <c r="D88" s="165">
        <f>IF(B88=0, "    ---- ", IF(ABS(ROUND(100/B88*C88-100,1))&lt;999,ROUND(100/B88*C88-100,1),IF(ROUND(100/B88*C88-100,1)&gt;999,999,-999)))</f>
        <v>7.4</v>
      </c>
      <c r="E88" s="27">
        <f>IFERROR(100/'Skjema total MA'!C88*C88,0)</f>
        <v>1.2947382353822521</v>
      </c>
      <c r="F88" s="234"/>
      <c r="G88" s="144"/>
      <c r="H88" s="165"/>
      <c r="I88" s="27"/>
      <c r="J88" s="289">
        <f t="shared" si="10"/>
        <v>4542421</v>
      </c>
      <c r="K88" s="44">
        <f t="shared" si="10"/>
        <v>4877590</v>
      </c>
      <c r="L88" s="256">
        <f>IF(J88=0, "    ---- ", IF(ABS(ROUND(100/J88*K88-100,1))&lt;999,ROUND(100/J88*K88-100,1),IF(ROUND(100/J88*K88-100,1)&gt;999,999,-999)))</f>
        <v>7.4</v>
      </c>
      <c r="M88" s="27">
        <f>IFERROR(100/'Skjema total MA'!I88*K88,0)</f>
        <v>1.2947382353822521</v>
      </c>
    </row>
    <row r="89" spans="1:13" x14ac:dyDescent="0.2">
      <c r="A89" s="21" t="s">
        <v>10</v>
      </c>
      <c r="B89" s="234"/>
      <c r="C89" s="144"/>
      <c r="D89" s="165"/>
      <c r="E89" s="27"/>
      <c r="F89" s="234">
        <v>18490533</v>
      </c>
      <c r="G89" s="144">
        <v>21783345</v>
      </c>
      <c r="H89" s="165">
        <f>IF(F89=0, "    ---- ", IF(ABS(ROUND(100/F89*G89-100,1))&lt;999,ROUND(100/F89*G89-100,1),IF(ROUND(100/F89*G89-100,1)&gt;999,999,-999)))</f>
        <v>17.8</v>
      </c>
      <c r="I89" s="27">
        <f>IFERROR(100/'Skjema total MA'!F89*G89,0)</f>
        <v>8.8669093406818398</v>
      </c>
      <c r="J89" s="289">
        <f t="shared" si="10"/>
        <v>18490533</v>
      </c>
      <c r="K89" s="44">
        <f t="shared" si="10"/>
        <v>21783345</v>
      </c>
      <c r="L89" s="256">
        <f>IF(J89=0, "    ---- ", IF(ABS(ROUND(100/J89*K89-100,1))&lt;999,ROUND(100/J89*K89-100,1),IF(ROUND(100/J89*K89-100,1)&gt;999,999,-999)))</f>
        <v>17.8</v>
      </c>
      <c r="M89" s="27">
        <f>IFERROR(100/'Skjema total MA'!I89*K89,0)</f>
        <v>8.7714500085796114</v>
      </c>
    </row>
    <row r="90" spans="1:13" ht="15.75" x14ac:dyDescent="0.2">
      <c r="A90" s="694" t="s">
        <v>398</v>
      </c>
      <c r="B90" s="287"/>
      <c r="C90" s="287"/>
      <c r="D90" s="165"/>
      <c r="E90" s="418"/>
      <c r="F90" s="287" t="s">
        <v>374</v>
      </c>
      <c r="G90" s="287" t="s">
        <v>374</v>
      </c>
      <c r="H90" s="165"/>
      <c r="I90" s="418"/>
      <c r="J90" s="287"/>
      <c r="K90" s="287"/>
      <c r="L90" s="165"/>
      <c r="M90" s="23"/>
    </row>
    <row r="91" spans="1:13" x14ac:dyDescent="0.2">
      <c r="A91" s="694" t="s">
        <v>12</v>
      </c>
      <c r="B91" s="235"/>
      <c r="C91" s="291"/>
      <c r="D91" s="165"/>
      <c r="E91" s="418"/>
      <c r="F91" s="287" t="s">
        <v>374</v>
      </c>
      <c r="G91" s="287" t="s">
        <v>374</v>
      </c>
      <c r="H91" s="165"/>
      <c r="I91" s="418"/>
      <c r="J91" s="287"/>
      <c r="K91" s="287"/>
      <c r="L91" s="165"/>
      <c r="M91" s="23"/>
    </row>
    <row r="92" spans="1:13" x14ac:dyDescent="0.2">
      <c r="A92" s="694" t="s">
        <v>13</v>
      </c>
      <c r="B92" s="235"/>
      <c r="C92" s="291"/>
      <c r="D92" s="165"/>
      <c r="E92" s="418"/>
      <c r="F92" s="287" t="s">
        <v>374</v>
      </c>
      <c r="G92" s="287" t="s">
        <v>374</v>
      </c>
      <c r="H92" s="165"/>
      <c r="I92" s="418"/>
      <c r="J92" s="287"/>
      <c r="K92" s="287"/>
      <c r="L92" s="165"/>
      <c r="M92" s="23"/>
    </row>
    <row r="93" spans="1:13" ht="15.75" x14ac:dyDescent="0.2">
      <c r="A93" s="694" t="s">
        <v>399</v>
      </c>
      <c r="B93" s="287"/>
      <c r="C93" s="287"/>
      <c r="D93" s="165"/>
      <c r="E93" s="418"/>
      <c r="F93" s="287" t="s">
        <v>374</v>
      </c>
      <c r="G93" s="287" t="s">
        <v>374</v>
      </c>
      <c r="H93" s="165"/>
      <c r="I93" s="418"/>
      <c r="J93" s="287"/>
      <c r="K93" s="287"/>
      <c r="L93" s="165"/>
      <c r="M93" s="23"/>
    </row>
    <row r="94" spans="1:13" x14ac:dyDescent="0.2">
      <c r="A94" s="694" t="s">
        <v>12</v>
      </c>
      <c r="B94" s="235"/>
      <c r="C94" s="291"/>
      <c r="D94" s="165"/>
      <c r="E94" s="418"/>
      <c r="F94" s="287" t="s">
        <v>374</v>
      </c>
      <c r="G94" s="287" t="s">
        <v>374</v>
      </c>
      <c r="H94" s="165"/>
      <c r="I94" s="418"/>
      <c r="J94" s="287"/>
      <c r="K94" s="287"/>
      <c r="L94" s="165"/>
      <c r="M94" s="23"/>
    </row>
    <row r="95" spans="1:13" x14ac:dyDescent="0.2">
      <c r="A95" s="694" t="s">
        <v>13</v>
      </c>
      <c r="B95" s="235"/>
      <c r="C95" s="291"/>
      <c r="D95" s="165"/>
      <c r="E95" s="418"/>
      <c r="F95" s="287" t="s">
        <v>374</v>
      </c>
      <c r="G95" s="287" t="s">
        <v>374</v>
      </c>
      <c r="H95" s="165"/>
      <c r="I95" s="418"/>
      <c r="J95" s="287"/>
      <c r="K95" s="287"/>
      <c r="L95" s="165"/>
      <c r="M95" s="23"/>
    </row>
    <row r="96" spans="1:13" x14ac:dyDescent="0.2">
      <c r="A96" s="21" t="s">
        <v>344</v>
      </c>
      <c r="B96" s="234"/>
      <c r="C96" s="144"/>
      <c r="D96" s="165"/>
      <c r="E96" s="27"/>
      <c r="F96" s="234"/>
      <c r="G96" s="144"/>
      <c r="H96" s="165"/>
      <c r="I96" s="27"/>
      <c r="J96" s="289"/>
      <c r="K96" s="44"/>
      <c r="L96" s="256"/>
      <c r="M96" s="27"/>
    </row>
    <row r="97" spans="1:13" x14ac:dyDescent="0.2">
      <c r="A97" s="21" t="s">
        <v>343</v>
      </c>
      <c r="B97" s="234"/>
      <c r="C97" s="144"/>
      <c r="D97" s="165"/>
      <c r="E97" s="27"/>
      <c r="F97" s="234"/>
      <c r="G97" s="144"/>
      <c r="H97" s="165"/>
      <c r="I97" s="27"/>
      <c r="J97" s="289"/>
      <c r="K97" s="44"/>
      <c r="L97" s="256"/>
      <c r="M97" s="27"/>
    </row>
    <row r="98" spans="1:13" ht="15.75" x14ac:dyDescent="0.2">
      <c r="A98" s="21" t="s">
        <v>400</v>
      </c>
      <c r="B98" s="234">
        <v>4542421</v>
      </c>
      <c r="C98" s="234">
        <v>4877590</v>
      </c>
      <c r="D98" s="165">
        <f>IF(B98=0, "    ---- ", IF(ABS(ROUND(100/B98*C98-100,1))&lt;999,ROUND(100/B98*C98-100,1),IF(ROUND(100/B98*C98-100,1)&gt;999,999,-999)))</f>
        <v>7.4</v>
      </c>
      <c r="E98" s="27">
        <f>IFERROR(100/'Skjema total MA'!C98*C98,0)</f>
        <v>1.3024107884284426</v>
      </c>
      <c r="F98" s="293">
        <v>18490533</v>
      </c>
      <c r="G98" s="293">
        <v>21783345</v>
      </c>
      <c r="H98" s="165">
        <f>IF(F98=0, "    ---- ", IF(ABS(ROUND(100/F98*G98-100,1))&lt;999,ROUND(100/F98*G98-100,1),IF(ROUND(100/F98*G98-100,1)&gt;999,999,-999)))</f>
        <v>17.8</v>
      </c>
      <c r="I98" s="27">
        <f>IFERROR(100/'Skjema total MA'!F98*G98,0)</f>
        <v>8.8911407237242432</v>
      </c>
      <c r="J98" s="289">
        <f t="shared" ref="J98:K100" si="11">SUM(B98,F98)</f>
        <v>23032954</v>
      </c>
      <c r="K98" s="44">
        <f t="shared" si="11"/>
        <v>26660935</v>
      </c>
      <c r="L98" s="256">
        <f>IF(J98=0, "    ---- ", IF(ABS(ROUND(100/J98*K98-100,1))&lt;999,ROUND(100/J98*K98-100,1),IF(ROUND(100/J98*K98-100,1)&gt;999,999,-999)))</f>
        <v>15.8</v>
      </c>
      <c r="M98" s="27">
        <f>IFERROR(100/'Skjema total MA'!I98*K98,0)</f>
        <v>4.3035846894622081</v>
      </c>
    </row>
    <row r="99" spans="1:13" x14ac:dyDescent="0.2">
      <c r="A99" s="21" t="s">
        <v>9</v>
      </c>
      <c r="B99" s="293">
        <v>4542421</v>
      </c>
      <c r="C99" s="294">
        <v>4877590</v>
      </c>
      <c r="D99" s="165">
        <f>IF(B99=0, "    ---- ", IF(ABS(ROUND(100/B99*C99-100,1))&lt;999,ROUND(100/B99*C99-100,1),IF(ROUND(100/B99*C99-100,1)&gt;999,999,-999)))</f>
        <v>7.4</v>
      </c>
      <c r="E99" s="27">
        <f>IFERROR(100/'Skjema total MA'!C99*C99,0)</f>
        <v>1.3117756542752252</v>
      </c>
      <c r="F99" s="234"/>
      <c r="G99" s="144"/>
      <c r="H99" s="165"/>
      <c r="I99" s="27"/>
      <c r="J99" s="289">
        <f t="shared" si="11"/>
        <v>4542421</v>
      </c>
      <c r="K99" s="44">
        <f t="shared" si="11"/>
        <v>4877590</v>
      </c>
      <c r="L99" s="256">
        <f>IF(J99=0, "    ---- ", IF(ABS(ROUND(100/J99*K99-100,1))&lt;999,ROUND(100/J99*K99-100,1),IF(ROUND(100/J99*K99-100,1)&gt;999,999,-999)))</f>
        <v>7.4</v>
      </c>
      <c r="M99" s="27">
        <f>IFERROR(100/'Skjema total MA'!I99*K99,0)</f>
        <v>1.3117756542752252</v>
      </c>
    </row>
    <row r="100" spans="1:13" x14ac:dyDescent="0.2">
      <c r="A100" s="21" t="s">
        <v>10</v>
      </c>
      <c r="B100" s="293"/>
      <c r="C100" s="294"/>
      <c r="D100" s="165"/>
      <c r="E100" s="27"/>
      <c r="F100" s="234">
        <v>18490533</v>
      </c>
      <c r="G100" s="234">
        <v>21783345</v>
      </c>
      <c r="H100" s="165">
        <f>IF(F100=0, "    ---- ", IF(ABS(ROUND(100/F100*G100-100,1))&lt;999,ROUND(100/F100*G100-100,1),IF(ROUND(100/F100*G100-100,1)&gt;999,999,-999)))</f>
        <v>17.8</v>
      </c>
      <c r="I100" s="27">
        <f>IFERROR(100/'Skjema total MA'!F100*G100,0)</f>
        <v>8.8911407237242432</v>
      </c>
      <c r="J100" s="289">
        <f t="shared" si="11"/>
        <v>18490533</v>
      </c>
      <c r="K100" s="44">
        <f t="shared" si="11"/>
        <v>21783345</v>
      </c>
      <c r="L100" s="256">
        <f>IF(J100=0, "    ---- ", IF(ABS(ROUND(100/J100*K100-100,1))&lt;999,ROUND(100/J100*K100-100,1),IF(ROUND(100/J100*K100-100,1)&gt;999,999,-999)))</f>
        <v>17.8</v>
      </c>
      <c r="M100" s="27">
        <f>IFERROR(100/'Skjema total MA'!I100*K100,0)</f>
        <v>8.7951617622555283</v>
      </c>
    </row>
    <row r="101" spans="1:13" ht="15.75" x14ac:dyDescent="0.2">
      <c r="A101" s="694" t="s">
        <v>398</v>
      </c>
      <c r="B101" s="287"/>
      <c r="C101" s="287"/>
      <c r="D101" s="165"/>
      <c r="E101" s="418"/>
      <c r="F101" s="287" t="s">
        <v>374</v>
      </c>
      <c r="G101" s="287" t="s">
        <v>374</v>
      </c>
      <c r="H101" s="165"/>
      <c r="I101" s="418"/>
      <c r="J101" s="287"/>
      <c r="K101" s="287"/>
      <c r="L101" s="165"/>
      <c r="M101" s="23"/>
    </row>
    <row r="102" spans="1:13" x14ac:dyDescent="0.2">
      <c r="A102" s="694" t="s">
        <v>12</v>
      </c>
      <c r="B102" s="235"/>
      <c r="C102" s="291"/>
      <c r="D102" s="165"/>
      <c r="E102" s="418"/>
      <c r="F102" s="287" t="s">
        <v>374</v>
      </c>
      <c r="G102" s="287" t="s">
        <v>374</v>
      </c>
      <c r="H102" s="165"/>
      <c r="I102" s="418"/>
      <c r="J102" s="287"/>
      <c r="K102" s="287"/>
      <c r="L102" s="165"/>
      <c r="M102" s="23"/>
    </row>
    <row r="103" spans="1:13" x14ac:dyDescent="0.2">
      <c r="A103" s="694" t="s">
        <v>13</v>
      </c>
      <c r="B103" s="235"/>
      <c r="C103" s="291"/>
      <c r="D103" s="165"/>
      <c r="E103" s="418"/>
      <c r="F103" s="287" t="s">
        <v>374</v>
      </c>
      <c r="G103" s="287" t="s">
        <v>374</v>
      </c>
      <c r="H103" s="165"/>
      <c r="I103" s="418"/>
      <c r="J103" s="287"/>
      <c r="K103" s="287"/>
      <c r="L103" s="165"/>
      <c r="M103" s="23"/>
    </row>
    <row r="104" spans="1:13" ht="15.75" x14ac:dyDescent="0.2">
      <c r="A104" s="694" t="s">
        <v>399</v>
      </c>
      <c r="B104" s="287"/>
      <c r="C104" s="287"/>
      <c r="D104" s="165"/>
      <c r="E104" s="418"/>
      <c r="F104" s="287" t="s">
        <v>374</v>
      </c>
      <c r="G104" s="287" t="s">
        <v>374</v>
      </c>
      <c r="H104" s="165"/>
      <c r="I104" s="418"/>
      <c r="J104" s="287"/>
      <c r="K104" s="287"/>
      <c r="L104" s="165"/>
      <c r="M104" s="23"/>
    </row>
    <row r="105" spans="1:13" x14ac:dyDescent="0.2">
      <c r="A105" s="694" t="s">
        <v>12</v>
      </c>
      <c r="B105" s="235"/>
      <c r="C105" s="291"/>
      <c r="D105" s="165"/>
      <c r="E105" s="418"/>
      <c r="F105" s="287" t="s">
        <v>374</v>
      </c>
      <c r="G105" s="287" t="s">
        <v>374</v>
      </c>
      <c r="H105" s="165"/>
      <c r="I105" s="418"/>
      <c r="J105" s="287"/>
      <c r="K105" s="287"/>
      <c r="L105" s="165"/>
      <c r="M105" s="23"/>
    </row>
    <row r="106" spans="1:13" x14ac:dyDescent="0.2">
      <c r="A106" s="694" t="s">
        <v>13</v>
      </c>
      <c r="B106" s="235"/>
      <c r="C106" s="291"/>
      <c r="D106" s="165"/>
      <c r="E106" s="418"/>
      <c r="F106" s="287" t="s">
        <v>374</v>
      </c>
      <c r="G106" s="287" t="s">
        <v>374</v>
      </c>
      <c r="H106" s="165"/>
      <c r="I106" s="418"/>
      <c r="J106" s="287"/>
      <c r="K106" s="287"/>
      <c r="L106" s="165"/>
      <c r="M106" s="23"/>
    </row>
    <row r="107" spans="1:13" ht="15.75" x14ac:dyDescent="0.2">
      <c r="A107" s="21" t="s">
        <v>402</v>
      </c>
      <c r="B107" s="234"/>
      <c r="C107" s="144"/>
      <c r="D107" s="165"/>
      <c r="E107" s="27"/>
      <c r="F107" s="234"/>
      <c r="G107" s="144"/>
      <c r="H107" s="165"/>
      <c r="I107" s="27"/>
      <c r="J107" s="289"/>
      <c r="K107" s="44"/>
      <c r="L107" s="256"/>
      <c r="M107" s="27"/>
    </row>
    <row r="108" spans="1:13" ht="15.75" x14ac:dyDescent="0.2">
      <c r="A108" s="21" t="s">
        <v>403</v>
      </c>
      <c r="B108" s="234">
        <v>3865541</v>
      </c>
      <c r="C108" s="234">
        <v>4040402</v>
      </c>
      <c r="D108" s="165">
        <f>IF(B108=0, "    ---- ", IF(ABS(ROUND(100/B108*C108-100,1))&lt;999,ROUND(100/B108*C108-100,1),IF(ROUND(100/B108*C108-100,1)&gt;999,999,-999)))</f>
        <v>4.5</v>
      </c>
      <c r="E108" s="27">
        <f>IFERROR(100/'Skjema total MA'!C108*C108,0)</f>
        <v>1.3086152966143572</v>
      </c>
      <c r="F108" s="234"/>
      <c r="G108" s="234"/>
      <c r="H108" s="165"/>
      <c r="I108" s="27"/>
      <c r="J108" s="289">
        <f t="shared" ref="J108:K111" si="12">SUM(B108,F108)</f>
        <v>3865541</v>
      </c>
      <c r="K108" s="44">
        <f t="shared" si="12"/>
        <v>4040402</v>
      </c>
      <c r="L108" s="256">
        <f>IF(J108=0, "    ---- ", IF(ABS(ROUND(100/J108*K108-100,1))&lt;999,ROUND(100/J108*K108-100,1),IF(ROUND(100/J108*K108-100,1)&gt;999,999,-999)))</f>
        <v>4.5</v>
      </c>
      <c r="M108" s="27">
        <f>IFERROR(100/'Skjema total MA'!I108*K108,0)</f>
        <v>1.2449802817818225</v>
      </c>
    </row>
    <row r="109" spans="1:13" ht="15.75" x14ac:dyDescent="0.2">
      <c r="A109" s="21" t="s">
        <v>404</v>
      </c>
      <c r="B109" s="234"/>
      <c r="C109" s="234"/>
      <c r="D109" s="165"/>
      <c r="E109" s="27"/>
      <c r="F109" s="234">
        <v>6052886</v>
      </c>
      <c r="G109" s="234">
        <v>7453554</v>
      </c>
      <c r="H109" s="165">
        <f>IF(F109=0, "    ---- ", IF(ABS(ROUND(100/F109*G109-100,1))&lt;999,ROUND(100/F109*G109-100,1),IF(ROUND(100/F109*G109-100,1)&gt;999,999,-999)))</f>
        <v>23.1</v>
      </c>
      <c r="I109" s="27">
        <f>IFERROR(100/'Skjema total MA'!F109*G109,0)</f>
        <v>9.5625085620440053</v>
      </c>
      <c r="J109" s="289">
        <f t="shared" si="12"/>
        <v>6052886</v>
      </c>
      <c r="K109" s="44">
        <f t="shared" si="12"/>
        <v>7453554</v>
      </c>
      <c r="L109" s="256">
        <f>IF(J109=0, "    ---- ", IF(ABS(ROUND(100/J109*K109-100,1))&lt;999,ROUND(100/J109*K109-100,1),IF(ROUND(100/J109*K109-100,1)&gt;999,999,-999)))</f>
        <v>23.1</v>
      </c>
      <c r="M109" s="27">
        <f>IFERROR(100/'Skjema total MA'!I109*K109,0)</f>
        <v>9.4435122684407897</v>
      </c>
    </row>
    <row r="110" spans="1:13" ht="15.75" x14ac:dyDescent="0.2">
      <c r="A110" s="21" t="s">
        <v>405</v>
      </c>
      <c r="B110" s="234"/>
      <c r="C110" s="234"/>
      <c r="D110" s="165"/>
      <c r="E110" s="27"/>
      <c r="F110" s="234"/>
      <c r="G110" s="234"/>
      <c r="H110" s="165"/>
      <c r="I110" s="27"/>
      <c r="J110" s="289"/>
      <c r="K110" s="44"/>
      <c r="L110" s="256"/>
      <c r="M110" s="27"/>
    </row>
    <row r="111" spans="1:13" ht="15.75" x14ac:dyDescent="0.2">
      <c r="A111" s="13" t="s">
        <v>384</v>
      </c>
      <c r="B111" s="309">
        <v>40038</v>
      </c>
      <c r="C111" s="158">
        <v>35824</v>
      </c>
      <c r="D111" s="170">
        <f>IF(B111=0, "    ---- ", IF(ABS(ROUND(100/B111*C111-100,1))&lt;999,ROUND(100/B111*C111-100,1),IF(ROUND(100/B111*C111-100,1)&gt;999,999,-999)))</f>
        <v>-10.5</v>
      </c>
      <c r="E111" s="11">
        <f>IFERROR(100/'Skjema total MA'!C111*C111,0)</f>
        <v>15.713032759203974</v>
      </c>
      <c r="F111" s="309">
        <v>1313065</v>
      </c>
      <c r="G111" s="158">
        <v>841284</v>
      </c>
      <c r="H111" s="170">
        <f>IF(F111=0, "    ---- ", IF(ABS(ROUND(100/F111*G111-100,1))&lt;999,ROUND(100/F111*G111-100,1),IF(ROUND(100/F111*G111-100,1)&gt;999,999,-999)))</f>
        <v>-35.9</v>
      </c>
      <c r="I111" s="11">
        <f>IFERROR(100/'Skjema total MA'!F111*G111,0)</f>
        <v>11.853220841118386</v>
      </c>
      <c r="J111" s="310">
        <f t="shared" si="12"/>
        <v>1353103</v>
      </c>
      <c r="K111" s="236">
        <f t="shared" si="12"/>
        <v>877108</v>
      </c>
      <c r="L111" s="429">
        <f>IF(J111=0, "    ---- ", IF(ABS(ROUND(100/J111*K111-100,1))&lt;999,ROUND(100/J111*K111-100,1),IF(ROUND(100/J111*K111-100,1)&gt;999,999,-999)))</f>
        <v>-35.200000000000003</v>
      </c>
      <c r="M111" s="11">
        <f>IFERROR(100/'Skjema total MA'!I111*K111,0)</f>
        <v>11.973348427610524</v>
      </c>
    </row>
    <row r="112" spans="1:13" x14ac:dyDescent="0.2">
      <c r="A112" s="21" t="s">
        <v>9</v>
      </c>
      <c r="B112" s="234">
        <v>40038</v>
      </c>
      <c r="C112" s="144">
        <v>35824</v>
      </c>
      <c r="D112" s="165">
        <f t="shared" ref="D112:D120" si="13">IF(B112=0, "    ---- ", IF(ABS(ROUND(100/B112*C112-100,1))&lt;999,ROUND(100/B112*C112-100,1),IF(ROUND(100/B112*C112-100,1)&gt;999,999,-999)))</f>
        <v>-10.5</v>
      </c>
      <c r="E112" s="27">
        <f>IFERROR(100/'Skjema total MA'!C112*C112,0)</f>
        <v>18.387085089924707</v>
      </c>
      <c r="F112" s="234"/>
      <c r="G112" s="144"/>
      <c r="H112" s="165"/>
      <c r="I112" s="27"/>
      <c r="J112" s="289">
        <f t="shared" ref="J112:K125" si="14">SUM(B112,F112)</f>
        <v>40038</v>
      </c>
      <c r="K112" s="44">
        <f t="shared" si="14"/>
        <v>35824</v>
      </c>
      <c r="L112" s="256">
        <f t="shared" ref="L112:L125" si="15">IF(J112=0, "    ---- ", IF(ABS(ROUND(100/J112*K112-100,1))&lt;999,ROUND(100/J112*K112-100,1),IF(ROUND(100/J112*K112-100,1)&gt;999,999,-999)))</f>
        <v>-10.5</v>
      </c>
      <c r="M112" s="27">
        <f>IFERROR(100/'Skjema total MA'!I112*K112,0)</f>
        <v>18.307831752860452</v>
      </c>
    </row>
    <row r="113" spans="1:14" x14ac:dyDescent="0.2">
      <c r="A113" s="21" t="s">
        <v>10</v>
      </c>
      <c r="B113" s="234"/>
      <c r="C113" s="144"/>
      <c r="D113" s="165"/>
      <c r="E113" s="27"/>
      <c r="F113" s="234">
        <v>1313065</v>
      </c>
      <c r="G113" s="144">
        <v>841284</v>
      </c>
      <c r="H113" s="165">
        <f t="shared" ref="H113:H125" si="16">IF(F113=0, "    ---- ", IF(ABS(ROUND(100/F113*G113-100,1))&lt;999,ROUND(100/F113*G113-100,1),IF(ROUND(100/F113*G113-100,1)&gt;999,999,-999)))</f>
        <v>-35.9</v>
      </c>
      <c r="I113" s="27">
        <f>IFERROR(100/'Skjema total MA'!F113*G113,0)</f>
        <v>11.920499269663804</v>
      </c>
      <c r="J113" s="289">
        <f t="shared" si="14"/>
        <v>1313065</v>
      </c>
      <c r="K113" s="44">
        <f t="shared" si="14"/>
        <v>841284</v>
      </c>
      <c r="L113" s="256">
        <f t="shared" si="15"/>
        <v>-35.9</v>
      </c>
      <c r="M113" s="27">
        <f>IFERROR(100/'Skjema total MA'!I113*K113,0)</f>
        <v>11.917817947338634</v>
      </c>
    </row>
    <row r="114" spans="1:14" x14ac:dyDescent="0.2">
      <c r="A114" s="21" t="s">
        <v>26</v>
      </c>
      <c r="B114" s="234"/>
      <c r="C114" s="144"/>
      <c r="D114" s="165"/>
      <c r="E114" s="27"/>
      <c r="F114" s="234"/>
      <c r="G114" s="144"/>
      <c r="H114" s="165"/>
      <c r="I114" s="27"/>
      <c r="J114" s="289"/>
      <c r="K114" s="44"/>
      <c r="L114" s="256"/>
      <c r="M114" s="27"/>
    </row>
    <row r="115" spans="1:14" x14ac:dyDescent="0.2">
      <c r="A115" s="694" t="s">
        <v>15</v>
      </c>
      <c r="B115" s="287"/>
      <c r="C115" s="287"/>
      <c r="D115" s="165"/>
      <c r="E115" s="418"/>
      <c r="F115" s="287"/>
      <c r="G115" s="287"/>
      <c r="H115" s="165"/>
      <c r="I115" s="418"/>
      <c r="J115" s="287"/>
      <c r="K115" s="287"/>
      <c r="L115" s="165"/>
      <c r="M115" s="23"/>
    </row>
    <row r="116" spans="1:14" ht="15.75" x14ac:dyDescent="0.2">
      <c r="A116" s="21" t="s">
        <v>410</v>
      </c>
      <c r="B116" s="234">
        <v>10600</v>
      </c>
      <c r="C116" s="234">
        <v>5896</v>
      </c>
      <c r="D116" s="165">
        <f t="shared" si="13"/>
        <v>-44.4</v>
      </c>
      <c r="E116" s="27">
        <f>IFERROR(100/'Skjema total MA'!C116*C116,0)</f>
        <v>7.6922766163050005</v>
      </c>
      <c r="F116" s="234"/>
      <c r="G116" s="234"/>
      <c r="H116" s="165"/>
      <c r="I116" s="27"/>
      <c r="J116" s="289">
        <f t="shared" si="14"/>
        <v>10600</v>
      </c>
      <c r="K116" s="44">
        <f t="shared" si="14"/>
        <v>5896</v>
      </c>
      <c r="L116" s="256">
        <f t="shared" si="15"/>
        <v>-44.4</v>
      </c>
      <c r="M116" s="27">
        <f>IFERROR(100/'Skjema total MA'!I116*K116,0)</f>
        <v>7.5340417373249027</v>
      </c>
    </row>
    <row r="117" spans="1:14" ht="15.75" x14ac:dyDescent="0.2">
      <c r="A117" s="21" t="s">
        <v>411</v>
      </c>
      <c r="B117" s="234"/>
      <c r="C117" s="234"/>
      <c r="D117" s="165"/>
      <c r="E117" s="27"/>
      <c r="F117" s="234">
        <v>113587</v>
      </c>
      <c r="G117" s="234">
        <v>120626</v>
      </c>
      <c r="H117" s="165">
        <f t="shared" si="16"/>
        <v>6.2</v>
      </c>
      <c r="I117" s="27">
        <f>IFERROR(100/'Skjema total MA'!F117*G117,0)</f>
        <v>10.517869916076618</v>
      </c>
      <c r="J117" s="289">
        <f t="shared" si="14"/>
        <v>113587</v>
      </c>
      <c r="K117" s="44">
        <f t="shared" si="14"/>
        <v>120626</v>
      </c>
      <c r="L117" s="256">
        <f t="shared" si="15"/>
        <v>6.2</v>
      </c>
      <c r="M117" s="27">
        <f>IFERROR(100/'Skjema total MA'!I117*K117,0)</f>
        <v>10.517869916076618</v>
      </c>
    </row>
    <row r="118" spans="1:14" ht="15.75" x14ac:dyDescent="0.2">
      <c r="A118" s="21" t="s">
        <v>405</v>
      </c>
      <c r="B118" s="234"/>
      <c r="C118" s="234"/>
      <c r="D118" s="165"/>
      <c r="E118" s="27"/>
      <c r="F118" s="234"/>
      <c r="G118" s="234"/>
      <c r="H118" s="165"/>
      <c r="I118" s="27"/>
      <c r="J118" s="289"/>
      <c r="K118" s="44"/>
      <c r="L118" s="256"/>
      <c r="M118" s="27"/>
    </row>
    <row r="119" spans="1:14" ht="15.75" x14ac:dyDescent="0.2">
      <c r="A119" s="13" t="s">
        <v>385</v>
      </c>
      <c r="B119" s="309">
        <v>11106</v>
      </c>
      <c r="C119" s="158">
        <v>10641</v>
      </c>
      <c r="D119" s="170">
        <f t="shared" si="13"/>
        <v>-4.2</v>
      </c>
      <c r="E119" s="11">
        <f>IFERROR(100/'Skjema total MA'!C119*C119,0)</f>
        <v>3.0959274074287242</v>
      </c>
      <c r="F119" s="309">
        <v>494945</v>
      </c>
      <c r="G119" s="158">
        <v>741538</v>
      </c>
      <c r="H119" s="170">
        <f t="shared" si="16"/>
        <v>49.8</v>
      </c>
      <c r="I119" s="11">
        <f>IFERROR(100/'Skjema total MA'!F119*G119,0)</f>
        <v>9.7173349055144165</v>
      </c>
      <c r="J119" s="310">
        <f t="shared" si="14"/>
        <v>506051</v>
      </c>
      <c r="K119" s="236">
        <f t="shared" si="14"/>
        <v>752179</v>
      </c>
      <c r="L119" s="429">
        <f t="shared" si="15"/>
        <v>48.6</v>
      </c>
      <c r="M119" s="11">
        <f>IFERROR(100/'Skjema total MA'!I119*K119,0)</f>
        <v>9.4319555634615746</v>
      </c>
    </row>
    <row r="120" spans="1:14" x14ac:dyDescent="0.2">
      <c r="A120" s="21" t="s">
        <v>9</v>
      </c>
      <c r="B120" s="234">
        <v>11106</v>
      </c>
      <c r="C120" s="144">
        <v>10641</v>
      </c>
      <c r="D120" s="165">
        <f t="shared" si="13"/>
        <v>-4.2</v>
      </c>
      <c r="E120" s="27">
        <f>IFERROR(100/'Skjema total MA'!C120*C120,0)</f>
        <v>4.1514710442778213</v>
      </c>
      <c r="F120" s="234"/>
      <c r="G120" s="144"/>
      <c r="H120" s="165"/>
      <c r="I120" s="27"/>
      <c r="J120" s="289">
        <f t="shared" si="14"/>
        <v>11106</v>
      </c>
      <c r="K120" s="44">
        <f t="shared" si="14"/>
        <v>10641</v>
      </c>
      <c r="L120" s="256">
        <f t="shared" si="15"/>
        <v>-4.2</v>
      </c>
      <c r="M120" s="27">
        <f>IFERROR(100/'Skjema total MA'!I120*K120,0)</f>
        <v>4.1514710442778213</v>
      </c>
    </row>
    <row r="121" spans="1:14" x14ac:dyDescent="0.2">
      <c r="A121" s="21" t="s">
        <v>10</v>
      </c>
      <c r="B121" s="234"/>
      <c r="C121" s="144"/>
      <c r="D121" s="165"/>
      <c r="E121" s="27"/>
      <c r="F121" s="234">
        <v>494945</v>
      </c>
      <c r="G121" s="144">
        <v>741538</v>
      </c>
      <c r="H121" s="165">
        <f t="shared" si="16"/>
        <v>49.8</v>
      </c>
      <c r="I121" s="27">
        <f>IFERROR(100/'Skjema total MA'!F121*G121,0)</f>
        <v>9.7173349055144165</v>
      </c>
      <c r="J121" s="289">
        <f t="shared" si="14"/>
        <v>494945</v>
      </c>
      <c r="K121" s="44">
        <f t="shared" si="14"/>
        <v>741538</v>
      </c>
      <c r="L121" s="256">
        <f t="shared" si="15"/>
        <v>49.8</v>
      </c>
      <c r="M121" s="27">
        <f>IFERROR(100/'Skjema total MA'!I121*K121,0)</f>
        <v>9.701772273670505</v>
      </c>
    </row>
    <row r="122" spans="1:14" x14ac:dyDescent="0.2">
      <c r="A122" s="21" t="s">
        <v>26</v>
      </c>
      <c r="B122" s="234"/>
      <c r="C122" s="144"/>
      <c r="D122" s="165"/>
      <c r="E122" s="27"/>
      <c r="F122" s="234"/>
      <c r="G122" s="144"/>
      <c r="H122" s="165"/>
      <c r="I122" s="27"/>
      <c r="J122" s="289"/>
      <c r="K122" s="44"/>
      <c r="L122" s="256"/>
      <c r="M122" s="27"/>
    </row>
    <row r="123" spans="1:14" x14ac:dyDescent="0.2">
      <c r="A123" s="694" t="s">
        <v>14</v>
      </c>
      <c r="B123" s="287"/>
      <c r="C123" s="287"/>
      <c r="D123" s="165"/>
      <c r="E123" s="418"/>
      <c r="F123" s="287"/>
      <c r="G123" s="287"/>
      <c r="H123" s="165"/>
      <c r="I123" s="418"/>
      <c r="J123" s="287"/>
      <c r="K123" s="287"/>
      <c r="L123" s="165"/>
      <c r="M123" s="23"/>
    </row>
    <row r="124" spans="1:14" ht="15.75" x14ac:dyDescent="0.2">
      <c r="A124" s="21" t="s">
        <v>412</v>
      </c>
      <c r="B124" s="234"/>
      <c r="C124" s="234"/>
      <c r="D124" s="165"/>
      <c r="E124" s="27"/>
      <c r="F124" s="234"/>
      <c r="G124" s="234"/>
      <c r="H124" s="165"/>
      <c r="I124" s="27"/>
      <c r="J124" s="289"/>
      <c r="K124" s="44"/>
      <c r="L124" s="256"/>
      <c r="M124" s="27"/>
    </row>
    <row r="125" spans="1:14" ht="15.75" x14ac:dyDescent="0.2">
      <c r="A125" s="21" t="s">
        <v>404</v>
      </c>
      <c r="B125" s="234"/>
      <c r="C125" s="234"/>
      <c r="D125" s="165"/>
      <c r="E125" s="27"/>
      <c r="F125" s="234">
        <v>129850</v>
      </c>
      <c r="G125" s="234">
        <v>143318</v>
      </c>
      <c r="H125" s="165">
        <f t="shared" si="16"/>
        <v>10.4</v>
      </c>
      <c r="I125" s="27">
        <f>IFERROR(100/'Skjema total MA'!F125*G125,0)</f>
        <v>13.27458572596327</v>
      </c>
      <c r="J125" s="289">
        <f t="shared" si="14"/>
        <v>129850</v>
      </c>
      <c r="K125" s="44">
        <f t="shared" si="14"/>
        <v>143318</v>
      </c>
      <c r="L125" s="256">
        <f t="shared" si="15"/>
        <v>10.4</v>
      </c>
      <c r="M125" s="27">
        <f>IFERROR(100/'Skjema total MA'!I125*K125,0)</f>
        <v>13.255178717895305</v>
      </c>
    </row>
    <row r="126" spans="1:14" ht="15.75" x14ac:dyDescent="0.2">
      <c r="A126" s="10" t="s">
        <v>405</v>
      </c>
      <c r="B126" s="45"/>
      <c r="C126" s="45"/>
      <c r="D126" s="166"/>
      <c r="E126" s="419"/>
      <c r="F126" s="45"/>
      <c r="G126" s="45"/>
      <c r="H126" s="166"/>
      <c r="I126" s="22"/>
      <c r="J126" s="290"/>
      <c r="K126" s="45"/>
      <c r="L126" s="257"/>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8"/>
      <c r="C130" s="728"/>
      <c r="D130" s="728"/>
      <c r="E130" s="300"/>
      <c r="F130" s="728"/>
      <c r="G130" s="728"/>
      <c r="H130" s="728"/>
      <c r="I130" s="300"/>
      <c r="J130" s="728"/>
      <c r="K130" s="728"/>
      <c r="L130" s="728"/>
      <c r="M130" s="300"/>
    </row>
    <row r="131" spans="1:14" s="3" customFormat="1" x14ac:dyDescent="0.2">
      <c r="A131" s="143"/>
      <c r="B131" s="724" t="s">
        <v>0</v>
      </c>
      <c r="C131" s="725"/>
      <c r="D131" s="725"/>
      <c r="E131" s="302"/>
      <c r="F131" s="724" t="s">
        <v>1</v>
      </c>
      <c r="G131" s="725"/>
      <c r="H131" s="725"/>
      <c r="I131" s="305"/>
      <c r="J131" s="724" t="s">
        <v>2</v>
      </c>
      <c r="K131" s="725"/>
      <c r="L131" s="725"/>
      <c r="M131" s="305"/>
      <c r="N131" s="147"/>
    </row>
    <row r="132" spans="1:14" s="3" customFormat="1" x14ac:dyDescent="0.2">
      <c r="A132" s="140"/>
      <c r="B132" s="151" t="s">
        <v>372</v>
      </c>
      <c r="C132" s="151" t="s">
        <v>373</v>
      </c>
      <c r="D132" s="246" t="s">
        <v>3</v>
      </c>
      <c r="E132" s="306" t="s">
        <v>29</v>
      </c>
      <c r="F132" s="151" t="s">
        <v>372</v>
      </c>
      <c r="G132" s="151" t="s">
        <v>373</v>
      </c>
      <c r="H132" s="206" t="s">
        <v>3</v>
      </c>
      <c r="I132" s="161" t="s">
        <v>29</v>
      </c>
      <c r="J132" s="247" t="s">
        <v>372</v>
      </c>
      <c r="K132" s="247" t="s">
        <v>373</v>
      </c>
      <c r="L132" s="248" t="s">
        <v>3</v>
      </c>
      <c r="M132" s="161" t="s">
        <v>29</v>
      </c>
      <c r="N132" s="147"/>
    </row>
    <row r="133" spans="1:14" s="3" customFormat="1" x14ac:dyDescent="0.2">
      <c r="A133" s="692"/>
      <c r="B133" s="155"/>
      <c r="C133" s="155"/>
      <c r="D133" s="248" t="s">
        <v>4</v>
      </c>
      <c r="E133" s="155" t="s">
        <v>30</v>
      </c>
      <c r="F133" s="160"/>
      <c r="G133" s="160"/>
      <c r="H133" s="206" t="s">
        <v>4</v>
      </c>
      <c r="I133" s="155" t="s">
        <v>30</v>
      </c>
      <c r="J133" s="155"/>
      <c r="K133" s="155"/>
      <c r="L133" s="149" t="s">
        <v>4</v>
      </c>
      <c r="M133" s="155" t="s">
        <v>30</v>
      </c>
      <c r="N133" s="147"/>
    </row>
    <row r="134" spans="1:14" s="3" customFormat="1" ht="15.75" x14ac:dyDescent="0.2">
      <c r="A134" s="14" t="s">
        <v>406</v>
      </c>
      <c r="B134" s="236"/>
      <c r="C134" s="310"/>
      <c r="D134" s="352"/>
      <c r="E134" s="11"/>
      <c r="F134" s="317"/>
      <c r="G134" s="318"/>
      <c r="H134" s="432"/>
      <c r="I134" s="24"/>
      <c r="J134" s="319"/>
      <c r="K134" s="319"/>
      <c r="L134" s="428"/>
      <c r="M134" s="11"/>
      <c r="N134" s="147"/>
    </row>
    <row r="135" spans="1:14" s="3" customFormat="1" ht="15.75" x14ac:dyDescent="0.2">
      <c r="A135" s="13" t="s">
        <v>409</v>
      </c>
      <c r="B135" s="236"/>
      <c r="C135" s="310"/>
      <c r="D135" s="170"/>
      <c r="E135" s="11"/>
      <c r="F135" s="236"/>
      <c r="G135" s="310"/>
      <c r="H135" s="433"/>
      <c r="I135" s="24"/>
      <c r="J135" s="309"/>
      <c r="K135" s="309"/>
      <c r="L135" s="429"/>
      <c r="M135" s="11"/>
      <c r="N135" s="147"/>
    </row>
    <row r="136" spans="1:14" s="3" customFormat="1" ht="15.75" x14ac:dyDescent="0.2">
      <c r="A136" s="13" t="s">
        <v>407</v>
      </c>
      <c r="B136" s="236"/>
      <c r="C136" s="310"/>
      <c r="D136" s="170"/>
      <c r="E136" s="11"/>
      <c r="F136" s="236"/>
      <c r="G136" s="310"/>
      <c r="H136" s="433"/>
      <c r="I136" s="24"/>
      <c r="J136" s="309"/>
      <c r="K136" s="309"/>
      <c r="L136" s="429"/>
      <c r="M136" s="11"/>
      <c r="N136" s="147"/>
    </row>
    <row r="137" spans="1:14" s="3" customFormat="1" ht="15.75" x14ac:dyDescent="0.2">
      <c r="A137" s="41" t="s">
        <v>413</v>
      </c>
      <c r="B137" s="278"/>
      <c r="C137" s="316"/>
      <c r="D137" s="168"/>
      <c r="E137" s="9"/>
      <c r="F137" s="278"/>
      <c r="G137" s="316"/>
      <c r="H137" s="434"/>
      <c r="I137" s="36"/>
      <c r="J137" s="315"/>
      <c r="K137" s="315"/>
      <c r="L137" s="430"/>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960" priority="132">
      <formula>kvartal &lt; 4</formula>
    </cfRule>
  </conditionalFormatting>
  <conditionalFormatting sqref="B69">
    <cfRule type="expression" dxfId="959" priority="100">
      <formula>kvartal &lt; 4</formula>
    </cfRule>
  </conditionalFormatting>
  <conditionalFormatting sqref="C69">
    <cfRule type="expression" dxfId="958" priority="99">
      <formula>kvartal &lt; 4</formula>
    </cfRule>
  </conditionalFormatting>
  <conditionalFormatting sqref="B72">
    <cfRule type="expression" dxfId="957" priority="98">
      <formula>kvartal &lt; 4</formula>
    </cfRule>
  </conditionalFormatting>
  <conditionalFormatting sqref="C72">
    <cfRule type="expression" dxfId="956" priority="97">
      <formula>kvartal &lt; 4</formula>
    </cfRule>
  </conditionalFormatting>
  <conditionalFormatting sqref="B80">
    <cfRule type="expression" dxfId="955" priority="96">
      <formula>kvartal &lt; 4</formula>
    </cfRule>
  </conditionalFormatting>
  <conditionalFormatting sqref="C80">
    <cfRule type="expression" dxfId="954" priority="95">
      <formula>kvartal &lt; 4</formula>
    </cfRule>
  </conditionalFormatting>
  <conditionalFormatting sqref="B83">
    <cfRule type="expression" dxfId="953" priority="94">
      <formula>kvartal &lt; 4</formula>
    </cfRule>
  </conditionalFormatting>
  <conditionalFormatting sqref="C83">
    <cfRule type="expression" dxfId="952" priority="93">
      <formula>kvartal &lt; 4</formula>
    </cfRule>
  </conditionalFormatting>
  <conditionalFormatting sqref="B90">
    <cfRule type="expression" dxfId="951" priority="84">
      <formula>kvartal &lt; 4</formula>
    </cfRule>
  </conditionalFormatting>
  <conditionalFormatting sqref="C90">
    <cfRule type="expression" dxfId="950" priority="83">
      <formula>kvartal &lt; 4</formula>
    </cfRule>
  </conditionalFormatting>
  <conditionalFormatting sqref="B93">
    <cfRule type="expression" dxfId="949" priority="82">
      <formula>kvartal &lt; 4</formula>
    </cfRule>
  </conditionalFormatting>
  <conditionalFormatting sqref="C93">
    <cfRule type="expression" dxfId="948" priority="81">
      <formula>kvartal &lt; 4</formula>
    </cfRule>
  </conditionalFormatting>
  <conditionalFormatting sqref="B101">
    <cfRule type="expression" dxfId="947" priority="80">
      <formula>kvartal &lt; 4</formula>
    </cfRule>
  </conditionalFormatting>
  <conditionalFormatting sqref="C101">
    <cfRule type="expression" dxfId="946" priority="79">
      <formula>kvartal &lt; 4</formula>
    </cfRule>
  </conditionalFormatting>
  <conditionalFormatting sqref="B104">
    <cfRule type="expression" dxfId="945" priority="78">
      <formula>kvartal &lt; 4</formula>
    </cfRule>
  </conditionalFormatting>
  <conditionalFormatting sqref="C104">
    <cfRule type="expression" dxfId="944" priority="77">
      <formula>kvartal &lt; 4</formula>
    </cfRule>
  </conditionalFormatting>
  <conditionalFormatting sqref="B115">
    <cfRule type="expression" dxfId="943" priority="76">
      <formula>kvartal &lt; 4</formula>
    </cfRule>
  </conditionalFormatting>
  <conditionalFormatting sqref="C115">
    <cfRule type="expression" dxfId="942" priority="75">
      <formula>kvartal &lt; 4</formula>
    </cfRule>
  </conditionalFormatting>
  <conditionalFormatting sqref="B123">
    <cfRule type="expression" dxfId="941" priority="74">
      <formula>kvartal &lt; 4</formula>
    </cfRule>
  </conditionalFormatting>
  <conditionalFormatting sqref="C123">
    <cfRule type="expression" dxfId="940" priority="73">
      <formula>kvartal &lt; 4</formula>
    </cfRule>
  </conditionalFormatting>
  <conditionalFormatting sqref="F70">
    <cfRule type="expression" dxfId="939" priority="72">
      <formula>kvartal &lt; 4</formula>
    </cfRule>
  </conditionalFormatting>
  <conditionalFormatting sqref="G70">
    <cfRule type="expression" dxfId="938" priority="71">
      <formula>kvartal &lt; 4</formula>
    </cfRule>
  </conditionalFormatting>
  <conditionalFormatting sqref="F71:G71">
    <cfRule type="expression" dxfId="937" priority="70">
      <formula>kvartal &lt; 4</formula>
    </cfRule>
  </conditionalFormatting>
  <conditionalFormatting sqref="F73:G74">
    <cfRule type="expression" dxfId="936" priority="69">
      <formula>kvartal &lt; 4</formula>
    </cfRule>
  </conditionalFormatting>
  <conditionalFormatting sqref="F81:G82">
    <cfRule type="expression" dxfId="935" priority="68">
      <formula>kvartal &lt; 4</formula>
    </cfRule>
  </conditionalFormatting>
  <conditionalFormatting sqref="F84:G85">
    <cfRule type="expression" dxfId="934" priority="67">
      <formula>kvartal &lt; 4</formula>
    </cfRule>
  </conditionalFormatting>
  <conditionalFormatting sqref="F91:G92">
    <cfRule type="expression" dxfId="933" priority="62">
      <formula>kvartal &lt; 4</formula>
    </cfRule>
  </conditionalFormatting>
  <conditionalFormatting sqref="F94:G95">
    <cfRule type="expression" dxfId="932" priority="61">
      <formula>kvartal &lt; 4</formula>
    </cfRule>
  </conditionalFormatting>
  <conditionalFormatting sqref="F102:G103">
    <cfRule type="expression" dxfId="931" priority="60">
      <formula>kvartal &lt; 4</formula>
    </cfRule>
  </conditionalFormatting>
  <conditionalFormatting sqref="F105:G106">
    <cfRule type="expression" dxfId="930" priority="59">
      <formula>kvartal &lt; 4</formula>
    </cfRule>
  </conditionalFormatting>
  <conditionalFormatting sqref="F115">
    <cfRule type="expression" dxfId="929" priority="58">
      <formula>kvartal &lt; 4</formula>
    </cfRule>
  </conditionalFormatting>
  <conditionalFormatting sqref="G115">
    <cfRule type="expression" dxfId="928" priority="57">
      <formula>kvartal &lt; 4</formula>
    </cfRule>
  </conditionalFormatting>
  <conditionalFormatting sqref="F123:G123">
    <cfRule type="expression" dxfId="927" priority="56">
      <formula>kvartal &lt; 4</formula>
    </cfRule>
  </conditionalFormatting>
  <conditionalFormatting sqref="F69:G69">
    <cfRule type="expression" dxfId="926" priority="55">
      <formula>kvartal &lt; 4</formula>
    </cfRule>
  </conditionalFormatting>
  <conditionalFormatting sqref="F72:G72">
    <cfRule type="expression" dxfId="925" priority="54">
      <formula>kvartal &lt; 4</formula>
    </cfRule>
  </conditionalFormatting>
  <conditionalFormatting sqref="F80:G80">
    <cfRule type="expression" dxfId="924" priority="53">
      <formula>kvartal &lt; 4</formula>
    </cfRule>
  </conditionalFormatting>
  <conditionalFormatting sqref="F83:G83">
    <cfRule type="expression" dxfId="923" priority="52">
      <formula>kvartal &lt; 4</formula>
    </cfRule>
  </conditionalFormatting>
  <conditionalFormatting sqref="F90:G90">
    <cfRule type="expression" dxfId="922" priority="46">
      <formula>kvartal &lt; 4</formula>
    </cfRule>
  </conditionalFormatting>
  <conditionalFormatting sqref="F93">
    <cfRule type="expression" dxfId="921" priority="45">
      <formula>kvartal &lt; 4</formula>
    </cfRule>
  </conditionalFormatting>
  <conditionalFormatting sqref="G93">
    <cfRule type="expression" dxfId="920" priority="44">
      <formula>kvartal &lt; 4</formula>
    </cfRule>
  </conditionalFormatting>
  <conditionalFormatting sqref="F101">
    <cfRule type="expression" dxfId="919" priority="43">
      <formula>kvartal &lt; 4</formula>
    </cfRule>
  </conditionalFormatting>
  <conditionalFormatting sqref="G101">
    <cfRule type="expression" dxfId="918" priority="42">
      <formula>kvartal &lt; 4</formula>
    </cfRule>
  </conditionalFormatting>
  <conditionalFormatting sqref="G104">
    <cfRule type="expression" dxfId="917" priority="41">
      <formula>kvartal &lt; 4</formula>
    </cfRule>
  </conditionalFormatting>
  <conditionalFormatting sqref="F104">
    <cfRule type="expression" dxfId="916" priority="40">
      <formula>kvartal &lt; 4</formula>
    </cfRule>
  </conditionalFormatting>
  <conditionalFormatting sqref="J69:K73">
    <cfRule type="expression" dxfId="915" priority="39">
      <formula>kvartal &lt; 4</formula>
    </cfRule>
  </conditionalFormatting>
  <conditionalFormatting sqref="J74:K74">
    <cfRule type="expression" dxfId="914" priority="38">
      <formula>kvartal &lt; 4</formula>
    </cfRule>
  </conditionalFormatting>
  <conditionalFormatting sqref="J80:K85">
    <cfRule type="expression" dxfId="913" priority="37">
      <formula>kvartal &lt; 4</formula>
    </cfRule>
  </conditionalFormatting>
  <conditionalFormatting sqref="J90:K95">
    <cfRule type="expression" dxfId="912" priority="34">
      <formula>kvartal &lt; 4</formula>
    </cfRule>
  </conditionalFormatting>
  <conditionalFormatting sqref="J101:K106">
    <cfRule type="expression" dxfId="911" priority="33">
      <formula>kvartal &lt; 4</formula>
    </cfRule>
  </conditionalFormatting>
  <conditionalFormatting sqref="J115:K115">
    <cfRule type="expression" dxfId="910" priority="32">
      <formula>kvartal &lt; 4</formula>
    </cfRule>
  </conditionalFormatting>
  <conditionalFormatting sqref="J123:K123">
    <cfRule type="expression" dxfId="909" priority="31">
      <formula>kvartal &lt; 4</formula>
    </cfRule>
  </conditionalFormatting>
  <conditionalFormatting sqref="A50:A52">
    <cfRule type="expression" dxfId="908" priority="12">
      <formula>kvartal &lt; 4</formula>
    </cfRule>
  </conditionalFormatting>
  <conditionalFormatting sqref="A69:A74">
    <cfRule type="expression" dxfId="907" priority="10">
      <formula>kvartal &lt; 4</formula>
    </cfRule>
  </conditionalFormatting>
  <conditionalFormatting sqref="A80:A85">
    <cfRule type="expression" dxfId="906" priority="9">
      <formula>kvartal &lt; 4</formula>
    </cfRule>
  </conditionalFormatting>
  <conditionalFormatting sqref="A90:A95">
    <cfRule type="expression" dxfId="905" priority="6">
      <formula>kvartal &lt; 4</formula>
    </cfRule>
  </conditionalFormatting>
  <conditionalFormatting sqref="A101:A106">
    <cfRule type="expression" dxfId="904" priority="5">
      <formula>kvartal &lt; 4</formula>
    </cfRule>
  </conditionalFormatting>
  <conditionalFormatting sqref="A115">
    <cfRule type="expression" dxfId="903" priority="4">
      <formula>kvartal &lt; 4</formula>
    </cfRule>
  </conditionalFormatting>
  <conditionalFormatting sqref="A123">
    <cfRule type="expression" dxfId="902" priority="3">
      <formula>kvartal &lt; 4</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8"/>
  <dimension ref="A1:N144"/>
  <sheetViews>
    <sheetView showGridLines="0" zoomScale="90" zoomScaleNormal="90" workbookViewId="0"/>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130</v>
      </c>
      <c r="B1" s="695">
        <v>38</v>
      </c>
      <c r="C1" s="250" t="s">
        <v>95</v>
      </c>
      <c r="D1" s="26"/>
      <c r="E1" s="26"/>
      <c r="F1" s="26"/>
      <c r="G1" s="26"/>
      <c r="H1" s="26"/>
      <c r="I1" s="26"/>
      <c r="J1" s="26"/>
      <c r="K1" s="26"/>
      <c r="L1" s="26"/>
      <c r="M1" s="26"/>
    </row>
    <row r="2" spans="1:14" ht="15.75" x14ac:dyDescent="0.25">
      <c r="A2" s="164" t="s">
        <v>28</v>
      </c>
      <c r="B2" s="727"/>
      <c r="C2" s="727"/>
      <c r="D2" s="727"/>
      <c r="E2" s="300"/>
      <c r="F2" s="727"/>
      <c r="G2" s="727"/>
      <c r="H2" s="727"/>
      <c r="I2" s="300"/>
      <c r="J2" s="727"/>
      <c r="K2" s="727"/>
      <c r="L2" s="727"/>
      <c r="M2" s="300"/>
    </row>
    <row r="3" spans="1:14" ht="15.75" x14ac:dyDescent="0.25">
      <c r="A3" s="162"/>
      <c r="B3" s="300"/>
      <c r="C3" s="300"/>
      <c r="D3" s="300"/>
      <c r="E3" s="300"/>
      <c r="F3" s="300"/>
      <c r="G3" s="300"/>
      <c r="H3" s="300"/>
      <c r="I3" s="300"/>
      <c r="J3" s="300"/>
      <c r="K3" s="300"/>
      <c r="L3" s="300"/>
      <c r="M3" s="300"/>
    </row>
    <row r="4" spans="1:14" x14ac:dyDescent="0.2">
      <c r="A4" s="143"/>
      <c r="B4" s="724" t="s">
        <v>0</v>
      </c>
      <c r="C4" s="725"/>
      <c r="D4" s="725"/>
      <c r="E4" s="302"/>
      <c r="F4" s="724" t="s">
        <v>1</v>
      </c>
      <c r="G4" s="725"/>
      <c r="H4" s="725"/>
      <c r="I4" s="305"/>
      <c r="J4" s="724" t="s">
        <v>2</v>
      </c>
      <c r="K4" s="725"/>
      <c r="L4" s="725"/>
      <c r="M4" s="305"/>
    </row>
    <row r="5" spans="1:14" x14ac:dyDescent="0.2">
      <c r="A5" s="157"/>
      <c r="B5" s="151" t="s">
        <v>372</v>
      </c>
      <c r="C5" s="151" t="s">
        <v>373</v>
      </c>
      <c r="D5" s="246" t="s">
        <v>3</v>
      </c>
      <c r="E5" s="306" t="s">
        <v>29</v>
      </c>
      <c r="F5" s="151" t="s">
        <v>372</v>
      </c>
      <c r="G5" s="151" t="s">
        <v>373</v>
      </c>
      <c r="H5" s="246" t="s">
        <v>3</v>
      </c>
      <c r="I5" s="161" t="s">
        <v>29</v>
      </c>
      <c r="J5" s="151" t="s">
        <v>372</v>
      </c>
      <c r="K5" s="151" t="s">
        <v>373</v>
      </c>
      <c r="L5" s="246" t="s">
        <v>3</v>
      </c>
      <c r="M5" s="161" t="s">
        <v>29</v>
      </c>
    </row>
    <row r="6" spans="1:14" x14ac:dyDescent="0.2">
      <c r="A6" s="691"/>
      <c r="B6" s="155"/>
      <c r="C6" s="155"/>
      <c r="D6" s="248" t="s">
        <v>4</v>
      </c>
      <c r="E6" s="155" t="s">
        <v>30</v>
      </c>
      <c r="F6" s="160"/>
      <c r="G6" s="160"/>
      <c r="H6" s="246" t="s">
        <v>4</v>
      </c>
      <c r="I6" s="155" t="s">
        <v>30</v>
      </c>
      <c r="J6" s="160"/>
      <c r="K6" s="160"/>
      <c r="L6" s="246" t="s">
        <v>4</v>
      </c>
      <c r="M6" s="155" t="s">
        <v>30</v>
      </c>
    </row>
    <row r="7" spans="1:14" ht="15.75" x14ac:dyDescent="0.2">
      <c r="A7" s="14" t="s">
        <v>23</v>
      </c>
      <c r="B7" s="307">
        <v>19797</v>
      </c>
      <c r="C7" s="308">
        <v>19028</v>
      </c>
      <c r="D7" s="352">
        <f t="shared" ref="D7:D10" si="0">IF(B7=0, "    ---- ", IF(ABS(ROUND(100/B7*C7-100,1))&lt;999,ROUND(100/B7*C7-100,1),IF(ROUND(100/B7*C7-100,1)&gt;999,999,-999)))</f>
        <v>-3.9</v>
      </c>
      <c r="E7" s="11">
        <f>IFERROR(100/'Skjema total MA'!C7*C7,0)</f>
        <v>0.74430336266424491</v>
      </c>
      <c r="F7" s="307"/>
      <c r="G7" s="308"/>
      <c r="H7" s="352"/>
      <c r="I7" s="159"/>
      <c r="J7" s="309">
        <f t="shared" ref="J7:K10" si="1">SUM(B7,F7)</f>
        <v>19797</v>
      </c>
      <c r="K7" s="310">
        <f t="shared" si="1"/>
        <v>19028</v>
      </c>
      <c r="L7" s="428">
        <f>IF(J7=0, "    ---- ", IF(ABS(ROUND(100/J7*K7-100,1))&lt;999,ROUND(100/J7*K7-100,1),IF(ROUND(100/J7*K7-100,1)&gt;999,999,-999)))</f>
        <v>-3.9</v>
      </c>
      <c r="M7" s="11">
        <f>IFERROR(100/'Skjema total MA'!I7*K7,0)</f>
        <v>0.3031328055791907</v>
      </c>
    </row>
    <row r="8" spans="1:14" ht="15.75" x14ac:dyDescent="0.2">
      <c r="A8" s="21" t="s">
        <v>25</v>
      </c>
      <c r="B8" s="283">
        <v>7420</v>
      </c>
      <c r="C8" s="284">
        <v>11588</v>
      </c>
      <c r="D8" s="165">
        <f t="shared" si="0"/>
        <v>56.2</v>
      </c>
      <c r="E8" s="27">
        <f>IFERROR(100/'Skjema total MA'!C8*C8,0)</f>
        <v>0.73165049792147885</v>
      </c>
      <c r="F8" s="287"/>
      <c r="G8" s="288"/>
      <c r="H8" s="165"/>
      <c r="I8" s="175"/>
      <c r="J8" s="234">
        <f t="shared" si="1"/>
        <v>7420</v>
      </c>
      <c r="K8" s="289">
        <f t="shared" si="1"/>
        <v>11588</v>
      </c>
      <c r="L8" s="256">
        <f t="shared" ref="L8:L9" si="2">IF(J8=0, "    ---- ", IF(ABS(ROUND(100/J8*K8-100,1))&lt;999,ROUND(100/J8*K8-100,1),IF(ROUND(100/J8*K8-100,1)&gt;999,999,-999)))</f>
        <v>56.2</v>
      </c>
      <c r="M8" s="27">
        <f>IFERROR(100/'Skjema total MA'!I8*K8,0)</f>
        <v>0.73165049792147885</v>
      </c>
    </row>
    <row r="9" spans="1:14" ht="15.75" x14ac:dyDescent="0.2">
      <c r="A9" s="21" t="s">
        <v>24</v>
      </c>
      <c r="B9" s="283">
        <v>12075</v>
      </c>
      <c r="C9" s="284">
        <v>7057</v>
      </c>
      <c r="D9" s="165">
        <f t="shared" si="0"/>
        <v>-41.6</v>
      </c>
      <c r="E9" s="27">
        <f>IFERROR(100/'Skjema total MA'!C9*C9,0)</f>
        <v>1.1683501711010462</v>
      </c>
      <c r="F9" s="287"/>
      <c r="G9" s="288"/>
      <c r="H9" s="165"/>
      <c r="I9" s="175"/>
      <c r="J9" s="234">
        <f t="shared" si="1"/>
        <v>12075</v>
      </c>
      <c r="K9" s="289">
        <f t="shared" si="1"/>
        <v>7057</v>
      </c>
      <c r="L9" s="256">
        <f t="shared" si="2"/>
        <v>-41.6</v>
      </c>
      <c r="M9" s="27">
        <f>IFERROR(100/'Skjema total MA'!I9*K9,0)</f>
        <v>1.1683501711010462</v>
      </c>
    </row>
    <row r="10" spans="1:14" ht="15.75" x14ac:dyDescent="0.2">
      <c r="A10" s="13" t="s">
        <v>383</v>
      </c>
      <c r="B10" s="311">
        <v>24810</v>
      </c>
      <c r="C10" s="312">
        <v>20061</v>
      </c>
      <c r="D10" s="170">
        <f t="shared" si="0"/>
        <v>-19.100000000000001</v>
      </c>
      <c r="E10" s="11">
        <f>IFERROR(100/'Skjema total MA'!C10*C10,0)</f>
        <v>9.3049811916003186E-2</v>
      </c>
      <c r="F10" s="311"/>
      <c r="G10" s="312"/>
      <c r="H10" s="170"/>
      <c r="I10" s="159"/>
      <c r="J10" s="309">
        <f t="shared" si="1"/>
        <v>24810</v>
      </c>
      <c r="K10" s="310">
        <f t="shared" si="1"/>
        <v>20061</v>
      </c>
      <c r="L10" s="429">
        <f>IF(J10=0, "    ---- ", IF(ABS(ROUND(100/J10*K10-100,1))&lt;999,ROUND(100/J10*K10-100,1),IF(ROUND(100/J10*K10-100,1)&gt;999,999,-999)))</f>
        <v>-19.100000000000001</v>
      </c>
      <c r="M10" s="11">
        <f>IFERROR(100/'Skjema total MA'!I10*K10,0)</f>
        <v>3.0930088750559821E-2</v>
      </c>
    </row>
    <row r="11" spans="1:14" s="43" customFormat="1" ht="15.75" x14ac:dyDescent="0.2">
      <c r="A11" s="13" t="s">
        <v>384</v>
      </c>
      <c r="B11" s="311"/>
      <c r="C11" s="312"/>
      <c r="D11" s="170"/>
      <c r="E11" s="11"/>
      <c r="F11" s="311"/>
      <c r="G11" s="312"/>
      <c r="H11" s="170"/>
      <c r="I11" s="159"/>
      <c r="J11" s="309"/>
      <c r="K11" s="310"/>
      <c r="L11" s="429"/>
      <c r="M11" s="11"/>
      <c r="N11" s="142"/>
    </row>
    <row r="12" spans="1:14" s="43" customFormat="1" ht="15.75" x14ac:dyDescent="0.2">
      <c r="A12" s="41" t="s">
        <v>385</v>
      </c>
      <c r="B12" s="313"/>
      <c r="C12" s="314"/>
      <c r="D12" s="168"/>
      <c r="E12" s="36"/>
      <c r="F12" s="313"/>
      <c r="G12" s="314"/>
      <c r="H12" s="168"/>
      <c r="I12" s="168"/>
      <c r="J12" s="315"/>
      <c r="K12" s="316"/>
      <c r="L12" s="430"/>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271</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268</v>
      </c>
      <c r="B17" s="156"/>
      <c r="C17" s="156"/>
      <c r="D17" s="150"/>
      <c r="E17" s="150"/>
      <c r="F17" s="156"/>
      <c r="G17" s="156"/>
      <c r="H17" s="156"/>
      <c r="I17" s="156"/>
      <c r="J17" s="156"/>
      <c r="K17" s="156"/>
      <c r="L17" s="156"/>
      <c r="M17" s="156"/>
    </row>
    <row r="18" spans="1:14" ht="15.75" x14ac:dyDescent="0.25">
      <c r="B18" s="728"/>
      <c r="C18" s="728"/>
      <c r="D18" s="728"/>
      <c r="E18" s="300"/>
      <c r="F18" s="728"/>
      <c r="G18" s="728"/>
      <c r="H18" s="728"/>
      <c r="I18" s="300"/>
      <c r="J18" s="728"/>
      <c r="K18" s="728"/>
      <c r="L18" s="728"/>
      <c r="M18" s="300"/>
    </row>
    <row r="19" spans="1:14" x14ac:dyDescent="0.2">
      <c r="A19" s="143"/>
      <c r="B19" s="724" t="s">
        <v>0</v>
      </c>
      <c r="C19" s="725"/>
      <c r="D19" s="725"/>
      <c r="E19" s="302"/>
      <c r="F19" s="724" t="s">
        <v>1</v>
      </c>
      <c r="G19" s="725"/>
      <c r="H19" s="725"/>
      <c r="I19" s="305"/>
      <c r="J19" s="724" t="s">
        <v>2</v>
      </c>
      <c r="K19" s="725"/>
      <c r="L19" s="725"/>
      <c r="M19" s="305"/>
    </row>
    <row r="20" spans="1:14" x14ac:dyDescent="0.2">
      <c r="A20" s="140" t="s">
        <v>5</v>
      </c>
      <c r="B20" s="243" t="s">
        <v>372</v>
      </c>
      <c r="C20" s="243" t="s">
        <v>373</v>
      </c>
      <c r="D20" s="161" t="s">
        <v>3</v>
      </c>
      <c r="E20" s="306" t="s">
        <v>29</v>
      </c>
      <c r="F20" s="243" t="s">
        <v>372</v>
      </c>
      <c r="G20" s="243" t="s">
        <v>373</v>
      </c>
      <c r="H20" s="161" t="s">
        <v>3</v>
      </c>
      <c r="I20" s="161" t="s">
        <v>29</v>
      </c>
      <c r="J20" s="243" t="s">
        <v>372</v>
      </c>
      <c r="K20" s="243" t="s">
        <v>373</v>
      </c>
      <c r="L20" s="161" t="s">
        <v>3</v>
      </c>
      <c r="M20" s="161" t="s">
        <v>29</v>
      </c>
    </row>
    <row r="21" spans="1:14" x14ac:dyDescent="0.2">
      <c r="A21" s="692"/>
      <c r="B21" s="155"/>
      <c r="C21" s="155"/>
      <c r="D21" s="248" t="s">
        <v>4</v>
      </c>
      <c r="E21" s="155" t="s">
        <v>30</v>
      </c>
      <c r="F21" s="160"/>
      <c r="G21" s="160"/>
      <c r="H21" s="246" t="s">
        <v>4</v>
      </c>
      <c r="I21" s="155" t="s">
        <v>30</v>
      </c>
      <c r="J21" s="160"/>
      <c r="K21" s="160"/>
      <c r="L21" s="155" t="s">
        <v>4</v>
      </c>
      <c r="M21" s="155" t="s">
        <v>30</v>
      </c>
    </row>
    <row r="22" spans="1:14" ht="15.75" x14ac:dyDescent="0.2">
      <c r="A22" s="14" t="s">
        <v>23</v>
      </c>
      <c r="B22" s="317">
        <v>109</v>
      </c>
      <c r="C22" s="317">
        <v>94</v>
      </c>
      <c r="D22" s="352">
        <f t="shared" ref="D22:D29" si="3">IF(B22=0, "    ---- ", IF(ABS(ROUND(100/B22*C22-100,1))&lt;999,ROUND(100/B22*C22-100,1),IF(ROUND(100/B22*C22-100,1)&gt;999,999,-999)))</f>
        <v>-13.8</v>
      </c>
      <c r="E22" s="11">
        <f>IFERROR(100/'Skjema total MA'!C22*C22,0)</f>
        <v>1.0493799590620953E-2</v>
      </c>
      <c r="F22" s="319"/>
      <c r="G22" s="319"/>
      <c r="H22" s="352"/>
      <c r="I22" s="11"/>
      <c r="J22" s="317">
        <f t="shared" ref="J22:J29" si="4">SUM(B22,F22)</f>
        <v>109</v>
      </c>
      <c r="K22" s="317">
        <f t="shared" ref="K22:K31" si="5">SUM(C22,G22)</f>
        <v>94</v>
      </c>
      <c r="L22" s="428">
        <f>IF(J22=0, "    ---- ", IF(ABS(ROUND(100/J22*K22-100,1))&lt;999,ROUND(100/J22*K22-100,1),IF(ROUND(100/J22*K22-100,1)&gt;999,999,-999)))</f>
        <v>-13.8</v>
      </c>
      <c r="M22" s="24">
        <f>IFERROR(100/'Skjema total MA'!I22*K22,0)</f>
        <v>6.5525085271926726E-3</v>
      </c>
    </row>
    <row r="23" spans="1:14" ht="15.75" x14ac:dyDescent="0.2">
      <c r="A23" s="297" t="s">
        <v>392</v>
      </c>
      <c r="B23" s="283"/>
      <c r="C23" s="283"/>
      <c r="D23" s="165"/>
      <c r="E23" s="11"/>
      <c r="F23" s="292"/>
      <c r="G23" s="292"/>
      <c r="H23" s="165"/>
      <c r="I23" s="418"/>
      <c r="J23" s="292"/>
      <c r="K23" s="292"/>
      <c r="L23" s="165"/>
      <c r="M23" s="23"/>
    </row>
    <row r="24" spans="1:14" ht="15.75" x14ac:dyDescent="0.2">
      <c r="A24" s="297" t="s">
        <v>393</v>
      </c>
      <c r="B24" s="283"/>
      <c r="C24" s="283">
        <v>94</v>
      </c>
      <c r="D24" s="165" t="str">
        <f t="shared" si="3"/>
        <v xml:space="preserve">    ---- </v>
      </c>
      <c r="E24" s="11">
        <f>IFERROR(100/'Skjema total MA'!C24*C24,0)</f>
        <v>1.318168359176459</v>
      </c>
      <c r="F24" s="292"/>
      <c r="G24" s="292"/>
      <c r="H24" s="165"/>
      <c r="I24" s="418"/>
      <c r="J24" s="292">
        <f t="shared" si="4"/>
        <v>0</v>
      </c>
      <c r="K24" s="292">
        <f t="shared" si="5"/>
        <v>94</v>
      </c>
      <c r="L24" s="165" t="str">
        <f>IF(J24=0, "    ---- ", IF(ABS(ROUND(100/J24*K24-100,1))&lt;999,ROUND(100/J24*K24-100,1),IF(ROUND(100/J24*K24-100,1)&gt;999,999,-999)))</f>
        <v xml:space="preserve">    ---- </v>
      </c>
      <c r="M24" s="23">
        <f>IFERROR(100/'Skjema total MA'!I24*K24,0)</f>
        <v>0.22378280732132277</v>
      </c>
    </row>
    <row r="25" spans="1:14" ht="15.75" x14ac:dyDescent="0.2">
      <c r="A25" s="297" t="s">
        <v>394</v>
      </c>
      <c r="B25" s="283"/>
      <c r="C25" s="283"/>
      <c r="D25" s="165"/>
      <c r="E25" s="11"/>
      <c r="F25" s="292"/>
      <c r="G25" s="292"/>
      <c r="H25" s="165"/>
      <c r="I25" s="418"/>
      <c r="J25" s="292"/>
      <c r="K25" s="292"/>
      <c r="L25" s="165"/>
      <c r="M25" s="23"/>
    </row>
    <row r="26" spans="1:14" ht="15.75" x14ac:dyDescent="0.2">
      <c r="A26" s="297" t="s">
        <v>395</v>
      </c>
      <c r="B26" s="283"/>
      <c r="C26" s="283"/>
      <c r="D26" s="165"/>
      <c r="E26" s="11"/>
      <c r="F26" s="292"/>
      <c r="G26" s="292"/>
      <c r="H26" s="165"/>
      <c r="I26" s="418"/>
      <c r="J26" s="292"/>
      <c r="K26" s="292"/>
      <c r="L26" s="165"/>
      <c r="M26" s="23"/>
    </row>
    <row r="27" spans="1:14" x14ac:dyDescent="0.2">
      <c r="A27" s="297" t="s">
        <v>11</v>
      </c>
      <c r="B27" s="283"/>
      <c r="C27" s="283"/>
      <c r="D27" s="165"/>
      <c r="E27" s="11"/>
      <c r="F27" s="292"/>
      <c r="G27" s="292"/>
      <c r="H27" s="165"/>
      <c r="I27" s="418"/>
      <c r="J27" s="292"/>
      <c r="K27" s="292"/>
      <c r="L27" s="165"/>
      <c r="M27" s="23"/>
    </row>
    <row r="28" spans="1:14" ht="15.75" x14ac:dyDescent="0.2">
      <c r="A28" s="49" t="s">
        <v>272</v>
      </c>
      <c r="B28" s="44">
        <v>109</v>
      </c>
      <c r="C28" s="289">
        <v>94</v>
      </c>
      <c r="D28" s="165">
        <f t="shared" si="3"/>
        <v>-13.8</v>
      </c>
      <c r="E28" s="11">
        <f>IFERROR(100/'Skjema total MA'!C28*C28,0)</f>
        <v>8.6014733718554233E-3</v>
      </c>
      <c r="F28" s="234"/>
      <c r="G28" s="289"/>
      <c r="H28" s="165"/>
      <c r="I28" s="27"/>
      <c r="J28" s="44">
        <f t="shared" si="4"/>
        <v>109</v>
      </c>
      <c r="K28" s="44">
        <f t="shared" si="5"/>
        <v>94</v>
      </c>
      <c r="L28" s="256">
        <f>IF(J28=0, "    ---- ", IF(ABS(ROUND(100/J28*K28-100,1))&lt;999,ROUND(100/J28*K28-100,1),IF(ROUND(100/J28*K28-100,1)&gt;999,999,-999)))</f>
        <v>-13.8</v>
      </c>
      <c r="M28" s="23">
        <f>IFERROR(100/'Skjema total MA'!I28*K28,0)</f>
        <v>8.6014733718554233E-3</v>
      </c>
    </row>
    <row r="29" spans="1:14" s="3" customFormat="1" ht="15.75" x14ac:dyDescent="0.2">
      <c r="A29" s="13" t="s">
        <v>383</v>
      </c>
      <c r="B29" s="236">
        <v>2324</v>
      </c>
      <c r="C29" s="236">
        <v>2025</v>
      </c>
      <c r="D29" s="170">
        <f t="shared" si="3"/>
        <v>-12.9</v>
      </c>
      <c r="E29" s="11">
        <f>IFERROR(100/'Skjema total MA'!C29*C29,0)</f>
        <v>4.0931102664529323E-3</v>
      </c>
      <c r="F29" s="309"/>
      <c r="G29" s="309"/>
      <c r="H29" s="170"/>
      <c r="I29" s="11"/>
      <c r="J29" s="236">
        <f t="shared" si="4"/>
        <v>2324</v>
      </c>
      <c r="K29" s="236">
        <f t="shared" si="5"/>
        <v>2025</v>
      </c>
      <c r="L29" s="429">
        <f>IF(J29=0, "    ---- ", IF(ABS(ROUND(100/J29*K29-100,1))&lt;999,ROUND(100/J29*K29-100,1),IF(ROUND(100/J29*K29-100,1)&gt;999,999,-999)))</f>
        <v>-12.9</v>
      </c>
      <c r="M29" s="24">
        <f>IFERROR(100/'Skjema total MA'!I29*K29,0)</f>
        <v>2.8993092473960343E-3</v>
      </c>
      <c r="N29" s="147"/>
    </row>
    <row r="30" spans="1:14" s="3" customFormat="1" ht="15.75" x14ac:dyDescent="0.2">
      <c r="A30" s="297" t="s">
        <v>392</v>
      </c>
      <c r="B30" s="283"/>
      <c r="C30" s="283"/>
      <c r="D30" s="165"/>
      <c r="E30" s="11"/>
      <c r="F30" s="292"/>
      <c r="G30" s="292"/>
      <c r="H30" s="165"/>
      <c r="I30" s="418"/>
      <c r="J30" s="292"/>
      <c r="K30" s="292"/>
      <c r="L30" s="165"/>
      <c r="M30" s="23"/>
      <c r="N30" s="147"/>
    </row>
    <row r="31" spans="1:14" s="3" customFormat="1" ht="15.75" x14ac:dyDescent="0.2">
      <c r="A31" s="297" t="s">
        <v>393</v>
      </c>
      <c r="B31" s="283"/>
      <c r="C31" s="283">
        <v>2025</v>
      </c>
      <c r="D31" s="165" t="str">
        <f>IF(B31=0, "    ---- ", IF(ABS(ROUND(100/B31*C31-100,1))&lt;999,ROUND(100/B31*C31-100,1),IF(ROUND(100/B31*C31-100,1)&gt;999,999,-999)))</f>
        <v xml:space="preserve">    ---- </v>
      </c>
      <c r="E31" s="11">
        <f>IFERROR(100/'Skjema total MA'!C31*C31,0)</f>
        <v>5.8226001596902825E-3</v>
      </c>
      <c r="F31" s="292"/>
      <c r="G31" s="292"/>
      <c r="H31" s="165"/>
      <c r="I31" s="418"/>
      <c r="J31" s="292"/>
      <c r="K31" s="292">
        <f t="shared" si="5"/>
        <v>2025</v>
      </c>
      <c r="L31" s="165" t="str">
        <f>IF(J31=0, "    ---- ", IF(ABS(ROUND(100/J31*K31-100,1))&lt;999,ROUND(100/J31*K31-100,1),IF(ROUND(100/J31*K31-100,1)&gt;999,999,-999)))</f>
        <v xml:space="preserve">    ---- </v>
      </c>
      <c r="M31" s="23">
        <f>IFERROR(100/'Skjema total MA'!I31*K31,0)</f>
        <v>4.4627952950063244E-3</v>
      </c>
      <c r="N31" s="147"/>
    </row>
    <row r="32" spans="1:14" ht="15.75" x14ac:dyDescent="0.2">
      <c r="A32" s="297" t="s">
        <v>394</v>
      </c>
      <c r="B32" s="283"/>
      <c r="C32" s="283"/>
      <c r="D32" s="165"/>
      <c r="E32" s="11"/>
      <c r="F32" s="292"/>
      <c r="G32" s="292"/>
      <c r="H32" s="165"/>
      <c r="I32" s="418"/>
      <c r="J32" s="292"/>
      <c r="K32" s="292"/>
      <c r="L32" s="165"/>
      <c r="M32" s="23"/>
    </row>
    <row r="33" spans="1:14" ht="15.75" x14ac:dyDescent="0.2">
      <c r="A33" s="297" t="s">
        <v>395</v>
      </c>
      <c r="B33" s="283"/>
      <c r="C33" s="283"/>
      <c r="D33" s="165"/>
      <c r="E33" s="11"/>
      <c r="F33" s="292"/>
      <c r="G33" s="292"/>
      <c r="H33" s="165"/>
      <c r="I33" s="418"/>
      <c r="J33" s="292"/>
      <c r="K33" s="292"/>
      <c r="L33" s="165"/>
      <c r="M33" s="23"/>
    </row>
    <row r="34" spans="1:14" ht="15.75" x14ac:dyDescent="0.2">
      <c r="A34" s="13" t="s">
        <v>384</v>
      </c>
      <c r="B34" s="236"/>
      <c r="C34" s="310"/>
      <c r="D34" s="170"/>
      <c r="E34" s="11"/>
      <c r="F34" s="309"/>
      <c r="G34" s="310"/>
      <c r="H34" s="170"/>
      <c r="I34" s="11"/>
      <c r="J34" s="236"/>
      <c r="K34" s="236"/>
      <c r="L34" s="429"/>
      <c r="M34" s="24"/>
    </row>
    <row r="35" spans="1:14" ht="15.75" x14ac:dyDescent="0.2">
      <c r="A35" s="13" t="s">
        <v>385</v>
      </c>
      <c r="B35" s="236"/>
      <c r="C35" s="310"/>
      <c r="D35" s="170"/>
      <c r="E35" s="11"/>
      <c r="F35" s="309"/>
      <c r="G35" s="310"/>
      <c r="H35" s="170"/>
      <c r="I35" s="11"/>
      <c r="J35" s="236"/>
      <c r="K35" s="236"/>
      <c r="L35" s="429"/>
      <c r="M35" s="24"/>
    </row>
    <row r="36" spans="1:14" ht="15.75" x14ac:dyDescent="0.2">
      <c r="A36" s="12" t="s">
        <v>280</v>
      </c>
      <c r="B36" s="236"/>
      <c r="C36" s="310"/>
      <c r="D36" s="170"/>
      <c r="E36" s="11"/>
      <c r="F36" s="320"/>
      <c r="G36" s="321"/>
      <c r="H36" s="170"/>
      <c r="I36" s="435"/>
      <c r="J36" s="236"/>
      <c r="K36" s="236"/>
      <c r="L36" s="429"/>
      <c r="M36" s="24"/>
    </row>
    <row r="37" spans="1:14" ht="15.75" x14ac:dyDescent="0.2">
      <c r="A37" s="12" t="s">
        <v>387</v>
      </c>
      <c r="B37" s="236"/>
      <c r="C37" s="310"/>
      <c r="D37" s="170"/>
      <c r="E37" s="11"/>
      <c r="F37" s="320"/>
      <c r="G37" s="322"/>
      <c r="H37" s="170"/>
      <c r="I37" s="435"/>
      <c r="J37" s="236"/>
      <c r="K37" s="236"/>
      <c r="L37" s="429"/>
      <c r="M37" s="24"/>
    </row>
    <row r="38" spans="1:14" ht="15.75" x14ac:dyDescent="0.2">
      <c r="A38" s="12" t="s">
        <v>388</v>
      </c>
      <c r="B38" s="236"/>
      <c r="C38" s="310"/>
      <c r="D38" s="170"/>
      <c r="E38" s="24"/>
      <c r="F38" s="320"/>
      <c r="G38" s="321"/>
      <c r="H38" s="170"/>
      <c r="I38" s="435"/>
      <c r="J38" s="236"/>
      <c r="K38" s="236"/>
      <c r="L38" s="429"/>
      <c r="M38" s="24"/>
    </row>
    <row r="39" spans="1:14" ht="15.75" x14ac:dyDescent="0.2">
      <c r="A39" s="18" t="s">
        <v>389</v>
      </c>
      <c r="B39" s="278"/>
      <c r="C39" s="316"/>
      <c r="D39" s="168"/>
      <c r="E39" s="36"/>
      <c r="F39" s="323"/>
      <c r="G39" s="324"/>
      <c r="H39" s="168"/>
      <c r="I39" s="36"/>
      <c r="J39" s="236"/>
      <c r="K39" s="236"/>
      <c r="L39" s="430"/>
      <c r="M39" s="36"/>
    </row>
    <row r="40" spans="1:14" ht="15.75" x14ac:dyDescent="0.25">
      <c r="A40" s="47"/>
      <c r="B40" s="255"/>
      <c r="C40" s="255"/>
      <c r="D40" s="729"/>
      <c r="E40" s="729"/>
      <c r="F40" s="729"/>
      <c r="G40" s="729"/>
      <c r="H40" s="729"/>
      <c r="I40" s="729"/>
      <c r="J40" s="729"/>
      <c r="K40" s="729"/>
      <c r="L40" s="729"/>
      <c r="M40" s="303"/>
    </row>
    <row r="41" spans="1:14" x14ac:dyDescent="0.2">
      <c r="A41" s="154"/>
    </row>
    <row r="42" spans="1:14" ht="15.75" x14ac:dyDescent="0.25">
      <c r="A42" s="146" t="s">
        <v>269</v>
      </c>
      <c r="B42" s="727"/>
      <c r="C42" s="727"/>
      <c r="D42" s="727"/>
      <c r="E42" s="300"/>
      <c r="F42" s="730"/>
      <c r="G42" s="730"/>
      <c r="H42" s="730"/>
      <c r="I42" s="303"/>
      <c r="J42" s="730"/>
      <c r="K42" s="730"/>
      <c r="L42" s="730"/>
      <c r="M42" s="303"/>
    </row>
    <row r="43" spans="1:14" ht="15.75" x14ac:dyDescent="0.25">
      <c r="A43" s="162"/>
      <c r="B43" s="304"/>
      <c r="C43" s="304"/>
      <c r="D43" s="304"/>
      <c r="E43" s="304"/>
      <c r="F43" s="303"/>
      <c r="G43" s="303"/>
      <c r="H43" s="303"/>
      <c r="I43" s="303"/>
      <c r="J43" s="303"/>
      <c r="K43" s="303"/>
      <c r="L43" s="303"/>
      <c r="M43" s="303"/>
    </row>
    <row r="44" spans="1:14" ht="15.75" x14ac:dyDescent="0.25">
      <c r="A44" s="249"/>
      <c r="B44" s="724" t="s">
        <v>0</v>
      </c>
      <c r="C44" s="725"/>
      <c r="D44" s="725"/>
      <c r="E44" s="244"/>
      <c r="F44" s="303"/>
      <c r="G44" s="303"/>
      <c r="H44" s="303"/>
      <c r="I44" s="303"/>
      <c r="J44" s="303"/>
      <c r="K44" s="303"/>
      <c r="L44" s="303"/>
      <c r="M44" s="303"/>
    </row>
    <row r="45" spans="1:14" s="3" customFormat="1" x14ac:dyDescent="0.2">
      <c r="A45" s="140"/>
      <c r="B45" s="172" t="s">
        <v>372</v>
      </c>
      <c r="C45" s="172" t="s">
        <v>373</v>
      </c>
      <c r="D45" s="161" t="s">
        <v>3</v>
      </c>
      <c r="E45" s="161" t="s">
        <v>29</v>
      </c>
      <c r="F45" s="174"/>
      <c r="G45" s="174"/>
      <c r="H45" s="173"/>
      <c r="I45" s="173"/>
      <c r="J45" s="174"/>
      <c r="K45" s="174"/>
      <c r="L45" s="173"/>
      <c r="M45" s="173"/>
      <c r="N45" s="147"/>
    </row>
    <row r="46" spans="1:14" s="3" customFormat="1" x14ac:dyDescent="0.2">
      <c r="A46" s="692"/>
      <c r="B46" s="245"/>
      <c r="C46" s="245"/>
      <c r="D46" s="246" t="s">
        <v>4</v>
      </c>
      <c r="E46" s="155" t="s">
        <v>30</v>
      </c>
      <c r="F46" s="173"/>
      <c r="G46" s="173"/>
      <c r="H46" s="173"/>
      <c r="I46" s="173"/>
      <c r="J46" s="173"/>
      <c r="K46" s="173"/>
      <c r="L46" s="173"/>
      <c r="M46" s="173"/>
      <c r="N46" s="147"/>
    </row>
    <row r="47" spans="1:14" s="3" customFormat="1" ht="15.75" x14ac:dyDescent="0.2">
      <c r="A47" s="14" t="s">
        <v>23</v>
      </c>
      <c r="B47" s="311"/>
      <c r="C47" s="312"/>
      <c r="D47" s="428"/>
      <c r="E47" s="11"/>
      <c r="F47" s="144"/>
      <c r="G47" s="33"/>
      <c r="H47" s="158"/>
      <c r="I47" s="158"/>
      <c r="J47" s="37"/>
      <c r="K47" s="37"/>
      <c r="L47" s="158"/>
      <c r="M47" s="158"/>
      <c r="N47" s="147"/>
    </row>
    <row r="48" spans="1:14" s="3" customFormat="1" ht="15.75" x14ac:dyDescent="0.2">
      <c r="A48" s="38" t="s">
        <v>396</v>
      </c>
      <c r="B48" s="283"/>
      <c r="C48" s="284"/>
      <c r="D48" s="256"/>
      <c r="E48" s="27"/>
      <c r="F48" s="144"/>
      <c r="G48" s="33"/>
      <c r="H48" s="144"/>
      <c r="I48" s="144"/>
      <c r="J48" s="33"/>
      <c r="K48" s="33"/>
      <c r="L48" s="158"/>
      <c r="M48" s="158"/>
      <c r="N48" s="147"/>
    </row>
    <row r="49" spans="1:14" s="3" customFormat="1" ht="15.75" x14ac:dyDescent="0.2">
      <c r="A49" s="38" t="s">
        <v>397</v>
      </c>
      <c r="B49" s="44"/>
      <c r="C49" s="289"/>
      <c r="D49" s="256"/>
      <c r="E49" s="27"/>
      <c r="F49" s="144"/>
      <c r="G49" s="33"/>
      <c r="H49" s="144"/>
      <c r="I49" s="144"/>
      <c r="J49" s="37"/>
      <c r="K49" s="37"/>
      <c r="L49" s="158"/>
      <c r="M49" s="158"/>
      <c r="N49" s="147"/>
    </row>
    <row r="50" spans="1:14" s="3" customFormat="1" x14ac:dyDescent="0.2">
      <c r="A50" s="694" t="s">
        <v>6</v>
      </c>
      <c r="B50" s="287"/>
      <c r="C50" s="288"/>
      <c r="D50" s="256"/>
      <c r="E50" s="23"/>
      <c r="F50" s="144"/>
      <c r="G50" s="33"/>
      <c r="H50" s="144"/>
      <c r="I50" s="144"/>
      <c r="J50" s="33"/>
      <c r="K50" s="33"/>
      <c r="L50" s="158"/>
      <c r="M50" s="158"/>
      <c r="N50" s="147"/>
    </row>
    <row r="51" spans="1:14" s="3" customFormat="1" x14ac:dyDescent="0.2">
      <c r="A51" s="694" t="s">
        <v>7</v>
      </c>
      <c r="B51" s="287"/>
      <c r="C51" s="288"/>
      <c r="D51" s="256"/>
      <c r="E51" s="23"/>
      <c r="F51" s="144"/>
      <c r="G51" s="33"/>
      <c r="H51" s="144"/>
      <c r="I51" s="144"/>
      <c r="J51" s="33"/>
      <c r="K51" s="33"/>
      <c r="L51" s="158"/>
      <c r="M51" s="158"/>
      <c r="N51" s="147"/>
    </row>
    <row r="52" spans="1:14" s="3" customFormat="1" x14ac:dyDescent="0.2">
      <c r="A52" s="694" t="s">
        <v>8</v>
      </c>
      <c r="B52" s="287"/>
      <c r="C52" s="288"/>
      <c r="D52" s="256"/>
      <c r="E52" s="23"/>
      <c r="F52" s="144"/>
      <c r="G52" s="33"/>
      <c r="H52" s="144"/>
      <c r="I52" s="144"/>
      <c r="J52" s="33"/>
      <c r="K52" s="33"/>
      <c r="L52" s="158"/>
      <c r="M52" s="158"/>
      <c r="N52" s="147"/>
    </row>
    <row r="53" spans="1:14" s="3" customFormat="1" ht="15.75" x14ac:dyDescent="0.2">
      <c r="A53" s="39" t="s">
        <v>390</v>
      </c>
      <c r="B53" s="311"/>
      <c r="C53" s="312"/>
      <c r="D53" s="429"/>
      <c r="E53" s="11"/>
      <c r="F53" s="144"/>
      <c r="G53" s="33"/>
      <c r="H53" s="144"/>
      <c r="I53" s="144"/>
      <c r="J53" s="33"/>
      <c r="K53" s="33"/>
      <c r="L53" s="158"/>
      <c r="M53" s="158"/>
      <c r="N53" s="147"/>
    </row>
    <row r="54" spans="1:14" s="3" customFormat="1" ht="15.75" x14ac:dyDescent="0.2">
      <c r="A54" s="38" t="s">
        <v>396</v>
      </c>
      <c r="B54" s="283"/>
      <c r="C54" s="284"/>
      <c r="D54" s="256"/>
      <c r="E54" s="27"/>
      <c r="F54" s="144"/>
      <c r="G54" s="33"/>
      <c r="H54" s="144"/>
      <c r="I54" s="144"/>
      <c r="J54" s="33"/>
      <c r="K54" s="33"/>
      <c r="L54" s="158"/>
      <c r="M54" s="158"/>
      <c r="N54" s="147"/>
    </row>
    <row r="55" spans="1:14" s="3" customFormat="1" ht="15.75" x14ac:dyDescent="0.2">
      <c r="A55" s="38" t="s">
        <v>397</v>
      </c>
      <c r="B55" s="283"/>
      <c r="C55" s="284"/>
      <c r="D55" s="256"/>
      <c r="E55" s="27"/>
      <c r="F55" s="144"/>
      <c r="G55" s="33"/>
      <c r="H55" s="144"/>
      <c r="I55" s="144"/>
      <c r="J55" s="33"/>
      <c r="K55" s="33"/>
      <c r="L55" s="158"/>
      <c r="M55" s="158"/>
      <c r="N55" s="147"/>
    </row>
    <row r="56" spans="1:14" s="3" customFormat="1" ht="15.75" x14ac:dyDescent="0.2">
      <c r="A56" s="39" t="s">
        <v>391</v>
      </c>
      <c r="B56" s="311"/>
      <c r="C56" s="312"/>
      <c r="D56" s="429"/>
      <c r="E56" s="11"/>
      <c r="F56" s="144"/>
      <c r="G56" s="33"/>
      <c r="H56" s="144"/>
      <c r="I56" s="144"/>
      <c r="J56" s="33"/>
      <c r="K56" s="33"/>
      <c r="L56" s="158"/>
      <c r="M56" s="158"/>
      <c r="N56" s="147"/>
    </row>
    <row r="57" spans="1:14" s="3" customFormat="1" ht="15.75" x14ac:dyDescent="0.2">
      <c r="A57" s="38" t="s">
        <v>396</v>
      </c>
      <c r="B57" s="283"/>
      <c r="C57" s="284"/>
      <c r="D57" s="256"/>
      <c r="E57" s="27"/>
      <c r="F57" s="144"/>
      <c r="G57" s="33"/>
      <c r="H57" s="144"/>
      <c r="I57" s="144"/>
      <c r="J57" s="33"/>
      <c r="K57" s="33"/>
      <c r="L57" s="158"/>
      <c r="M57" s="158"/>
      <c r="N57" s="147"/>
    </row>
    <row r="58" spans="1:14" s="3" customFormat="1" ht="15.75" x14ac:dyDescent="0.2">
      <c r="A58" s="46" t="s">
        <v>397</v>
      </c>
      <c r="B58" s="285"/>
      <c r="C58" s="286"/>
      <c r="D58" s="257"/>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270</v>
      </c>
      <c r="C61" s="26"/>
      <c r="D61" s="26"/>
      <c r="E61" s="26"/>
      <c r="F61" s="26"/>
      <c r="G61" s="26"/>
      <c r="H61" s="26"/>
      <c r="I61" s="26"/>
      <c r="J61" s="26"/>
      <c r="K61" s="26"/>
      <c r="L61" s="26"/>
      <c r="M61" s="26"/>
    </row>
    <row r="62" spans="1:14" ht="15.75" x14ac:dyDescent="0.25">
      <c r="B62" s="728"/>
      <c r="C62" s="728"/>
      <c r="D62" s="728"/>
      <c r="E62" s="300"/>
      <c r="F62" s="728"/>
      <c r="G62" s="728"/>
      <c r="H62" s="728"/>
      <c r="I62" s="300"/>
      <c r="J62" s="728"/>
      <c r="K62" s="728"/>
      <c r="L62" s="728"/>
      <c r="M62" s="300"/>
    </row>
    <row r="63" spans="1:14" x14ac:dyDescent="0.2">
      <c r="A63" s="143"/>
      <c r="B63" s="724" t="s">
        <v>0</v>
      </c>
      <c r="C63" s="725"/>
      <c r="D63" s="726"/>
      <c r="E63" s="301"/>
      <c r="F63" s="725" t="s">
        <v>1</v>
      </c>
      <c r="G63" s="725"/>
      <c r="H63" s="725"/>
      <c r="I63" s="305"/>
      <c r="J63" s="724" t="s">
        <v>2</v>
      </c>
      <c r="K63" s="725"/>
      <c r="L63" s="725"/>
      <c r="M63" s="305"/>
    </row>
    <row r="64" spans="1:14" x14ac:dyDescent="0.2">
      <c r="A64" s="140"/>
      <c r="B64" s="151" t="s">
        <v>372</v>
      </c>
      <c r="C64" s="151" t="s">
        <v>373</v>
      </c>
      <c r="D64" s="246" t="s">
        <v>3</v>
      </c>
      <c r="E64" s="306" t="s">
        <v>29</v>
      </c>
      <c r="F64" s="151" t="s">
        <v>372</v>
      </c>
      <c r="G64" s="151" t="s">
        <v>373</v>
      </c>
      <c r="H64" s="246" t="s">
        <v>3</v>
      </c>
      <c r="I64" s="306" t="s">
        <v>29</v>
      </c>
      <c r="J64" s="151" t="s">
        <v>372</v>
      </c>
      <c r="K64" s="151" t="s">
        <v>373</v>
      </c>
      <c r="L64" s="246" t="s">
        <v>3</v>
      </c>
      <c r="M64" s="161" t="s">
        <v>29</v>
      </c>
    </row>
    <row r="65" spans="1:14" x14ac:dyDescent="0.2">
      <c r="A65" s="692"/>
      <c r="B65" s="155"/>
      <c r="C65" s="155"/>
      <c r="D65" s="248" t="s">
        <v>4</v>
      </c>
      <c r="E65" s="155" t="s">
        <v>30</v>
      </c>
      <c r="F65" s="160"/>
      <c r="G65" s="160"/>
      <c r="H65" s="246" t="s">
        <v>4</v>
      </c>
      <c r="I65" s="155" t="s">
        <v>30</v>
      </c>
      <c r="J65" s="160"/>
      <c r="K65" s="206"/>
      <c r="L65" s="155" t="s">
        <v>4</v>
      </c>
      <c r="M65" s="155" t="s">
        <v>30</v>
      </c>
    </row>
    <row r="66" spans="1:14" ht="15.75" x14ac:dyDescent="0.2">
      <c r="A66" s="14" t="s">
        <v>23</v>
      </c>
      <c r="B66" s="355"/>
      <c r="C66" s="355"/>
      <c r="D66" s="352"/>
      <c r="E66" s="11"/>
      <c r="F66" s="354"/>
      <c r="G66" s="354"/>
      <c r="H66" s="352"/>
      <c r="I66" s="11"/>
      <c r="J66" s="310"/>
      <c r="K66" s="317"/>
      <c r="L66" s="429"/>
      <c r="M66" s="11"/>
    </row>
    <row r="67" spans="1:14" x14ac:dyDescent="0.2">
      <c r="A67" s="420" t="s">
        <v>9</v>
      </c>
      <c r="B67" s="44"/>
      <c r="C67" s="144"/>
      <c r="D67" s="165"/>
      <c r="E67" s="27"/>
      <c r="F67" s="234"/>
      <c r="G67" s="144"/>
      <c r="H67" s="165"/>
      <c r="I67" s="27"/>
      <c r="J67" s="289"/>
      <c r="K67" s="44"/>
      <c r="L67" s="256"/>
      <c r="M67" s="27"/>
    </row>
    <row r="68" spans="1:14" x14ac:dyDescent="0.2">
      <c r="A68" s="21" t="s">
        <v>10</v>
      </c>
      <c r="B68" s="293"/>
      <c r="C68" s="294"/>
      <c r="D68" s="165"/>
      <c r="E68" s="27"/>
      <c r="F68" s="293"/>
      <c r="G68" s="294"/>
      <c r="H68" s="165"/>
      <c r="I68" s="27"/>
      <c r="J68" s="289"/>
      <c r="K68" s="44"/>
      <c r="L68" s="256"/>
      <c r="M68" s="27"/>
    </row>
    <row r="69" spans="1:14" ht="15.75" x14ac:dyDescent="0.2">
      <c r="A69" s="694" t="s">
        <v>398</v>
      </c>
      <c r="B69" s="287"/>
      <c r="C69" s="287"/>
      <c r="D69" s="165"/>
      <c r="E69" s="418"/>
      <c r="F69" s="287"/>
      <c r="G69" s="287"/>
      <c r="H69" s="165"/>
      <c r="I69" s="418"/>
      <c r="J69" s="287"/>
      <c r="K69" s="287"/>
      <c r="L69" s="165"/>
      <c r="M69" s="23"/>
    </row>
    <row r="70" spans="1:14" x14ac:dyDescent="0.2">
      <c r="A70" s="694" t="s">
        <v>12</v>
      </c>
      <c r="B70" s="295"/>
      <c r="C70" s="296"/>
      <c r="D70" s="165"/>
      <c r="E70" s="418"/>
      <c r="F70" s="287"/>
      <c r="G70" s="287"/>
      <c r="H70" s="165"/>
      <c r="I70" s="418"/>
      <c r="J70" s="287"/>
      <c r="K70" s="287"/>
      <c r="L70" s="165"/>
      <c r="M70" s="23"/>
    </row>
    <row r="71" spans="1:14" x14ac:dyDescent="0.2">
      <c r="A71" s="694" t="s">
        <v>13</v>
      </c>
      <c r="B71" s="235"/>
      <c r="C71" s="291"/>
      <c r="D71" s="165"/>
      <c r="E71" s="418"/>
      <c r="F71" s="287"/>
      <c r="G71" s="287"/>
      <c r="H71" s="165"/>
      <c r="I71" s="418"/>
      <c r="J71" s="287"/>
      <c r="K71" s="287"/>
      <c r="L71" s="165"/>
      <c r="M71" s="23"/>
    </row>
    <row r="72" spans="1:14" ht="15.75" x14ac:dyDescent="0.2">
      <c r="A72" s="694" t="s">
        <v>399</v>
      </c>
      <c r="B72" s="287"/>
      <c r="C72" s="287"/>
      <c r="D72" s="165"/>
      <c r="E72" s="418"/>
      <c r="F72" s="287"/>
      <c r="G72" s="287"/>
      <c r="H72" s="165"/>
      <c r="I72" s="418"/>
      <c r="J72" s="287"/>
      <c r="K72" s="287"/>
      <c r="L72" s="165"/>
      <c r="M72" s="23"/>
    </row>
    <row r="73" spans="1:14" x14ac:dyDescent="0.2">
      <c r="A73" s="694" t="s">
        <v>12</v>
      </c>
      <c r="B73" s="235"/>
      <c r="C73" s="291"/>
      <c r="D73" s="165"/>
      <c r="E73" s="418"/>
      <c r="F73" s="287"/>
      <c r="G73" s="287"/>
      <c r="H73" s="165"/>
      <c r="I73" s="418"/>
      <c r="J73" s="287"/>
      <c r="K73" s="287"/>
      <c r="L73" s="165"/>
      <c r="M73" s="23"/>
    </row>
    <row r="74" spans="1:14" s="3" customFormat="1" x14ac:dyDescent="0.2">
      <c r="A74" s="694" t="s">
        <v>13</v>
      </c>
      <c r="B74" s="235"/>
      <c r="C74" s="291"/>
      <c r="D74" s="165"/>
      <c r="E74" s="418"/>
      <c r="F74" s="287"/>
      <c r="G74" s="287"/>
      <c r="H74" s="165"/>
      <c r="I74" s="418"/>
      <c r="J74" s="287"/>
      <c r="K74" s="287"/>
      <c r="L74" s="165"/>
      <c r="M74" s="23"/>
      <c r="N74" s="147"/>
    </row>
    <row r="75" spans="1:14" s="3" customFormat="1" x14ac:dyDescent="0.2">
      <c r="A75" s="21" t="s">
        <v>346</v>
      </c>
      <c r="B75" s="234"/>
      <c r="C75" s="144"/>
      <c r="D75" s="165"/>
      <c r="E75" s="27"/>
      <c r="F75" s="234"/>
      <c r="G75" s="144"/>
      <c r="H75" s="165"/>
      <c r="I75" s="27"/>
      <c r="J75" s="289"/>
      <c r="K75" s="44"/>
      <c r="L75" s="256"/>
      <c r="M75" s="27"/>
      <c r="N75" s="147"/>
    </row>
    <row r="76" spans="1:14" s="3" customFormat="1" x14ac:dyDescent="0.2">
      <c r="A76" s="21" t="s">
        <v>345</v>
      </c>
      <c r="B76" s="234"/>
      <c r="C76" s="144"/>
      <c r="D76" s="165"/>
      <c r="E76" s="27"/>
      <c r="F76" s="234"/>
      <c r="G76" s="144"/>
      <c r="H76" s="165"/>
      <c r="I76" s="27"/>
      <c r="J76" s="289"/>
      <c r="K76" s="44"/>
      <c r="L76" s="256"/>
      <c r="M76" s="27"/>
      <c r="N76" s="147"/>
    </row>
    <row r="77" spans="1:14" ht="15.75" x14ac:dyDescent="0.2">
      <c r="A77" s="21" t="s">
        <v>400</v>
      </c>
      <c r="B77" s="234"/>
      <c r="C77" s="234"/>
      <c r="D77" s="165"/>
      <c r="E77" s="27"/>
      <c r="F77" s="234"/>
      <c r="G77" s="144"/>
      <c r="H77" s="165"/>
      <c r="I77" s="27"/>
      <c r="J77" s="289"/>
      <c r="K77" s="44"/>
      <c r="L77" s="256"/>
      <c r="M77" s="27"/>
    </row>
    <row r="78" spans="1:14" x14ac:dyDescent="0.2">
      <c r="A78" s="21" t="s">
        <v>9</v>
      </c>
      <c r="B78" s="234"/>
      <c r="C78" s="144"/>
      <c r="D78" s="165"/>
      <c r="E78" s="27"/>
      <c r="F78" s="234"/>
      <c r="G78" s="144"/>
      <c r="H78" s="165"/>
      <c r="I78" s="27"/>
      <c r="J78" s="289"/>
      <c r="K78" s="44"/>
      <c r="L78" s="256"/>
      <c r="M78" s="27"/>
    </row>
    <row r="79" spans="1:14" x14ac:dyDescent="0.2">
      <c r="A79" s="21" t="s">
        <v>10</v>
      </c>
      <c r="B79" s="293"/>
      <c r="C79" s="294"/>
      <c r="D79" s="165"/>
      <c r="E79" s="27"/>
      <c r="F79" s="293"/>
      <c r="G79" s="294"/>
      <c r="H79" s="165"/>
      <c r="I79" s="27"/>
      <c r="J79" s="289"/>
      <c r="K79" s="44"/>
      <c r="L79" s="256"/>
      <c r="M79" s="27"/>
    </row>
    <row r="80" spans="1:14" ht="15.75" x14ac:dyDescent="0.2">
      <c r="A80" s="694" t="s">
        <v>398</v>
      </c>
      <c r="B80" s="287"/>
      <c r="C80" s="287"/>
      <c r="D80" s="165"/>
      <c r="E80" s="418"/>
      <c r="F80" s="287"/>
      <c r="G80" s="287"/>
      <c r="H80" s="165"/>
      <c r="I80" s="418"/>
      <c r="J80" s="287"/>
      <c r="K80" s="287"/>
      <c r="L80" s="165"/>
      <c r="M80" s="23"/>
    </row>
    <row r="81" spans="1:13" x14ac:dyDescent="0.2">
      <c r="A81" s="694" t="s">
        <v>12</v>
      </c>
      <c r="B81" s="235"/>
      <c r="C81" s="291"/>
      <c r="D81" s="165"/>
      <c r="E81" s="418"/>
      <c r="F81" s="287"/>
      <c r="G81" s="287"/>
      <c r="H81" s="165"/>
      <c r="I81" s="418"/>
      <c r="J81" s="287"/>
      <c r="K81" s="287"/>
      <c r="L81" s="165"/>
      <c r="M81" s="23"/>
    </row>
    <row r="82" spans="1:13" x14ac:dyDescent="0.2">
      <c r="A82" s="694" t="s">
        <v>13</v>
      </c>
      <c r="B82" s="235"/>
      <c r="C82" s="291"/>
      <c r="D82" s="165"/>
      <c r="E82" s="418"/>
      <c r="F82" s="287"/>
      <c r="G82" s="287"/>
      <c r="H82" s="165"/>
      <c r="I82" s="418"/>
      <c r="J82" s="287"/>
      <c r="K82" s="287"/>
      <c r="L82" s="165"/>
      <c r="M82" s="23"/>
    </row>
    <row r="83" spans="1:13" ht="15.75" x14ac:dyDescent="0.2">
      <c r="A83" s="694" t="s">
        <v>399</v>
      </c>
      <c r="B83" s="287"/>
      <c r="C83" s="287"/>
      <c r="D83" s="165"/>
      <c r="E83" s="418"/>
      <c r="F83" s="287"/>
      <c r="G83" s="287"/>
      <c r="H83" s="165"/>
      <c r="I83" s="418"/>
      <c r="J83" s="287"/>
      <c r="K83" s="287"/>
      <c r="L83" s="165"/>
      <c r="M83" s="23"/>
    </row>
    <row r="84" spans="1:13" x14ac:dyDescent="0.2">
      <c r="A84" s="694" t="s">
        <v>12</v>
      </c>
      <c r="B84" s="235"/>
      <c r="C84" s="291"/>
      <c r="D84" s="165"/>
      <c r="E84" s="418"/>
      <c r="F84" s="287"/>
      <c r="G84" s="287"/>
      <c r="H84" s="165"/>
      <c r="I84" s="418"/>
      <c r="J84" s="287"/>
      <c r="K84" s="287"/>
      <c r="L84" s="165"/>
      <c r="M84" s="23"/>
    </row>
    <row r="85" spans="1:13" x14ac:dyDescent="0.2">
      <c r="A85" s="694" t="s">
        <v>13</v>
      </c>
      <c r="B85" s="235"/>
      <c r="C85" s="291"/>
      <c r="D85" s="165"/>
      <c r="E85" s="418"/>
      <c r="F85" s="287"/>
      <c r="G85" s="287"/>
      <c r="H85" s="165"/>
      <c r="I85" s="418"/>
      <c r="J85" s="287"/>
      <c r="K85" s="287"/>
      <c r="L85" s="165"/>
      <c r="M85" s="23"/>
    </row>
    <row r="86" spans="1:13" ht="15.75" x14ac:dyDescent="0.2">
      <c r="A86" s="21" t="s">
        <v>401</v>
      </c>
      <c r="B86" s="234"/>
      <c r="C86" s="144"/>
      <c r="D86" s="165"/>
      <c r="E86" s="27"/>
      <c r="F86" s="234"/>
      <c r="G86" s="144"/>
      <c r="H86" s="165"/>
      <c r="I86" s="27"/>
      <c r="J86" s="289"/>
      <c r="K86" s="44"/>
      <c r="L86" s="256"/>
      <c r="M86" s="27"/>
    </row>
    <row r="87" spans="1:13" ht="15.75" x14ac:dyDescent="0.2">
      <c r="A87" s="13" t="s">
        <v>383</v>
      </c>
      <c r="B87" s="355"/>
      <c r="C87" s="355"/>
      <c r="D87" s="170"/>
      <c r="E87" s="11"/>
      <c r="F87" s="354"/>
      <c r="G87" s="354"/>
      <c r="H87" s="170"/>
      <c r="I87" s="11"/>
      <c r="J87" s="310"/>
      <c r="K87" s="236"/>
      <c r="L87" s="429"/>
      <c r="M87" s="11"/>
    </row>
    <row r="88" spans="1:13" x14ac:dyDescent="0.2">
      <c r="A88" s="21" t="s">
        <v>9</v>
      </c>
      <c r="B88" s="234"/>
      <c r="C88" s="144"/>
      <c r="D88" s="165"/>
      <c r="E88" s="27"/>
      <c r="F88" s="234"/>
      <c r="G88" s="144"/>
      <c r="H88" s="165"/>
      <c r="I88" s="27"/>
      <c r="J88" s="289"/>
      <c r="K88" s="44"/>
      <c r="L88" s="256"/>
      <c r="M88" s="27"/>
    </row>
    <row r="89" spans="1:13" x14ac:dyDescent="0.2">
      <c r="A89" s="21" t="s">
        <v>10</v>
      </c>
      <c r="B89" s="234"/>
      <c r="C89" s="144"/>
      <c r="D89" s="165"/>
      <c r="E89" s="27"/>
      <c r="F89" s="234"/>
      <c r="G89" s="144"/>
      <c r="H89" s="165"/>
      <c r="I89" s="27"/>
      <c r="J89" s="289"/>
      <c r="K89" s="44"/>
      <c r="L89" s="256"/>
      <c r="M89" s="27"/>
    </row>
    <row r="90" spans="1:13" ht="15.75" x14ac:dyDescent="0.2">
      <c r="A90" s="694" t="s">
        <v>398</v>
      </c>
      <c r="B90" s="287"/>
      <c r="C90" s="287"/>
      <c r="D90" s="165"/>
      <c r="E90" s="418"/>
      <c r="F90" s="287"/>
      <c r="G90" s="287"/>
      <c r="H90" s="165"/>
      <c r="I90" s="418"/>
      <c r="J90" s="287"/>
      <c r="K90" s="287"/>
      <c r="L90" s="165"/>
      <c r="M90" s="23"/>
    </row>
    <row r="91" spans="1:13" x14ac:dyDescent="0.2">
      <c r="A91" s="694" t="s">
        <v>12</v>
      </c>
      <c r="B91" s="235"/>
      <c r="C91" s="291"/>
      <c r="D91" s="165"/>
      <c r="E91" s="418"/>
      <c r="F91" s="287"/>
      <c r="G91" s="287"/>
      <c r="H91" s="165"/>
      <c r="I91" s="418"/>
      <c r="J91" s="287"/>
      <c r="K91" s="287"/>
      <c r="L91" s="165"/>
      <c r="M91" s="23"/>
    </row>
    <row r="92" spans="1:13" x14ac:dyDescent="0.2">
      <c r="A92" s="694" t="s">
        <v>13</v>
      </c>
      <c r="B92" s="235"/>
      <c r="C92" s="291"/>
      <c r="D92" s="165"/>
      <c r="E92" s="418"/>
      <c r="F92" s="287"/>
      <c r="G92" s="287"/>
      <c r="H92" s="165"/>
      <c r="I92" s="418"/>
      <c r="J92" s="287"/>
      <c r="K92" s="287"/>
      <c r="L92" s="165"/>
      <c r="M92" s="23"/>
    </row>
    <row r="93" spans="1:13" ht="15.75" x14ac:dyDescent="0.2">
      <c r="A93" s="694" t="s">
        <v>399</v>
      </c>
      <c r="B93" s="287"/>
      <c r="C93" s="287"/>
      <c r="D93" s="165"/>
      <c r="E93" s="418"/>
      <c r="F93" s="287"/>
      <c r="G93" s="287"/>
      <c r="H93" s="165"/>
      <c r="I93" s="418"/>
      <c r="J93" s="287"/>
      <c r="K93" s="287"/>
      <c r="L93" s="165"/>
      <c r="M93" s="23"/>
    </row>
    <row r="94" spans="1:13" x14ac:dyDescent="0.2">
      <c r="A94" s="694" t="s">
        <v>12</v>
      </c>
      <c r="B94" s="235"/>
      <c r="C94" s="291"/>
      <c r="D94" s="165"/>
      <c r="E94" s="418"/>
      <c r="F94" s="287"/>
      <c r="G94" s="287"/>
      <c r="H94" s="165"/>
      <c r="I94" s="418"/>
      <c r="J94" s="287"/>
      <c r="K94" s="287"/>
      <c r="L94" s="165"/>
      <c r="M94" s="23"/>
    </row>
    <row r="95" spans="1:13" x14ac:dyDescent="0.2">
      <c r="A95" s="694" t="s">
        <v>13</v>
      </c>
      <c r="B95" s="235"/>
      <c r="C95" s="291"/>
      <c r="D95" s="165"/>
      <c r="E95" s="418"/>
      <c r="F95" s="287"/>
      <c r="G95" s="287"/>
      <c r="H95" s="165"/>
      <c r="I95" s="418"/>
      <c r="J95" s="287"/>
      <c r="K95" s="287"/>
      <c r="L95" s="165"/>
      <c r="M95" s="23"/>
    </row>
    <row r="96" spans="1:13" x14ac:dyDescent="0.2">
      <c r="A96" s="21" t="s">
        <v>344</v>
      </c>
      <c r="B96" s="234"/>
      <c r="C96" s="144"/>
      <c r="D96" s="165"/>
      <c r="E96" s="27"/>
      <c r="F96" s="234"/>
      <c r="G96" s="144"/>
      <c r="H96" s="165"/>
      <c r="I96" s="27"/>
      <c r="J96" s="289"/>
      <c r="K96" s="44"/>
      <c r="L96" s="256"/>
      <c r="M96" s="27"/>
    </row>
    <row r="97" spans="1:13" x14ac:dyDescent="0.2">
      <c r="A97" s="21" t="s">
        <v>343</v>
      </c>
      <c r="B97" s="234"/>
      <c r="C97" s="144"/>
      <c r="D97" s="165"/>
      <c r="E97" s="27"/>
      <c r="F97" s="234"/>
      <c r="G97" s="144"/>
      <c r="H97" s="165"/>
      <c r="I97" s="27"/>
      <c r="J97" s="289"/>
      <c r="K97" s="44"/>
      <c r="L97" s="256"/>
      <c r="M97" s="27"/>
    </row>
    <row r="98" spans="1:13" ht="15.75" x14ac:dyDescent="0.2">
      <c r="A98" s="21" t="s">
        <v>400</v>
      </c>
      <c r="B98" s="234"/>
      <c r="C98" s="234"/>
      <c r="D98" s="165"/>
      <c r="E98" s="27"/>
      <c r="F98" s="293"/>
      <c r="G98" s="293"/>
      <c r="H98" s="165"/>
      <c r="I98" s="27"/>
      <c r="J98" s="289"/>
      <c r="K98" s="44"/>
      <c r="L98" s="256"/>
      <c r="M98" s="27"/>
    </row>
    <row r="99" spans="1:13" x14ac:dyDescent="0.2">
      <c r="A99" s="21" t="s">
        <v>9</v>
      </c>
      <c r="B99" s="293"/>
      <c r="C99" s="294"/>
      <c r="D99" s="165"/>
      <c r="E99" s="27"/>
      <c r="F99" s="234"/>
      <c r="G99" s="144"/>
      <c r="H99" s="165"/>
      <c r="I99" s="27"/>
      <c r="J99" s="289"/>
      <c r="K99" s="44"/>
      <c r="L99" s="256"/>
      <c r="M99" s="27"/>
    </row>
    <row r="100" spans="1:13" x14ac:dyDescent="0.2">
      <c r="A100" s="21" t="s">
        <v>10</v>
      </c>
      <c r="B100" s="293"/>
      <c r="C100" s="294"/>
      <c r="D100" s="165"/>
      <c r="E100" s="27"/>
      <c r="F100" s="234"/>
      <c r="G100" s="234"/>
      <c r="H100" s="165"/>
      <c r="I100" s="27"/>
      <c r="J100" s="289"/>
      <c r="K100" s="44"/>
      <c r="L100" s="256"/>
      <c r="M100" s="27"/>
    </row>
    <row r="101" spans="1:13" ht="15.75" x14ac:dyDescent="0.2">
      <c r="A101" s="694" t="s">
        <v>398</v>
      </c>
      <c r="B101" s="287"/>
      <c r="C101" s="287"/>
      <c r="D101" s="165"/>
      <c r="E101" s="418"/>
      <c r="F101" s="287"/>
      <c r="G101" s="287"/>
      <c r="H101" s="165"/>
      <c r="I101" s="418"/>
      <c r="J101" s="287"/>
      <c r="K101" s="287"/>
      <c r="L101" s="165"/>
      <c r="M101" s="23"/>
    </row>
    <row r="102" spans="1:13" x14ac:dyDescent="0.2">
      <c r="A102" s="694" t="s">
        <v>12</v>
      </c>
      <c r="B102" s="235"/>
      <c r="C102" s="291"/>
      <c r="D102" s="165"/>
      <c r="E102" s="418"/>
      <c r="F102" s="287"/>
      <c r="G102" s="287"/>
      <c r="H102" s="165"/>
      <c r="I102" s="418"/>
      <c r="J102" s="287"/>
      <c r="K102" s="287"/>
      <c r="L102" s="165"/>
      <c r="M102" s="23"/>
    </row>
    <row r="103" spans="1:13" x14ac:dyDescent="0.2">
      <c r="A103" s="694" t="s">
        <v>13</v>
      </c>
      <c r="B103" s="235"/>
      <c r="C103" s="291"/>
      <c r="D103" s="165"/>
      <c r="E103" s="418"/>
      <c r="F103" s="287"/>
      <c r="G103" s="287"/>
      <c r="H103" s="165"/>
      <c r="I103" s="418"/>
      <c r="J103" s="287"/>
      <c r="K103" s="287"/>
      <c r="L103" s="165"/>
      <c r="M103" s="23"/>
    </row>
    <row r="104" spans="1:13" ht="15.75" x14ac:dyDescent="0.2">
      <c r="A104" s="694" t="s">
        <v>399</v>
      </c>
      <c r="B104" s="287"/>
      <c r="C104" s="287"/>
      <c r="D104" s="165"/>
      <c r="E104" s="418"/>
      <c r="F104" s="287"/>
      <c r="G104" s="287"/>
      <c r="H104" s="165"/>
      <c r="I104" s="418"/>
      <c r="J104" s="287"/>
      <c r="K104" s="287"/>
      <c r="L104" s="165"/>
      <c r="M104" s="23"/>
    </row>
    <row r="105" spans="1:13" x14ac:dyDescent="0.2">
      <c r="A105" s="694" t="s">
        <v>12</v>
      </c>
      <c r="B105" s="235"/>
      <c r="C105" s="291"/>
      <c r="D105" s="165"/>
      <c r="E105" s="418"/>
      <c r="F105" s="287"/>
      <c r="G105" s="287"/>
      <c r="H105" s="165"/>
      <c r="I105" s="418"/>
      <c r="J105" s="287"/>
      <c r="K105" s="287"/>
      <c r="L105" s="165"/>
      <c r="M105" s="23"/>
    </row>
    <row r="106" spans="1:13" x14ac:dyDescent="0.2">
      <c r="A106" s="694" t="s">
        <v>13</v>
      </c>
      <c r="B106" s="235"/>
      <c r="C106" s="291"/>
      <c r="D106" s="165"/>
      <c r="E106" s="418"/>
      <c r="F106" s="287"/>
      <c r="G106" s="287"/>
      <c r="H106" s="165"/>
      <c r="I106" s="418"/>
      <c r="J106" s="287"/>
      <c r="K106" s="287"/>
      <c r="L106" s="165"/>
      <c r="M106" s="23"/>
    </row>
    <row r="107" spans="1:13" ht="15.75" x14ac:dyDescent="0.2">
      <c r="A107" s="21" t="s">
        <v>402</v>
      </c>
      <c r="B107" s="234"/>
      <c r="C107" s="144"/>
      <c r="D107" s="165"/>
      <c r="E107" s="27"/>
      <c r="F107" s="234"/>
      <c r="G107" s="144"/>
      <c r="H107" s="165"/>
      <c r="I107" s="27"/>
      <c r="J107" s="289"/>
      <c r="K107" s="44"/>
      <c r="L107" s="256"/>
      <c r="M107" s="27"/>
    </row>
    <row r="108" spans="1:13" ht="15.75" x14ac:dyDescent="0.2">
      <c r="A108" s="21" t="s">
        <v>403</v>
      </c>
      <c r="B108" s="234"/>
      <c r="C108" s="234"/>
      <c r="D108" s="165"/>
      <c r="E108" s="27"/>
      <c r="F108" s="234"/>
      <c r="G108" s="234"/>
      <c r="H108" s="165"/>
      <c r="I108" s="27"/>
      <c r="J108" s="289"/>
      <c r="K108" s="44"/>
      <c r="L108" s="256"/>
      <c r="M108" s="27"/>
    </row>
    <row r="109" spans="1:13" ht="15.75" x14ac:dyDescent="0.2">
      <c r="A109" s="21" t="s">
        <v>404</v>
      </c>
      <c r="B109" s="234"/>
      <c r="C109" s="234"/>
      <c r="D109" s="165"/>
      <c r="E109" s="27"/>
      <c r="F109" s="234"/>
      <c r="G109" s="234"/>
      <c r="H109" s="165"/>
      <c r="I109" s="27"/>
      <c r="J109" s="289"/>
      <c r="K109" s="44"/>
      <c r="L109" s="256"/>
      <c r="M109" s="27"/>
    </row>
    <row r="110" spans="1:13" ht="15.75" x14ac:dyDescent="0.2">
      <c r="A110" s="21" t="s">
        <v>405</v>
      </c>
      <c r="B110" s="234"/>
      <c r="C110" s="234"/>
      <c r="D110" s="165"/>
      <c r="E110" s="27"/>
      <c r="F110" s="234"/>
      <c r="G110" s="234"/>
      <c r="H110" s="165"/>
      <c r="I110" s="27"/>
      <c r="J110" s="289"/>
      <c r="K110" s="44"/>
      <c r="L110" s="256"/>
      <c r="M110" s="27"/>
    </row>
    <row r="111" spans="1:13" ht="15.75" x14ac:dyDescent="0.2">
      <c r="A111" s="13" t="s">
        <v>384</v>
      </c>
      <c r="B111" s="309"/>
      <c r="C111" s="158"/>
      <c r="D111" s="170"/>
      <c r="E111" s="11"/>
      <c r="F111" s="309"/>
      <c r="G111" s="158"/>
      <c r="H111" s="170"/>
      <c r="I111" s="11"/>
      <c r="J111" s="310"/>
      <c r="K111" s="236"/>
      <c r="L111" s="429"/>
      <c r="M111" s="11"/>
    </row>
    <row r="112" spans="1:13" x14ac:dyDescent="0.2">
      <c r="A112" s="21" t="s">
        <v>9</v>
      </c>
      <c r="B112" s="234"/>
      <c r="C112" s="144"/>
      <c r="D112" s="165"/>
      <c r="E112" s="27"/>
      <c r="F112" s="234"/>
      <c r="G112" s="144"/>
      <c r="H112" s="165"/>
      <c r="I112" s="27"/>
      <c r="J112" s="289"/>
      <c r="K112" s="44"/>
      <c r="L112" s="256"/>
      <c r="M112" s="27"/>
    </row>
    <row r="113" spans="1:14" x14ac:dyDescent="0.2">
      <c r="A113" s="21" t="s">
        <v>10</v>
      </c>
      <c r="B113" s="234"/>
      <c r="C113" s="144"/>
      <c r="D113" s="165"/>
      <c r="E113" s="27"/>
      <c r="F113" s="234"/>
      <c r="G113" s="144"/>
      <c r="H113" s="165"/>
      <c r="I113" s="27"/>
      <c r="J113" s="289"/>
      <c r="K113" s="44"/>
      <c r="L113" s="256"/>
      <c r="M113" s="27"/>
    </row>
    <row r="114" spans="1:14" x14ac:dyDescent="0.2">
      <c r="A114" s="21" t="s">
        <v>26</v>
      </c>
      <c r="B114" s="234"/>
      <c r="C114" s="144"/>
      <c r="D114" s="165"/>
      <c r="E114" s="27"/>
      <c r="F114" s="234"/>
      <c r="G114" s="144"/>
      <c r="H114" s="165"/>
      <c r="I114" s="27"/>
      <c r="J114" s="289"/>
      <c r="K114" s="44"/>
      <c r="L114" s="256"/>
      <c r="M114" s="27"/>
    </row>
    <row r="115" spans="1:14" x14ac:dyDescent="0.2">
      <c r="A115" s="694" t="s">
        <v>15</v>
      </c>
      <c r="B115" s="287"/>
      <c r="C115" s="287"/>
      <c r="D115" s="165"/>
      <c r="E115" s="418"/>
      <c r="F115" s="287"/>
      <c r="G115" s="287"/>
      <c r="H115" s="165"/>
      <c r="I115" s="418"/>
      <c r="J115" s="287"/>
      <c r="K115" s="287"/>
      <c r="L115" s="165"/>
      <c r="M115" s="23"/>
    </row>
    <row r="116" spans="1:14" ht="15.75" x14ac:dyDescent="0.2">
      <c r="A116" s="21" t="s">
        <v>410</v>
      </c>
      <c r="B116" s="234"/>
      <c r="C116" s="234"/>
      <c r="D116" s="165"/>
      <c r="E116" s="27"/>
      <c r="F116" s="234"/>
      <c r="G116" s="234"/>
      <c r="H116" s="165"/>
      <c r="I116" s="27"/>
      <c r="J116" s="289"/>
      <c r="K116" s="44"/>
      <c r="L116" s="256"/>
      <c r="M116" s="27"/>
    </row>
    <row r="117" spans="1:14" ht="15.75" x14ac:dyDescent="0.2">
      <c r="A117" s="21" t="s">
        <v>411</v>
      </c>
      <c r="B117" s="234"/>
      <c r="C117" s="234"/>
      <c r="D117" s="165"/>
      <c r="E117" s="27"/>
      <c r="F117" s="234"/>
      <c r="G117" s="234"/>
      <c r="H117" s="165"/>
      <c r="I117" s="27"/>
      <c r="J117" s="289"/>
      <c r="K117" s="44"/>
      <c r="L117" s="256"/>
      <c r="M117" s="27"/>
    </row>
    <row r="118" spans="1:14" ht="15.75" x14ac:dyDescent="0.2">
      <c r="A118" s="21" t="s">
        <v>405</v>
      </c>
      <c r="B118" s="234"/>
      <c r="C118" s="234"/>
      <c r="D118" s="165"/>
      <c r="E118" s="27"/>
      <c r="F118" s="234"/>
      <c r="G118" s="234"/>
      <c r="H118" s="165"/>
      <c r="I118" s="27"/>
      <c r="J118" s="289"/>
      <c r="K118" s="44"/>
      <c r="L118" s="256"/>
      <c r="M118" s="27"/>
    </row>
    <row r="119" spans="1:14" ht="15.75" x14ac:dyDescent="0.2">
      <c r="A119" s="13" t="s">
        <v>385</v>
      </c>
      <c r="B119" s="309"/>
      <c r="C119" s="158"/>
      <c r="D119" s="170"/>
      <c r="E119" s="11"/>
      <c r="F119" s="309"/>
      <c r="G119" s="158"/>
      <c r="H119" s="170"/>
      <c r="I119" s="11"/>
      <c r="J119" s="310"/>
      <c r="K119" s="236"/>
      <c r="L119" s="429"/>
      <c r="M119" s="11"/>
    </row>
    <row r="120" spans="1:14" x14ac:dyDescent="0.2">
      <c r="A120" s="21" t="s">
        <v>9</v>
      </c>
      <c r="B120" s="234"/>
      <c r="C120" s="144"/>
      <c r="D120" s="165"/>
      <c r="E120" s="27"/>
      <c r="F120" s="234"/>
      <c r="G120" s="144"/>
      <c r="H120" s="165"/>
      <c r="I120" s="27"/>
      <c r="J120" s="289"/>
      <c r="K120" s="44"/>
      <c r="L120" s="256"/>
      <c r="M120" s="27"/>
    </row>
    <row r="121" spans="1:14" x14ac:dyDescent="0.2">
      <c r="A121" s="21" t="s">
        <v>10</v>
      </c>
      <c r="B121" s="234"/>
      <c r="C121" s="144"/>
      <c r="D121" s="165"/>
      <c r="E121" s="27"/>
      <c r="F121" s="234"/>
      <c r="G121" s="144"/>
      <c r="H121" s="165"/>
      <c r="I121" s="27"/>
      <c r="J121" s="289"/>
      <c r="K121" s="44"/>
      <c r="L121" s="256"/>
      <c r="M121" s="27"/>
    </row>
    <row r="122" spans="1:14" x14ac:dyDescent="0.2">
      <c r="A122" s="21" t="s">
        <v>26</v>
      </c>
      <c r="B122" s="234"/>
      <c r="C122" s="144"/>
      <c r="D122" s="165"/>
      <c r="E122" s="27"/>
      <c r="F122" s="234"/>
      <c r="G122" s="144"/>
      <c r="H122" s="165"/>
      <c r="I122" s="27"/>
      <c r="J122" s="289"/>
      <c r="K122" s="44"/>
      <c r="L122" s="256"/>
      <c r="M122" s="27"/>
    </row>
    <row r="123" spans="1:14" x14ac:dyDescent="0.2">
      <c r="A123" s="694" t="s">
        <v>14</v>
      </c>
      <c r="B123" s="287"/>
      <c r="C123" s="287"/>
      <c r="D123" s="165"/>
      <c r="E123" s="418"/>
      <c r="F123" s="287"/>
      <c r="G123" s="287"/>
      <c r="H123" s="165"/>
      <c r="I123" s="418"/>
      <c r="J123" s="287"/>
      <c r="K123" s="287"/>
      <c r="L123" s="165"/>
      <c r="M123" s="23"/>
    </row>
    <row r="124" spans="1:14" ht="15.75" x14ac:dyDescent="0.2">
      <c r="A124" s="21" t="s">
        <v>412</v>
      </c>
      <c r="B124" s="234"/>
      <c r="C124" s="234"/>
      <c r="D124" s="165"/>
      <c r="E124" s="27"/>
      <c r="F124" s="234"/>
      <c r="G124" s="234"/>
      <c r="H124" s="165"/>
      <c r="I124" s="27"/>
      <c r="J124" s="289"/>
      <c r="K124" s="44"/>
      <c r="L124" s="256"/>
      <c r="M124" s="27"/>
    </row>
    <row r="125" spans="1:14" ht="15.75" x14ac:dyDescent="0.2">
      <c r="A125" s="21" t="s">
        <v>404</v>
      </c>
      <c r="B125" s="234"/>
      <c r="C125" s="234"/>
      <c r="D125" s="165"/>
      <c r="E125" s="27"/>
      <c r="F125" s="234"/>
      <c r="G125" s="234"/>
      <c r="H125" s="165"/>
      <c r="I125" s="27"/>
      <c r="J125" s="289"/>
      <c r="K125" s="44"/>
      <c r="L125" s="256"/>
      <c r="M125" s="27"/>
    </row>
    <row r="126" spans="1:14" ht="15.75" x14ac:dyDescent="0.2">
      <c r="A126" s="10" t="s">
        <v>405</v>
      </c>
      <c r="B126" s="45"/>
      <c r="C126" s="45"/>
      <c r="D126" s="166"/>
      <c r="E126" s="419"/>
      <c r="F126" s="45"/>
      <c r="G126" s="45"/>
      <c r="H126" s="166"/>
      <c r="I126" s="22"/>
      <c r="J126" s="290"/>
      <c r="K126" s="45"/>
      <c r="L126" s="257"/>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8"/>
      <c r="C130" s="728"/>
      <c r="D130" s="728"/>
      <c r="E130" s="300"/>
      <c r="F130" s="728"/>
      <c r="G130" s="728"/>
      <c r="H130" s="728"/>
      <c r="I130" s="300"/>
      <c r="J130" s="728"/>
      <c r="K130" s="728"/>
      <c r="L130" s="728"/>
      <c r="M130" s="300"/>
    </row>
    <row r="131" spans="1:14" s="3" customFormat="1" x14ac:dyDescent="0.2">
      <c r="A131" s="143"/>
      <c r="B131" s="724" t="s">
        <v>0</v>
      </c>
      <c r="C131" s="725"/>
      <c r="D131" s="725"/>
      <c r="E131" s="302"/>
      <c r="F131" s="724" t="s">
        <v>1</v>
      </c>
      <c r="G131" s="725"/>
      <c r="H131" s="725"/>
      <c r="I131" s="305"/>
      <c r="J131" s="724" t="s">
        <v>2</v>
      </c>
      <c r="K131" s="725"/>
      <c r="L131" s="725"/>
      <c r="M131" s="305"/>
      <c r="N131" s="147"/>
    </row>
    <row r="132" spans="1:14" s="3" customFormat="1" x14ac:dyDescent="0.2">
      <c r="A132" s="140"/>
      <c r="B132" s="151" t="s">
        <v>372</v>
      </c>
      <c r="C132" s="151" t="s">
        <v>373</v>
      </c>
      <c r="D132" s="246" t="s">
        <v>3</v>
      </c>
      <c r="E132" s="306" t="s">
        <v>29</v>
      </c>
      <c r="F132" s="151" t="s">
        <v>372</v>
      </c>
      <c r="G132" s="151" t="s">
        <v>373</v>
      </c>
      <c r="H132" s="206" t="s">
        <v>3</v>
      </c>
      <c r="I132" s="161" t="s">
        <v>29</v>
      </c>
      <c r="J132" s="247" t="s">
        <v>372</v>
      </c>
      <c r="K132" s="247" t="s">
        <v>373</v>
      </c>
      <c r="L132" s="248" t="s">
        <v>3</v>
      </c>
      <c r="M132" s="161" t="s">
        <v>29</v>
      </c>
      <c r="N132" s="147"/>
    </row>
    <row r="133" spans="1:14" s="3" customFormat="1" x14ac:dyDescent="0.2">
      <c r="A133" s="692"/>
      <c r="B133" s="155"/>
      <c r="C133" s="155"/>
      <c r="D133" s="248" t="s">
        <v>4</v>
      </c>
      <c r="E133" s="155" t="s">
        <v>30</v>
      </c>
      <c r="F133" s="160"/>
      <c r="G133" s="160"/>
      <c r="H133" s="206" t="s">
        <v>4</v>
      </c>
      <c r="I133" s="155" t="s">
        <v>30</v>
      </c>
      <c r="J133" s="155"/>
      <c r="K133" s="155"/>
      <c r="L133" s="149" t="s">
        <v>4</v>
      </c>
      <c r="M133" s="155" t="s">
        <v>30</v>
      </c>
      <c r="N133" s="147"/>
    </row>
    <row r="134" spans="1:14" s="3" customFormat="1" ht="15.75" x14ac:dyDescent="0.2">
      <c r="A134" s="14" t="s">
        <v>406</v>
      </c>
      <c r="B134" s="236"/>
      <c r="C134" s="310"/>
      <c r="D134" s="352"/>
      <c r="E134" s="11"/>
      <c r="F134" s="317"/>
      <c r="G134" s="318"/>
      <c r="H134" s="432"/>
      <c r="I134" s="24"/>
      <c r="J134" s="319"/>
      <c r="K134" s="319"/>
      <c r="L134" s="428"/>
      <c r="M134" s="11"/>
      <c r="N134" s="147"/>
    </row>
    <row r="135" spans="1:14" s="3" customFormat="1" ht="15.75" x14ac:dyDescent="0.2">
      <c r="A135" s="13" t="s">
        <v>409</v>
      </c>
      <c r="B135" s="236"/>
      <c r="C135" s="310"/>
      <c r="D135" s="170"/>
      <c r="E135" s="11"/>
      <c r="F135" s="236"/>
      <c r="G135" s="310"/>
      <c r="H135" s="433"/>
      <c r="I135" s="24"/>
      <c r="J135" s="309"/>
      <c r="K135" s="309"/>
      <c r="L135" s="429"/>
      <c r="M135" s="11"/>
      <c r="N135" s="147"/>
    </row>
    <row r="136" spans="1:14" s="3" customFormat="1" ht="15.75" x14ac:dyDescent="0.2">
      <c r="A136" s="13" t="s">
        <v>407</v>
      </c>
      <c r="B136" s="236"/>
      <c r="C136" s="310"/>
      <c r="D136" s="170"/>
      <c r="E136" s="11"/>
      <c r="F136" s="236"/>
      <c r="G136" s="310"/>
      <c r="H136" s="433"/>
      <c r="I136" s="24"/>
      <c r="J136" s="309"/>
      <c r="K136" s="309"/>
      <c r="L136" s="429"/>
      <c r="M136" s="11"/>
      <c r="N136" s="147"/>
    </row>
    <row r="137" spans="1:14" s="3" customFormat="1" ht="15.75" x14ac:dyDescent="0.2">
      <c r="A137" s="41" t="s">
        <v>413</v>
      </c>
      <c r="B137" s="278"/>
      <c r="C137" s="316"/>
      <c r="D137" s="168"/>
      <c r="E137" s="9"/>
      <c r="F137" s="278"/>
      <c r="G137" s="316"/>
      <c r="H137" s="434"/>
      <c r="I137" s="36"/>
      <c r="J137" s="315"/>
      <c r="K137" s="315"/>
      <c r="L137" s="430"/>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901" priority="132">
      <formula>kvartal &lt; 4</formula>
    </cfRule>
  </conditionalFormatting>
  <conditionalFormatting sqref="B69">
    <cfRule type="expression" dxfId="900" priority="100">
      <formula>kvartal &lt; 4</formula>
    </cfRule>
  </conditionalFormatting>
  <conditionalFormatting sqref="C69">
    <cfRule type="expression" dxfId="899" priority="99">
      <formula>kvartal &lt; 4</formula>
    </cfRule>
  </conditionalFormatting>
  <conditionalFormatting sqref="B72">
    <cfRule type="expression" dxfId="898" priority="98">
      <formula>kvartal &lt; 4</formula>
    </cfRule>
  </conditionalFormatting>
  <conditionalFormatting sqref="C72">
    <cfRule type="expression" dxfId="897" priority="97">
      <formula>kvartal &lt; 4</formula>
    </cfRule>
  </conditionalFormatting>
  <conditionalFormatting sqref="B80">
    <cfRule type="expression" dxfId="896" priority="96">
      <formula>kvartal &lt; 4</formula>
    </cfRule>
  </conditionalFormatting>
  <conditionalFormatting sqref="C80">
    <cfRule type="expression" dxfId="895" priority="95">
      <formula>kvartal &lt; 4</formula>
    </cfRule>
  </conditionalFormatting>
  <conditionalFormatting sqref="B83">
    <cfRule type="expression" dxfId="894" priority="94">
      <formula>kvartal &lt; 4</formula>
    </cfRule>
  </conditionalFormatting>
  <conditionalFormatting sqref="C83">
    <cfRule type="expression" dxfId="893" priority="93">
      <formula>kvartal &lt; 4</formula>
    </cfRule>
  </conditionalFormatting>
  <conditionalFormatting sqref="B90">
    <cfRule type="expression" dxfId="892" priority="84">
      <formula>kvartal &lt; 4</formula>
    </cfRule>
  </conditionalFormatting>
  <conditionalFormatting sqref="C90">
    <cfRule type="expression" dxfId="891" priority="83">
      <formula>kvartal &lt; 4</formula>
    </cfRule>
  </conditionalFormatting>
  <conditionalFormatting sqref="B93">
    <cfRule type="expression" dxfId="890" priority="82">
      <formula>kvartal &lt; 4</formula>
    </cfRule>
  </conditionalFormatting>
  <conditionalFormatting sqref="C93">
    <cfRule type="expression" dxfId="889" priority="81">
      <formula>kvartal &lt; 4</formula>
    </cfRule>
  </conditionalFormatting>
  <conditionalFormatting sqref="B101">
    <cfRule type="expression" dxfId="888" priority="80">
      <formula>kvartal &lt; 4</formula>
    </cfRule>
  </conditionalFormatting>
  <conditionalFormatting sqref="C101">
    <cfRule type="expression" dxfId="887" priority="79">
      <formula>kvartal &lt; 4</formula>
    </cfRule>
  </conditionalFormatting>
  <conditionalFormatting sqref="B104">
    <cfRule type="expression" dxfId="886" priority="78">
      <formula>kvartal &lt; 4</formula>
    </cfRule>
  </conditionalFormatting>
  <conditionalFormatting sqref="C104">
    <cfRule type="expression" dxfId="885" priority="77">
      <formula>kvartal &lt; 4</formula>
    </cfRule>
  </conditionalFormatting>
  <conditionalFormatting sqref="B115">
    <cfRule type="expression" dxfId="884" priority="76">
      <formula>kvartal &lt; 4</formula>
    </cfRule>
  </conditionalFormatting>
  <conditionalFormatting sqref="C115">
    <cfRule type="expression" dxfId="883" priority="75">
      <formula>kvartal &lt; 4</formula>
    </cfRule>
  </conditionalFormatting>
  <conditionalFormatting sqref="B123">
    <cfRule type="expression" dxfId="882" priority="74">
      <formula>kvartal &lt; 4</formula>
    </cfRule>
  </conditionalFormatting>
  <conditionalFormatting sqref="C123">
    <cfRule type="expression" dxfId="881" priority="73">
      <formula>kvartal &lt; 4</formula>
    </cfRule>
  </conditionalFormatting>
  <conditionalFormatting sqref="F70">
    <cfRule type="expression" dxfId="880" priority="72">
      <formula>kvartal &lt; 4</formula>
    </cfRule>
  </conditionalFormatting>
  <conditionalFormatting sqref="G70">
    <cfRule type="expression" dxfId="879" priority="71">
      <formula>kvartal &lt; 4</formula>
    </cfRule>
  </conditionalFormatting>
  <conditionalFormatting sqref="F71:G71">
    <cfRule type="expression" dxfId="878" priority="70">
      <formula>kvartal &lt; 4</formula>
    </cfRule>
  </conditionalFormatting>
  <conditionalFormatting sqref="F73:G74">
    <cfRule type="expression" dxfId="877" priority="69">
      <formula>kvartal &lt; 4</formula>
    </cfRule>
  </conditionalFormatting>
  <conditionalFormatting sqref="F81:G82">
    <cfRule type="expression" dxfId="876" priority="68">
      <formula>kvartal &lt; 4</formula>
    </cfRule>
  </conditionalFormatting>
  <conditionalFormatting sqref="F84:G85">
    <cfRule type="expression" dxfId="875" priority="67">
      <formula>kvartal &lt; 4</formula>
    </cfRule>
  </conditionalFormatting>
  <conditionalFormatting sqref="F91:G92">
    <cfRule type="expression" dxfId="874" priority="62">
      <formula>kvartal &lt; 4</formula>
    </cfRule>
  </conditionalFormatting>
  <conditionalFormatting sqref="F94:G95">
    <cfRule type="expression" dxfId="873" priority="61">
      <formula>kvartal &lt; 4</formula>
    </cfRule>
  </conditionalFormatting>
  <conditionalFormatting sqref="F102:G103">
    <cfRule type="expression" dxfId="872" priority="60">
      <formula>kvartal &lt; 4</formula>
    </cfRule>
  </conditionalFormatting>
  <conditionalFormatting sqref="F105:G106">
    <cfRule type="expression" dxfId="871" priority="59">
      <formula>kvartal &lt; 4</formula>
    </cfRule>
  </conditionalFormatting>
  <conditionalFormatting sqref="F115">
    <cfRule type="expression" dxfId="870" priority="58">
      <formula>kvartal &lt; 4</formula>
    </cfRule>
  </conditionalFormatting>
  <conditionalFormatting sqref="G115">
    <cfRule type="expression" dxfId="869" priority="57">
      <formula>kvartal &lt; 4</formula>
    </cfRule>
  </conditionalFormatting>
  <conditionalFormatting sqref="F123:G123">
    <cfRule type="expression" dxfId="868" priority="56">
      <formula>kvartal &lt; 4</formula>
    </cfRule>
  </conditionalFormatting>
  <conditionalFormatting sqref="F69:G69">
    <cfRule type="expression" dxfId="867" priority="55">
      <formula>kvartal &lt; 4</formula>
    </cfRule>
  </conditionalFormatting>
  <conditionalFormatting sqref="F72:G72">
    <cfRule type="expression" dxfId="866" priority="54">
      <formula>kvartal &lt; 4</formula>
    </cfRule>
  </conditionalFormatting>
  <conditionalFormatting sqref="F80:G80">
    <cfRule type="expression" dxfId="865" priority="53">
      <formula>kvartal &lt; 4</formula>
    </cfRule>
  </conditionalFormatting>
  <conditionalFormatting sqref="F83:G83">
    <cfRule type="expression" dxfId="864" priority="52">
      <formula>kvartal &lt; 4</formula>
    </cfRule>
  </conditionalFormatting>
  <conditionalFormatting sqref="F90:G90">
    <cfRule type="expression" dxfId="863" priority="46">
      <formula>kvartal &lt; 4</formula>
    </cfRule>
  </conditionalFormatting>
  <conditionalFormatting sqref="F93">
    <cfRule type="expression" dxfId="862" priority="45">
      <formula>kvartal &lt; 4</formula>
    </cfRule>
  </conditionalFormatting>
  <conditionalFormatting sqref="G93">
    <cfRule type="expression" dxfId="861" priority="44">
      <formula>kvartal &lt; 4</formula>
    </cfRule>
  </conditionalFormatting>
  <conditionalFormatting sqref="F101">
    <cfRule type="expression" dxfId="860" priority="43">
      <formula>kvartal &lt; 4</formula>
    </cfRule>
  </conditionalFormatting>
  <conditionalFormatting sqref="G101">
    <cfRule type="expression" dxfId="859" priority="42">
      <formula>kvartal &lt; 4</formula>
    </cfRule>
  </conditionalFormatting>
  <conditionalFormatting sqref="G104">
    <cfRule type="expression" dxfId="858" priority="41">
      <formula>kvartal &lt; 4</formula>
    </cfRule>
  </conditionalFormatting>
  <conditionalFormatting sqref="F104">
    <cfRule type="expression" dxfId="857" priority="40">
      <formula>kvartal &lt; 4</formula>
    </cfRule>
  </conditionalFormatting>
  <conditionalFormatting sqref="J69:K73">
    <cfRule type="expression" dxfId="856" priority="39">
      <formula>kvartal &lt; 4</formula>
    </cfRule>
  </conditionalFormatting>
  <conditionalFormatting sqref="J74:K74">
    <cfRule type="expression" dxfId="855" priority="38">
      <formula>kvartal &lt; 4</formula>
    </cfRule>
  </conditionalFormatting>
  <conditionalFormatting sqref="J80:K85">
    <cfRule type="expression" dxfId="854" priority="37">
      <formula>kvartal &lt; 4</formula>
    </cfRule>
  </conditionalFormatting>
  <conditionalFormatting sqref="J90:K95">
    <cfRule type="expression" dxfId="853" priority="34">
      <formula>kvartal &lt; 4</formula>
    </cfRule>
  </conditionalFormatting>
  <conditionalFormatting sqref="J101:K106">
    <cfRule type="expression" dxfId="852" priority="33">
      <formula>kvartal &lt; 4</formula>
    </cfRule>
  </conditionalFormatting>
  <conditionalFormatting sqref="J115:K115">
    <cfRule type="expression" dxfId="851" priority="32">
      <formula>kvartal &lt; 4</formula>
    </cfRule>
  </conditionalFormatting>
  <conditionalFormatting sqref="J123:K123">
    <cfRule type="expression" dxfId="850" priority="31">
      <formula>kvartal &lt; 4</formula>
    </cfRule>
  </conditionalFormatting>
  <conditionalFormatting sqref="A50:A52">
    <cfRule type="expression" dxfId="849" priority="12">
      <formula>kvartal &lt; 4</formula>
    </cfRule>
  </conditionalFormatting>
  <conditionalFormatting sqref="A69:A74">
    <cfRule type="expression" dxfId="848" priority="10">
      <formula>kvartal &lt; 4</formula>
    </cfRule>
  </conditionalFormatting>
  <conditionalFormatting sqref="A80:A85">
    <cfRule type="expression" dxfId="847" priority="9">
      <formula>kvartal &lt; 4</formula>
    </cfRule>
  </conditionalFormatting>
  <conditionalFormatting sqref="A90:A95">
    <cfRule type="expression" dxfId="846" priority="6">
      <formula>kvartal &lt; 4</formula>
    </cfRule>
  </conditionalFormatting>
  <conditionalFormatting sqref="A101:A106">
    <cfRule type="expression" dxfId="845" priority="5">
      <formula>kvartal &lt; 4</formula>
    </cfRule>
  </conditionalFormatting>
  <conditionalFormatting sqref="A115">
    <cfRule type="expression" dxfId="844" priority="4">
      <formula>kvartal &lt; 4</formula>
    </cfRule>
  </conditionalFormatting>
  <conditionalFormatting sqref="A123">
    <cfRule type="expression" dxfId="843" priority="3">
      <formula>kvartal &lt; 4</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9"/>
  <dimension ref="A1:N144"/>
  <sheetViews>
    <sheetView showGridLines="0" zoomScale="90" zoomScaleNormal="90" workbookViewId="0"/>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130</v>
      </c>
      <c r="B1" s="695">
        <v>6</v>
      </c>
      <c r="C1" s="250" t="s">
        <v>379</v>
      </c>
      <c r="D1" s="26"/>
      <c r="E1" s="26"/>
      <c r="F1" s="26"/>
      <c r="G1" s="26"/>
      <c r="H1" s="26"/>
      <c r="I1" s="26"/>
      <c r="J1" s="26"/>
      <c r="K1" s="26"/>
      <c r="L1" s="26"/>
      <c r="M1" s="26"/>
    </row>
    <row r="2" spans="1:14" ht="15.75" x14ac:dyDescent="0.25">
      <c r="A2" s="164" t="s">
        <v>28</v>
      </c>
      <c r="B2" s="727"/>
      <c r="C2" s="727"/>
      <c r="D2" s="727"/>
      <c r="E2" s="300"/>
      <c r="F2" s="727"/>
      <c r="G2" s="727"/>
      <c r="H2" s="727"/>
      <c r="I2" s="300"/>
      <c r="J2" s="727"/>
      <c r="K2" s="727"/>
      <c r="L2" s="727"/>
      <c r="M2" s="300"/>
    </row>
    <row r="3" spans="1:14" ht="15.75" x14ac:dyDescent="0.25">
      <c r="A3" s="162"/>
      <c r="B3" s="300"/>
      <c r="C3" s="300"/>
      <c r="D3" s="300"/>
      <c r="E3" s="300"/>
      <c r="F3" s="300"/>
      <c r="G3" s="300"/>
      <c r="H3" s="300"/>
      <c r="I3" s="300"/>
      <c r="J3" s="300"/>
      <c r="K3" s="300"/>
      <c r="L3" s="300"/>
      <c r="M3" s="300"/>
    </row>
    <row r="4" spans="1:14" x14ac:dyDescent="0.2">
      <c r="A4" s="143"/>
      <c r="B4" s="724" t="s">
        <v>0</v>
      </c>
      <c r="C4" s="725"/>
      <c r="D4" s="725"/>
      <c r="E4" s="302"/>
      <c r="F4" s="724" t="s">
        <v>1</v>
      </c>
      <c r="G4" s="725"/>
      <c r="H4" s="725"/>
      <c r="I4" s="305"/>
      <c r="J4" s="724" t="s">
        <v>2</v>
      </c>
      <c r="K4" s="725"/>
      <c r="L4" s="725"/>
      <c r="M4" s="305"/>
    </row>
    <row r="5" spans="1:14" x14ac:dyDescent="0.2">
      <c r="A5" s="157"/>
      <c r="B5" s="151" t="s">
        <v>372</v>
      </c>
      <c r="C5" s="151" t="s">
        <v>373</v>
      </c>
      <c r="D5" s="246" t="s">
        <v>3</v>
      </c>
      <c r="E5" s="306" t="s">
        <v>29</v>
      </c>
      <c r="F5" s="151" t="s">
        <v>372</v>
      </c>
      <c r="G5" s="151" t="s">
        <v>373</v>
      </c>
      <c r="H5" s="246" t="s">
        <v>3</v>
      </c>
      <c r="I5" s="161" t="s">
        <v>29</v>
      </c>
      <c r="J5" s="151" t="s">
        <v>372</v>
      </c>
      <c r="K5" s="151" t="s">
        <v>373</v>
      </c>
      <c r="L5" s="246" t="s">
        <v>3</v>
      </c>
      <c r="M5" s="161" t="s">
        <v>29</v>
      </c>
    </row>
    <row r="6" spans="1:14" x14ac:dyDescent="0.2">
      <c r="A6" s="691"/>
      <c r="B6" s="155"/>
      <c r="C6" s="155"/>
      <c r="D6" s="248" t="s">
        <v>4</v>
      </c>
      <c r="E6" s="155" t="s">
        <v>30</v>
      </c>
      <c r="F6" s="160"/>
      <c r="G6" s="160"/>
      <c r="H6" s="246" t="s">
        <v>4</v>
      </c>
      <c r="I6" s="155" t="s">
        <v>30</v>
      </c>
      <c r="J6" s="160"/>
      <c r="K6" s="160"/>
      <c r="L6" s="246" t="s">
        <v>4</v>
      </c>
      <c r="M6" s="155" t="s">
        <v>30</v>
      </c>
    </row>
    <row r="7" spans="1:14" ht="15.75" x14ac:dyDescent="0.2">
      <c r="A7" s="14" t="s">
        <v>23</v>
      </c>
      <c r="B7" s="307">
        <v>180928.019</v>
      </c>
      <c r="C7" s="308">
        <v>171138.641</v>
      </c>
      <c r="D7" s="352">
        <f t="shared" ref="D7:D9" si="0">IF(B7=0, "    ---- ", IF(ABS(ROUND(100/B7*C7-100,1))&lt;999,ROUND(100/B7*C7-100,1),IF(ROUND(100/B7*C7-100,1)&gt;999,999,-999)))</f>
        <v>-5.4</v>
      </c>
      <c r="E7" s="11">
        <f>IFERROR(100/'Skjema total MA'!C7*C7,0)</f>
        <v>6.6942960888211589</v>
      </c>
      <c r="F7" s="307"/>
      <c r="G7" s="308"/>
      <c r="H7" s="352"/>
      <c r="I7" s="159"/>
      <c r="J7" s="309">
        <f t="shared" ref="J7:K9" si="1">SUM(B7,F7)</f>
        <v>180928.019</v>
      </c>
      <c r="K7" s="310">
        <f t="shared" si="1"/>
        <v>171138.641</v>
      </c>
      <c r="L7" s="428">
        <f>IF(J7=0, "    ---- ", IF(ABS(ROUND(100/J7*K7-100,1))&lt;999,ROUND(100/J7*K7-100,1),IF(ROUND(100/J7*K7-100,1)&gt;999,999,-999)))</f>
        <v>-5.4</v>
      </c>
      <c r="M7" s="11">
        <f>IFERROR(100/'Skjema total MA'!I7*K7,0)</f>
        <v>2.7263893414620513</v>
      </c>
    </row>
    <row r="8" spans="1:14" ht="15.75" x14ac:dyDescent="0.2">
      <c r="A8" s="21" t="s">
        <v>25</v>
      </c>
      <c r="B8" s="283">
        <v>113442.439</v>
      </c>
      <c r="C8" s="284">
        <v>110171.121</v>
      </c>
      <c r="D8" s="165">
        <f t="shared" si="0"/>
        <v>-2.9</v>
      </c>
      <c r="E8" s="27">
        <f>IFERROR(100/'Skjema total MA'!C8*C8,0)</f>
        <v>6.9560541539711336</v>
      </c>
      <c r="F8" s="287"/>
      <c r="G8" s="288"/>
      <c r="H8" s="165"/>
      <c r="I8" s="175"/>
      <c r="J8" s="234">
        <f t="shared" si="1"/>
        <v>113442.439</v>
      </c>
      <c r="K8" s="289">
        <f t="shared" si="1"/>
        <v>110171.121</v>
      </c>
      <c r="L8" s="256">
        <f t="shared" ref="L8:L9" si="2">IF(J8=0, "    ---- ", IF(ABS(ROUND(100/J8*K8-100,1))&lt;999,ROUND(100/J8*K8-100,1),IF(ROUND(100/J8*K8-100,1)&gt;999,999,-999)))</f>
        <v>-2.9</v>
      </c>
      <c r="M8" s="27">
        <f>IFERROR(100/'Skjema total MA'!I8*K8,0)</f>
        <v>6.9560541539711336</v>
      </c>
    </row>
    <row r="9" spans="1:14" ht="15.75" x14ac:dyDescent="0.2">
      <c r="A9" s="21" t="s">
        <v>24</v>
      </c>
      <c r="B9" s="283">
        <v>67485.58</v>
      </c>
      <c r="C9" s="284">
        <v>60967.519999999997</v>
      </c>
      <c r="D9" s="165">
        <f t="shared" si="0"/>
        <v>-9.6999999999999993</v>
      </c>
      <c r="E9" s="27">
        <f>IFERROR(100/'Skjema total MA'!C9*C9,0)</f>
        <v>10.09372430545649</v>
      </c>
      <c r="F9" s="287"/>
      <c r="G9" s="288"/>
      <c r="H9" s="165"/>
      <c r="I9" s="175"/>
      <c r="J9" s="234">
        <f t="shared" si="1"/>
        <v>67485.58</v>
      </c>
      <c r="K9" s="289">
        <f t="shared" si="1"/>
        <v>60967.519999999997</v>
      </c>
      <c r="L9" s="256">
        <f t="shared" si="2"/>
        <v>-9.6999999999999993</v>
      </c>
      <c r="M9" s="27">
        <f>IFERROR(100/'Skjema total MA'!I9*K9,0)</f>
        <v>10.09372430545649</v>
      </c>
    </row>
    <row r="10" spans="1:14" ht="15.75" x14ac:dyDescent="0.2">
      <c r="A10" s="13" t="s">
        <v>383</v>
      </c>
      <c r="B10" s="311"/>
      <c r="C10" s="312"/>
      <c r="D10" s="170"/>
      <c r="E10" s="11"/>
      <c r="F10" s="311"/>
      <c r="G10" s="312"/>
      <c r="H10" s="170"/>
      <c r="I10" s="159"/>
      <c r="J10" s="309"/>
      <c r="K10" s="310"/>
      <c r="L10" s="429"/>
      <c r="M10" s="11"/>
    </row>
    <row r="11" spans="1:14" s="43" customFormat="1" ht="15.75" x14ac:dyDescent="0.2">
      <c r="A11" s="13" t="s">
        <v>384</v>
      </c>
      <c r="B11" s="311"/>
      <c r="C11" s="312"/>
      <c r="D11" s="170"/>
      <c r="E11" s="11"/>
      <c r="F11" s="311"/>
      <c r="G11" s="312"/>
      <c r="H11" s="170"/>
      <c r="I11" s="159"/>
      <c r="J11" s="309"/>
      <c r="K11" s="310"/>
      <c r="L11" s="429"/>
      <c r="M11" s="11"/>
      <c r="N11" s="142"/>
    </row>
    <row r="12" spans="1:14" s="43" customFormat="1" ht="15.75" x14ac:dyDescent="0.2">
      <c r="A12" s="41" t="s">
        <v>385</v>
      </c>
      <c r="B12" s="313"/>
      <c r="C12" s="314"/>
      <c r="D12" s="168"/>
      <c r="E12" s="36"/>
      <c r="F12" s="313"/>
      <c r="G12" s="314"/>
      <c r="H12" s="168"/>
      <c r="I12" s="168"/>
      <c r="J12" s="315"/>
      <c r="K12" s="316"/>
      <c r="L12" s="430"/>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271</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268</v>
      </c>
      <c r="B17" s="156"/>
      <c r="C17" s="156"/>
      <c r="D17" s="150"/>
      <c r="E17" s="150"/>
      <c r="F17" s="156"/>
      <c r="G17" s="156"/>
      <c r="H17" s="156"/>
      <c r="I17" s="156"/>
      <c r="J17" s="156"/>
      <c r="K17" s="156"/>
      <c r="L17" s="156"/>
      <c r="M17" s="156"/>
    </row>
    <row r="18" spans="1:14" ht="15.75" x14ac:dyDescent="0.25">
      <c r="B18" s="728"/>
      <c r="C18" s="728"/>
      <c r="D18" s="728"/>
      <c r="E18" s="300"/>
      <c r="F18" s="728"/>
      <c r="G18" s="728"/>
      <c r="H18" s="728"/>
      <c r="I18" s="300"/>
      <c r="J18" s="728"/>
      <c r="K18" s="728"/>
      <c r="L18" s="728"/>
      <c r="M18" s="300"/>
    </row>
    <row r="19" spans="1:14" x14ac:dyDescent="0.2">
      <c r="A19" s="143"/>
      <c r="B19" s="724" t="s">
        <v>0</v>
      </c>
      <c r="C19" s="725"/>
      <c r="D19" s="725"/>
      <c r="E19" s="302"/>
      <c r="F19" s="724" t="s">
        <v>1</v>
      </c>
      <c r="G19" s="725"/>
      <c r="H19" s="725"/>
      <c r="I19" s="305"/>
      <c r="J19" s="724" t="s">
        <v>2</v>
      </c>
      <c r="K19" s="725"/>
      <c r="L19" s="725"/>
      <c r="M19" s="305"/>
    </row>
    <row r="20" spans="1:14" x14ac:dyDescent="0.2">
      <c r="A20" s="140" t="s">
        <v>5</v>
      </c>
      <c r="B20" s="243" t="s">
        <v>372</v>
      </c>
      <c r="C20" s="243" t="s">
        <v>373</v>
      </c>
      <c r="D20" s="161" t="s">
        <v>3</v>
      </c>
      <c r="E20" s="306" t="s">
        <v>29</v>
      </c>
      <c r="F20" s="243" t="s">
        <v>372</v>
      </c>
      <c r="G20" s="243" t="s">
        <v>373</v>
      </c>
      <c r="H20" s="161" t="s">
        <v>3</v>
      </c>
      <c r="I20" s="161" t="s">
        <v>29</v>
      </c>
      <c r="J20" s="243" t="s">
        <v>372</v>
      </c>
      <c r="K20" s="243" t="s">
        <v>373</v>
      </c>
      <c r="L20" s="161" t="s">
        <v>3</v>
      </c>
      <c r="M20" s="161" t="s">
        <v>29</v>
      </c>
    </row>
    <row r="21" spans="1:14" x14ac:dyDescent="0.2">
      <c r="A21" s="692"/>
      <c r="B21" s="155"/>
      <c r="C21" s="155"/>
      <c r="D21" s="248" t="s">
        <v>4</v>
      </c>
      <c r="E21" s="155" t="s">
        <v>30</v>
      </c>
      <c r="F21" s="160"/>
      <c r="G21" s="160"/>
      <c r="H21" s="246" t="s">
        <v>4</v>
      </c>
      <c r="I21" s="155" t="s">
        <v>30</v>
      </c>
      <c r="J21" s="160"/>
      <c r="K21" s="160"/>
      <c r="L21" s="155" t="s">
        <v>4</v>
      </c>
      <c r="M21" s="155" t="s">
        <v>30</v>
      </c>
    </row>
    <row r="22" spans="1:14" ht="15.75" x14ac:dyDescent="0.2">
      <c r="A22" s="14" t="s">
        <v>23</v>
      </c>
      <c r="B22" s="317"/>
      <c r="C22" s="317"/>
      <c r="D22" s="352"/>
      <c r="E22" s="11"/>
      <c r="F22" s="319"/>
      <c r="G22" s="319"/>
      <c r="H22" s="352"/>
      <c r="I22" s="11"/>
      <c r="J22" s="317"/>
      <c r="K22" s="317"/>
      <c r="L22" s="428"/>
      <c r="M22" s="24"/>
    </row>
    <row r="23" spans="1:14" ht="15.75" x14ac:dyDescent="0.2">
      <c r="A23" s="297" t="s">
        <v>392</v>
      </c>
      <c r="B23" s="283"/>
      <c r="C23" s="283"/>
      <c r="D23" s="165"/>
      <c r="E23" s="11"/>
      <c r="F23" s="292"/>
      <c r="G23" s="292"/>
      <c r="H23" s="165"/>
      <c r="I23" s="418"/>
      <c r="J23" s="292"/>
      <c r="K23" s="292"/>
      <c r="L23" s="165"/>
      <c r="M23" s="23"/>
    </row>
    <row r="24" spans="1:14" ht="15.75" x14ac:dyDescent="0.2">
      <c r="A24" s="297" t="s">
        <v>393</v>
      </c>
      <c r="B24" s="283"/>
      <c r="C24" s="283"/>
      <c r="D24" s="165"/>
      <c r="E24" s="11"/>
      <c r="F24" s="292"/>
      <c r="G24" s="292"/>
      <c r="H24" s="165"/>
      <c r="I24" s="418"/>
      <c r="J24" s="292"/>
      <c r="K24" s="292"/>
      <c r="L24" s="165"/>
      <c r="M24" s="23"/>
    </row>
    <row r="25" spans="1:14" ht="15.75" x14ac:dyDescent="0.2">
      <c r="A25" s="297" t="s">
        <v>394</v>
      </c>
      <c r="B25" s="283"/>
      <c r="C25" s="283"/>
      <c r="D25" s="165"/>
      <c r="E25" s="11"/>
      <c r="F25" s="292"/>
      <c r="G25" s="292"/>
      <c r="H25" s="165"/>
      <c r="I25" s="418"/>
      <c r="J25" s="292"/>
      <c r="K25" s="292"/>
      <c r="L25" s="165"/>
      <c r="M25" s="23"/>
    </row>
    <row r="26" spans="1:14" ht="15.75" x14ac:dyDescent="0.2">
      <c r="A26" s="297" t="s">
        <v>395</v>
      </c>
      <c r="B26" s="283"/>
      <c r="C26" s="283"/>
      <c r="D26" s="165"/>
      <c r="E26" s="11"/>
      <c r="F26" s="292"/>
      <c r="G26" s="292"/>
      <c r="H26" s="165"/>
      <c r="I26" s="418"/>
      <c r="J26" s="292"/>
      <c r="K26" s="292"/>
      <c r="L26" s="165"/>
      <c r="M26" s="23"/>
    </row>
    <row r="27" spans="1:14" x14ac:dyDescent="0.2">
      <c r="A27" s="297" t="s">
        <v>11</v>
      </c>
      <c r="B27" s="283"/>
      <c r="C27" s="283"/>
      <c r="D27" s="165"/>
      <c r="E27" s="11"/>
      <c r="F27" s="292"/>
      <c r="G27" s="292"/>
      <c r="H27" s="165"/>
      <c r="I27" s="418"/>
      <c r="J27" s="292"/>
      <c r="K27" s="292"/>
      <c r="L27" s="165"/>
      <c r="M27" s="23"/>
    </row>
    <row r="28" spans="1:14" ht="15.75" x14ac:dyDescent="0.2">
      <c r="A28" s="49" t="s">
        <v>272</v>
      </c>
      <c r="B28" s="44">
        <v>65514.394999999997</v>
      </c>
      <c r="C28" s="289">
        <v>67387.697</v>
      </c>
      <c r="D28" s="165">
        <f t="shared" ref="D28" si="3">IF(B28=0, "    ---- ", IF(ABS(ROUND(100/B28*C28-100,1))&lt;999,ROUND(100/B28*C28-100,1),IF(ROUND(100/B28*C28-100,1)&gt;999,999,-999)))</f>
        <v>2.9</v>
      </c>
      <c r="E28" s="11">
        <f>IFERROR(100/'Skjema total MA'!C28*C28,0)</f>
        <v>6.166313631235762</v>
      </c>
      <c r="F28" s="234"/>
      <c r="G28" s="289"/>
      <c r="H28" s="165"/>
      <c r="I28" s="27"/>
      <c r="J28" s="44">
        <f>SUM(B28,F28)</f>
        <v>65514.394999999997</v>
      </c>
      <c r="K28" s="44">
        <f>SUM(C28,G28)</f>
        <v>67387.697</v>
      </c>
      <c r="L28" s="256">
        <f>IF(J28=0, "    ---- ", IF(ABS(ROUND(100/J28*K28-100,1))&lt;999,ROUND(100/J28*K28-100,1),IF(ROUND(100/J28*K28-100,1)&gt;999,999,-999)))</f>
        <v>2.9</v>
      </c>
      <c r="M28" s="23">
        <f>IFERROR(100/'Skjema total MA'!I28*K28,0)</f>
        <v>6.166313631235762</v>
      </c>
    </row>
    <row r="29" spans="1:14" s="3" customFormat="1" ht="15.75" x14ac:dyDescent="0.2">
      <c r="A29" s="13" t="s">
        <v>383</v>
      </c>
      <c r="B29" s="236"/>
      <c r="C29" s="236"/>
      <c r="D29" s="170"/>
      <c r="E29" s="11"/>
      <c r="F29" s="309"/>
      <c r="G29" s="309"/>
      <c r="H29" s="170"/>
      <c r="I29" s="11"/>
      <c r="J29" s="236"/>
      <c r="K29" s="236"/>
      <c r="L29" s="429"/>
      <c r="M29" s="24"/>
      <c r="N29" s="147"/>
    </row>
    <row r="30" spans="1:14" s="3" customFormat="1" ht="15.75" x14ac:dyDescent="0.2">
      <c r="A30" s="297" t="s">
        <v>392</v>
      </c>
      <c r="B30" s="283"/>
      <c r="C30" s="283"/>
      <c r="D30" s="165"/>
      <c r="E30" s="11"/>
      <c r="F30" s="292"/>
      <c r="G30" s="292"/>
      <c r="H30" s="165"/>
      <c r="I30" s="418"/>
      <c r="J30" s="292"/>
      <c r="K30" s="292"/>
      <c r="L30" s="165"/>
      <c r="M30" s="23"/>
      <c r="N30" s="147"/>
    </row>
    <row r="31" spans="1:14" s="3" customFormat="1" ht="15.75" x14ac:dyDescent="0.2">
      <c r="A31" s="297" t="s">
        <v>393</v>
      </c>
      <c r="B31" s="283"/>
      <c r="C31" s="283"/>
      <c r="D31" s="165"/>
      <c r="E31" s="11"/>
      <c r="F31" s="292"/>
      <c r="G31" s="292"/>
      <c r="H31" s="165"/>
      <c r="I31" s="418"/>
      <c r="J31" s="292"/>
      <c r="K31" s="292"/>
      <c r="L31" s="165"/>
      <c r="M31" s="23"/>
      <c r="N31" s="147"/>
    </row>
    <row r="32" spans="1:14" ht="15.75" x14ac:dyDescent="0.2">
      <c r="A32" s="297" t="s">
        <v>394</v>
      </c>
      <c r="B32" s="283"/>
      <c r="C32" s="283"/>
      <c r="D32" s="165"/>
      <c r="E32" s="11"/>
      <c r="F32" s="292"/>
      <c r="G32" s="292"/>
      <c r="H32" s="165"/>
      <c r="I32" s="418"/>
      <c r="J32" s="292"/>
      <c r="K32" s="292"/>
      <c r="L32" s="165"/>
      <c r="M32" s="23"/>
    </row>
    <row r="33" spans="1:14" ht="15.75" x14ac:dyDescent="0.2">
      <c r="A33" s="297" t="s">
        <v>395</v>
      </c>
      <c r="B33" s="283"/>
      <c r="C33" s="283"/>
      <c r="D33" s="165"/>
      <c r="E33" s="11"/>
      <c r="F33" s="292"/>
      <c r="G33" s="292"/>
      <c r="H33" s="165"/>
      <c r="I33" s="418"/>
      <c r="J33" s="292"/>
      <c r="K33" s="292"/>
      <c r="L33" s="165"/>
      <c r="M33" s="23"/>
    </row>
    <row r="34" spans="1:14" ht="15.75" x14ac:dyDescent="0.2">
      <c r="A34" s="13" t="s">
        <v>384</v>
      </c>
      <c r="B34" s="236"/>
      <c r="C34" s="310"/>
      <c r="D34" s="170"/>
      <c r="E34" s="11"/>
      <c r="F34" s="309"/>
      <c r="G34" s="310"/>
      <c r="H34" s="170"/>
      <c r="I34" s="11"/>
      <c r="J34" s="236"/>
      <c r="K34" s="236"/>
      <c r="L34" s="429"/>
      <c r="M34" s="24"/>
    </row>
    <row r="35" spans="1:14" ht="15.75" x14ac:dyDescent="0.2">
      <c r="A35" s="13" t="s">
        <v>385</v>
      </c>
      <c r="B35" s="236"/>
      <c r="C35" s="310"/>
      <c r="D35" s="170"/>
      <c r="E35" s="11"/>
      <c r="F35" s="309"/>
      <c r="G35" s="310"/>
      <c r="H35" s="170"/>
      <c r="I35" s="11"/>
      <c r="J35" s="236"/>
      <c r="K35" s="236"/>
      <c r="L35" s="429"/>
      <c r="M35" s="24"/>
    </row>
    <row r="36" spans="1:14" ht="15.75" x14ac:dyDescent="0.2">
      <c r="A36" s="12" t="s">
        <v>280</v>
      </c>
      <c r="B36" s="236"/>
      <c r="C36" s="310"/>
      <c r="D36" s="170"/>
      <c r="E36" s="11"/>
      <c r="F36" s="320"/>
      <c r="G36" s="321"/>
      <c r="H36" s="170"/>
      <c r="I36" s="435"/>
      <c r="J36" s="236"/>
      <c r="K36" s="236"/>
      <c r="L36" s="429"/>
      <c r="M36" s="24"/>
    </row>
    <row r="37" spans="1:14" ht="15.75" x14ac:dyDescent="0.2">
      <c r="A37" s="12" t="s">
        <v>387</v>
      </c>
      <c r="B37" s="236"/>
      <c r="C37" s="310"/>
      <c r="D37" s="170"/>
      <c r="E37" s="11"/>
      <c r="F37" s="320"/>
      <c r="G37" s="322"/>
      <c r="H37" s="170"/>
      <c r="I37" s="435"/>
      <c r="J37" s="236"/>
      <c r="K37" s="236"/>
      <c r="L37" s="429"/>
      <c r="M37" s="24"/>
    </row>
    <row r="38" spans="1:14" ht="15.75" x14ac:dyDescent="0.2">
      <c r="A38" s="12" t="s">
        <v>388</v>
      </c>
      <c r="B38" s="236"/>
      <c r="C38" s="310"/>
      <c r="D38" s="170"/>
      <c r="E38" s="24"/>
      <c r="F38" s="320"/>
      <c r="G38" s="321"/>
      <c r="H38" s="170"/>
      <c r="I38" s="435"/>
      <c r="J38" s="236"/>
      <c r="K38" s="236"/>
      <c r="L38" s="429"/>
      <c r="M38" s="24"/>
    </row>
    <row r="39" spans="1:14" ht="15.75" x14ac:dyDescent="0.2">
      <c r="A39" s="18" t="s">
        <v>389</v>
      </c>
      <c r="B39" s="278"/>
      <c r="C39" s="316"/>
      <c r="D39" s="168"/>
      <c r="E39" s="36"/>
      <c r="F39" s="323"/>
      <c r="G39" s="324"/>
      <c r="H39" s="168"/>
      <c r="I39" s="36"/>
      <c r="J39" s="236"/>
      <c r="K39" s="236"/>
      <c r="L39" s="430"/>
      <c r="M39" s="36"/>
    </row>
    <row r="40" spans="1:14" ht="15.75" x14ac:dyDescent="0.25">
      <c r="A40" s="47"/>
      <c r="B40" s="255"/>
      <c r="C40" s="255"/>
      <c r="D40" s="729"/>
      <c r="E40" s="729"/>
      <c r="F40" s="729"/>
      <c r="G40" s="729"/>
      <c r="H40" s="729"/>
      <c r="I40" s="729"/>
      <c r="J40" s="729"/>
      <c r="K40" s="729"/>
      <c r="L40" s="729"/>
      <c r="M40" s="303"/>
    </row>
    <row r="41" spans="1:14" x14ac:dyDescent="0.2">
      <c r="A41" s="154"/>
    </row>
    <row r="42" spans="1:14" ht="15.75" x14ac:dyDescent="0.25">
      <c r="A42" s="146" t="s">
        <v>269</v>
      </c>
      <c r="B42" s="727"/>
      <c r="C42" s="727"/>
      <c r="D42" s="727"/>
      <c r="E42" s="300"/>
      <c r="F42" s="730"/>
      <c r="G42" s="730"/>
      <c r="H42" s="730"/>
      <c r="I42" s="303"/>
      <c r="J42" s="730"/>
      <c r="K42" s="730"/>
      <c r="L42" s="730"/>
      <c r="M42" s="303"/>
    </row>
    <row r="43" spans="1:14" ht="15.75" x14ac:dyDescent="0.25">
      <c r="A43" s="162"/>
      <c r="B43" s="304"/>
      <c r="C43" s="304"/>
      <c r="D43" s="304"/>
      <c r="E43" s="304"/>
      <c r="F43" s="303"/>
      <c r="G43" s="303"/>
      <c r="H43" s="303"/>
      <c r="I43" s="303"/>
      <c r="J43" s="303"/>
      <c r="K43" s="303"/>
      <c r="L43" s="303"/>
      <c r="M43" s="303"/>
    </row>
    <row r="44" spans="1:14" ht="15.75" x14ac:dyDescent="0.25">
      <c r="A44" s="249"/>
      <c r="B44" s="724" t="s">
        <v>0</v>
      </c>
      <c r="C44" s="725"/>
      <c r="D44" s="725"/>
      <c r="E44" s="244"/>
      <c r="F44" s="303"/>
      <c r="G44" s="303"/>
      <c r="H44" s="303"/>
      <c r="I44" s="303"/>
      <c r="J44" s="303"/>
      <c r="K44" s="303"/>
      <c r="L44" s="303"/>
      <c r="M44" s="303"/>
    </row>
    <row r="45" spans="1:14" s="3" customFormat="1" x14ac:dyDescent="0.2">
      <c r="A45" s="140"/>
      <c r="B45" s="172" t="s">
        <v>372</v>
      </c>
      <c r="C45" s="172" t="s">
        <v>373</v>
      </c>
      <c r="D45" s="161" t="s">
        <v>3</v>
      </c>
      <c r="E45" s="161" t="s">
        <v>29</v>
      </c>
      <c r="F45" s="174"/>
      <c r="G45" s="174"/>
      <c r="H45" s="173"/>
      <c r="I45" s="173"/>
      <c r="J45" s="174"/>
      <c r="K45" s="174"/>
      <c r="L45" s="173"/>
      <c r="M45" s="173"/>
      <c r="N45" s="147"/>
    </row>
    <row r="46" spans="1:14" s="3" customFormat="1" x14ac:dyDescent="0.2">
      <c r="A46" s="692"/>
      <c r="B46" s="245"/>
      <c r="C46" s="245"/>
      <c r="D46" s="246" t="s">
        <v>4</v>
      </c>
      <c r="E46" s="155" t="s">
        <v>30</v>
      </c>
      <c r="F46" s="173"/>
      <c r="G46" s="173"/>
      <c r="H46" s="173"/>
      <c r="I46" s="173"/>
      <c r="J46" s="173"/>
      <c r="K46" s="173"/>
      <c r="L46" s="173"/>
      <c r="M46" s="173"/>
      <c r="N46" s="147"/>
    </row>
    <row r="47" spans="1:14" s="3" customFormat="1" ht="15.75" x14ac:dyDescent="0.2">
      <c r="A47" s="14" t="s">
        <v>23</v>
      </c>
      <c r="B47" s="311">
        <v>106026</v>
      </c>
      <c r="C47" s="312">
        <v>102503.46060999999</v>
      </c>
      <c r="D47" s="428">
        <f t="shared" ref="D47:D57" si="4">IF(B47=0, "    ---- ", IF(ABS(ROUND(100/B47*C47-100,1))&lt;999,ROUND(100/B47*C47-100,1),IF(ROUND(100/B47*C47-100,1)&gt;999,999,-999)))</f>
        <v>-3.3</v>
      </c>
      <c r="E47" s="11">
        <f>IFERROR(100/'Skjema total MA'!C47*C47,0)</f>
        <v>3.382103424581024</v>
      </c>
      <c r="F47" s="144"/>
      <c r="G47" s="33"/>
      <c r="H47" s="158"/>
      <c r="I47" s="158"/>
      <c r="J47" s="37"/>
      <c r="K47" s="37"/>
      <c r="L47" s="158"/>
      <c r="M47" s="158"/>
      <c r="N47" s="147"/>
    </row>
    <row r="48" spans="1:14" s="3" customFormat="1" ht="15.75" x14ac:dyDescent="0.2">
      <c r="A48" s="38" t="s">
        <v>396</v>
      </c>
      <c r="B48" s="283">
        <v>106026</v>
      </c>
      <c r="C48" s="284">
        <v>102503.46060999999</v>
      </c>
      <c r="D48" s="256">
        <f t="shared" si="4"/>
        <v>-3.3</v>
      </c>
      <c r="E48" s="27">
        <f>IFERROR(100/'Skjema total MA'!C48*C48,0)</f>
        <v>6.1211436263451198</v>
      </c>
      <c r="F48" s="144"/>
      <c r="G48" s="33"/>
      <c r="H48" s="144"/>
      <c r="I48" s="144"/>
      <c r="J48" s="33"/>
      <c r="K48" s="33"/>
      <c r="L48" s="158"/>
      <c r="M48" s="158"/>
      <c r="N48" s="147"/>
    </row>
    <row r="49" spans="1:14" s="3" customFormat="1" ht="15.75" x14ac:dyDescent="0.2">
      <c r="A49" s="38" t="s">
        <v>397</v>
      </c>
      <c r="B49" s="44"/>
      <c r="C49" s="289"/>
      <c r="D49" s="256"/>
      <c r="E49" s="27"/>
      <c r="F49" s="144"/>
      <c r="G49" s="33"/>
      <c r="H49" s="144"/>
      <c r="I49" s="144"/>
      <c r="J49" s="37"/>
      <c r="K49" s="37"/>
      <c r="L49" s="158"/>
      <c r="M49" s="158"/>
      <c r="N49" s="147"/>
    </row>
    <row r="50" spans="1:14" s="3" customFormat="1" x14ac:dyDescent="0.2">
      <c r="A50" s="694" t="s">
        <v>6</v>
      </c>
      <c r="B50" s="287"/>
      <c r="C50" s="288"/>
      <c r="D50" s="256"/>
      <c r="E50" s="23"/>
      <c r="F50" s="144"/>
      <c r="G50" s="33"/>
      <c r="H50" s="144"/>
      <c r="I50" s="144"/>
      <c r="J50" s="33"/>
      <c r="K50" s="33"/>
      <c r="L50" s="158"/>
      <c r="M50" s="158"/>
      <c r="N50" s="147"/>
    </row>
    <row r="51" spans="1:14" s="3" customFormat="1" x14ac:dyDescent="0.2">
      <c r="A51" s="694" t="s">
        <v>7</v>
      </c>
      <c r="B51" s="287"/>
      <c r="C51" s="288"/>
      <c r="D51" s="256"/>
      <c r="E51" s="23"/>
      <c r="F51" s="144"/>
      <c r="G51" s="33"/>
      <c r="H51" s="144"/>
      <c r="I51" s="144"/>
      <c r="J51" s="33"/>
      <c r="K51" s="33"/>
      <c r="L51" s="158"/>
      <c r="M51" s="158"/>
      <c r="N51" s="147"/>
    </row>
    <row r="52" spans="1:14" s="3" customFormat="1" x14ac:dyDescent="0.2">
      <c r="A52" s="694" t="s">
        <v>8</v>
      </c>
      <c r="B52" s="287"/>
      <c r="C52" s="288"/>
      <c r="D52" s="256"/>
      <c r="E52" s="23"/>
      <c r="F52" s="144"/>
      <c r="G52" s="33"/>
      <c r="H52" s="144"/>
      <c r="I52" s="144"/>
      <c r="J52" s="33"/>
      <c r="K52" s="33"/>
      <c r="L52" s="158"/>
      <c r="M52" s="158"/>
      <c r="N52" s="147"/>
    </row>
    <row r="53" spans="1:14" s="3" customFormat="1" ht="15.75" x14ac:dyDescent="0.2">
      <c r="A53" s="39" t="s">
        <v>390</v>
      </c>
      <c r="B53" s="311">
        <v>6089.0619999999999</v>
      </c>
      <c r="C53" s="312">
        <v>2455.8690000000001</v>
      </c>
      <c r="D53" s="429">
        <f t="shared" si="4"/>
        <v>-59.7</v>
      </c>
      <c r="E53" s="11">
        <f>IFERROR(100/'Skjema total MA'!C53*C53,0)</f>
        <v>3.1427169561643873</v>
      </c>
      <c r="F53" s="144"/>
      <c r="G53" s="33"/>
      <c r="H53" s="144"/>
      <c r="I53" s="144"/>
      <c r="J53" s="33"/>
      <c r="K53" s="33"/>
      <c r="L53" s="158"/>
      <c r="M53" s="158"/>
      <c r="N53" s="147"/>
    </row>
    <row r="54" spans="1:14" s="3" customFormat="1" ht="15.75" x14ac:dyDescent="0.2">
      <c r="A54" s="38" t="s">
        <v>396</v>
      </c>
      <c r="B54" s="283">
        <v>6089.0619999999999</v>
      </c>
      <c r="C54" s="284">
        <v>2455.8690000000001</v>
      </c>
      <c r="D54" s="256">
        <f t="shared" si="4"/>
        <v>-59.7</v>
      </c>
      <c r="E54" s="27">
        <f>IFERROR(100/'Skjema total MA'!C54*C54,0)</f>
        <v>3.1427169561643873</v>
      </c>
      <c r="F54" s="144"/>
      <c r="G54" s="33"/>
      <c r="H54" s="144"/>
      <c r="I54" s="144"/>
      <c r="J54" s="33"/>
      <c r="K54" s="33"/>
      <c r="L54" s="158"/>
      <c r="M54" s="158"/>
      <c r="N54" s="147"/>
    </row>
    <row r="55" spans="1:14" s="3" customFormat="1" ht="15.75" x14ac:dyDescent="0.2">
      <c r="A55" s="38" t="s">
        <v>397</v>
      </c>
      <c r="B55" s="283"/>
      <c r="C55" s="284"/>
      <c r="D55" s="256"/>
      <c r="E55" s="27"/>
      <c r="F55" s="144"/>
      <c r="G55" s="33"/>
      <c r="H55" s="144"/>
      <c r="I55" s="144"/>
      <c r="J55" s="33"/>
      <c r="K55" s="33"/>
      <c r="L55" s="158"/>
      <c r="M55" s="158"/>
      <c r="N55" s="147"/>
    </row>
    <row r="56" spans="1:14" s="3" customFormat="1" ht="15.75" x14ac:dyDescent="0.2">
      <c r="A56" s="39" t="s">
        <v>391</v>
      </c>
      <c r="B56" s="311">
        <v>761.95799999999997</v>
      </c>
      <c r="C56" s="312">
        <v>2466.433</v>
      </c>
      <c r="D56" s="429">
        <f t="shared" si="4"/>
        <v>223.7</v>
      </c>
      <c r="E56" s="11">
        <f>IFERROR(100/'Skjema total MA'!C56*C56,0)</f>
        <v>3.1487765256999491</v>
      </c>
      <c r="F56" s="144"/>
      <c r="G56" s="33"/>
      <c r="H56" s="144"/>
      <c r="I56" s="144"/>
      <c r="J56" s="33"/>
      <c r="K56" s="33"/>
      <c r="L56" s="158"/>
      <c r="M56" s="158"/>
      <c r="N56" s="147"/>
    </row>
    <row r="57" spans="1:14" s="3" customFormat="1" ht="15.75" x14ac:dyDescent="0.2">
      <c r="A57" s="38" t="s">
        <v>396</v>
      </c>
      <c r="B57" s="283">
        <v>761.95799999999997</v>
      </c>
      <c r="C57" s="284">
        <v>2466.433</v>
      </c>
      <c r="D57" s="256">
        <f t="shared" si="4"/>
        <v>223.7</v>
      </c>
      <c r="E57" s="27">
        <f>IFERROR(100/'Skjema total MA'!C57*C57,0)</f>
        <v>3.1489081022540351</v>
      </c>
      <c r="F57" s="144"/>
      <c r="G57" s="33"/>
      <c r="H57" s="144"/>
      <c r="I57" s="144"/>
      <c r="J57" s="33"/>
      <c r="K57" s="33"/>
      <c r="L57" s="158"/>
      <c r="M57" s="158"/>
      <c r="N57" s="147"/>
    </row>
    <row r="58" spans="1:14" s="3" customFormat="1" ht="15.75" x14ac:dyDescent="0.2">
      <c r="A58" s="46" t="s">
        <v>397</v>
      </c>
      <c r="B58" s="285"/>
      <c r="C58" s="286"/>
      <c r="D58" s="257"/>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270</v>
      </c>
      <c r="C61" s="26"/>
      <c r="D61" s="26"/>
      <c r="E61" s="26"/>
      <c r="F61" s="26"/>
      <c r="G61" s="26"/>
      <c r="H61" s="26"/>
      <c r="I61" s="26"/>
      <c r="J61" s="26"/>
      <c r="K61" s="26"/>
      <c r="L61" s="26"/>
      <c r="M61" s="26"/>
    </row>
    <row r="62" spans="1:14" ht="15.75" x14ac:dyDescent="0.25">
      <c r="B62" s="728"/>
      <c r="C62" s="728"/>
      <c r="D62" s="728"/>
      <c r="E62" s="300"/>
      <c r="F62" s="728"/>
      <c r="G62" s="728"/>
      <c r="H62" s="728"/>
      <c r="I62" s="300"/>
      <c r="J62" s="728"/>
      <c r="K62" s="728"/>
      <c r="L62" s="728"/>
      <c r="M62" s="300"/>
    </row>
    <row r="63" spans="1:14" x14ac:dyDescent="0.2">
      <c r="A63" s="143"/>
      <c r="B63" s="724" t="s">
        <v>0</v>
      </c>
      <c r="C63" s="725"/>
      <c r="D63" s="726"/>
      <c r="E63" s="301"/>
      <c r="F63" s="725" t="s">
        <v>1</v>
      </c>
      <c r="G63" s="725"/>
      <c r="H63" s="725"/>
      <c r="I63" s="305"/>
      <c r="J63" s="724" t="s">
        <v>2</v>
      </c>
      <c r="K63" s="725"/>
      <c r="L63" s="725"/>
      <c r="M63" s="305"/>
    </row>
    <row r="64" spans="1:14" x14ac:dyDescent="0.2">
      <c r="A64" s="140"/>
      <c r="B64" s="151" t="s">
        <v>372</v>
      </c>
      <c r="C64" s="151" t="s">
        <v>373</v>
      </c>
      <c r="D64" s="246" t="s">
        <v>3</v>
      </c>
      <c r="E64" s="306" t="s">
        <v>29</v>
      </c>
      <c r="F64" s="151" t="s">
        <v>372</v>
      </c>
      <c r="G64" s="151" t="s">
        <v>373</v>
      </c>
      <c r="H64" s="246" t="s">
        <v>3</v>
      </c>
      <c r="I64" s="306" t="s">
        <v>29</v>
      </c>
      <c r="J64" s="151" t="s">
        <v>372</v>
      </c>
      <c r="K64" s="151" t="s">
        <v>373</v>
      </c>
      <c r="L64" s="246" t="s">
        <v>3</v>
      </c>
      <c r="M64" s="161" t="s">
        <v>29</v>
      </c>
    </row>
    <row r="65" spans="1:14" x14ac:dyDescent="0.2">
      <c r="A65" s="692"/>
      <c r="B65" s="155"/>
      <c r="C65" s="155"/>
      <c r="D65" s="248" t="s">
        <v>4</v>
      </c>
      <c r="E65" s="155" t="s">
        <v>30</v>
      </c>
      <c r="F65" s="160"/>
      <c r="G65" s="160"/>
      <c r="H65" s="246" t="s">
        <v>4</v>
      </c>
      <c r="I65" s="155" t="s">
        <v>30</v>
      </c>
      <c r="J65" s="160"/>
      <c r="K65" s="206"/>
      <c r="L65" s="155" t="s">
        <v>4</v>
      </c>
      <c r="M65" s="155" t="s">
        <v>30</v>
      </c>
    </row>
    <row r="66" spans="1:14" ht="15.75" x14ac:dyDescent="0.2">
      <c r="A66" s="14" t="s">
        <v>23</v>
      </c>
      <c r="B66" s="355"/>
      <c r="C66" s="355"/>
      <c r="D66" s="352"/>
      <c r="E66" s="11"/>
      <c r="F66" s="354"/>
      <c r="G66" s="354"/>
      <c r="H66" s="352"/>
      <c r="I66" s="11"/>
      <c r="J66" s="310"/>
      <c r="K66" s="317"/>
      <c r="L66" s="429"/>
      <c r="M66" s="11"/>
    </row>
    <row r="67" spans="1:14" x14ac:dyDescent="0.2">
      <c r="A67" s="420" t="s">
        <v>9</v>
      </c>
      <c r="B67" s="44"/>
      <c r="C67" s="144"/>
      <c r="D67" s="165"/>
      <c r="E67" s="27"/>
      <c r="F67" s="234"/>
      <c r="G67" s="144"/>
      <c r="H67" s="165"/>
      <c r="I67" s="27"/>
      <c r="J67" s="289"/>
      <c r="K67" s="44"/>
      <c r="L67" s="256"/>
      <c r="M67" s="27"/>
    </row>
    <row r="68" spans="1:14" x14ac:dyDescent="0.2">
      <c r="A68" s="21" t="s">
        <v>10</v>
      </c>
      <c r="B68" s="293"/>
      <c r="C68" s="294"/>
      <c r="D68" s="165"/>
      <c r="E68" s="27"/>
      <c r="F68" s="293"/>
      <c r="G68" s="294"/>
      <c r="H68" s="165"/>
      <c r="I68" s="27"/>
      <c r="J68" s="289"/>
      <c r="K68" s="44"/>
      <c r="L68" s="256"/>
      <c r="M68" s="27"/>
    </row>
    <row r="69" spans="1:14" ht="15.75" x14ac:dyDescent="0.2">
      <c r="A69" s="694" t="s">
        <v>398</v>
      </c>
      <c r="B69" s="287"/>
      <c r="C69" s="287"/>
      <c r="D69" s="165"/>
      <c r="E69" s="418"/>
      <c r="F69" s="287"/>
      <c r="G69" s="287"/>
      <c r="H69" s="165"/>
      <c r="I69" s="418"/>
      <c r="J69" s="287"/>
      <c r="K69" s="287"/>
      <c r="L69" s="165"/>
      <c r="M69" s="23"/>
    </row>
    <row r="70" spans="1:14" x14ac:dyDescent="0.2">
      <c r="A70" s="694" t="s">
        <v>12</v>
      </c>
      <c r="B70" s="295"/>
      <c r="C70" s="296"/>
      <c r="D70" s="165"/>
      <c r="E70" s="418"/>
      <c r="F70" s="287"/>
      <c r="G70" s="287"/>
      <c r="H70" s="165"/>
      <c r="I70" s="418"/>
      <c r="J70" s="287"/>
      <c r="K70" s="287"/>
      <c r="L70" s="165"/>
      <c r="M70" s="23"/>
    </row>
    <row r="71" spans="1:14" x14ac:dyDescent="0.2">
      <c r="A71" s="694" t="s">
        <v>13</v>
      </c>
      <c r="B71" s="235"/>
      <c r="C71" s="291"/>
      <c r="D71" s="165"/>
      <c r="E71" s="418"/>
      <c r="F71" s="287"/>
      <c r="G71" s="287"/>
      <c r="H71" s="165"/>
      <c r="I71" s="418"/>
      <c r="J71" s="287"/>
      <c r="K71" s="287"/>
      <c r="L71" s="165"/>
      <c r="M71" s="23"/>
    </row>
    <row r="72" spans="1:14" ht="15.75" x14ac:dyDescent="0.2">
      <c r="A72" s="694" t="s">
        <v>399</v>
      </c>
      <c r="B72" s="287"/>
      <c r="C72" s="287"/>
      <c r="D72" s="165"/>
      <c r="E72" s="418"/>
      <c r="F72" s="287"/>
      <c r="G72" s="287"/>
      <c r="H72" s="165"/>
      <c r="I72" s="418"/>
      <c r="J72" s="287"/>
      <c r="K72" s="287"/>
      <c r="L72" s="165"/>
      <c r="M72" s="23"/>
    </row>
    <row r="73" spans="1:14" x14ac:dyDescent="0.2">
      <c r="A73" s="694" t="s">
        <v>12</v>
      </c>
      <c r="B73" s="235"/>
      <c r="C73" s="291"/>
      <c r="D73" s="165"/>
      <c r="E73" s="418"/>
      <c r="F73" s="287"/>
      <c r="G73" s="287"/>
      <c r="H73" s="165"/>
      <c r="I73" s="418"/>
      <c r="J73" s="287"/>
      <c r="K73" s="287"/>
      <c r="L73" s="165"/>
      <c r="M73" s="23"/>
    </row>
    <row r="74" spans="1:14" s="3" customFormat="1" x14ac:dyDescent="0.2">
      <c r="A74" s="694" t="s">
        <v>13</v>
      </c>
      <c r="B74" s="235"/>
      <c r="C74" s="291"/>
      <c r="D74" s="165"/>
      <c r="E74" s="418"/>
      <c r="F74" s="287"/>
      <c r="G74" s="287"/>
      <c r="H74" s="165"/>
      <c r="I74" s="418"/>
      <c r="J74" s="287"/>
      <c r="K74" s="287"/>
      <c r="L74" s="165"/>
      <c r="M74" s="23"/>
      <c r="N74" s="147"/>
    </row>
    <row r="75" spans="1:14" s="3" customFormat="1" x14ac:dyDescent="0.2">
      <c r="A75" s="21" t="s">
        <v>346</v>
      </c>
      <c r="B75" s="234"/>
      <c r="C75" s="144"/>
      <c r="D75" s="165"/>
      <c r="E75" s="27"/>
      <c r="F75" s="234"/>
      <c r="G75" s="144"/>
      <c r="H75" s="165"/>
      <c r="I75" s="27"/>
      <c r="J75" s="289"/>
      <c r="K75" s="44"/>
      <c r="L75" s="256"/>
      <c r="M75" s="27"/>
      <c r="N75" s="147"/>
    </row>
    <row r="76" spans="1:14" s="3" customFormat="1" x14ac:dyDescent="0.2">
      <c r="A76" s="21" t="s">
        <v>345</v>
      </c>
      <c r="B76" s="234"/>
      <c r="C76" s="144"/>
      <c r="D76" s="165"/>
      <c r="E76" s="27"/>
      <c r="F76" s="234"/>
      <c r="G76" s="144"/>
      <c r="H76" s="165"/>
      <c r="I76" s="27"/>
      <c r="J76" s="289"/>
      <c r="K76" s="44"/>
      <c r="L76" s="256"/>
      <c r="M76" s="27"/>
      <c r="N76" s="147"/>
    </row>
    <row r="77" spans="1:14" ht="15.75" x14ac:dyDescent="0.2">
      <c r="A77" s="21" t="s">
        <v>400</v>
      </c>
      <c r="B77" s="234"/>
      <c r="C77" s="234"/>
      <c r="D77" s="165"/>
      <c r="E77" s="27"/>
      <c r="F77" s="234"/>
      <c r="G77" s="144"/>
      <c r="H77" s="165"/>
      <c r="I77" s="27"/>
      <c r="J77" s="289"/>
      <c r="K77" s="44"/>
      <c r="L77" s="256"/>
      <c r="M77" s="27"/>
    </row>
    <row r="78" spans="1:14" x14ac:dyDescent="0.2">
      <c r="A78" s="21" t="s">
        <v>9</v>
      </c>
      <c r="B78" s="234"/>
      <c r="C78" s="144"/>
      <c r="D78" s="165"/>
      <c r="E78" s="27"/>
      <c r="F78" s="234"/>
      <c r="G78" s="144"/>
      <c r="H78" s="165"/>
      <c r="I78" s="27"/>
      <c r="J78" s="289"/>
      <c r="K78" s="44"/>
      <c r="L78" s="256"/>
      <c r="M78" s="27"/>
    </row>
    <row r="79" spans="1:14" x14ac:dyDescent="0.2">
      <c r="A79" s="21" t="s">
        <v>10</v>
      </c>
      <c r="B79" s="293"/>
      <c r="C79" s="294"/>
      <c r="D79" s="165"/>
      <c r="E79" s="27"/>
      <c r="F79" s="293"/>
      <c r="G79" s="294"/>
      <c r="H79" s="165"/>
      <c r="I79" s="27"/>
      <c r="J79" s="289"/>
      <c r="K79" s="44"/>
      <c r="L79" s="256"/>
      <c r="M79" s="27"/>
    </row>
    <row r="80" spans="1:14" ht="15.75" x14ac:dyDescent="0.2">
      <c r="A80" s="694" t="s">
        <v>398</v>
      </c>
      <c r="B80" s="287"/>
      <c r="C80" s="287"/>
      <c r="D80" s="165"/>
      <c r="E80" s="418"/>
      <c r="F80" s="287"/>
      <c r="G80" s="287"/>
      <c r="H80" s="165"/>
      <c r="I80" s="418"/>
      <c r="J80" s="287"/>
      <c r="K80" s="287"/>
      <c r="L80" s="165"/>
      <c r="M80" s="23"/>
    </row>
    <row r="81" spans="1:13" x14ac:dyDescent="0.2">
      <c r="A81" s="694" t="s">
        <v>12</v>
      </c>
      <c r="B81" s="235"/>
      <c r="C81" s="291"/>
      <c r="D81" s="165"/>
      <c r="E81" s="418"/>
      <c r="F81" s="287"/>
      <c r="G81" s="287"/>
      <c r="H81" s="165"/>
      <c r="I81" s="418"/>
      <c r="J81" s="287"/>
      <c r="K81" s="287"/>
      <c r="L81" s="165"/>
      <c r="M81" s="23"/>
    </row>
    <row r="82" spans="1:13" x14ac:dyDescent="0.2">
      <c r="A82" s="694" t="s">
        <v>13</v>
      </c>
      <c r="B82" s="235"/>
      <c r="C82" s="291"/>
      <c r="D82" s="165"/>
      <c r="E82" s="418"/>
      <c r="F82" s="287"/>
      <c r="G82" s="287"/>
      <c r="H82" s="165"/>
      <c r="I82" s="418"/>
      <c r="J82" s="287"/>
      <c r="K82" s="287"/>
      <c r="L82" s="165"/>
      <c r="M82" s="23"/>
    </row>
    <row r="83" spans="1:13" ht="15.75" x14ac:dyDescent="0.2">
      <c r="A83" s="694" t="s">
        <v>399</v>
      </c>
      <c r="B83" s="287"/>
      <c r="C83" s="287"/>
      <c r="D83" s="165"/>
      <c r="E83" s="418"/>
      <c r="F83" s="287"/>
      <c r="G83" s="287"/>
      <c r="H83" s="165"/>
      <c r="I83" s="418"/>
      <c r="J83" s="287"/>
      <c r="K83" s="287"/>
      <c r="L83" s="165"/>
      <c r="M83" s="23"/>
    </row>
    <row r="84" spans="1:13" x14ac:dyDescent="0.2">
      <c r="A84" s="694" t="s">
        <v>12</v>
      </c>
      <c r="B84" s="235"/>
      <c r="C84" s="291"/>
      <c r="D84" s="165"/>
      <c r="E84" s="418"/>
      <c r="F84" s="287"/>
      <c r="G84" s="287"/>
      <c r="H84" s="165"/>
      <c r="I84" s="418"/>
      <c r="J84" s="287"/>
      <c r="K84" s="287"/>
      <c r="L84" s="165"/>
      <c r="M84" s="23"/>
    </row>
    <row r="85" spans="1:13" x14ac:dyDescent="0.2">
      <c r="A85" s="694" t="s">
        <v>13</v>
      </c>
      <c r="B85" s="235"/>
      <c r="C85" s="291"/>
      <c r="D85" s="165"/>
      <c r="E85" s="418"/>
      <c r="F85" s="287"/>
      <c r="G85" s="287"/>
      <c r="H85" s="165"/>
      <c r="I85" s="418"/>
      <c r="J85" s="287"/>
      <c r="K85" s="287"/>
      <c r="L85" s="165"/>
      <c r="M85" s="23"/>
    </row>
    <row r="86" spans="1:13" ht="15.75" x14ac:dyDescent="0.2">
      <c r="A86" s="21" t="s">
        <v>401</v>
      </c>
      <c r="B86" s="234"/>
      <c r="C86" s="144"/>
      <c r="D86" s="165"/>
      <c r="E86" s="27"/>
      <c r="F86" s="234"/>
      <c r="G86" s="144"/>
      <c r="H86" s="165"/>
      <c r="I86" s="27"/>
      <c r="J86" s="289"/>
      <c r="K86" s="44"/>
      <c r="L86" s="256"/>
      <c r="M86" s="27"/>
    </row>
    <row r="87" spans="1:13" ht="15.75" x14ac:dyDescent="0.2">
      <c r="A87" s="13" t="s">
        <v>383</v>
      </c>
      <c r="B87" s="355"/>
      <c r="C87" s="355"/>
      <c r="D87" s="170"/>
      <c r="E87" s="11"/>
      <c r="F87" s="354"/>
      <c r="G87" s="354"/>
      <c r="H87" s="170"/>
      <c r="I87" s="11"/>
      <c r="J87" s="310"/>
      <c r="K87" s="236"/>
      <c r="L87" s="429"/>
      <c r="M87" s="11"/>
    </row>
    <row r="88" spans="1:13" x14ac:dyDescent="0.2">
      <c r="A88" s="21" t="s">
        <v>9</v>
      </c>
      <c r="B88" s="234"/>
      <c r="C88" s="144"/>
      <c r="D88" s="165"/>
      <c r="E88" s="27"/>
      <c r="F88" s="234"/>
      <c r="G88" s="144"/>
      <c r="H88" s="165"/>
      <c r="I88" s="27"/>
      <c r="J88" s="289"/>
      <c r="K88" s="44"/>
      <c r="L88" s="256"/>
      <c r="M88" s="27"/>
    </row>
    <row r="89" spans="1:13" x14ac:dyDescent="0.2">
      <c r="A89" s="21" t="s">
        <v>10</v>
      </c>
      <c r="B89" s="234"/>
      <c r="C89" s="144"/>
      <c r="D89" s="165"/>
      <c r="E89" s="27"/>
      <c r="F89" s="234"/>
      <c r="G89" s="144"/>
      <c r="H89" s="165"/>
      <c r="I89" s="27"/>
      <c r="J89" s="289"/>
      <c r="K89" s="44"/>
      <c r="L89" s="256"/>
      <c r="M89" s="27"/>
    </row>
    <row r="90" spans="1:13" ht="15.75" x14ac:dyDescent="0.2">
      <c r="A90" s="694" t="s">
        <v>398</v>
      </c>
      <c r="B90" s="287"/>
      <c r="C90" s="287"/>
      <c r="D90" s="165"/>
      <c r="E90" s="418"/>
      <c r="F90" s="287"/>
      <c r="G90" s="287"/>
      <c r="H90" s="165"/>
      <c r="I90" s="418"/>
      <c r="J90" s="287"/>
      <c r="K90" s="287"/>
      <c r="L90" s="165"/>
      <c r="M90" s="23"/>
    </row>
    <row r="91" spans="1:13" x14ac:dyDescent="0.2">
      <c r="A91" s="694" t="s">
        <v>12</v>
      </c>
      <c r="B91" s="235"/>
      <c r="C91" s="291"/>
      <c r="D91" s="165"/>
      <c r="E91" s="418"/>
      <c r="F91" s="287"/>
      <c r="G91" s="287"/>
      <c r="H91" s="165"/>
      <c r="I91" s="418"/>
      <c r="J91" s="287"/>
      <c r="K91" s="287"/>
      <c r="L91" s="165"/>
      <c r="M91" s="23"/>
    </row>
    <row r="92" spans="1:13" x14ac:dyDescent="0.2">
      <c r="A92" s="694" t="s">
        <v>13</v>
      </c>
      <c r="B92" s="235"/>
      <c r="C92" s="291"/>
      <c r="D92" s="165"/>
      <c r="E92" s="418"/>
      <c r="F92" s="287"/>
      <c r="G92" s="287"/>
      <c r="H92" s="165"/>
      <c r="I92" s="418"/>
      <c r="J92" s="287"/>
      <c r="K92" s="287"/>
      <c r="L92" s="165"/>
      <c r="M92" s="23"/>
    </row>
    <row r="93" spans="1:13" ht="15.75" x14ac:dyDescent="0.2">
      <c r="A93" s="694" t="s">
        <v>399</v>
      </c>
      <c r="B93" s="287"/>
      <c r="C93" s="287"/>
      <c r="D93" s="165"/>
      <c r="E93" s="418"/>
      <c r="F93" s="287"/>
      <c r="G93" s="287"/>
      <c r="H93" s="165"/>
      <c r="I93" s="418"/>
      <c r="J93" s="287"/>
      <c r="K93" s="287"/>
      <c r="L93" s="165"/>
      <c r="M93" s="23"/>
    </row>
    <row r="94" spans="1:13" x14ac:dyDescent="0.2">
      <c r="A94" s="694" t="s">
        <v>12</v>
      </c>
      <c r="B94" s="235"/>
      <c r="C94" s="291"/>
      <c r="D94" s="165"/>
      <c r="E94" s="418"/>
      <c r="F94" s="287"/>
      <c r="G94" s="287"/>
      <c r="H94" s="165"/>
      <c r="I94" s="418"/>
      <c r="J94" s="287"/>
      <c r="K94" s="287"/>
      <c r="L94" s="165"/>
      <c r="M94" s="23"/>
    </row>
    <row r="95" spans="1:13" x14ac:dyDescent="0.2">
      <c r="A95" s="694" t="s">
        <v>13</v>
      </c>
      <c r="B95" s="235"/>
      <c r="C95" s="291"/>
      <c r="D95" s="165"/>
      <c r="E95" s="418"/>
      <c r="F95" s="287"/>
      <c r="G95" s="287"/>
      <c r="H95" s="165"/>
      <c r="I95" s="418"/>
      <c r="J95" s="287"/>
      <c r="K95" s="287"/>
      <c r="L95" s="165"/>
      <c r="M95" s="23"/>
    </row>
    <row r="96" spans="1:13" x14ac:dyDescent="0.2">
      <c r="A96" s="21" t="s">
        <v>344</v>
      </c>
      <c r="B96" s="234"/>
      <c r="C96" s="144"/>
      <c r="D96" s="165"/>
      <c r="E96" s="27"/>
      <c r="F96" s="234"/>
      <c r="G96" s="144"/>
      <c r="H96" s="165"/>
      <c r="I96" s="27"/>
      <c r="J96" s="289"/>
      <c r="K96" s="44"/>
      <c r="L96" s="256"/>
      <c r="M96" s="27"/>
    </row>
    <row r="97" spans="1:13" x14ac:dyDescent="0.2">
      <c r="A97" s="21" t="s">
        <v>343</v>
      </c>
      <c r="B97" s="234"/>
      <c r="C97" s="144"/>
      <c r="D97" s="165"/>
      <c r="E97" s="27"/>
      <c r="F97" s="234"/>
      <c r="G97" s="144"/>
      <c r="H97" s="165"/>
      <c r="I97" s="27"/>
      <c r="J97" s="289"/>
      <c r="K97" s="44"/>
      <c r="L97" s="256"/>
      <c r="M97" s="27"/>
    </row>
    <row r="98" spans="1:13" ht="15.75" x14ac:dyDescent="0.2">
      <c r="A98" s="21" t="s">
        <v>400</v>
      </c>
      <c r="B98" s="234"/>
      <c r="C98" s="234"/>
      <c r="D98" s="165"/>
      <c r="E98" s="27"/>
      <c r="F98" s="293"/>
      <c r="G98" s="293"/>
      <c r="H98" s="165"/>
      <c r="I98" s="27"/>
      <c r="J98" s="289"/>
      <c r="K98" s="44"/>
      <c r="L98" s="256"/>
      <c r="M98" s="27"/>
    </row>
    <row r="99" spans="1:13" x14ac:dyDescent="0.2">
      <c r="A99" s="21" t="s">
        <v>9</v>
      </c>
      <c r="B99" s="293"/>
      <c r="C99" s="294"/>
      <c r="D99" s="165"/>
      <c r="E99" s="27"/>
      <c r="F99" s="234"/>
      <c r="G99" s="144"/>
      <c r="H99" s="165"/>
      <c r="I99" s="27"/>
      <c r="J99" s="289"/>
      <c r="K99" s="44"/>
      <c r="L99" s="256"/>
      <c r="M99" s="27"/>
    </row>
    <row r="100" spans="1:13" x14ac:dyDescent="0.2">
      <c r="A100" s="21" t="s">
        <v>10</v>
      </c>
      <c r="B100" s="293"/>
      <c r="C100" s="294"/>
      <c r="D100" s="165"/>
      <c r="E100" s="27"/>
      <c r="F100" s="234"/>
      <c r="G100" s="234"/>
      <c r="H100" s="165"/>
      <c r="I100" s="27"/>
      <c r="J100" s="289"/>
      <c r="K100" s="44"/>
      <c r="L100" s="256"/>
      <c r="M100" s="27"/>
    </row>
    <row r="101" spans="1:13" ht="15.75" x14ac:dyDescent="0.2">
      <c r="A101" s="694" t="s">
        <v>398</v>
      </c>
      <c r="B101" s="287"/>
      <c r="C101" s="287"/>
      <c r="D101" s="165"/>
      <c r="E101" s="418"/>
      <c r="F101" s="287"/>
      <c r="G101" s="287"/>
      <c r="H101" s="165"/>
      <c r="I101" s="418"/>
      <c r="J101" s="287"/>
      <c r="K101" s="287"/>
      <c r="L101" s="165"/>
      <c r="M101" s="23"/>
    </row>
    <row r="102" spans="1:13" x14ac:dyDescent="0.2">
      <c r="A102" s="694" t="s">
        <v>12</v>
      </c>
      <c r="B102" s="235"/>
      <c r="C102" s="291"/>
      <c r="D102" s="165"/>
      <c r="E102" s="418"/>
      <c r="F102" s="287"/>
      <c r="G102" s="287"/>
      <c r="H102" s="165"/>
      <c r="I102" s="418"/>
      <c r="J102" s="287"/>
      <c r="K102" s="287"/>
      <c r="L102" s="165"/>
      <c r="M102" s="23"/>
    </row>
    <row r="103" spans="1:13" x14ac:dyDescent="0.2">
      <c r="A103" s="694" t="s">
        <v>13</v>
      </c>
      <c r="B103" s="235"/>
      <c r="C103" s="291"/>
      <c r="D103" s="165"/>
      <c r="E103" s="418"/>
      <c r="F103" s="287"/>
      <c r="G103" s="287"/>
      <c r="H103" s="165"/>
      <c r="I103" s="418"/>
      <c r="J103" s="287"/>
      <c r="K103" s="287"/>
      <c r="L103" s="165"/>
      <c r="M103" s="23"/>
    </row>
    <row r="104" spans="1:13" ht="15.75" x14ac:dyDescent="0.2">
      <c r="A104" s="694" t="s">
        <v>399</v>
      </c>
      <c r="B104" s="287"/>
      <c r="C104" s="287"/>
      <c r="D104" s="165"/>
      <c r="E104" s="418"/>
      <c r="F104" s="287"/>
      <c r="G104" s="287"/>
      <c r="H104" s="165"/>
      <c r="I104" s="418"/>
      <c r="J104" s="287"/>
      <c r="K104" s="287"/>
      <c r="L104" s="165"/>
      <c r="M104" s="23"/>
    </row>
    <row r="105" spans="1:13" x14ac:dyDescent="0.2">
      <c r="A105" s="694" t="s">
        <v>12</v>
      </c>
      <c r="B105" s="235"/>
      <c r="C105" s="291"/>
      <c r="D105" s="165"/>
      <c r="E105" s="418"/>
      <c r="F105" s="287"/>
      <c r="G105" s="287"/>
      <c r="H105" s="165"/>
      <c r="I105" s="418"/>
      <c r="J105" s="287"/>
      <c r="K105" s="287"/>
      <c r="L105" s="165"/>
      <c r="M105" s="23"/>
    </row>
    <row r="106" spans="1:13" x14ac:dyDescent="0.2">
      <c r="A106" s="694" t="s">
        <v>13</v>
      </c>
      <c r="B106" s="235"/>
      <c r="C106" s="291"/>
      <c r="D106" s="165"/>
      <c r="E106" s="418"/>
      <c r="F106" s="287"/>
      <c r="G106" s="287"/>
      <c r="H106" s="165"/>
      <c r="I106" s="418"/>
      <c r="J106" s="287"/>
      <c r="K106" s="287"/>
      <c r="L106" s="165"/>
      <c r="M106" s="23"/>
    </row>
    <row r="107" spans="1:13" ht="15.75" x14ac:dyDescent="0.2">
      <c r="A107" s="21" t="s">
        <v>402</v>
      </c>
      <c r="B107" s="234"/>
      <c r="C107" s="144"/>
      <c r="D107" s="165"/>
      <c r="E107" s="27"/>
      <c r="F107" s="234"/>
      <c r="G107" s="144"/>
      <c r="H107" s="165"/>
      <c r="I107" s="27"/>
      <c r="J107" s="289"/>
      <c r="K107" s="44"/>
      <c r="L107" s="256"/>
      <c r="M107" s="27"/>
    </row>
    <row r="108" spans="1:13" ht="15.75" x14ac:dyDescent="0.2">
      <c r="A108" s="21" t="s">
        <v>403</v>
      </c>
      <c r="B108" s="234"/>
      <c r="C108" s="234"/>
      <c r="D108" s="165"/>
      <c r="E108" s="27"/>
      <c r="F108" s="234"/>
      <c r="G108" s="234"/>
      <c r="H108" s="165"/>
      <c r="I108" s="27"/>
      <c r="J108" s="289"/>
      <c r="K108" s="44"/>
      <c r="L108" s="256"/>
      <c r="M108" s="27"/>
    </row>
    <row r="109" spans="1:13" ht="15.75" x14ac:dyDescent="0.2">
      <c r="A109" s="21" t="s">
        <v>404</v>
      </c>
      <c r="B109" s="234"/>
      <c r="C109" s="234"/>
      <c r="D109" s="165"/>
      <c r="E109" s="27"/>
      <c r="F109" s="234"/>
      <c r="G109" s="234"/>
      <c r="H109" s="165"/>
      <c r="I109" s="27"/>
      <c r="J109" s="289"/>
      <c r="K109" s="44"/>
      <c r="L109" s="256"/>
      <c r="M109" s="27"/>
    </row>
    <row r="110" spans="1:13" ht="15.75" x14ac:dyDescent="0.2">
      <c r="A110" s="21" t="s">
        <v>405</v>
      </c>
      <c r="B110" s="234"/>
      <c r="C110" s="234"/>
      <c r="D110" s="165"/>
      <c r="E110" s="27"/>
      <c r="F110" s="234"/>
      <c r="G110" s="234"/>
      <c r="H110" s="165"/>
      <c r="I110" s="27"/>
      <c r="J110" s="289"/>
      <c r="K110" s="44"/>
      <c r="L110" s="256"/>
      <c r="M110" s="27"/>
    </row>
    <row r="111" spans="1:13" ht="15.75" x14ac:dyDescent="0.2">
      <c r="A111" s="13" t="s">
        <v>384</v>
      </c>
      <c r="B111" s="309"/>
      <c r="C111" s="158"/>
      <c r="D111" s="170"/>
      <c r="E111" s="11"/>
      <c r="F111" s="309"/>
      <c r="G111" s="158"/>
      <c r="H111" s="170"/>
      <c r="I111" s="11"/>
      <c r="J111" s="310"/>
      <c r="K111" s="236"/>
      <c r="L111" s="429"/>
      <c r="M111" s="11"/>
    </row>
    <row r="112" spans="1:13" x14ac:dyDescent="0.2">
      <c r="A112" s="21" t="s">
        <v>9</v>
      </c>
      <c r="B112" s="234"/>
      <c r="C112" s="144"/>
      <c r="D112" s="165"/>
      <c r="E112" s="27"/>
      <c r="F112" s="234"/>
      <c r="G112" s="144"/>
      <c r="H112" s="165"/>
      <c r="I112" s="27"/>
      <c r="J112" s="289"/>
      <c r="K112" s="44"/>
      <c r="L112" s="256"/>
      <c r="M112" s="27"/>
    </row>
    <row r="113" spans="1:14" x14ac:dyDescent="0.2">
      <c r="A113" s="21" t="s">
        <v>10</v>
      </c>
      <c r="B113" s="234"/>
      <c r="C113" s="144"/>
      <c r="D113" s="165"/>
      <c r="E113" s="27"/>
      <c r="F113" s="234"/>
      <c r="G113" s="144"/>
      <c r="H113" s="165"/>
      <c r="I113" s="27"/>
      <c r="J113" s="289"/>
      <c r="K113" s="44"/>
      <c r="L113" s="256"/>
      <c r="M113" s="27"/>
    </row>
    <row r="114" spans="1:14" x14ac:dyDescent="0.2">
      <c r="A114" s="21" t="s">
        <v>26</v>
      </c>
      <c r="B114" s="234"/>
      <c r="C114" s="144"/>
      <c r="D114" s="165"/>
      <c r="E114" s="27"/>
      <c r="F114" s="234"/>
      <c r="G114" s="144"/>
      <c r="H114" s="165"/>
      <c r="I114" s="27"/>
      <c r="J114" s="289"/>
      <c r="K114" s="44"/>
      <c r="L114" s="256"/>
      <c r="M114" s="27"/>
    </row>
    <row r="115" spans="1:14" x14ac:dyDescent="0.2">
      <c r="A115" s="694" t="s">
        <v>15</v>
      </c>
      <c r="B115" s="287"/>
      <c r="C115" s="287"/>
      <c r="D115" s="165"/>
      <c r="E115" s="418"/>
      <c r="F115" s="287"/>
      <c r="G115" s="287"/>
      <c r="H115" s="165"/>
      <c r="I115" s="418"/>
      <c r="J115" s="287"/>
      <c r="K115" s="287"/>
      <c r="L115" s="165"/>
      <c r="M115" s="23"/>
    </row>
    <row r="116" spans="1:14" ht="15.75" x14ac:dyDescent="0.2">
      <c r="A116" s="21" t="s">
        <v>410</v>
      </c>
      <c r="B116" s="234"/>
      <c r="C116" s="234"/>
      <c r="D116" s="165"/>
      <c r="E116" s="27"/>
      <c r="F116" s="234"/>
      <c r="G116" s="234"/>
      <c r="H116" s="165"/>
      <c r="I116" s="27"/>
      <c r="J116" s="289"/>
      <c r="K116" s="44"/>
      <c r="L116" s="256"/>
      <c r="M116" s="27"/>
    </row>
    <row r="117" spans="1:14" ht="15.75" x14ac:dyDescent="0.2">
      <c r="A117" s="21" t="s">
        <v>411</v>
      </c>
      <c r="B117" s="234"/>
      <c r="C117" s="234"/>
      <c r="D117" s="165"/>
      <c r="E117" s="27"/>
      <c r="F117" s="234"/>
      <c r="G117" s="234"/>
      <c r="H117" s="165"/>
      <c r="I117" s="27"/>
      <c r="J117" s="289"/>
      <c r="K117" s="44"/>
      <c r="L117" s="256"/>
      <c r="M117" s="27"/>
    </row>
    <row r="118" spans="1:14" ht="15.75" x14ac:dyDescent="0.2">
      <c r="A118" s="21" t="s">
        <v>405</v>
      </c>
      <c r="B118" s="234"/>
      <c r="C118" s="234"/>
      <c r="D118" s="165"/>
      <c r="E118" s="27"/>
      <c r="F118" s="234"/>
      <c r="G118" s="234"/>
      <c r="H118" s="165"/>
      <c r="I118" s="27"/>
      <c r="J118" s="289"/>
      <c r="K118" s="44"/>
      <c r="L118" s="256"/>
      <c r="M118" s="27"/>
    </row>
    <row r="119" spans="1:14" ht="15.75" x14ac:dyDescent="0.2">
      <c r="A119" s="13" t="s">
        <v>385</v>
      </c>
      <c r="B119" s="309"/>
      <c r="C119" s="158"/>
      <c r="D119" s="170"/>
      <c r="E119" s="11"/>
      <c r="F119" s="309"/>
      <c r="G119" s="158"/>
      <c r="H119" s="170"/>
      <c r="I119" s="11"/>
      <c r="J119" s="310"/>
      <c r="K119" s="236"/>
      <c r="L119" s="429"/>
      <c r="M119" s="11"/>
    </row>
    <row r="120" spans="1:14" x14ac:dyDescent="0.2">
      <c r="A120" s="21" t="s">
        <v>9</v>
      </c>
      <c r="B120" s="234"/>
      <c r="C120" s="144"/>
      <c r="D120" s="165"/>
      <c r="E120" s="27"/>
      <c r="F120" s="234"/>
      <c r="G120" s="144"/>
      <c r="H120" s="165"/>
      <c r="I120" s="27"/>
      <c r="J120" s="289"/>
      <c r="K120" s="44"/>
      <c r="L120" s="256"/>
      <c r="M120" s="27"/>
    </row>
    <row r="121" spans="1:14" x14ac:dyDescent="0.2">
      <c r="A121" s="21" t="s">
        <v>10</v>
      </c>
      <c r="B121" s="234"/>
      <c r="C121" s="144"/>
      <c r="D121" s="165"/>
      <c r="E121" s="27"/>
      <c r="F121" s="234"/>
      <c r="G121" s="144"/>
      <c r="H121" s="165"/>
      <c r="I121" s="27"/>
      <c r="J121" s="289"/>
      <c r="K121" s="44"/>
      <c r="L121" s="256"/>
      <c r="M121" s="27"/>
    </row>
    <row r="122" spans="1:14" x14ac:dyDescent="0.2">
      <c r="A122" s="21" t="s">
        <v>26</v>
      </c>
      <c r="B122" s="234"/>
      <c r="C122" s="144"/>
      <c r="D122" s="165"/>
      <c r="E122" s="27"/>
      <c r="F122" s="234"/>
      <c r="G122" s="144"/>
      <c r="H122" s="165"/>
      <c r="I122" s="27"/>
      <c r="J122" s="289"/>
      <c r="K122" s="44"/>
      <c r="L122" s="256"/>
      <c r="M122" s="27"/>
    </row>
    <row r="123" spans="1:14" x14ac:dyDescent="0.2">
      <c r="A123" s="694" t="s">
        <v>14</v>
      </c>
      <c r="B123" s="287"/>
      <c r="C123" s="287"/>
      <c r="D123" s="165"/>
      <c r="E123" s="418"/>
      <c r="F123" s="287"/>
      <c r="G123" s="287"/>
      <c r="H123" s="165"/>
      <c r="I123" s="418"/>
      <c r="J123" s="287"/>
      <c r="K123" s="287"/>
      <c r="L123" s="165"/>
      <c r="M123" s="23"/>
    </row>
    <row r="124" spans="1:14" ht="15.75" x14ac:dyDescent="0.2">
      <c r="A124" s="21" t="s">
        <v>412</v>
      </c>
      <c r="B124" s="234"/>
      <c r="C124" s="234"/>
      <c r="D124" s="165"/>
      <c r="E124" s="27"/>
      <c r="F124" s="234"/>
      <c r="G124" s="234"/>
      <c r="H124" s="165"/>
      <c r="I124" s="27"/>
      <c r="J124" s="289"/>
      <c r="K124" s="44"/>
      <c r="L124" s="256"/>
      <c r="M124" s="27"/>
    </row>
    <row r="125" spans="1:14" ht="15.75" x14ac:dyDescent="0.2">
      <c r="A125" s="21" t="s">
        <v>404</v>
      </c>
      <c r="B125" s="234"/>
      <c r="C125" s="234"/>
      <c r="D125" s="165"/>
      <c r="E125" s="27"/>
      <c r="F125" s="234"/>
      <c r="G125" s="234"/>
      <c r="H125" s="165"/>
      <c r="I125" s="27"/>
      <c r="J125" s="289"/>
      <c r="K125" s="44"/>
      <c r="L125" s="256"/>
      <c r="M125" s="27"/>
    </row>
    <row r="126" spans="1:14" ht="15.75" x14ac:dyDescent="0.2">
      <c r="A126" s="10" t="s">
        <v>405</v>
      </c>
      <c r="B126" s="45"/>
      <c r="C126" s="45"/>
      <c r="D126" s="166"/>
      <c r="E126" s="419"/>
      <c r="F126" s="45"/>
      <c r="G126" s="45"/>
      <c r="H126" s="166"/>
      <c r="I126" s="22"/>
      <c r="J126" s="290"/>
      <c r="K126" s="45"/>
      <c r="L126" s="257"/>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8"/>
      <c r="C130" s="728"/>
      <c r="D130" s="728"/>
      <c r="E130" s="300"/>
      <c r="F130" s="728"/>
      <c r="G130" s="728"/>
      <c r="H130" s="728"/>
      <c r="I130" s="300"/>
      <c r="J130" s="728"/>
      <c r="K130" s="728"/>
      <c r="L130" s="728"/>
      <c r="M130" s="300"/>
    </row>
    <row r="131" spans="1:14" s="3" customFormat="1" x14ac:dyDescent="0.2">
      <c r="A131" s="143"/>
      <c r="B131" s="724" t="s">
        <v>0</v>
      </c>
      <c r="C131" s="725"/>
      <c r="D131" s="725"/>
      <c r="E131" s="302"/>
      <c r="F131" s="724" t="s">
        <v>1</v>
      </c>
      <c r="G131" s="725"/>
      <c r="H131" s="725"/>
      <c r="I131" s="305"/>
      <c r="J131" s="724" t="s">
        <v>2</v>
      </c>
      <c r="K131" s="725"/>
      <c r="L131" s="725"/>
      <c r="M131" s="305"/>
      <c r="N131" s="147"/>
    </row>
    <row r="132" spans="1:14" s="3" customFormat="1" x14ac:dyDescent="0.2">
      <c r="A132" s="140"/>
      <c r="B132" s="151" t="s">
        <v>372</v>
      </c>
      <c r="C132" s="151" t="s">
        <v>373</v>
      </c>
      <c r="D132" s="246" t="s">
        <v>3</v>
      </c>
      <c r="E132" s="306" t="s">
        <v>29</v>
      </c>
      <c r="F132" s="151" t="s">
        <v>372</v>
      </c>
      <c r="G132" s="151" t="s">
        <v>373</v>
      </c>
      <c r="H132" s="206" t="s">
        <v>3</v>
      </c>
      <c r="I132" s="161" t="s">
        <v>29</v>
      </c>
      <c r="J132" s="247" t="s">
        <v>372</v>
      </c>
      <c r="K132" s="247" t="s">
        <v>373</v>
      </c>
      <c r="L132" s="248" t="s">
        <v>3</v>
      </c>
      <c r="M132" s="161" t="s">
        <v>29</v>
      </c>
      <c r="N132" s="147"/>
    </row>
    <row r="133" spans="1:14" s="3" customFormat="1" x14ac:dyDescent="0.2">
      <c r="A133" s="692"/>
      <c r="B133" s="155"/>
      <c r="C133" s="155"/>
      <c r="D133" s="248" t="s">
        <v>4</v>
      </c>
      <c r="E133" s="155" t="s">
        <v>30</v>
      </c>
      <c r="F133" s="160"/>
      <c r="G133" s="160"/>
      <c r="H133" s="206" t="s">
        <v>4</v>
      </c>
      <c r="I133" s="155" t="s">
        <v>30</v>
      </c>
      <c r="J133" s="155"/>
      <c r="K133" s="155"/>
      <c r="L133" s="149" t="s">
        <v>4</v>
      </c>
      <c r="M133" s="155" t="s">
        <v>30</v>
      </c>
      <c r="N133" s="147"/>
    </row>
    <row r="134" spans="1:14" s="3" customFormat="1" ht="15.75" x14ac:dyDescent="0.2">
      <c r="A134" s="14" t="s">
        <v>406</v>
      </c>
      <c r="B134" s="236"/>
      <c r="C134" s="310"/>
      <c r="D134" s="352"/>
      <c r="E134" s="11"/>
      <c r="F134" s="317"/>
      <c r="G134" s="318"/>
      <c r="H134" s="432"/>
      <c r="I134" s="24"/>
      <c r="J134" s="319"/>
      <c r="K134" s="319"/>
      <c r="L134" s="428"/>
      <c r="M134" s="11"/>
      <c r="N134" s="147"/>
    </row>
    <row r="135" spans="1:14" s="3" customFormat="1" ht="15.75" x14ac:dyDescent="0.2">
      <c r="A135" s="13" t="s">
        <v>409</v>
      </c>
      <c r="B135" s="236"/>
      <c r="C135" s="310"/>
      <c r="D135" s="170"/>
      <c r="E135" s="11"/>
      <c r="F135" s="236"/>
      <c r="G135" s="310"/>
      <c r="H135" s="433"/>
      <c r="I135" s="24"/>
      <c r="J135" s="309"/>
      <c r="K135" s="309"/>
      <c r="L135" s="429"/>
      <c r="M135" s="11"/>
      <c r="N135" s="147"/>
    </row>
    <row r="136" spans="1:14" s="3" customFormat="1" ht="15.75" x14ac:dyDescent="0.2">
      <c r="A136" s="13" t="s">
        <v>407</v>
      </c>
      <c r="B136" s="236"/>
      <c r="C136" s="310"/>
      <c r="D136" s="170"/>
      <c r="E136" s="11"/>
      <c r="F136" s="236"/>
      <c r="G136" s="310"/>
      <c r="H136" s="433"/>
      <c r="I136" s="24"/>
      <c r="J136" s="309"/>
      <c r="K136" s="309"/>
      <c r="L136" s="429"/>
      <c r="M136" s="11"/>
      <c r="N136" s="147"/>
    </row>
    <row r="137" spans="1:14" s="3" customFormat="1" ht="15.75" x14ac:dyDescent="0.2">
      <c r="A137" s="41" t="s">
        <v>413</v>
      </c>
      <c r="B137" s="278"/>
      <c r="C137" s="316"/>
      <c r="D137" s="168"/>
      <c r="E137" s="9"/>
      <c r="F137" s="278"/>
      <c r="G137" s="316"/>
      <c r="H137" s="434"/>
      <c r="I137" s="36"/>
      <c r="J137" s="315"/>
      <c r="K137" s="315"/>
      <c r="L137" s="430"/>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842" priority="132">
      <formula>kvartal &lt; 4</formula>
    </cfRule>
  </conditionalFormatting>
  <conditionalFormatting sqref="B69">
    <cfRule type="expression" dxfId="841" priority="100">
      <formula>kvartal &lt; 4</formula>
    </cfRule>
  </conditionalFormatting>
  <conditionalFormatting sqref="C69">
    <cfRule type="expression" dxfId="840" priority="99">
      <formula>kvartal &lt; 4</formula>
    </cfRule>
  </conditionalFormatting>
  <conditionalFormatting sqref="B72">
    <cfRule type="expression" dxfId="839" priority="98">
      <formula>kvartal &lt; 4</formula>
    </cfRule>
  </conditionalFormatting>
  <conditionalFormatting sqref="C72">
    <cfRule type="expression" dxfId="838" priority="97">
      <formula>kvartal &lt; 4</formula>
    </cfRule>
  </conditionalFormatting>
  <conditionalFormatting sqref="B80">
    <cfRule type="expression" dxfId="837" priority="96">
      <formula>kvartal &lt; 4</formula>
    </cfRule>
  </conditionalFormatting>
  <conditionalFormatting sqref="C80">
    <cfRule type="expression" dxfId="836" priority="95">
      <formula>kvartal &lt; 4</formula>
    </cfRule>
  </conditionalFormatting>
  <conditionalFormatting sqref="B83">
    <cfRule type="expression" dxfId="835" priority="94">
      <formula>kvartal &lt; 4</formula>
    </cfRule>
  </conditionalFormatting>
  <conditionalFormatting sqref="C83">
    <cfRule type="expression" dxfId="834" priority="93">
      <formula>kvartal &lt; 4</formula>
    </cfRule>
  </conditionalFormatting>
  <conditionalFormatting sqref="B90">
    <cfRule type="expression" dxfId="833" priority="84">
      <formula>kvartal &lt; 4</formula>
    </cfRule>
  </conditionalFormatting>
  <conditionalFormatting sqref="C90">
    <cfRule type="expression" dxfId="832" priority="83">
      <formula>kvartal &lt; 4</formula>
    </cfRule>
  </conditionalFormatting>
  <conditionalFormatting sqref="B93">
    <cfRule type="expression" dxfId="831" priority="82">
      <formula>kvartal &lt; 4</formula>
    </cfRule>
  </conditionalFormatting>
  <conditionalFormatting sqref="C93">
    <cfRule type="expression" dxfId="830" priority="81">
      <formula>kvartal &lt; 4</formula>
    </cfRule>
  </conditionalFormatting>
  <conditionalFormatting sqref="B101">
    <cfRule type="expression" dxfId="829" priority="80">
      <formula>kvartal &lt; 4</formula>
    </cfRule>
  </conditionalFormatting>
  <conditionalFormatting sqref="C101">
    <cfRule type="expression" dxfId="828" priority="79">
      <formula>kvartal &lt; 4</formula>
    </cfRule>
  </conditionalFormatting>
  <conditionalFormatting sqref="B104">
    <cfRule type="expression" dxfId="827" priority="78">
      <formula>kvartal &lt; 4</formula>
    </cfRule>
  </conditionalFormatting>
  <conditionalFormatting sqref="C104">
    <cfRule type="expression" dxfId="826" priority="77">
      <formula>kvartal &lt; 4</formula>
    </cfRule>
  </conditionalFormatting>
  <conditionalFormatting sqref="B115">
    <cfRule type="expression" dxfId="825" priority="76">
      <formula>kvartal &lt; 4</formula>
    </cfRule>
  </conditionalFormatting>
  <conditionalFormatting sqref="C115">
    <cfRule type="expression" dxfId="824" priority="75">
      <formula>kvartal &lt; 4</formula>
    </cfRule>
  </conditionalFormatting>
  <conditionalFormatting sqref="B123">
    <cfRule type="expression" dxfId="823" priority="74">
      <formula>kvartal &lt; 4</formula>
    </cfRule>
  </conditionalFormatting>
  <conditionalFormatting sqref="C123">
    <cfRule type="expression" dxfId="822" priority="73">
      <formula>kvartal &lt; 4</formula>
    </cfRule>
  </conditionalFormatting>
  <conditionalFormatting sqref="F70">
    <cfRule type="expression" dxfId="821" priority="72">
      <formula>kvartal &lt; 4</formula>
    </cfRule>
  </conditionalFormatting>
  <conditionalFormatting sqref="G70">
    <cfRule type="expression" dxfId="820" priority="71">
      <formula>kvartal &lt; 4</formula>
    </cfRule>
  </conditionalFormatting>
  <conditionalFormatting sqref="F71:G71">
    <cfRule type="expression" dxfId="819" priority="70">
      <formula>kvartal &lt; 4</formula>
    </cfRule>
  </conditionalFormatting>
  <conditionalFormatting sqref="F73:G74">
    <cfRule type="expression" dxfId="818" priority="69">
      <formula>kvartal &lt; 4</formula>
    </cfRule>
  </conditionalFormatting>
  <conditionalFormatting sqref="F81:G82">
    <cfRule type="expression" dxfId="817" priority="68">
      <formula>kvartal &lt; 4</formula>
    </cfRule>
  </conditionalFormatting>
  <conditionalFormatting sqref="F84:G85">
    <cfRule type="expression" dxfId="816" priority="67">
      <formula>kvartal &lt; 4</formula>
    </cfRule>
  </conditionalFormatting>
  <conditionalFormatting sqref="F91:G92">
    <cfRule type="expression" dxfId="815" priority="62">
      <formula>kvartal &lt; 4</formula>
    </cfRule>
  </conditionalFormatting>
  <conditionalFormatting sqref="F94:G95">
    <cfRule type="expression" dxfId="814" priority="61">
      <formula>kvartal &lt; 4</formula>
    </cfRule>
  </conditionalFormatting>
  <conditionalFormatting sqref="F102:G103">
    <cfRule type="expression" dxfId="813" priority="60">
      <formula>kvartal &lt; 4</formula>
    </cfRule>
  </conditionalFormatting>
  <conditionalFormatting sqref="F105:G106">
    <cfRule type="expression" dxfId="812" priority="59">
      <formula>kvartal &lt; 4</formula>
    </cfRule>
  </conditionalFormatting>
  <conditionalFormatting sqref="F115">
    <cfRule type="expression" dxfId="811" priority="58">
      <formula>kvartal &lt; 4</formula>
    </cfRule>
  </conditionalFormatting>
  <conditionalFormatting sqref="G115">
    <cfRule type="expression" dxfId="810" priority="57">
      <formula>kvartal &lt; 4</formula>
    </cfRule>
  </conditionalFormatting>
  <conditionalFormatting sqref="F123:G123">
    <cfRule type="expression" dxfId="809" priority="56">
      <formula>kvartal &lt; 4</formula>
    </cfRule>
  </conditionalFormatting>
  <conditionalFormatting sqref="F69:G69">
    <cfRule type="expression" dxfId="808" priority="55">
      <formula>kvartal &lt; 4</formula>
    </cfRule>
  </conditionalFormatting>
  <conditionalFormatting sqref="F72:G72">
    <cfRule type="expression" dxfId="807" priority="54">
      <formula>kvartal &lt; 4</formula>
    </cfRule>
  </conditionalFormatting>
  <conditionalFormatting sqref="F80:G80">
    <cfRule type="expression" dxfId="806" priority="53">
      <formula>kvartal &lt; 4</formula>
    </cfRule>
  </conditionalFormatting>
  <conditionalFormatting sqref="F83:G83">
    <cfRule type="expression" dxfId="805" priority="52">
      <formula>kvartal &lt; 4</formula>
    </cfRule>
  </conditionalFormatting>
  <conditionalFormatting sqref="F90:G90">
    <cfRule type="expression" dxfId="804" priority="46">
      <formula>kvartal &lt; 4</formula>
    </cfRule>
  </conditionalFormatting>
  <conditionalFormatting sqref="F93">
    <cfRule type="expression" dxfId="803" priority="45">
      <formula>kvartal &lt; 4</formula>
    </cfRule>
  </conditionalFormatting>
  <conditionalFormatting sqref="G93">
    <cfRule type="expression" dxfId="802" priority="44">
      <formula>kvartal &lt; 4</formula>
    </cfRule>
  </conditionalFormatting>
  <conditionalFormatting sqref="F101">
    <cfRule type="expression" dxfId="801" priority="43">
      <formula>kvartal &lt; 4</formula>
    </cfRule>
  </conditionalFormatting>
  <conditionalFormatting sqref="G101">
    <cfRule type="expression" dxfId="800" priority="42">
      <formula>kvartal &lt; 4</formula>
    </cfRule>
  </conditionalFormatting>
  <conditionalFormatting sqref="G104">
    <cfRule type="expression" dxfId="799" priority="41">
      <formula>kvartal &lt; 4</formula>
    </cfRule>
  </conditionalFormatting>
  <conditionalFormatting sqref="F104">
    <cfRule type="expression" dxfId="798" priority="40">
      <formula>kvartal &lt; 4</formula>
    </cfRule>
  </conditionalFormatting>
  <conditionalFormatting sqref="J69:K73">
    <cfRule type="expression" dxfId="797" priority="39">
      <formula>kvartal &lt; 4</formula>
    </cfRule>
  </conditionalFormatting>
  <conditionalFormatting sqref="J74:K74">
    <cfRule type="expression" dxfId="796" priority="38">
      <formula>kvartal &lt; 4</formula>
    </cfRule>
  </conditionalFormatting>
  <conditionalFormatting sqref="J80:K85">
    <cfRule type="expression" dxfId="795" priority="37">
      <formula>kvartal &lt; 4</formula>
    </cfRule>
  </conditionalFormatting>
  <conditionalFormatting sqref="J90:K95">
    <cfRule type="expression" dxfId="794" priority="34">
      <formula>kvartal &lt; 4</formula>
    </cfRule>
  </conditionalFormatting>
  <conditionalFormatting sqref="J101:K106">
    <cfRule type="expression" dxfId="793" priority="33">
      <formula>kvartal &lt; 4</formula>
    </cfRule>
  </conditionalFormatting>
  <conditionalFormatting sqref="J115:K115">
    <cfRule type="expression" dxfId="792" priority="32">
      <formula>kvartal &lt; 4</formula>
    </cfRule>
  </conditionalFormatting>
  <conditionalFormatting sqref="J123:K123">
    <cfRule type="expression" dxfId="791" priority="31">
      <formula>kvartal &lt; 4</formula>
    </cfRule>
  </conditionalFormatting>
  <conditionalFormatting sqref="A50:A52">
    <cfRule type="expression" dxfId="790" priority="12">
      <formula>kvartal &lt; 4</formula>
    </cfRule>
  </conditionalFormatting>
  <conditionalFormatting sqref="A69:A74">
    <cfRule type="expression" dxfId="789" priority="10">
      <formula>kvartal &lt; 4</formula>
    </cfRule>
  </conditionalFormatting>
  <conditionalFormatting sqref="A80:A85">
    <cfRule type="expression" dxfId="788" priority="9">
      <formula>kvartal &lt; 4</formula>
    </cfRule>
  </conditionalFormatting>
  <conditionalFormatting sqref="A90:A95">
    <cfRule type="expression" dxfId="787" priority="6">
      <formula>kvartal &lt; 4</formula>
    </cfRule>
  </conditionalFormatting>
  <conditionalFormatting sqref="A101:A106">
    <cfRule type="expression" dxfId="786" priority="5">
      <formula>kvartal &lt; 4</formula>
    </cfRule>
  </conditionalFormatting>
  <conditionalFormatting sqref="A115">
    <cfRule type="expression" dxfId="785" priority="4">
      <formula>kvartal &lt; 4</formula>
    </cfRule>
  </conditionalFormatting>
  <conditionalFormatting sqref="A123">
    <cfRule type="expression" dxfId="784" priority="3">
      <formula>kvartal &lt; 4</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20"/>
  <dimension ref="A1:N144"/>
  <sheetViews>
    <sheetView showGridLines="0" zoomScale="90" zoomScaleNormal="90" workbookViewId="0"/>
  </sheetViews>
  <sheetFormatPr baseColWidth="10" defaultColWidth="11.42578125" defaultRowHeight="12.75" x14ac:dyDescent="0.2"/>
  <cols>
    <col min="1" max="1" width="41.5703125" style="148" customWidth="1"/>
    <col min="2" max="2" width="11.28515625" style="148" bestFit="1"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130</v>
      </c>
      <c r="B1" s="695">
        <v>5</v>
      </c>
      <c r="C1" s="250" t="s">
        <v>64</v>
      </c>
      <c r="D1" s="26"/>
      <c r="E1" s="26"/>
      <c r="F1" s="26"/>
      <c r="G1" s="26"/>
      <c r="H1" s="26"/>
      <c r="I1" s="26"/>
      <c r="J1" s="26"/>
      <c r="K1" s="26"/>
      <c r="L1" s="26"/>
      <c r="M1" s="26"/>
    </row>
    <row r="2" spans="1:14" ht="15.75" x14ac:dyDescent="0.25">
      <c r="A2" s="164" t="s">
        <v>28</v>
      </c>
      <c r="B2" s="727"/>
      <c r="C2" s="727"/>
      <c r="D2" s="727"/>
      <c r="E2" s="300"/>
      <c r="F2" s="727"/>
      <c r="G2" s="727"/>
      <c r="H2" s="727"/>
      <c r="I2" s="300"/>
      <c r="J2" s="727"/>
      <c r="K2" s="727"/>
      <c r="L2" s="727"/>
      <c r="M2" s="300"/>
    </row>
    <row r="3" spans="1:14" ht="15.75" x14ac:dyDescent="0.25">
      <c r="A3" s="162"/>
      <c r="B3" s="300"/>
      <c r="C3" s="300"/>
      <c r="D3" s="300"/>
      <c r="E3" s="300"/>
      <c r="F3" s="300"/>
      <c r="G3" s="300"/>
      <c r="H3" s="300"/>
      <c r="I3" s="300"/>
      <c r="J3" s="300"/>
      <c r="K3" s="300"/>
      <c r="L3" s="300"/>
      <c r="M3" s="300"/>
    </row>
    <row r="4" spans="1:14" x14ac:dyDescent="0.2">
      <c r="A4" s="143"/>
      <c r="B4" s="724" t="s">
        <v>0</v>
      </c>
      <c r="C4" s="725"/>
      <c r="D4" s="725"/>
      <c r="E4" s="302"/>
      <c r="F4" s="724" t="s">
        <v>1</v>
      </c>
      <c r="G4" s="725"/>
      <c r="H4" s="725"/>
      <c r="I4" s="305"/>
      <c r="J4" s="724" t="s">
        <v>2</v>
      </c>
      <c r="K4" s="725"/>
      <c r="L4" s="725"/>
      <c r="M4" s="305"/>
    </row>
    <row r="5" spans="1:14" x14ac:dyDescent="0.2">
      <c r="A5" s="157"/>
      <c r="B5" s="151" t="s">
        <v>372</v>
      </c>
      <c r="C5" s="151" t="s">
        <v>373</v>
      </c>
      <c r="D5" s="246" t="s">
        <v>3</v>
      </c>
      <c r="E5" s="306" t="s">
        <v>29</v>
      </c>
      <c r="F5" s="151" t="s">
        <v>372</v>
      </c>
      <c r="G5" s="151" t="s">
        <v>373</v>
      </c>
      <c r="H5" s="246" t="s">
        <v>3</v>
      </c>
      <c r="I5" s="161" t="s">
        <v>29</v>
      </c>
      <c r="J5" s="151" t="s">
        <v>372</v>
      </c>
      <c r="K5" s="151" t="s">
        <v>373</v>
      </c>
      <c r="L5" s="246" t="s">
        <v>3</v>
      </c>
      <c r="M5" s="161" t="s">
        <v>29</v>
      </c>
    </row>
    <row r="6" spans="1:14" x14ac:dyDescent="0.2">
      <c r="A6" s="691"/>
      <c r="B6" s="155"/>
      <c r="C6" s="155"/>
      <c r="D6" s="248" t="s">
        <v>4</v>
      </c>
      <c r="E6" s="155" t="s">
        <v>30</v>
      </c>
      <c r="F6" s="160"/>
      <c r="G6" s="160"/>
      <c r="H6" s="246" t="s">
        <v>4</v>
      </c>
      <c r="I6" s="155" t="s">
        <v>30</v>
      </c>
      <c r="J6" s="160"/>
      <c r="K6" s="160"/>
      <c r="L6" s="246" t="s">
        <v>4</v>
      </c>
      <c r="M6" s="155" t="s">
        <v>30</v>
      </c>
    </row>
    <row r="7" spans="1:14" ht="15.75" x14ac:dyDescent="0.2">
      <c r="A7" s="14" t="s">
        <v>23</v>
      </c>
      <c r="B7" s="307"/>
      <c r="C7" s="308"/>
      <c r="D7" s="352"/>
      <c r="E7" s="11"/>
      <c r="F7" s="307"/>
      <c r="G7" s="308"/>
      <c r="H7" s="352"/>
      <c r="I7" s="159"/>
      <c r="J7" s="309"/>
      <c r="K7" s="310"/>
      <c r="L7" s="428"/>
      <c r="M7" s="11"/>
    </row>
    <row r="8" spans="1:14" ht="15.75" x14ac:dyDescent="0.2">
      <c r="A8" s="21" t="s">
        <v>25</v>
      </c>
      <c r="B8" s="283"/>
      <c r="C8" s="284"/>
      <c r="D8" s="165"/>
      <c r="E8" s="27"/>
      <c r="F8" s="287"/>
      <c r="G8" s="288"/>
      <c r="H8" s="165"/>
      <c r="I8" s="175"/>
      <c r="J8" s="234"/>
      <c r="K8" s="289"/>
      <c r="L8" s="256"/>
      <c r="M8" s="27"/>
    </row>
    <row r="9" spans="1:14" ht="15.75" x14ac:dyDescent="0.2">
      <c r="A9" s="21" t="s">
        <v>24</v>
      </c>
      <c r="B9" s="283"/>
      <c r="C9" s="284"/>
      <c r="D9" s="165"/>
      <c r="E9" s="27"/>
      <c r="F9" s="287"/>
      <c r="G9" s="288"/>
      <c r="H9" s="165"/>
      <c r="I9" s="175"/>
      <c r="J9" s="234"/>
      <c r="K9" s="289"/>
      <c r="L9" s="256"/>
      <c r="M9" s="27"/>
    </row>
    <row r="10" spans="1:14" ht="15.75" x14ac:dyDescent="0.2">
      <c r="A10" s="13" t="s">
        <v>383</v>
      </c>
      <c r="B10" s="311"/>
      <c r="C10" s="312"/>
      <c r="D10" s="170"/>
      <c r="E10" s="11"/>
      <c r="F10" s="311"/>
      <c r="G10" s="312"/>
      <c r="H10" s="170"/>
      <c r="I10" s="159"/>
      <c r="J10" s="309"/>
      <c r="K10" s="310"/>
      <c r="L10" s="429"/>
      <c r="M10" s="11"/>
    </row>
    <row r="11" spans="1:14" s="43" customFormat="1" ht="15.75" x14ac:dyDescent="0.2">
      <c r="A11" s="13" t="s">
        <v>384</v>
      </c>
      <c r="B11" s="311"/>
      <c r="C11" s="312"/>
      <c r="D11" s="170"/>
      <c r="E11" s="11"/>
      <c r="F11" s="311"/>
      <c r="G11" s="312"/>
      <c r="H11" s="170"/>
      <c r="I11" s="159"/>
      <c r="J11" s="309"/>
      <c r="K11" s="310"/>
      <c r="L11" s="429"/>
      <c r="M11" s="11"/>
      <c r="N11" s="142"/>
    </row>
    <row r="12" spans="1:14" s="43" customFormat="1" ht="15.75" x14ac:dyDescent="0.2">
      <c r="A12" s="41" t="s">
        <v>385</v>
      </c>
      <c r="B12" s="313"/>
      <c r="C12" s="314"/>
      <c r="D12" s="168"/>
      <c r="E12" s="36"/>
      <c r="F12" s="313"/>
      <c r="G12" s="314"/>
      <c r="H12" s="168"/>
      <c r="I12" s="168"/>
      <c r="J12" s="315"/>
      <c r="K12" s="316"/>
      <c r="L12" s="430"/>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271</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268</v>
      </c>
      <c r="B17" s="156"/>
      <c r="C17" s="156"/>
      <c r="D17" s="150"/>
      <c r="E17" s="150"/>
      <c r="F17" s="156"/>
      <c r="G17" s="156"/>
      <c r="H17" s="156"/>
      <c r="I17" s="156"/>
      <c r="J17" s="156"/>
      <c r="K17" s="156"/>
      <c r="L17" s="156"/>
      <c r="M17" s="156"/>
    </row>
    <row r="18" spans="1:14" ht="15.75" x14ac:dyDescent="0.25">
      <c r="B18" s="728"/>
      <c r="C18" s="728"/>
      <c r="D18" s="728"/>
      <c r="E18" s="300"/>
      <c r="F18" s="728"/>
      <c r="G18" s="728"/>
      <c r="H18" s="728"/>
      <c r="I18" s="300"/>
      <c r="J18" s="728"/>
      <c r="K18" s="728"/>
      <c r="L18" s="728"/>
      <c r="M18" s="300"/>
    </row>
    <row r="19" spans="1:14" x14ac:dyDescent="0.2">
      <c r="A19" s="143"/>
      <c r="B19" s="724" t="s">
        <v>0</v>
      </c>
      <c r="C19" s="725"/>
      <c r="D19" s="725"/>
      <c r="E19" s="302"/>
      <c r="F19" s="724" t="s">
        <v>1</v>
      </c>
      <c r="G19" s="725"/>
      <c r="H19" s="725"/>
      <c r="I19" s="305"/>
      <c r="J19" s="724" t="s">
        <v>2</v>
      </c>
      <c r="K19" s="725"/>
      <c r="L19" s="725"/>
      <c r="M19" s="305"/>
    </row>
    <row r="20" spans="1:14" x14ac:dyDescent="0.2">
      <c r="A20" s="140" t="s">
        <v>5</v>
      </c>
      <c r="B20" s="243" t="s">
        <v>372</v>
      </c>
      <c r="C20" s="243" t="s">
        <v>373</v>
      </c>
      <c r="D20" s="161" t="s">
        <v>3</v>
      </c>
      <c r="E20" s="306" t="s">
        <v>29</v>
      </c>
      <c r="F20" s="243" t="s">
        <v>372</v>
      </c>
      <c r="G20" s="243" t="s">
        <v>373</v>
      </c>
      <c r="H20" s="161" t="s">
        <v>3</v>
      </c>
      <c r="I20" s="161" t="s">
        <v>29</v>
      </c>
      <c r="J20" s="243" t="s">
        <v>372</v>
      </c>
      <c r="K20" s="243" t="s">
        <v>373</v>
      </c>
      <c r="L20" s="161" t="s">
        <v>3</v>
      </c>
      <c r="M20" s="161" t="s">
        <v>29</v>
      </c>
    </row>
    <row r="21" spans="1:14" x14ac:dyDescent="0.2">
      <c r="A21" s="692"/>
      <c r="B21" s="155"/>
      <c r="C21" s="155"/>
      <c r="D21" s="248" t="s">
        <v>4</v>
      </c>
      <c r="E21" s="155" t="s">
        <v>30</v>
      </c>
      <c r="F21" s="160"/>
      <c r="G21" s="160"/>
      <c r="H21" s="246" t="s">
        <v>4</v>
      </c>
      <c r="I21" s="155" t="s">
        <v>30</v>
      </c>
      <c r="J21" s="160"/>
      <c r="K21" s="160"/>
      <c r="L21" s="155" t="s">
        <v>4</v>
      </c>
      <c r="M21" s="155" t="s">
        <v>30</v>
      </c>
    </row>
    <row r="22" spans="1:14" ht="15.75" x14ac:dyDescent="0.2">
      <c r="A22" s="14" t="s">
        <v>23</v>
      </c>
      <c r="B22" s="317"/>
      <c r="C22" s="317"/>
      <c r="D22" s="352"/>
      <c r="E22" s="11"/>
      <c r="F22" s="319"/>
      <c r="G22" s="319"/>
      <c r="H22" s="352"/>
      <c r="I22" s="11"/>
      <c r="J22" s="317"/>
      <c r="K22" s="317"/>
      <c r="L22" s="428"/>
      <c r="M22" s="24"/>
    </row>
    <row r="23" spans="1:14" ht="15.75" x14ac:dyDescent="0.2">
      <c r="A23" s="297" t="s">
        <v>392</v>
      </c>
      <c r="B23" s="283"/>
      <c r="C23" s="283"/>
      <c r="D23" s="165"/>
      <c r="E23" s="11"/>
      <c r="F23" s="292"/>
      <c r="G23" s="292"/>
      <c r="H23" s="165"/>
      <c r="I23" s="418"/>
      <c r="J23" s="292"/>
      <c r="K23" s="292"/>
      <c r="L23" s="165"/>
      <c r="M23" s="23"/>
    </row>
    <row r="24" spans="1:14" ht="15.75" x14ac:dyDescent="0.2">
      <c r="A24" s="297" t="s">
        <v>393</v>
      </c>
      <c r="B24" s="283"/>
      <c r="C24" s="283"/>
      <c r="D24" s="165"/>
      <c r="E24" s="11"/>
      <c r="F24" s="292"/>
      <c r="G24" s="292"/>
      <c r="H24" s="165"/>
      <c r="I24" s="418"/>
      <c r="J24" s="292"/>
      <c r="K24" s="292"/>
      <c r="L24" s="165"/>
      <c r="M24" s="23"/>
    </row>
    <row r="25" spans="1:14" ht="15.75" x14ac:dyDescent="0.2">
      <c r="A25" s="297" t="s">
        <v>394</v>
      </c>
      <c r="B25" s="283"/>
      <c r="C25" s="283"/>
      <c r="D25" s="165"/>
      <c r="E25" s="11"/>
      <c r="F25" s="292"/>
      <c r="G25" s="292"/>
      <c r="H25" s="165"/>
      <c r="I25" s="418"/>
      <c r="J25" s="292"/>
      <c r="K25" s="292"/>
      <c r="L25" s="165"/>
      <c r="M25" s="23"/>
    </row>
    <row r="26" spans="1:14" ht="15.75" x14ac:dyDescent="0.2">
      <c r="A26" s="297" t="s">
        <v>395</v>
      </c>
      <c r="B26" s="283"/>
      <c r="C26" s="283"/>
      <c r="D26" s="165"/>
      <c r="E26" s="11"/>
      <c r="F26" s="292"/>
      <c r="G26" s="292"/>
      <c r="H26" s="165"/>
      <c r="I26" s="418"/>
      <c r="J26" s="292"/>
      <c r="K26" s="292"/>
      <c r="L26" s="165"/>
      <c r="M26" s="23"/>
    </row>
    <row r="27" spans="1:14" x14ac:dyDescent="0.2">
      <c r="A27" s="297" t="s">
        <v>11</v>
      </c>
      <c r="B27" s="283"/>
      <c r="C27" s="283"/>
      <c r="D27" s="165"/>
      <c r="E27" s="11"/>
      <c r="F27" s="292"/>
      <c r="G27" s="292"/>
      <c r="H27" s="165"/>
      <c r="I27" s="418"/>
      <c r="J27" s="292"/>
      <c r="K27" s="292"/>
      <c r="L27" s="165"/>
      <c r="M27" s="23"/>
    </row>
    <row r="28" spans="1:14" ht="15.75" x14ac:dyDescent="0.2">
      <c r="A28" s="49" t="s">
        <v>272</v>
      </c>
      <c r="B28" s="44"/>
      <c r="C28" s="289"/>
      <c r="D28" s="165"/>
      <c r="E28" s="11"/>
      <c r="F28" s="234"/>
      <c r="G28" s="289"/>
      <c r="H28" s="165"/>
      <c r="I28" s="27"/>
      <c r="J28" s="44"/>
      <c r="K28" s="44"/>
      <c r="L28" s="256"/>
      <c r="M28" s="23"/>
    </row>
    <row r="29" spans="1:14" s="3" customFormat="1" ht="15.75" x14ac:dyDescent="0.2">
      <c r="A29" s="13" t="s">
        <v>383</v>
      </c>
      <c r="B29" s="236"/>
      <c r="C29" s="236"/>
      <c r="D29" s="170"/>
      <c r="E29" s="11"/>
      <c r="F29" s="309"/>
      <c r="G29" s="309"/>
      <c r="H29" s="170"/>
      <c r="I29" s="11"/>
      <c r="J29" s="236"/>
      <c r="K29" s="236"/>
      <c r="L29" s="429"/>
      <c r="M29" s="24"/>
      <c r="N29" s="147"/>
    </row>
    <row r="30" spans="1:14" s="3" customFormat="1" ht="15.75" x14ac:dyDescent="0.2">
      <c r="A30" s="297" t="s">
        <v>392</v>
      </c>
      <c r="B30" s="283"/>
      <c r="C30" s="283"/>
      <c r="D30" s="165"/>
      <c r="E30" s="11"/>
      <c r="F30" s="292"/>
      <c r="G30" s="292"/>
      <c r="H30" s="165"/>
      <c r="I30" s="418"/>
      <c r="J30" s="292"/>
      <c r="K30" s="292"/>
      <c r="L30" s="165"/>
      <c r="M30" s="23"/>
      <c r="N30" s="147"/>
    </row>
    <row r="31" spans="1:14" s="3" customFormat="1" ht="15.75" x14ac:dyDescent="0.2">
      <c r="A31" s="297" t="s">
        <v>393</v>
      </c>
      <c r="B31" s="283"/>
      <c r="C31" s="283"/>
      <c r="D31" s="165"/>
      <c r="E31" s="11"/>
      <c r="F31" s="292"/>
      <c r="G31" s="292"/>
      <c r="H31" s="165"/>
      <c r="I31" s="418"/>
      <c r="J31" s="292"/>
      <c r="K31" s="292"/>
      <c r="L31" s="165"/>
      <c r="M31" s="23"/>
      <c r="N31" s="147"/>
    </row>
    <row r="32" spans="1:14" ht="15.75" x14ac:dyDescent="0.2">
      <c r="A32" s="297" t="s">
        <v>394</v>
      </c>
      <c r="B32" s="283"/>
      <c r="C32" s="283"/>
      <c r="D32" s="165"/>
      <c r="E32" s="11"/>
      <c r="F32" s="292"/>
      <c r="G32" s="292"/>
      <c r="H32" s="165"/>
      <c r="I32" s="418"/>
      <c r="J32" s="292"/>
      <c r="K32" s="292"/>
      <c r="L32" s="165"/>
      <c r="M32" s="23"/>
    </row>
    <row r="33" spans="1:14" ht="15.75" x14ac:dyDescent="0.2">
      <c r="A33" s="297" t="s">
        <v>395</v>
      </c>
      <c r="B33" s="283"/>
      <c r="C33" s="283"/>
      <c r="D33" s="165"/>
      <c r="E33" s="11"/>
      <c r="F33" s="292"/>
      <c r="G33" s="292"/>
      <c r="H33" s="165"/>
      <c r="I33" s="418"/>
      <c r="J33" s="292"/>
      <c r="K33" s="292"/>
      <c r="L33" s="165"/>
      <c r="M33" s="23"/>
    </row>
    <row r="34" spans="1:14" ht="15.75" x14ac:dyDescent="0.2">
      <c r="A34" s="13" t="s">
        <v>384</v>
      </c>
      <c r="B34" s="236"/>
      <c r="C34" s="310"/>
      <c r="D34" s="170"/>
      <c r="E34" s="11"/>
      <c r="F34" s="309"/>
      <c r="G34" s="310"/>
      <c r="H34" s="170"/>
      <c r="I34" s="11"/>
      <c r="J34" s="236"/>
      <c r="K34" s="236"/>
      <c r="L34" s="429"/>
      <c r="M34" s="24"/>
    </row>
    <row r="35" spans="1:14" ht="15.75" x14ac:dyDescent="0.2">
      <c r="A35" s="13" t="s">
        <v>385</v>
      </c>
      <c r="B35" s="236"/>
      <c r="C35" s="310"/>
      <c r="D35" s="170"/>
      <c r="E35" s="11"/>
      <c r="F35" s="309"/>
      <c r="G35" s="310"/>
      <c r="H35" s="170"/>
      <c r="I35" s="11"/>
      <c r="J35" s="236"/>
      <c r="K35" s="236"/>
      <c r="L35" s="429"/>
      <c r="M35" s="24"/>
    </row>
    <row r="36" spans="1:14" ht="15.75" x14ac:dyDescent="0.2">
      <c r="A36" s="12" t="s">
        <v>280</v>
      </c>
      <c r="B36" s="236"/>
      <c r="C36" s="310"/>
      <c r="D36" s="170"/>
      <c r="E36" s="11"/>
      <c r="F36" s="320"/>
      <c r="G36" s="321"/>
      <c r="H36" s="170"/>
      <c r="I36" s="435"/>
      <c r="J36" s="236"/>
      <c r="K36" s="236"/>
      <c r="L36" s="429"/>
      <c r="M36" s="24"/>
    </row>
    <row r="37" spans="1:14" ht="15.75" x14ac:dyDescent="0.2">
      <c r="A37" s="12" t="s">
        <v>387</v>
      </c>
      <c r="B37" s="236"/>
      <c r="C37" s="310"/>
      <c r="D37" s="170"/>
      <c r="E37" s="11"/>
      <c r="F37" s="320"/>
      <c r="G37" s="322"/>
      <c r="H37" s="170"/>
      <c r="I37" s="435"/>
      <c r="J37" s="236"/>
      <c r="K37" s="236"/>
      <c r="L37" s="429"/>
      <c r="M37" s="24"/>
    </row>
    <row r="38" spans="1:14" ht="15.75" x14ac:dyDescent="0.2">
      <c r="A38" s="12" t="s">
        <v>388</v>
      </c>
      <c r="B38" s="236"/>
      <c r="C38" s="310"/>
      <c r="D38" s="170"/>
      <c r="E38" s="24"/>
      <c r="F38" s="320"/>
      <c r="G38" s="321"/>
      <c r="H38" s="170"/>
      <c r="I38" s="435"/>
      <c r="J38" s="236"/>
      <c r="K38" s="236"/>
      <c r="L38" s="429"/>
      <c r="M38" s="24"/>
    </row>
    <row r="39" spans="1:14" ht="15.75" x14ac:dyDescent="0.2">
      <c r="A39" s="18" t="s">
        <v>389</v>
      </c>
      <c r="B39" s="278"/>
      <c r="C39" s="316"/>
      <c r="D39" s="168"/>
      <c r="E39" s="36"/>
      <c r="F39" s="323"/>
      <c r="G39" s="324"/>
      <c r="H39" s="168"/>
      <c r="I39" s="36"/>
      <c r="J39" s="236"/>
      <c r="K39" s="236"/>
      <c r="L39" s="430"/>
      <c r="M39" s="36"/>
    </row>
    <row r="40" spans="1:14" ht="15.75" x14ac:dyDescent="0.25">
      <c r="A40" s="47"/>
      <c r="B40" s="255"/>
      <c r="C40" s="255"/>
      <c r="D40" s="729"/>
      <c r="E40" s="729"/>
      <c r="F40" s="729"/>
      <c r="G40" s="729"/>
      <c r="H40" s="729"/>
      <c r="I40" s="729"/>
      <c r="J40" s="729"/>
      <c r="K40" s="729"/>
      <c r="L40" s="729"/>
      <c r="M40" s="303"/>
    </row>
    <row r="41" spans="1:14" x14ac:dyDescent="0.2">
      <c r="A41" s="154"/>
    </row>
    <row r="42" spans="1:14" ht="15.75" x14ac:dyDescent="0.25">
      <c r="A42" s="146" t="s">
        <v>269</v>
      </c>
      <c r="B42" s="727"/>
      <c r="C42" s="727"/>
      <c r="D42" s="727"/>
      <c r="E42" s="300"/>
      <c r="F42" s="730"/>
      <c r="G42" s="730"/>
      <c r="H42" s="730"/>
      <c r="I42" s="303"/>
      <c r="J42" s="730"/>
      <c r="K42" s="730"/>
      <c r="L42" s="730"/>
      <c r="M42" s="303"/>
    </row>
    <row r="43" spans="1:14" ht="15.75" x14ac:dyDescent="0.25">
      <c r="A43" s="162"/>
      <c r="B43" s="304"/>
      <c r="C43" s="304"/>
      <c r="D43" s="304"/>
      <c r="E43" s="304"/>
      <c r="F43" s="303"/>
      <c r="G43" s="303"/>
      <c r="H43" s="303"/>
      <c r="I43" s="303"/>
      <c r="J43" s="303"/>
      <c r="K43" s="303"/>
      <c r="L43" s="303"/>
      <c r="M43" s="303"/>
    </row>
    <row r="44" spans="1:14" ht="15.75" x14ac:dyDescent="0.25">
      <c r="A44" s="249"/>
      <c r="B44" s="724" t="s">
        <v>0</v>
      </c>
      <c r="C44" s="725"/>
      <c r="D44" s="725"/>
      <c r="E44" s="244"/>
      <c r="F44" s="303"/>
      <c r="G44" s="303"/>
      <c r="H44" s="303"/>
      <c r="I44" s="303"/>
      <c r="J44" s="303"/>
      <c r="K44" s="303"/>
      <c r="L44" s="303"/>
      <c r="M44" s="303"/>
    </row>
    <row r="45" spans="1:14" s="3" customFormat="1" x14ac:dyDescent="0.2">
      <c r="A45" s="140"/>
      <c r="B45" s="172" t="s">
        <v>372</v>
      </c>
      <c r="C45" s="172" t="s">
        <v>373</v>
      </c>
      <c r="D45" s="161" t="s">
        <v>3</v>
      </c>
      <c r="E45" s="161" t="s">
        <v>29</v>
      </c>
      <c r="F45" s="174"/>
      <c r="G45" s="174"/>
      <c r="H45" s="173"/>
      <c r="I45" s="173"/>
      <c r="J45" s="174"/>
      <c r="K45" s="174"/>
      <c r="L45" s="173"/>
      <c r="M45" s="173"/>
      <c r="N45" s="147"/>
    </row>
    <row r="46" spans="1:14" s="3" customFormat="1" x14ac:dyDescent="0.2">
      <c r="A46" s="692"/>
      <c r="B46" s="245"/>
      <c r="C46" s="245"/>
      <c r="D46" s="246" t="s">
        <v>4</v>
      </c>
      <c r="E46" s="155" t="s">
        <v>30</v>
      </c>
      <c r="F46" s="173"/>
      <c r="G46" s="173"/>
      <c r="H46" s="173"/>
      <c r="I46" s="173"/>
      <c r="J46" s="173"/>
      <c r="K46" s="173"/>
      <c r="L46" s="173"/>
      <c r="M46" s="173"/>
      <c r="N46" s="147"/>
    </row>
    <row r="47" spans="1:14" s="3" customFormat="1" ht="15.75" x14ac:dyDescent="0.2">
      <c r="A47" s="14" t="s">
        <v>23</v>
      </c>
      <c r="B47" s="311">
        <v>3185.37707</v>
      </c>
      <c r="C47" s="312">
        <v>3097.0654399999999</v>
      </c>
      <c r="D47" s="428">
        <f t="shared" ref="D47:D48" si="0">IF(B47=0, "    ---- ", IF(ABS(ROUND(100/B47*C47-100,1))&lt;999,ROUND(100/B47*C47-100,1),IF(ROUND(100/B47*C47-100,1)&gt;999,999,-999)))</f>
        <v>-2.8</v>
      </c>
      <c r="E47" s="11">
        <f>IFERROR(100/'Skjema total MA'!C47*C47,0)</f>
        <v>0.10218772681859736</v>
      </c>
      <c r="F47" s="144"/>
      <c r="G47" s="33"/>
      <c r="H47" s="158"/>
      <c r="I47" s="158"/>
      <c r="J47" s="37"/>
      <c r="K47" s="37"/>
      <c r="L47" s="158"/>
      <c r="M47" s="158"/>
      <c r="N47" s="147"/>
    </row>
    <row r="48" spans="1:14" s="3" customFormat="1" ht="15.75" x14ac:dyDescent="0.2">
      <c r="A48" s="38" t="s">
        <v>396</v>
      </c>
      <c r="B48" s="283">
        <v>703.15611000000001</v>
      </c>
      <c r="C48" s="284">
        <v>862.09532000000002</v>
      </c>
      <c r="D48" s="256">
        <f t="shared" si="0"/>
        <v>22.6</v>
      </c>
      <c r="E48" s="27">
        <f>IFERROR(100/'Skjema total MA'!C48*C48,0)</f>
        <v>5.1481279187223304E-2</v>
      </c>
      <c r="F48" s="144"/>
      <c r="G48" s="33"/>
      <c r="H48" s="144"/>
      <c r="I48" s="144"/>
      <c r="J48" s="33"/>
      <c r="K48" s="33"/>
      <c r="L48" s="158"/>
      <c r="M48" s="158"/>
      <c r="N48" s="147"/>
    </row>
    <row r="49" spans="1:14" s="3" customFormat="1" ht="15.75" x14ac:dyDescent="0.2">
      <c r="A49" s="38" t="s">
        <v>397</v>
      </c>
      <c r="B49" s="44">
        <v>2482.2209600000001</v>
      </c>
      <c r="C49" s="289">
        <v>2234.97012</v>
      </c>
      <c r="D49" s="256">
        <f>IF(B49=0, "    ---- ", IF(ABS(ROUND(100/B49*C49-100,1))&lt;999,ROUND(100/B49*C49-100,1),IF(ROUND(100/B49*C49-100,1)&gt;999,999,-999)))</f>
        <v>-10</v>
      </c>
      <c r="E49" s="27">
        <f>IFERROR(100/'Skjema total MA'!C49*C49,0)</f>
        <v>0.16479887435559101</v>
      </c>
      <c r="F49" s="144"/>
      <c r="G49" s="33"/>
      <c r="H49" s="144"/>
      <c r="I49" s="144"/>
      <c r="J49" s="37"/>
      <c r="K49" s="37"/>
      <c r="L49" s="158"/>
      <c r="M49" s="158"/>
      <c r="N49" s="147"/>
    </row>
    <row r="50" spans="1:14" s="3" customFormat="1" x14ac:dyDescent="0.2">
      <c r="A50" s="694" t="s">
        <v>6</v>
      </c>
      <c r="B50" s="287"/>
      <c r="C50" s="288"/>
      <c r="D50" s="256"/>
      <c r="E50" s="23"/>
      <c r="F50" s="144"/>
      <c r="G50" s="33"/>
      <c r="H50" s="144"/>
      <c r="I50" s="144"/>
      <c r="J50" s="33"/>
      <c r="K50" s="33"/>
      <c r="L50" s="158"/>
      <c r="M50" s="158"/>
      <c r="N50" s="147"/>
    </row>
    <row r="51" spans="1:14" s="3" customFormat="1" x14ac:dyDescent="0.2">
      <c r="A51" s="694" t="s">
        <v>7</v>
      </c>
      <c r="B51" s="287"/>
      <c r="C51" s="288"/>
      <c r="D51" s="256"/>
      <c r="E51" s="23"/>
      <c r="F51" s="144"/>
      <c r="G51" s="33"/>
      <c r="H51" s="144"/>
      <c r="I51" s="144"/>
      <c r="J51" s="33"/>
      <c r="K51" s="33"/>
      <c r="L51" s="158"/>
      <c r="M51" s="158"/>
      <c r="N51" s="147"/>
    </row>
    <row r="52" spans="1:14" s="3" customFormat="1" x14ac:dyDescent="0.2">
      <c r="A52" s="694" t="s">
        <v>8</v>
      </c>
      <c r="B52" s="287"/>
      <c r="C52" s="288"/>
      <c r="D52" s="256"/>
      <c r="E52" s="23"/>
      <c r="F52" s="144"/>
      <c r="G52" s="33"/>
      <c r="H52" s="144"/>
      <c r="I52" s="144"/>
      <c r="J52" s="33"/>
      <c r="K52" s="33"/>
      <c r="L52" s="158"/>
      <c r="M52" s="158"/>
      <c r="N52" s="147"/>
    </row>
    <row r="53" spans="1:14" s="3" customFormat="1" ht="15.75" x14ac:dyDescent="0.2">
      <c r="A53" s="39" t="s">
        <v>390</v>
      </c>
      <c r="B53" s="311"/>
      <c r="C53" s="312"/>
      <c r="D53" s="429"/>
      <c r="E53" s="11"/>
      <c r="F53" s="144"/>
      <c r="G53" s="33"/>
      <c r="H53" s="144"/>
      <c r="I53" s="144"/>
      <c r="J53" s="33"/>
      <c r="K53" s="33"/>
      <c r="L53" s="158"/>
      <c r="M53" s="158"/>
      <c r="N53" s="147"/>
    </row>
    <row r="54" spans="1:14" s="3" customFormat="1" ht="15.75" x14ac:dyDescent="0.2">
      <c r="A54" s="38" t="s">
        <v>396</v>
      </c>
      <c r="B54" s="283"/>
      <c r="C54" s="284"/>
      <c r="D54" s="256"/>
      <c r="E54" s="27"/>
      <c r="F54" s="144"/>
      <c r="G54" s="33"/>
      <c r="H54" s="144"/>
      <c r="I54" s="144"/>
      <c r="J54" s="33"/>
      <c r="K54" s="33"/>
      <c r="L54" s="158"/>
      <c r="M54" s="158"/>
      <c r="N54" s="147"/>
    </row>
    <row r="55" spans="1:14" s="3" customFormat="1" ht="15.75" x14ac:dyDescent="0.2">
      <c r="A55" s="38" t="s">
        <v>397</v>
      </c>
      <c r="B55" s="283"/>
      <c r="C55" s="284"/>
      <c r="D55" s="256"/>
      <c r="E55" s="27"/>
      <c r="F55" s="144"/>
      <c r="G55" s="33"/>
      <c r="H55" s="144"/>
      <c r="I55" s="144"/>
      <c r="J55" s="33"/>
      <c r="K55" s="33"/>
      <c r="L55" s="158"/>
      <c r="M55" s="158"/>
      <c r="N55" s="147"/>
    </row>
    <row r="56" spans="1:14" s="3" customFormat="1" ht="15.75" x14ac:dyDescent="0.2">
      <c r="A56" s="39" t="s">
        <v>391</v>
      </c>
      <c r="B56" s="311"/>
      <c r="C56" s="312"/>
      <c r="D56" s="429"/>
      <c r="E56" s="11"/>
      <c r="F56" s="144"/>
      <c r="G56" s="33"/>
      <c r="H56" s="144"/>
      <c r="I56" s="144"/>
      <c r="J56" s="33"/>
      <c r="K56" s="33"/>
      <c r="L56" s="158"/>
      <c r="M56" s="158"/>
      <c r="N56" s="147"/>
    </row>
    <row r="57" spans="1:14" s="3" customFormat="1" ht="15.75" x14ac:dyDescent="0.2">
      <c r="A57" s="38" t="s">
        <v>396</v>
      </c>
      <c r="B57" s="283"/>
      <c r="C57" s="284"/>
      <c r="D57" s="256"/>
      <c r="E57" s="27"/>
      <c r="F57" s="144"/>
      <c r="G57" s="33"/>
      <c r="H57" s="144"/>
      <c r="I57" s="144"/>
      <c r="J57" s="33"/>
      <c r="K57" s="33"/>
      <c r="L57" s="158"/>
      <c r="M57" s="158"/>
      <c r="N57" s="147"/>
    </row>
    <row r="58" spans="1:14" s="3" customFormat="1" ht="15.75" x14ac:dyDescent="0.2">
      <c r="A58" s="46" t="s">
        <v>397</v>
      </c>
      <c r="B58" s="285"/>
      <c r="C58" s="286"/>
      <c r="D58" s="257"/>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270</v>
      </c>
      <c r="C61" s="26"/>
      <c r="D61" s="26"/>
      <c r="E61" s="26"/>
      <c r="F61" s="26"/>
      <c r="G61" s="26"/>
      <c r="H61" s="26"/>
      <c r="I61" s="26"/>
      <c r="J61" s="26"/>
      <c r="K61" s="26"/>
      <c r="L61" s="26"/>
      <c r="M61" s="26"/>
    </row>
    <row r="62" spans="1:14" ht="15.75" x14ac:dyDescent="0.25">
      <c r="B62" s="728"/>
      <c r="C62" s="728"/>
      <c r="D62" s="728"/>
      <c r="E62" s="300"/>
      <c r="F62" s="728"/>
      <c r="G62" s="728"/>
      <c r="H62" s="728"/>
      <c r="I62" s="300"/>
      <c r="J62" s="728"/>
      <c r="K62" s="728"/>
      <c r="L62" s="728"/>
      <c r="M62" s="300"/>
    </row>
    <row r="63" spans="1:14" x14ac:dyDescent="0.2">
      <c r="A63" s="143"/>
      <c r="B63" s="724" t="s">
        <v>0</v>
      </c>
      <c r="C63" s="725"/>
      <c r="D63" s="726"/>
      <c r="E63" s="301"/>
      <c r="F63" s="725" t="s">
        <v>1</v>
      </c>
      <c r="G63" s="725"/>
      <c r="H63" s="725"/>
      <c r="I63" s="305"/>
      <c r="J63" s="724" t="s">
        <v>2</v>
      </c>
      <c r="K63" s="725"/>
      <c r="L63" s="725"/>
      <c r="M63" s="305"/>
    </row>
    <row r="64" spans="1:14" x14ac:dyDescent="0.2">
      <c r="A64" s="140"/>
      <c r="B64" s="151" t="s">
        <v>372</v>
      </c>
      <c r="C64" s="151" t="s">
        <v>373</v>
      </c>
      <c r="D64" s="246" t="s">
        <v>3</v>
      </c>
      <c r="E64" s="306" t="s">
        <v>29</v>
      </c>
      <c r="F64" s="151" t="s">
        <v>372</v>
      </c>
      <c r="G64" s="151" t="s">
        <v>373</v>
      </c>
      <c r="H64" s="246" t="s">
        <v>3</v>
      </c>
      <c r="I64" s="306" t="s">
        <v>29</v>
      </c>
      <c r="J64" s="151" t="s">
        <v>372</v>
      </c>
      <c r="K64" s="151" t="s">
        <v>373</v>
      </c>
      <c r="L64" s="246" t="s">
        <v>3</v>
      </c>
      <c r="M64" s="161" t="s">
        <v>29</v>
      </c>
    </row>
    <row r="65" spans="1:14" x14ac:dyDescent="0.2">
      <c r="A65" s="692"/>
      <c r="B65" s="155"/>
      <c r="C65" s="155"/>
      <c r="D65" s="248" t="s">
        <v>4</v>
      </c>
      <c r="E65" s="155" t="s">
        <v>30</v>
      </c>
      <c r="F65" s="160"/>
      <c r="G65" s="160"/>
      <c r="H65" s="246" t="s">
        <v>4</v>
      </c>
      <c r="I65" s="155" t="s">
        <v>30</v>
      </c>
      <c r="J65" s="160"/>
      <c r="K65" s="206"/>
      <c r="L65" s="155" t="s">
        <v>4</v>
      </c>
      <c r="M65" s="155" t="s">
        <v>30</v>
      </c>
    </row>
    <row r="66" spans="1:14" ht="15.75" x14ac:dyDescent="0.2">
      <c r="A66" s="14" t="s">
        <v>23</v>
      </c>
      <c r="B66" s="355"/>
      <c r="C66" s="355"/>
      <c r="D66" s="352"/>
      <c r="E66" s="11"/>
      <c r="F66" s="354"/>
      <c r="G66" s="354"/>
      <c r="H66" s="352"/>
      <c r="I66" s="11"/>
      <c r="J66" s="310"/>
      <c r="K66" s="317"/>
      <c r="L66" s="429"/>
      <c r="M66" s="11"/>
    </row>
    <row r="67" spans="1:14" x14ac:dyDescent="0.2">
      <c r="A67" s="420" t="s">
        <v>9</v>
      </c>
      <c r="B67" s="44"/>
      <c r="C67" s="144"/>
      <c r="D67" s="165"/>
      <c r="E67" s="27"/>
      <c r="F67" s="234"/>
      <c r="G67" s="144"/>
      <c r="H67" s="165"/>
      <c r="I67" s="27"/>
      <c r="J67" s="289"/>
      <c r="K67" s="44"/>
      <c r="L67" s="256"/>
      <c r="M67" s="27"/>
    </row>
    <row r="68" spans="1:14" x14ac:dyDescent="0.2">
      <c r="A68" s="21" t="s">
        <v>10</v>
      </c>
      <c r="B68" s="293"/>
      <c r="C68" s="294"/>
      <c r="D68" s="165"/>
      <c r="E68" s="27"/>
      <c r="F68" s="293"/>
      <c r="G68" s="294"/>
      <c r="H68" s="165"/>
      <c r="I68" s="27"/>
      <c r="J68" s="289"/>
      <c r="K68" s="44"/>
      <c r="L68" s="256"/>
      <c r="M68" s="27"/>
    </row>
    <row r="69" spans="1:14" ht="15.75" x14ac:dyDescent="0.2">
      <c r="A69" s="694" t="s">
        <v>398</v>
      </c>
      <c r="B69" s="287"/>
      <c r="C69" s="287"/>
      <c r="D69" s="165"/>
      <c r="E69" s="418"/>
      <c r="F69" s="287"/>
      <c r="G69" s="287"/>
      <c r="H69" s="165"/>
      <c r="I69" s="418"/>
      <c r="J69" s="287"/>
      <c r="K69" s="287"/>
      <c r="L69" s="165"/>
      <c r="M69" s="23"/>
    </row>
    <row r="70" spans="1:14" x14ac:dyDescent="0.2">
      <c r="A70" s="694" t="s">
        <v>12</v>
      </c>
      <c r="B70" s="295"/>
      <c r="C70" s="296"/>
      <c r="D70" s="165"/>
      <c r="E70" s="418"/>
      <c r="F70" s="287"/>
      <c r="G70" s="287"/>
      <c r="H70" s="165"/>
      <c r="I70" s="418"/>
      <c r="J70" s="287"/>
      <c r="K70" s="287"/>
      <c r="L70" s="165"/>
      <c r="M70" s="23"/>
    </row>
    <row r="71" spans="1:14" x14ac:dyDescent="0.2">
      <c r="A71" s="694" t="s">
        <v>13</v>
      </c>
      <c r="B71" s="235"/>
      <c r="C71" s="291"/>
      <c r="D71" s="165"/>
      <c r="E71" s="418"/>
      <c r="F71" s="287"/>
      <c r="G71" s="287"/>
      <c r="H71" s="165"/>
      <c r="I71" s="418"/>
      <c r="J71" s="287"/>
      <c r="K71" s="287"/>
      <c r="L71" s="165"/>
      <c r="M71" s="23"/>
    </row>
    <row r="72" spans="1:14" ht="15.75" x14ac:dyDescent="0.2">
      <c r="A72" s="694" t="s">
        <v>399</v>
      </c>
      <c r="B72" s="287"/>
      <c r="C72" s="287"/>
      <c r="D72" s="165"/>
      <c r="E72" s="418"/>
      <c r="F72" s="287"/>
      <c r="G72" s="287"/>
      <c r="H72" s="165"/>
      <c r="I72" s="418"/>
      <c r="J72" s="287"/>
      <c r="K72" s="287"/>
      <c r="L72" s="165"/>
      <c r="M72" s="23"/>
    </row>
    <row r="73" spans="1:14" x14ac:dyDescent="0.2">
      <c r="A73" s="694" t="s">
        <v>12</v>
      </c>
      <c r="B73" s="235"/>
      <c r="C73" s="291"/>
      <c r="D73" s="165"/>
      <c r="E73" s="418"/>
      <c r="F73" s="287"/>
      <c r="G73" s="287"/>
      <c r="H73" s="165"/>
      <c r="I73" s="418"/>
      <c r="J73" s="287"/>
      <c r="K73" s="287"/>
      <c r="L73" s="165"/>
      <c r="M73" s="23"/>
    </row>
    <row r="74" spans="1:14" s="3" customFormat="1" x14ac:dyDescent="0.2">
      <c r="A74" s="694" t="s">
        <v>13</v>
      </c>
      <c r="B74" s="235"/>
      <c r="C74" s="291"/>
      <c r="D74" s="165"/>
      <c r="E74" s="418"/>
      <c r="F74" s="287"/>
      <c r="G74" s="287"/>
      <c r="H74" s="165"/>
      <c r="I74" s="418"/>
      <c r="J74" s="287"/>
      <c r="K74" s="287"/>
      <c r="L74" s="165"/>
      <c r="M74" s="23"/>
      <c r="N74" s="147"/>
    </row>
    <row r="75" spans="1:14" s="3" customFormat="1" x14ac:dyDescent="0.2">
      <c r="A75" s="21" t="s">
        <v>346</v>
      </c>
      <c r="B75" s="234"/>
      <c r="C75" s="144"/>
      <c r="D75" s="165"/>
      <c r="E75" s="27"/>
      <c r="F75" s="234"/>
      <c r="G75" s="144"/>
      <c r="H75" s="165"/>
      <c r="I75" s="27"/>
      <c r="J75" s="289"/>
      <c r="K75" s="44"/>
      <c r="L75" s="256"/>
      <c r="M75" s="27"/>
      <c r="N75" s="147"/>
    </row>
    <row r="76" spans="1:14" s="3" customFormat="1" x14ac:dyDescent="0.2">
      <c r="A76" s="21" t="s">
        <v>345</v>
      </c>
      <c r="B76" s="234"/>
      <c r="C76" s="144"/>
      <c r="D76" s="165"/>
      <c r="E76" s="27"/>
      <c r="F76" s="234"/>
      <c r="G76" s="144"/>
      <c r="H76" s="165"/>
      <c r="I76" s="27"/>
      <c r="J76" s="289"/>
      <c r="K76" s="44"/>
      <c r="L76" s="256"/>
      <c r="M76" s="27"/>
      <c r="N76" s="147"/>
    </row>
    <row r="77" spans="1:14" ht="15.75" x14ac:dyDescent="0.2">
      <c r="A77" s="21" t="s">
        <v>400</v>
      </c>
      <c r="B77" s="234"/>
      <c r="C77" s="234"/>
      <c r="D77" s="165"/>
      <c r="E77" s="27"/>
      <c r="F77" s="234"/>
      <c r="G77" s="144"/>
      <c r="H77" s="165"/>
      <c r="I77" s="27"/>
      <c r="J77" s="289"/>
      <c r="K77" s="44"/>
      <c r="L77" s="256"/>
      <c r="M77" s="27"/>
    </row>
    <row r="78" spans="1:14" x14ac:dyDescent="0.2">
      <c r="A78" s="21" t="s">
        <v>9</v>
      </c>
      <c r="B78" s="234"/>
      <c r="C78" s="144"/>
      <c r="D78" s="165"/>
      <c r="E78" s="27"/>
      <c r="F78" s="234"/>
      <c r="G78" s="144"/>
      <c r="H78" s="165"/>
      <c r="I78" s="27"/>
      <c r="J78" s="289"/>
      <c r="K78" s="44"/>
      <c r="L78" s="256"/>
      <c r="M78" s="27"/>
    </row>
    <row r="79" spans="1:14" x14ac:dyDescent="0.2">
      <c r="A79" s="21" t="s">
        <v>10</v>
      </c>
      <c r="B79" s="293"/>
      <c r="C79" s="294"/>
      <c r="D79" s="165"/>
      <c r="E79" s="27"/>
      <c r="F79" s="293"/>
      <c r="G79" s="294"/>
      <c r="H79" s="165"/>
      <c r="I79" s="27"/>
      <c r="J79" s="289"/>
      <c r="K79" s="44"/>
      <c r="L79" s="256"/>
      <c r="M79" s="27"/>
    </row>
    <row r="80" spans="1:14" ht="15.75" x14ac:dyDescent="0.2">
      <c r="A80" s="694" t="s">
        <v>398</v>
      </c>
      <c r="B80" s="287"/>
      <c r="C80" s="287"/>
      <c r="D80" s="165"/>
      <c r="E80" s="418"/>
      <c r="F80" s="287"/>
      <c r="G80" s="287"/>
      <c r="H80" s="165"/>
      <c r="I80" s="418"/>
      <c r="J80" s="287"/>
      <c r="K80" s="287"/>
      <c r="L80" s="165"/>
      <c r="M80" s="23"/>
    </row>
    <row r="81" spans="1:13" x14ac:dyDescent="0.2">
      <c r="A81" s="694" t="s">
        <v>12</v>
      </c>
      <c r="B81" s="235"/>
      <c r="C81" s="291"/>
      <c r="D81" s="165"/>
      <c r="E81" s="418"/>
      <c r="F81" s="287"/>
      <c r="G81" s="287"/>
      <c r="H81" s="165"/>
      <c r="I81" s="418"/>
      <c r="J81" s="287"/>
      <c r="K81" s="287"/>
      <c r="L81" s="165"/>
      <c r="M81" s="23"/>
    </row>
    <row r="82" spans="1:13" x14ac:dyDescent="0.2">
      <c r="A82" s="694" t="s">
        <v>13</v>
      </c>
      <c r="B82" s="235"/>
      <c r="C82" s="291"/>
      <c r="D82" s="165"/>
      <c r="E82" s="418"/>
      <c r="F82" s="287"/>
      <c r="G82" s="287"/>
      <c r="H82" s="165"/>
      <c r="I82" s="418"/>
      <c r="J82" s="287"/>
      <c r="K82" s="287"/>
      <c r="L82" s="165"/>
      <c r="M82" s="23"/>
    </row>
    <row r="83" spans="1:13" ht="15.75" x14ac:dyDescent="0.2">
      <c r="A83" s="694" t="s">
        <v>399</v>
      </c>
      <c r="B83" s="287"/>
      <c r="C83" s="287"/>
      <c r="D83" s="165"/>
      <c r="E83" s="418"/>
      <c r="F83" s="287"/>
      <c r="G83" s="287"/>
      <c r="H83" s="165"/>
      <c r="I83" s="418"/>
      <c r="J83" s="287"/>
      <c r="K83" s="287"/>
      <c r="L83" s="165"/>
      <c r="M83" s="23"/>
    </row>
    <row r="84" spans="1:13" x14ac:dyDescent="0.2">
      <c r="A84" s="694" t="s">
        <v>12</v>
      </c>
      <c r="B84" s="235"/>
      <c r="C84" s="291"/>
      <c r="D84" s="165"/>
      <c r="E84" s="418"/>
      <c r="F84" s="287"/>
      <c r="G84" s="287"/>
      <c r="H84" s="165"/>
      <c r="I84" s="418"/>
      <c r="J84" s="287"/>
      <c r="K84" s="287"/>
      <c r="L84" s="165"/>
      <c r="M84" s="23"/>
    </row>
    <row r="85" spans="1:13" x14ac:dyDescent="0.2">
      <c r="A85" s="694" t="s">
        <v>13</v>
      </c>
      <c r="B85" s="235"/>
      <c r="C85" s="291"/>
      <c r="D85" s="165"/>
      <c r="E85" s="418"/>
      <c r="F85" s="287"/>
      <c r="G85" s="287"/>
      <c r="H85" s="165"/>
      <c r="I85" s="418"/>
      <c r="J85" s="287"/>
      <c r="K85" s="287"/>
      <c r="L85" s="165"/>
      <c r="M85" s="23"/>
    </row>
    <row r="86" spans="1:13" ht="15.75" x14ac:dyDescent="0.2">
      <c r="A86" s="21" t="s">
        <v>401</v>
      </c>
      <c r="B86" s="234"/>
      <c r="C86" s="144"/>
      <c r="D86" s="165"/>
      <c r="E86" s="27"/>
      <c r="F86" s="234"/>
      <c r="G86" s="144"/>
      <c r="H86" s="165"/>
      <c r="I86" s="27"/>
      <c r="J86" s="289"/>
      <c r="K86" s="44"/>
      <c r="L86" s="256"/>
      <c r="M86" s="27"/>
    </row>
    <row r="87" spans="1:13" ht="15.75" x14ac:dyDescent="0.2">
      <c r="A87" s="13" t="s">
        <v>383</v>
      </c>
      <c r="B87" s="355"/>
      <c r="C87" s="355"/>
      <c r="D87" s="170"/>
      <c r="E87" s="11"/>
      <c r="F87" s="354"/>
      <c r="G87" s="354"/>
      <c r="H87" s="170"/>
      <c r="I87" s="11"/>
      <c r="J87" s="310"/>
      <c r="K87" s="236"/>
      <c r="L87" s="429"/>
      <c r="M87" s="11"/>
    </row>
    <row r="88" spans="1:13" x14ac:dyDescent="0.2">
      <c r="A88" s="21" t="s">
        <v>9</v>
      </c>
      <c r="B88" s="234"/>
      <c r="C88" s="144"/>
      <c r="D88" s="165"/>
      <c r="E88" s="27"/>
      <c r="F88" s="234"/>
      <c r="G88" s="144"/>
      <c r="H88" s="165"/>
      <c r="I88" s="27"/>
      <c r="J88" s="289"/>
      <c r="K88" s="44"/>
      <c r="L88" s="256"/>
      <c r="M88" s="27"/>
    </row>
    <row r="89" spans="1:13" x14ac:dyDescent="0.2">
      <c r="A89" s="21" t="s">
        <v>10</v>
      </c>
      <c r="B89" s="234"/>
      <c r="C89" s="144"/>
      <c r="D89" s="165"/>
      <c r="E89" s="27"/>
      <c r="F89" s="234"/>
      <c r="G89" s="144"/>
      <c r="H89" s="165"/>
      <c r="I89" s="27"/>
      <c r="J89" s="289"/>
      <c r="K89" s="44"/>
      <c r="L89" s="256"/>
      <c r="M89" s="27"/>
    </row>
    <row r="90" spans="1:13" ht="15.75" x14ac:dyDescent="0.2">
      <c r="A90" s="694" t="s">
        <v>398</v>
      </c>
      <c r="B90" s="287"/>
      <c r="C90" s="287"/>
      <c r="D90" s="165"/>
      <c r="E90" s="418"/>
      <c r="F90" s="287"/>
      <c r="G90" s="287"/>
      <c r="H90" s="165"/>
      <c r="I90" s="418"/>
      <c r="J90" s="287"/>
      <c r="K90" s="287"/>
      <c r="L90" s="165"/>
      <c r="M90" s="23"/>
    </row>
    <row r="91" spans="1:13" x14ac:dyDescent="0.2">
      <c r="A91" s="694" t="s">
        <v>12</v>
      </c>
      <c r="B91" s="235"/>
      <c r="C91" s="291"/>
      <c r="D91" s="165"/>
      <c r="E91" s="418"/>
      <c r="F91" s="287"/>
      <c r="G91" s="287"/>
      <c r="H91" s="165"/>
      <c r="I91" s="418"/>
      <c r="J91" s="287"/>
      <c r="K91" s="287"/>
      <c r="L91" s="165"/>
      <c r="M91" s="23"/>
    </row>
    <row r="92" spans="1:13" x14ac:dyDescent="0.2">
      <c r="A92" s="694" t="s">
        <v>13</v>
      </c>
      <c r="B92" s="235"/>
      <c r="C92" s="291"/>
      <c r="D92" s="165"/>
      <c r="E92" s="418"/>
      <c r="F92" s="287"/>
      <c r="G92" s="287"/>
      <c r="H92" s="165"/>
      <c r="I92" s="418"/>
      <c r="J92" s="287"/>
      <c r="K92" s="287"/>
      <c r="L92" s="165"/>
      <c r="M92" s="23"/>
    </row>
    <row r="93" spans="1:13" ht="15.75" x14ac:dyDescent="0.2">
      <c r="A93" s="694" t="s">
        <v>399</v>
      </c>
      <c r="B93" s="287"/>
      <c r="C93" s="287"/>
      <c r="D93" s="165"/>
      <c r="E93" s="418"/>
      <c r="F93" s="287"/>
      <c r="G93" s="287"/>
      <c r="H93" s="165"/>
      <c r="I93" s="418"/>
      <c r="J93" s="287"/>
      <c r="K93" s="287"/>
      <c r="L93" s="165"/>
      <c r="M93" s="23"/>
    </row>
    <row r="94" spans="1:13" x14ac:dyDescent="0.2">
      <c r="A94" s="694" t="s">
        <v>12</v>
      </c>
      <c r="B94" s="235"/>
      <c r="C94" s="291"/>
      <c r="D94" s="165"/>
      <c r="E94" s="418"/>
      <c r="F94" s="287"/>
      <c r="G94" s="287"/>
      <c r="H94" s="165"/>
      <c r="I94" s="418"/>
      <c r="J94" s="287"/>
      <c r="K94" s="287"/>
      <c r="L94" s="165"/>
      <c r="M94" s="23"/>
    </row>
    <row r="95" spans="1:13" x14ac:dyDescent="0.2">
      <c r="A95" s="694" t="s">
        <v>13</v>
      </c>
      <c r="B95" s="235"/>
      <c r="C95" s="291"/>
      <c r="D95" s="165"/>
      <c r="E95" s="418"/>
      <c r="F95" s="287"/>
      <c r="G95" s="287"/>
      <c r="H95" s="165"/>
      <c r="I95" s="418"/>
      <c r="J95" s="287"/>
      <c r="K95" s="287"/>
      <c r="L95" s="165"/>
      <c r="M95" s="23"/>
    </row>
    <row r="96" spans="1:13" x14ac:dyDescent="0.2">
      <c r="A96" s="21" t="s">
        <v>344</v>
      </c>
      <c r="B96" s="234"/>
      <c r="C96" s="144"/>
      <c r="D96" s="165"/>
      <c r="E96" s="27"/>
      <c r="F96" s="234"/>
      <c r="G96" s="144"/>
      <c r="H96" s="165"/>
      <c r="I96" s="27"/>
      <c r="J96" s="289"/>
      <c r="K96" s="44"/>
      <c r="L96" s="256"/>
      <c r="M96" s="27"/>
    </row>
    <row r="97" spans="1:13" x14ac:dyDescent="0.2">
      <c r="A97" s="21" t="s">
        <v>343</v>
      </c>
      <c r="B97" s="234"/>
      <c r="C97" s="144"/>
      <c r="D97" s="165"/>
      <c r="E97" s="27"/>
      <c r="F97" s="234"/>
      <c r="G97" s="144"/>
      <c r="H97" s="165"/>
      <c r="I97" s="27"/>
      <c r="J97" s="289"/>
      <c r="K97" s="44"/>
      <c r="L97" s="256"/>
      <c r="M97" s="27"/>
    </row>
    <row r="98" spans="1:13" ht="15.75" x14ac:dyDescent="0.2">
      <c r="A98" s="21" t="s">
        <v>400</v>
      </c>
      <c r="B98" s="234"/>
      <c r="C98" s="234"/>
      <c r="D98" s="165"/>
      <c r="E98" s="27"/>
      <c r="F98" s="293"/>
      <c r="G98" s="293"/>
      <c r="H98" s="165"/>
      <c r="I98" s="27"/>
      <c r="J98" s="289"/>
      <c r="K98" s="44"/>
      <c r="L98" s="256"/>
      <c r="M98" s="27"/>
    </row>
    <row r="99" spans="1:13" x14ac:dyDescent="0.2">
      <c r="A99" s="21" t="s">
        <v>9</v>
      </c>
      <c r="B99" s="293"/>
      <c r="C99" s="294"/>
      <c r="D99" s="165"/>
      <c r="E99" s="27"/>
      <c r="F99" s="234"/>
      <c r="G99" s="144"/>
      <c r="H99" s="165"/>
      <c r="I99" s="27"/>
      <c r="J99" s="289"/>
      <c r="K99" s="44"/>
      <c r="L99" s="256"/>
      <c r="M99" s="27"/>
    </row>
    <row r="100" spans="1:13" x14ac:dyDescent="0.2">
      <c r="A100" s="21" t="s">
        <v>10</v>
      </c>
      <c r="B100" s="293"/>
      <c r="C100" s="294"/>
      <c r="D100" s="165"/>
      <c r="E100" s="27"/>
      <c r="F100" s="234"/>
      <c r="G100" s="234"/>
      <c r="H100" s="165"/>
      <c r="I100" s="27"/>
      <c r="J100" s="289"/>
      <c r="K100" s="44"/>
      <c r="L100" s="256"/>
      <c r="M100" s="27"/>
    </row>
    <row r="101" spans="1:13" ht="15.75" x14ac:dyDescent="0.2">
      <c r="A101" s="694" t="s">
        <v>398</v>
      </c>
      <c r="B101" s="287"/>
      <c r="C101" s="287"/>
      <c r="D101" s="165"/>
      <c r="E101" s="418"/>
      <c r="F101" s="287"/>
      <c r="G101" s="287"/>
      <c r="H101" s="165"/>
      <c r="I101" s="418"/>
      <c r="J101" s="287"/>
      <c r="K101" s="287"/>
      <c r="L101" s="165"/>
      <c r="M101" s="23"/>
    </row>
    <row r="102" spans="1:13" x14ac:dyDescent="0.2">
      <c r="A102" s="694" t="s">
        <v>12</v>
      </c>
      <c r="B102" s="235"/>
      <c r="C102" s="291"/>
      <c r="D102" s="165"/>
      <c r="E102" s="418"/>
      <c r="F102" s="287"/>
      <c r="G102" s="287"/>
      <c r="H102" s="165"/>
      <c r="I102" s="418"/>
      <c r="J102" s="287"/>
      <c r="K102" s="287"/>
      <c r="L102" s="165"/>
      <c r="M102" s="23"/>
    </row>
    <row r="103" spans="1:13" x14ac:dyDescent="0.2">
      <c r="A103" s="694" t="s">
        <v>13</v>
      </c>
      <c r="B103" s="235"/>
      <c r="C103" s="291"/>
      <c r="D103" s="165"/>
      <c r="E103" s="418"/>
      <c r="F103" s="287"/>
      <c r="G103" s="287"/>
      <c r="H103" s="165"/>
      <c r="I103" s="418"/>
      <c r="J103" s="287"/>
      <c r="K103" s="287"/>
      <c r="L103" s="165"/>
      <c r="M103" s="23"/>
    </row>
    <row r="104" spans="1:13" ht="15.75" x14ac:dyDescent="0.2">
      <c r="A104" s="694" t="s">
        <v>399</v>
      </c>
      <c r="B104" s="287"/>
      <c r="C104" s="287"/>
      <c r="D104" s="165"/>
      <c r="E104" s="418"/>
      <c r="F104" s="287"/>
      <c r="G104" s="287"/>
      <c r="H104" s="165"/>
      <c r="I104" s="418"/>
      <c r="J104" s="287"/>
      <c r="K104" s="287"/>
      <c r="L104" s="165"/>
      <c r="M104" s="23"/>
    </row>
    <row r="105" spans="1:13" x14ac:dyDescent="0.2">
      <c r="A105" s="694" t="s">
        <v>12</v>
      </c>
      <c r="B105" s="235"/>
      <c r="C105" s="291"/>
      <c r="D105" s="165"/>
      <c r="E105" s="418"/>
      <c r="F105" s="287"/>
      <c r="G105" s="287"/>
      <c r="H105" s="165"/>
      <c r="I105" s="418"/>
      <c r="J105" s="287"/>
      <c r="K105" s="287"/>
      <c r="L105" s="165"/>
      <c r="M105" s="23"/>
    </row>
    <row r="106" spans="1:13" x14ac:dyDescent="0.2">
      <c r="A106" s="694" t="s">
        <v>13</v>
      </c>
      <c r="B106" s="235"/>
      <c r="C106" s="291"/>
      <c r="D106" s="165"/>
      <c r="E106" s="418"/>
      <c r="F106" s="287"/>
      <c r="G106" s="287"/>
      <c r="H106" s="165"/>
      <c r="I106" s="418"/>
      <c r="J106" s="287"/>
      <c r="K106" s="287"/>
      <c r="L106" s="165"/>
      <c r="M106" s="23"/>
    </row>
    <row r="107" spans="1:13" ht="15.75" x14ac:dyDescent="0.2">
      <c r="A107" s="21" t="s">
        <v>402</v>
      </c>
      <c r="B107" s="234"/>
      <c r="C107" s="144"/>
      <c r="D107" s="165"/>
      <c r="E107" s="27"/>
      <c r="F107" s="234"/>
      <c r="G107" s="144"/>
      <c r="H107" s="165"/>
      <c r="I107" s="27"/>
      <c r="J107" s="289"/>
      <c r="K107" s="44"/>
      <c r="L107" s="256"/>
      <c r="M107" s="27"/>
    </row>
    <row r="108" spans="1:13" ht="15.75" x14ac:dyDescent="0.2">
      <c r="A108" s="21" t="s">
        <v>403</v>
      </c>
      <c r="B108" s="234"/>
      <c r="C108" s="234"/>
      <c r="D108" s="165"/>
      <c r="E108" s="27"/>
      <c r="F108" s="234"/>
      <c r="G108" s="234"/>
      <c r="H108" s="165"/>
      <c r="I108" s="27"/>
      <c r="J108" s="289"/>
      <c r="K108" s="44"/>
      <c r="L108" s="256"/>
      <c r="M108" s="27"/>
    </row>
    <row r="109" spans="1:13" ht="15.75" x14ac:dyDescent="0.2">
      <c r="A109" s="21" t="s">
        <v>404</v>
      </c>
      <c r="B109" s="234"/>
      <c r="C109" s="234"/>
      <c r="D109" s="165"/>
      <c r="E109" s="27"/>
      <c r="F109" s="234"/>
      <c r="G109" s="234"/>
      <c r="H109" s="165"/>
      <c r="I109" s="27"/>
      <c r="J109" s="289"/>
      <c r="K109" s="44"/>
      <c r="L109" s="256"/>
      <c r="M109" s="27"/>
    </row>
    <row r="110" spans="1:13" ht="15.75" x14ac:dyDescent="0.2">
      <c r="A110" s="21" t="s">
        <v>405</v>
      </c>
      <c r="B110" s="234"/>
      <c r="C110" s="234"/>
      <c r="D110" s="165"/>
      <c r="E110" s="27"/>
      <c r="F110" s="234"/>
      <c r="G110" s="234"/>
      <c r="H110" s="165"/>
      <c r="I110" s="27"/>
      <c r="J110" s="289"/>
      <c r="K110" s="44"/>
      <c r="L110" s="256"/>
      <c r="M110" s="27"/>
    </row>
    <row r="111" spans="1:13" ht="15.75" x14ac:dyDescent="0.2">
      <c r="A111" s="13" t="s">
        <v>384</v>
      </c>
      <c r="B111" s="309"/>
      <c r="C111" s="158"/>
      <c r="D111" s="170"/>
      <c r="E111" s="11"/>
      <c r="F111" s="309"/>
      <c r="G111" s="158"/>
      <c r="H111" s="170"/>
      <c r="I111" s="11"/>
      <c r="J111" s="310"/>
      <c r="K111" s="236"/>
      <c r="L111" s="429"/>
      <c r="M111" s="11"/>
    </row>
    <row r="112" spans="1:13" x14ac:dyDescent="0.2">
      <c r="A112" s="21" t="s">
        <v>9</v>
      </c>
      <c r="B112" s="234"/>
      <c r="C112" s="144"/>
      <c r="D112" s="165"/>
      <c r="E112" s="27"/>
      <c r="F112" s="234"/>
      <c r="G112" s="144"/>
      <c r="H112" s="165"/>
      <c r="I112" s="27"/>
      <c r="J112" s="289"/>
      <c r="K112" s="44"/>
      <c r="L112" s="256"/>
      <c r="M112" s="27"/>
    </row>
    <row r="113" spans="1:14" x14ac:dyDescent="0.2">
      <c r="A113" s="21" t="s">
        <v>10</v>
      </c>
      <c r="B113" s="234"/>
      <c r="C113" s="144"/>
      <c r="D113" s="165"/>
      <c r="E113" s="27"/>
      <c r="F113" s="234"/>
      <c r="G113" s="144"/>
      <c r="H113" s="165"/>
      <c r="I113" s="27"/>
      <c r="J113" s="289"/>
      <c r="K113" s="44"/>
      <c r="L113" s="256"/>
      <c r="M113" s="27"/>
    </row>
    <row r="114" spans="1:14" x14ac:dyDescent="0.2">
      <c r="A114" s="21" t="s">
        <v>26</v>
      </c>
      <c r="B114" s="234"/>
      <c r="C114" s="144"/>
      <c r="D114" s="165"/>
      <c r="E114" s="27"/>
      <c r="F114" s="234"/>
      <c r="G114" s="144"/>
      <c r="H114" s="165"/>
      <c r="I114" s="27"/>
      <c r="J114" s="289"/>
      <c r="K114" s="44"/>
      <c r="L114" s="256"/>
      <c r="M114" s="27"/>
    </row>
    <row r="115" spans="1:14" x14ac:dyDescent="0.2">
      <c r="A115" s="694" t="s">
        <v>15</v>
      </c>
      <c r="B115" s="287"/>
      <c r="C115" s="287"/>
      <c r="D115" s="165"/>
      <c r="E115" s="418"/>
      <c r="F115" s="287"/>
      <c r="G115" s="287"/>
      <c r="H115" s="165"/>
      <c r="I115" s="418"/>
      <c r="J115" s="287"/>
      <c r="K115" s="287"/>
      <c r="L115" s="165"/>
      <c r="M115" s="23"/>
    </row>
    <row r="116" spans="1:14" ht="15.75" x14ac:dyDescent="0.2">
      <c r="A116" s="21" t="s">
        <v>410</v>
      </c>
      <c r="B116" s="234"/>
      <c r="C116" s="234"/>
      <c r="D116" s="165"/>
      <c r="E116" s="27"/>
      <c r="F116" s="234"/>
      <c r="G116" s="234"/>
      <c r="H116" s="165"/>
      <c r="I116" s="27"/>
      <c r="J116" s="289"/>
      <c r="K116" s="44"/>
      <c r="L116" s="256"/>
      <c r="M116" s="27"/>
    </row>
    <row r="117" spans="1:14" ht="15.75" x14ac:dyDescent="0.2">
      <c r="A117" s="21" t="s">
        <v>411</v>
      </c>
      <c r="B117" s="234"/>
      <c r="C117" s="234"/>
      <c r="D117" s="165"/>
      <c r="E117" s="27"/>
      <c r="F117" s="234"/>
      <c r="G117" s="234"/>
      <c r="H117" s="165"/>
      <c r="I117" s="27"/>
      <c r="J117" s="289"/>
      <c r="K117" s="44"/>
      <c r="L117" s="256"/>
      <c r="M117" s="27"/>
    </row>
    <row r="118" spans="1:14" ht="15.75" x14ac:dyDescent="0.2">
      <c r="A118" s="21" t="s">
        <v>405</v>
      </c>
      <c r="B118" s="234"/>
      <c r="C118" s="234"/>
      <c r="D118" s="165"/>
      <c r="E118" s="27"/>
      <c r="F118" s="234"/>
      <c r="G118" s="234"/>
      <c r="H118" s="165"/>
      <c r="I118" s="27"/>
      <c r="J118" s="289"/>
      <c r="K118" s="44"/>
      <c r="L118" s="256"/>
      <c r="M118" s="27"/>
    </row>
    <row r="119" spans="1:14" ht="15.75" x14ac:dyDescent="0.2">
      <c r="A119" s="13" t="s">
        <v>385</v>
      </c>
      <c r="B119" s="309"/>
      <c r="C119" s="158"/>
      <c r="D119" s="170"/>
      <c r="E119" s="11"/>
      <c r="F119" s="309"/>
      <c r="G119" s="158"/>
      <c r="H119" s="170"/>
      <c r="I119" s="11"/>
      <c r="J119" s="310"/>
      <c r="K119" s="236"/>
      <c r="L119" s="429"/>
      <c r="M119" s="11"/>
    </row>
    <row r="120" spans="1:14" x14ac:dyDescent="0.2">
      <c r="A120" s="21" t="s">
        <v>9</v>
      </c>
      <c r="B120" s="234"/>
      <c r="C120" s="144"/>
      <c r="D120" s="165"/>
      <c r="E120" s="27"/>
      <c r="F120" s="234"/>
      <c r="G120" s="144"/>
      <c r="H120" s="165"/>
      <c r="I120" s="27"/>
      <c r="J120" s="289"/>
      <c r="K120" s="44"/>
      <c r="L120" s="256"/>
      <c r="M120" s="27"/>
    </row>
    <row r="121" spans="1:14" x14ac:dyDescent="0.2">
      <c r="A121" s="21" t="s">
        <v>10</v>
      </c>
      <c r="B121" s="234"/>
      <c r="C121" s="144"/>
      <c r="D121" s="165"/>
      <c r="E121" s="27"/>
      <c r="F121" s="234"/>
      <c r="G121" s="144"/>
      <c r="H121" s="165"/>
      <c r="I121" s="27"/>
      <c r="J121" s="289"/>
      <c r="K121" s="44"/>
      <c r="L121" s="256"/>
      <c r="M121" s="27"/>
    </row>
    <row r="122" spans="1:14" x14ac:dyDescent="0.2">
      <c r="A122" s="21" t="s">
        <v>26</v>
      </c>
      <c r="B122" s="234"/>
      <c r="C122" s="144"/>
      <c r="D122" s="165"/>
      <c r="E122" s="27"/>
      <c r="F122" s="234"/>
      <c r="G122" s="144"/>
      <c r="H122" s="165"/>
      <c r="I122" s="27"/>
      <c r="J122" s="289"/>
      <c r="K122" s="44"/>
      <c r="L122" s="256"/>
      <c r="M122" s="27"/>
    </row>
    <row r="123" spans="1:14" x14ac:dyDescent="0.2">
      <c r="A123" s="694" t="s">
        <v>14</v>
      </c>
      <c r="B123" s="287"/>
      <c r="C123" s="287"/>
      <c r="D123" s="165"/>
      <c r="E123" s="418"/>
      <c r="F123" s="287"/>
      <c r="G123" s="287"/>
      <c r="H123" s="165"/>
      <c r="I123" s="418"/>
      <c r="J123" s="287"/>
      <c r="K123" s="287"/>
      <c r="L123" s="165"/>
      <c r="M123" s="23"/>
    </row>
    <row r="124" spans="1:14" ht="15.75" x14ac:dyDescent="0.2">
      <c r="A124" s="21" t="s">
        <v>412</v>
      </c>
      <c r="B124" s="234"/>
      <c r="C124" s="234"/>
      <c r="D124" s="165"/>
      <c r="E124" s="27"/>
      <c r="F124" s="234"/>
      <c r="G124" s="234"/>
      <c r="H124" s="165"/>
      <c r="I124" s="27"/>
      <c r="J124" s="289"/>
      <c r="K124" s="44"/>
      <c r="L124" s="256"/>
      <c r="M124" s="27"/>
    </row>
    <row r="125" spans="1:14" ht="15.75" x14ac:dyDescent="0.2">
      <c r="A125" s="21" t="s">
        <v>404</v>
      </c>
      <c r="B125" s="234"/>
      <c r="C125" s="234"/>
      <c r="D125" s="165"/>
      <c r="E125" s="27"/>
      <c r="F125" s="234"/>
      <c r="G125" s="234"/>
      <c r="H125" s="165"/>
      <c r="I125" s="27"/>
      <c r="J125" s="289"/>
      <c r="K125" s="44"/>
      <c r="L125" s="256"/>
      <c r="M125" s="27"/>
    </row>
    <row r="126" spans="1:14" ht="15.75" x14ac:dyDescent="0.2">
      <c r="A126" s="10" t="s">
        <v>405</v>
      </c>
      <c r="B126" s="45"/>
      <c r="C126" s="45"/>
      <c r="D126" s="166"/>
      <c r="E126" s="419"/>
      <c r="F126" s="45"/>
      <c r="G126" s="45"/>
      <c r="H126" s="166"/>
      <c r="I126" s="22"/>
      <c r="J126" s="290"/>
      <c r="K126" s="45"/>
      <c r="L126" s="257"/>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8"/>
      <c r="C130" s="728"/>
      <c r="D130" s="728"/>
      <c r="E130" s="300"/>
      <c r="F130" s="728"/>
      <c r="G130" s="728"/>
      <c r="H130" s="728"/>
      <c r="I130" s="300"/>
      <c r="J130" s="728"/>
      <c r="K130" s="728"/>
      <c r="L130" s="728"/>
      <c r="M130" s="300"/>
    </row>
    <row r="131" spans="1:14" s="3" customFormat="1" x14ac:dyDescent="0.2">
      <c r="A131" s="143"/>
      <c r="B131" s="724" t="s">
        <v>0</v>
      </c>
      <c r="C131" s="725"/>
      <c r="D131" s="725"/>
      <c r="E131" s="302"/>
      <c r="F131" s="724" t="s">
        <v>1</v>
      </c>
      <c r="G131" s="725"/>
      <c r="H131" s="725"/>
      <c r="I131" s="305"/>
      <c r="J131" s="724" t="s">
        <v>2</v>
      </c>
      <c r="K131" s="725"/>
      <c r="L131" s="725"/>
      <c r="M131" s="305"/>
      <c r="N131" s="147"/>
    </row>
    <row r="132" spans="1:14" s="3" customFormat="1" x14ac:dyDescent="0.2">
      <c r="A132" s="140"/>
      <c r="B132" s="151" t="s">
        <v>372</v>
      </c>
      <c r="C132" s="151" t="s">
        <v>373</v>
      </c>
      <c r="D132" s="246" t="s">
        <v>3</v>
      </c>
      <c r="E132" s="306" t="s">
        <v>29</v>
      </c>
      <c r="F132" s="151" t="s">
        <v>372</v>
      </c>
      <c r="G132" s="151" t="s">
        <v>373</v>
      </c>
      <c r="H132" s="206" t="s">
        <v>3</v>
      </c>
      <c r="I132" s="161" t="s">
        <v>29</v>
      </c>
      <c r="J132" s="247" t="s">
        <v>372</v>
      </c>
      <c r="K132" s="247" t="s">
        <v>373</v>
      </c>
      <c r="L132" s="248" t="s">
        <v>3</v>
      </c>
      <c r="M132" s="161" t="s">
        <v>29</v>
      </c>
      <c r="N132" s="147"/>
    </row>
    <row r="133" spans="1:14" s="3" customFormat="1" x14ac:dyDescent="0.2">
      <c r="A133" s="692"/>
      <c r="B133" s="155"/>
      <c r="C133" s="155"/>
      <c r="D133" s="248" t="s">
        <v>4</v>
      </c>
      <c r="E133" s="155" t="s">
        <v>30</v>
      </c>
      <c r="F133" s="160"/>
      <c r="G133" s="160"/>
      <c r="H133" s="206" t="s">
        <v>4</v>
      </c>
      <c r="I133" s="155" t="s">
        <v>30</v>
      </c>
      <c r="J133" s="155"/>
      <c r="K133" s="155"/>
      <c r="L133" s="149" t="s">
        <v>4</v>
      </c>
      <c r="M133" s="155" t="s">
        <v>30</v>
      </c>
      <c r="N133" s="147"/>
    </row>
    <row r="134" spans="1:14" s="3" customFormat="1" ht="15.75" x14ac:dyDescent="0.2">
      <c r="A134" s="14" t="s">
        <v>406</v>
      </c>
      <c r="B134" s="236">
        <v>14893584.00391</v>
      </c>
      <c r="C134" s="310">
        <v>21892058.17912</v>
      </c>
      <c r="D134" s="352">
        <f>IF(B134=0, "    ---- ", IF(ABS(ROUND(100/B134*C134-100,1))&lt;999,ROUND(100/B134*C134-100,1),IF(ROUND(100/B134*C134-100,1)&gt;999,999,-999)))</f>
        <v>47</v>
      </c>
      <c r="E134" s="11">
        <f>IFERROR(100/'Skjema total MA'!C134*C134,0)</f>
        <v>93.19420346970432</v>
      </c>
      <c r="F134" s="317">
        <v>52296.226000000002</v>
      </c>
      <c r="G134" s="318">
        <v>90028.570999999996</v>
      </c>
      <c r="H134" s="432">
        <f>IF(F134=0, "    ---- ", IF(ABS(ROUND(100/F134*G134-100,1))&lt;999,ROUND(100/F134*G134-100,1),IF(ROUND(100/F134*G134-100,1)&gt;999,999,-999)))</f>
        <v>72.2</v>
      </c>
      <c r="I134" s="24">
        <f>IFERROR(100/'Skjema total MA'!F134*G134,0)</f>
        <v>100</v>
      </c>
      <c r="J134" s="319">
        <f t="shared" ref="J134:K137" si="1">SUM(B134,F134)</f>
        <v>14945880.229909999</v>
      </c>
      <c r="K134" s="319">
        <f t="shared" si="1"/>
        <v>21982086.750119999</v>
      </c>
      <c r="L134" s="428">
        <f>IF(J134=0, "    ---- ", IF(ABS(ROUND(100/J134*K134-100,1))&lt;999,ROUND(100/J134*K134-100,1),IF(ROUND(100/J134*K134-100,1)&gt;999,999,-999)))</f>
        <v>47.1</v>
      </c>
      <c r="M134" s="11">
        <f>IFERROR(100/'Skjema total MA'!I134*K134,0)</f>
        <v>93.220187132456303</v>
      </c>
      <c r="N134" s="147"/>
    </row>
    <row r="135" spans="1:14" s="3" customFormat="1" ht="15.75" x14ac:dyDescent="0.2">
      <c r="A135" s="13" t="s">
        <v>409</v>
      </c>
      <c r="B135" s="236">
        <v>432230923.24921</v>
      </c>
      <c r="C135" s="310">
        <v>465567937.94161999</v>
      </c>
      <c r="D135" s="170">
        <f>IF(B135=0, "    ---- ", IF(ABS(ROUND(100/B135*C135-100,1))&lt;999,ROUND(100/B135*C135-100,1),IF(ROUND(100/B135*C135-100,1)&gt;999,999,-999)))</f>
        <v>7.7</v>
      </c>
      <c r="E135" s="11">
        <f>IFERROR(100/'Skjema total MA'!C135*C135,0)</f>
        <v>86.128387101284432</v>
      </c>
      <c r="F135" s="236">
        <v>2288839.25715</v>
      </c>
      <c r="G135" s="310">
        <v>2451095.8211500002</v>
      </c>
      <c r="H135" s="433">
        <f>IF(F135=0, "    ---- ", IF(ABS(ROUND(100/F135*G135-100,1))&lt;999,ROUND(100/F135*G135-100,1),IF(ROUND(100/F135*G135-100,1)&gt;999,999,-999)))</f>
        <v>7.1</v>
      </c>
      <c r="I135" s="24">
        <f>IFERROR(100/'Skjema total MA'!F135*G135,0)</f>
        <v>100</v>
      </c>
      <c r="J135" s="309">
        <f t="shared" si="1"/>
        <v>434519762.50635999</v>
      </c>
      <c r="K135" s="309">
        <f t="shared" si="1"/>
        <v>468019033.76277</v>
      </c>
      <c r="L135" s="429">
        <f>IF(J135=0, "    ---- ", IF(ABS(ROUND(100/J135*K135-100,1))&lt;999,ROUND(100/J135*K135-100,1),IF(ROUND(100/J135*K135-100,1)&gt;999,999,-999)))</f>
        <v>7.7</v>
      </c>
      <c r="M135" s="11">
        <f>IFERROR(100/'Skjema total MA'!I135*K135,0)</f>
        <v>86.191003151647848</v>
      </c>
      <c r="N135" s="147"/>
    </row>
    <row r="136" spans="1:14" s="3" customFormat="1" ht="15.75" x14ac:dyDescent="0.2">
      <c r="A136" s="13" t="s">
        <v>407</v>
      </c>
      <c r="B136" s="236">
        <v>183490.30300000001</v>
      </c>
      <c r="C136" s="310">
        <v>5301.9790000000003</v>
      </c>
      <c r="D136" s="170">
        <f>IF(B136=0, "    ---- ", IF(ABS(ROUND(100/B136*C136-100,1))&lt;999,ROUND(100/B136*C136-100,1),IF(ROUND(100/B136*C136-100,1)&gt;999,999,-999)))</f>
        <v>-97.1</v>
      </c>
      <c r="E136" s="11">
        <f>IFERROR(100/'Skjema total MA'!C136*C136,0)</f>
        <v>1.6798031095673913</v>
      </c>
      <c r="F136" s="236">
        <v>24988.125</v>
      </c>
      <c r="G136" s="310">
        <v>0</v>
      </c>
      <c r="H136" s="433">
        <f>IF(F136=0, "    ---- ", IF(ABS(ROUND(100/F136*G136-100,1))&lt;999,ROUND(100/F136*G136-100,1),IF(ROUND(100/F136*G136-100,1)&gt;999,999,-999)))</f>
        <v>-100</v>
      </c>
      <c r="I136" s="24">
        <f>IFERROR(100/'Skjema total MA'!F136*G136,0)</f>
        <v>0</v>
      </c>
      <c r="J136" s="309">
        <f t="shared" si="1"/>
        <v>208478.42800000001</v>
      </c>
      <c r="K136" s="309">
        <f t="shared" si="1"/>
        <v>5301.9790000000003</v>
      </c>
      <c r="L136" s="429">
        <f>IF(J136=0, "    ---- ", IF(ABS(ROUND(100/J136*K136-100,1))&lt;999,ROUND(100/J136*K136-100,1),IF(ROUND(100/J136*K136-100,1)&gt;999,999,-999)))</f>
        <v>-97.5</v>
      </c>
      <c r="M136" s="11">
        <f>IFERROR(100/'Skjema total MA'!I136*K136,0)</f>
        <v>1.6798031095673913</v>
      </c>
      <c r="N136" s="147"/>
    </row>
    <row r="137" spans="1:14" s="3" customFormat="1" ht="15.75" x14ac:dyDescent="0.2">
      <c r="A137" s="41" t="s">
        <v>413</v>
      </c>
      <c r="B137" s="278">
        <v>210536.73</v>
      </c>
      <c r="C137" s="316">
        <v>496739.50099999999</v>
      </c>
      <c r="D137" s="168">
        <f>IF(B137=0, "    ---- ", IF(ABS(ROUND(100/B137*C137-100,1))&lt;999,ROUND(100/B137*C137-100,1),IF(ROUND(100/B137*C137-100,1)&gt;999,999,-999)))</f>
        <v>135.9</v>
      </c>
      <c r="E137" s="9">
        <f>IFERROR(100/'Skjema total MA'!C137*C137,0)</f>
        <v>100</v>
      </c>
      <c r="F137" s="278"/>
      <c r="G137" s="316"/>
      <c r="H137" s="434"/>
      <c r="I137" s="36"/>
      <c r="J137" s="315">
        <f t="shared" si="1"/>
        <v>210536.73</v>
      </c>
      <c r="K137" s="315">
        <f t="shared" si="1"/>
        <v>496739.50099999999</v>
      </c>
      <c r="L137" s="430">
        <f>IF(J137=0, "    ---- ", IF(ABS(ROUND(100/J137*K137-100,1))&lt;999,ROUND(100/J137*K137-100,1),IF(ROUND(100/J137*K137-100,1)&gt;999,999,-999)))</f>
        <v>135.9</v>
      </c>
      <c r="M137" s="36">
        <f>IFERROR(100/'Skjema total MA'!I137*K137,0)</f>
        <v>100</v>
      </c>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783" priority="132">
      <formula>kvartal &lt; 4</formula>
    </cfRule>
  </conditionalFormatting>
  <conditionalFormatting sqref="B69">
    <cfRule type="expression" dxfId="782" priority="100">
      <formula>kvartal &lt; 4</formula>
    </cfRule>
  </conditionalFormatting>
  <conditionalFormatting sqref="C69">
    <cfRule type="expression" dxfId="781" priority="99">
      <formula>kvartal &lt; 4</formula>
    </cfRule>
  </conditionalFormatting>
  <conditionalFormatting sqref="B72">
    <cfRule type="expression" dxfId="780" priority="98">
      <formula>kvartal &lt; 4</formula>
    </cfRule>
  </conditionalFormatting>
  <conditionalFormatting sqref="C72">
    <cfRule type="expression" dxfId="779" priority="97">
      <formula>kvartal &lt; 4</formula>
    </cfRule>
  </conditionalFormatting>
  <conditionalFormatting sqref="B80">
    <cfRule type="expression" dxfId="778" priority="96">
      <formula>kvartal &lt; 4</formula>
    </cfRule>
  </conditionalFormatting>
  <conditionalFormatting sqref="C80">
    <cfRule type="expression" dxfId="777" priority="95">
      <formula>kvartal &lt; 4</formula>
    </cfRule>
  </conditionalFormatting>
  <conditionalFormatting sqref="B83">
    <cfRule type="expression" dxfId="776" priority="94">
      <formula>kvartal &lt; 4</formula>
    </cfRule>
  </conditionalFormatting>
  <conditionalFormatting sqref="C83">
    <cfRule type="expression" dxfId="775" priority="93">
      <formula>kvartal &lt; 4</formula>
    </cfRule>
  </conditionalFormatting>
  <conditionalFormatting sqref="B90">
    <cfRule type="expression" dxfId="774" priority="84">
      <formula>kvartal &lt; 4</formula>
    </cfRule>
  </conditionalFormatting>
  <conditionalFormatting sqref="C90">
    <cfRule type="expression" dxfId="773" priority="83">
      <formula>kvartal &lt; 4</formula>
    </cfRule>
  </conditionalFormatting>
  <conditionalFormatting sqref="B93">
    <cfRule type="expression" dxfId="772" priority="82">
      <formula>kvartal &lt; 4</formula>
    </cfRule>
  </conditionalFormatting>
  <conditionalFormatting sqref="C93">
    <cfRule type="expression" dxfId="771" priority="81">
      <formula>kvartal &lt; 4</formula>
    </cfRule>
  </conditionalFormatting>
  <conditionalFormatting sqref="B101">
    <cfRule type="expression" dxfId="770" priority="80">
      <formula>kvartal &lt; 4</formula>
    </cfRule>
  </conditionalFormatting>
  <conditionalFormatting sqref="C101">
    <cfRule type="expression" dxfId="769" priority="79">
      <formula>kvartal &lt; 4</formula>
    </cfRule>
  </conditionalFormatting>
  <conditionalFormatting sqref="B104">
    <cfRule type="expression" dxfId="768" priority="78">
      <formula>kvartal &lt; 4</formula>
    </cfRule>
  </conditionalFormatting>
  <conditionalFormatting sqref="C104">
    <cfRule type="expression" dxfId="767" priority="77">
      <formula>kvartal &lt; 4</formula>
    </cfRule>
  </conditionalFormatting>
  <conditionalFormatting sqref="B115">
    <cfRule type="expression" dxfId="766" priority="76">
      <formula>kvartal &lt; 4</formula>
    </cfRule>
  </conditionalFormatting>
  <conditionalFormatting sqref="C115">
    <cfRule type="expression" dxfId="765" priority="75">
      <formula>kvartal &lt; 4</formula>
    </cfRule>
  </conditionalFormatting>
  <conditionalFormatting sqref="B123">
    <cfRule type="expression" dxfId="764" priority="74">
      <formula>kvartal &lt; 4</formula>
    </cfRule>
  </conditionalFormatting>
  <conditionalFormatting sqref="C123">
    <cfRule type="expression" dxfId="763" priority="73">
      <formula>kvartal &lt; 4</formula>
    </cfRule>
  </conditionalFormatting>
  <conditionalFormatting sqref="F70">
    <cfRule type="expression" dxfId="762" priority="72">
      <formula>kvartal &lt; 4</formula>
    </cfRule>
  </conditionalFormatting>
  <conditionalFormatting sqref="G70">
    <cfRule type="expression" dxfId="761" priority="71">
      <formula>kvartal &lt; 4</formula>
    </cfRule>
  </conditionalFormatting>
  <conditionalFormatting sqref="F71:G71">
    <cfRule type="expression" dxfId="760" priority="70">
      <formula>kvartal &lt; 4</formula>
    </cfRule>
  </conditionalFormatting>
  <conditionalFormatting sqref="F73:G74">
    <cfRule type="expression" dxfId="759" priority="69">
      <formula>kvartal &lt; 4</formula>
    </cfRule>
  </conditionalFormatting>
  <conditionalFormatting sqref="F81:G82">
    <cfRule type="expression" dxfId="758" priority="68">
      <formula>kvartal &lt; 4</formula>
    </cfRule>
  </conditionalFormatting>
  <conditionalFormatting sqref="F84:G85">
    <cfRule type="expression" dxfId="757" priority="67">
      <formula>kvartal &lt; 4</formula>
    </cfRule>
  </conditionalFormatting>
  <conditionalFormatting sqref="F91:G92">
    <cfRule type="expression" dxfId="756" priority="62">
      <formula>kvartal &lt; 4</formula>
    </cfRule>
  </conditionalFormatting>
  <conditionalFormatting sqref="F94:G95">
    <cfRule type="expression" dxfId="755" priority="61">
      <formula>kvartal &lt; 4</formula>
    </cfRule>
  </conditionalFormatting>
  <conditionalFormatting sqref="F102:G103">
    <cfRule type="expression" dxfId="754" priority="60">
      <formula>kvartal &lt; 4</formula>
    </cfRule>
  </conditionalFormatting>
  <conditionalFormatting sqref="F105:G106">
    <cfRule type="expression" dxfId="753" priority="59">
      <formula>kvartal &lt; 4</formula>
    </cfRule>
  </conditionalFormatting>
  <conditionalFormatting sqref="F115">
    <cfRule type="expression" dxfId="752" priority="58">
      <formula>kvartal &lt; 4</formula>
    </cfRule>
  </conditionalFormatting>
  <conditionalFormatting sqref="G115">
    <cfRule type="expression" dxfId="751" priority="57">
      <formula>kvartal &lt; 4</formula>
    </cfRule>
  </conditionalFormatting>
  <conditionalFormatting sqref="F123:G123">
    <cfRule type="expression" dxfId="750" priority="56">
      <formula>kvartal &lt; 4</formula>
    </cfRule>
  </conditionalFormatting>
  <conditionalFormatting sqref="F69:G69">
    <cfRule type="expression" dxfId="749" priority="55">
      <formula>kvartal &lt; 4</formula>
    </cfRule>
  </conditionalFormatting>
  <conditionalFormatting sqref="F72:G72">
    <cfRule type="expression" dxfId="748" priority="54">
      <formula>kvartal &lt; 4</formula>
    </cfRule>
  </conditionalFormatting>
  <conditionalFormatting sqref="F80:G80">
    <cfRule type="expression" dxfId="747" priority="53">
      <formula>kvartal &lt; 4</formula>
    </cfRule>
  </conditionalFormatting>
  <conditionalFormatting sqref="F83:G83">
    <cfRule type="expression" dxfId="746" priority="52">
      <formula>kvartal &lt; 4</formula>
    </cfRule>
  </conditionalFormatting>
  <conditionalFormatting sqref="F90:G90">
    <cfRule type="expression" dxfId="745" priority="46">
      <formula>kvartal &lt; 4</formula>
    </cfRule>
  </conditionalFormatting>
  <conditionalFormatting sqref="F93">
    <cfRule type="expression" dxfId="744" priority="45">
      <formula>kvartal &lt; 4</formula>
    </cfRule>
  </conditionalFormatting>
  <conditionalFormatting sqref="G93">
    <cfRule type="expression" dxfId="743" priority="44">
      <formula>kvartal &lt; 4</formula>
    </cfRule>
  </conditionalFormatting>
  <conditionalFormatting sqref="F101">
    <cfRule type="expression" dxfId="742" priority="43">
      <formula>kvartal &lt; 4</formula>
    </cfRule>
  </conditionalFormatting>
  <conditionalFormatting sqref="G101">
    <cfRule type="expression" dxfId="741" priority="42">
      <formula>kvartal &lt; 4</formula>
    </cfRule>
  </conditionalFormatting>
  <conditionalFormatting sqref="G104">
    <cfRule type="expression" dxfId="740" priority="41">
      <formula>kvartal &lt; 4</formula>
    </cfRule>
  </conditionalFormatting>
  <conditionalFormatting sqref="F104">
    <cfRule type="expression" dxfId="739" priority="40">
      <formula>kvartal &lt; 4</formula>
    </cfRule>
  </conditionalFormatting>
  <conditionalFormatting sqref="J69:K73">
    <cfRule type="expression" dxfId="738" priority="39">
      <formula>kvartal &lt; 4</formula>
    </cfRule>
  </conditionalFormatting>
  <conditionalFormatting sqref="J74:K74">
    <cfRule type="expression" dxfId="737" priority="38">
      <formula>kvartal &lt; 4</formula>
    </cfRule>
  </conditionalFormatting>
  <conditionalFormatting sqref="J80:K85">
    <cfRule type="expression" dxfId="736" priority="37">
      <formula>kvartal &lt; 4</formula>
    </cfRule>
  </conditionalFormatting>
  <conditionalFormatting sqref="J90:K95">
    <cfRule type="expression" dxfId="735" priority="34">
      <formula>kvartal &lt; 4</formula>
    </cfRule>
  </conditionalFormatting>
  <conditionalFormatting sqref="J101:K106">
    <cfRule type="expression" dxfId="734" priority="33">
      <formula>kvartal &lt; 4</formula>
    </cfRule>
  </conditionalFormatting>
  <conditionalFormatting sqref="J115:K115">
    <cfRule type="expression" dxfId="733" priority="32">
      <formula>kvartal &lt; 4</formula>
    </cfRule>
  </conditionalFormatting>
  <conditionalFormatting sqref="J123:K123">
    <cfRule type="expression" dxfId="732" priority="31">
      <formula>kvartal &lt; 4</formula>
    </cfRule>
  </conditionalFormatting>
  <conditionalFormatting sqref="A50:A52">
    <cfRule type="expression" dxfId="731" priority="12">
      <formula>kvartal &lt; 4</formula>
    </cfRule>
  </conditionalFormatting>
  <conditionalFormatting sqref="A69:A74">
    <cfRule type="expression" dxfId="730" priority="10">
      <formula>kvartal &lt; 4</formula>
    </cfRule>
  </conditionalFormatting>
  <conditionalFormatting sqref="A80:A85">
    <cfRule type="expression" dxfId="729" priority="9">
      <formula>kvartal &lt; 4</formula>
    </cfRule>
  </conditionalFormatting>
  <conditionalFormatting sqref="A90:A95">
    <cfRule type="expression" dxfId="728" priority="6">
      <formula>kvartal &lt; 4</formula>
    </cfRule>
  </conditionalFormatting>
  <conditionalFormatting sqref="A101:A106">
    <cfRule type="expression" dxfId="727" priority="5">
      <formula>kvartal &lt; 4</formula>
    </cfRule>
  </conditionalFormatting>
  <conditionalFormatting sqref="A115">
    <cfRule type="expression" dxfId="726" priority="4">
      <formula>kvartal &lt; 4</formula>
    </cfRule>
  </conditionalFormatting>
  <conditionalFormatting sqref="A123">
    <cfRule type="expression" dxfId="725" priority="3">
      <formula>kvartal &lt; 4</formula>
    </cfRule>
  </conditionalFormatting>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21"/>
  <dimension ref="A1:N144"/>
  <sheetViews>
    <sheetView showGridLines="0" zoomScale="90" zoomScaleNormal="90" workbookViewId="0"/>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130</v>
      </c>
      <c r="B1" s="695">
        <v>39</v>
      </c>
      <c r="C1" s="250" t="s">
        <v>380</v>
      </c>
      <c r="D1" s="26"/>
      <c r="E1" s="26"/>
      <c r="F1" s="26"/>
      <c r="G1" s="26"/>
      <c r="H1" s="26"/>
      <c r="I1" s="26"/>
      <c r="J1" s="26"/>
      <c r="K1" s="26"/>
      <c r="L1" s="26"/>
      <c r="M1" s="26"/>
    </row>
    <row r="2" spans="1:14" ht="15.75" x14ac:dyDescent="0.25">
      <c r="A2" s="164" t="s">
        <v>28</v>
      </c>
      <c r="B2" s="727"/>
      <c r="C2" s="727"/>
      <c r="D2" s="727"/>
      <c r="E2" s="300"/>
      <c r="F2" s="727"/>
      <c r="G2" s="727"/>
      <c r="H2" s="727"/>
      <c r="I2" s="300"/>
      <c r="J2" s="727"/>
      <c r="K2" s="727"/>
      <c r="L2" s="727"/>
      <c r="M2" s="300"/>
    </row>
    <row r="3" spans="1:14" ht="15.75" x14ac:dyDescent="0.25">
      <c r="A3" s="162"/>
      <c r="B3" s="300"/>
      <c r="C3" s="300"/>
      <c r="D3" s="300"/>
      <c r="E3" s="300"/>
      <c r="F3" s="300"/>
      <c r="G3" s="300"/>
      <c r="H3" s="300"/>
      <c r="I3" s="300"/>
      <c r="J3" s="300"/>
      <c r="K3" s="300"/>
      <c r="L3" s="300"/>
      <c r="M3" s="300"/>
    </row>
    <row r="4" spans="1:14" x14ac:dyDescent="0.2">
      <c r="A4" s="143"/>
      <c r="B4" s="724" t="s">
        <v>0</v>
      </c>
      <c r="C4" s="725"/>
      <c r="D4" s="725"/>
      <c r="E4" s="302"/>
      <c r="F4" s="724" t="s">
        <v>1</v>
      </c>
      <c r="G4" s="725"/>
      <c r="H4" s="725"/>
      <c r="I4" s="305"/>
      <c r="J4" s="724" t="s">
        <v>2</v>
      </c>
      <c r="K4" s="725"/>
      <c r="L4" s="725"/>
      <c r="M4" s="305"/>
    </row>
    <row r="5" spans="1:14" x14ac:dyDescent="0.2">
      <c r="A5" s="157"/>
      <c r="B5" s="151" t="s">
        <v>372</v>
      </c>
      <c r="C5" s="151" t="s">
        <v>373</v>
      </c>
      <c r="D5" s="246" t="s">
        <v>3</v>
      </c>
      <c r="E5" s="306" t="s">
        <v>29</v>
      </c>
      <c r="F5" s="151" t="s">
        <v>372</v>
      </c>
      <c r="G5" s="151" t="s">
        <v>373</v>
      </c>
      <c r="H5" s="246" t="s">
        <v>3</v>
      </c>
      <c r="I5" s="161" t="s">
        <v>29</v>
      </c>
      <c r="J5" s="151" t="s">
        <v>372</v>
      </c>
      <c r="K5" s="151" t="s">
        <v>373</v>
      </c>
      <c r="L5" s="246" t="s">
        <v>3</v>
      </c>
      <c r="M5" s="161" t="s">
        <v>29</v>
      </c>
    </row>
    <row r="6" spans="1:14" x14ac:dyDescent="0.2">
      <c r="A6" s="691"/>
      <c r="B6" s="155"/>
      <c r="C6" s="155"/>
      <c r="D6" s="248" t="s">
        <v>4</v>
      </c>
      <c r="E6" s="155" t="s">
        <v>30</v>
      </c>
      <c r="F6" s="160"/>
      <c r="G6" s="160"/>
      <c r="H6" s="246" t="s">
        <v>4</v>
      </c>
      <c r="I6" s="155" t="s">
        <v>30</v>
      </c>
      <c r="J6" s="160"/>
      <c r="K6" s="160"/>
      <c r="L6" s="246" t="s">
        <v>4</v>
      </c>
      <c r="M6" s="155" t="s">
        <v>30</v>
      </c>
    </row>
    <row r="7" spans="1:14" ht="15.75" x14ac:dyDescent="0.2">
      <c r="A7" s="14" t="s">
        <v>23</v>
      </c>
      <c r="B7" s="307"/>
      <c r="C7" s="308"/>
      <c r="D7" s="352"/>
      <c r="E7" s="11"/>
      <c r="F7" s="307"/>
      <c r="G7" s="308"/>
      <c r="H7" s="352"/>
      <c r="I7" s="159"/>
      <c r="J7" s="309"/>
      <c r="K7" s="310"/>
      <c r="L7" s="428"/>
      <c r="M7" s="11"/>
    </row>
    <row r="8" spans="1:14" ht="15.75" x14ac:dyDescent="0.2">
      <c r="A8" s="21" t="s">
        <v>25</v>
      </c>
      <c r="B8" s="283"/>
      <c r="C8" s="284"/>
      <c r="D8" s="165"/>
      <c r="E8" s="27"/>
      <c r="F8" s="287"/>
      <c r="G8" s="288"/>
      <c r="H8" s="165"/>
      <c r="I8" s="175"/>
      <c r="J8" s="234"/>
      <c r="K8" s="289"/>
      <c r="L8" s="256"/>
      <c r="M8" s="27"/>
    </row>
    <row r="9" spans="1:14" ht="15.75" x14ac:dyDescent="0.2">
      <c r="A9" s="21" t="s">
        <v>24</v>
      </c>
      <c r="B9" s="283"/>
      <c r="C9" s="284"/>
      <c r="D9" s="165"/>
      <c r="E9" s="27"/>
      <c r="F9" s="287"/>
      <c r="G9" s="288"/>
      <c r="H9" s="165"/>
      <c r="I9" s="175"/>
      <c r="J9" s="234"/>
      <c r="K9" s="289"/>
      <c r="L9" s="256"/>
      <c r="M9" s="27"/>
    </row>
    <row r="10" spans="1:14" ht="15.75" x14ac:dyDescent="0.2">
      <c r="A10" s="13" t="s">
        <v>383</v>
      </c>
      <c r="B10" s="311"/>
      <c r="C10" s="312"/>
      <c r="D10" s="170"/>
      <c r="E10" s="11"/>
      <c r="F10" s="311"/>
      <c r="G10" s="312"/>
      <c r="H10" s="170"/>
      <c r="I10" s="159"/>
      <c r="J10" s="309"/>
      <c r="K10" s="310"/>
      <c r="L10" s="429"/>
      <c r="M10" s="11"/>
    </row>
    <row r="11" spans="1:14" s="43" customFormat="1" ht="15.75" x14ac:dyDescent="0.2">
      <c r="A11" s="13" t="s">
        <v>384</v>
      </c>
      <c r="B11" s="311"/>
      <c r="C11" s="312"/>
      <c r="D11" s="170"/>
      <c r="E11" s="11"/>
      <c r="F11" s="311"/>
      <c r="G11" s="312"/>
      <c r="H11" s="170"/>
      <c r="I11" s="159"/>
      <c r="J11" s="309"/>
      <c r="K11" s="310"/>
      <c r="L11" s="429"/>
      <c r="M11" s="11"/>
      <c r="N11" s="142"/>
    </row>
    <row r="12" spans="1:14" s="43" customFormat="1" ht="15.75" x14ac:dyDescent="0.2">
      <c r="A12" s="41" t="s">
        <v>385</v>
      </c>
      <c r="B12" s="313"/>
      <c r="C12" s="314"/>
      <c r="D12" s="168"/>
      <c r="E12" s="36"/>
      <c r="F12" s="313"/>
      <c r="G12" s="314"/>
      <c r="H12" s="168"/>
      <c r="I12" s="168"/>
      <c r="J12" s="315"/>
      <c r="K12" s="316"/>
      <c r="L12" s="430"/>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271</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268</v>
      </c>
      <c r="B17" s="156"/>
      <c r="C17" s="156"/>
      <c r="D17" s="150"/>
      <c r="E17" s="150"/>
      <c r="F17" s="156"/>
      <c r="G17" s="156"/>
      <c r="H17" s="156"/>
      <c r="I17" s="156"/>
      <c r="J17" s="156"/>
      <c r="K17" s="156"/>
      <c r="L17" s="156"/>
      <c r="M17" s="156"/>
    </row>
    <row r="18" spans="1:14" ht="15.75" x14ac:dyDescent="0.25">
      <c r="B18" s="728"/>
      <c r="C18" s="728"/>
      <c r="D18" s="728"/>
      <c r="E18" s="300"/>
      <c r="F18" s="728"/>
      <c r="G18" s="728"/>
      <c r="H18" s="728"/>
      <c r="I18" s="300"/>
      <c r="J18" s="728"/>
      <c r="K18" s="728"/>
      <c r="L18" s="728"/>
      <c r="M18" s="300"/>
    </row>
    <row r="19" spans="1:14" x14ac:dyDescent="0.2">
      <c r="A19" s="143"/>
      <c r="B19" s="724" t="s">
        <v>0</v>
      </c>
      <c r="C19" s="725"/>
      <c r="D19" s="725"/>
      <c r="E19" s="302"/>
      <c r="F19" s="724" t="s">
        <v>1</v>
      </c>
      <c r="G19" s="725"/>
      <c r="H19" s="725"/>
      <c r="I19" s="305"/>
      <c r="J19" s="724" t="s">
        <v>2</v>
      </c>
      <c r="K19" s="725"/>
      <c r="L19" s="725"/>
      <c r="M19" s="305"/>
    </row>
    <row r="20" spans="1:14" x14ac:dyDescent="0.2">
      <c r="A20" s="140" t="s">
        <v>5</v>
      </c>
      <c r="B20" s="243" t="s">
        <v>372</v>
      </c>
      <c r="C20" s="243" t="s">
        <v>373</v>
      </c>
      <c r="D20" s="161" t="s">
        <v>3</v>
      </c>
      <c r="E20" s="306" t="s">
        <v>29</v>
      </c>
      <c r="F20" s="243" t="s">
        <v>372</v>
      </c>
      <c r="G20" s="243" t="s">
        <v>373</v>
      </c>
      <c r="H20" s="161" t="s">
        <v>3</v>
      </c>
      <c r="I20" s="161" t="s">
        <v>29</v>
      </c>
      <c r="J20" s="243" t="s">
        <v>372</v>
      </c>
      <c r="K20" s="243" t="s">
        <v>373</v>
      </c>
      <c r="L20" s="161" t="s">
        <v>3</v>
      </c>
      <c r="M20" s="161" t="s">
        <v>29</v>
      </c>
    </row>
    <row r="21" spans="1:14" x14ac:dyDescent="0.2">
      <c r="A21" s="692"/>
      <c r="B21" s="155"/>
      <c r="C21" s="155"/>
      <c r="D21" s="248" t="s">
        <v>4</v>
      </c>
      <c r="E21" s="155" t="s">
        <v>30</v>
      </c>
      <c r="F21" s="160"/>
      <c r="G21" s="160"/>
      <c r="H21" s="246" t="s">
        <v>4</v>
      </c>
      <c r="I21" s="155" t="s">
        <v>30</v>
      </c>
      <c r="J21" s="160"/>
      <c r="K21" s="160"/>
      <c r="L21" s="155" t="s">
        <v>4</v>
      </c>
      <c r="M21" s="155" t="s">
        <v>30</v>
      </c>
    </row>
    <row r="22" spans="1:14" ht="15.75" x14ac:dyDescent="0.2">
      <c r="A22" s="14" t="s">
        <v>23</v>
      </c>
      <c r="B22" s="317"/>
      <c r="C22" s="317"/>
      <c r="D22" s="352"/>
      <c r="E22" s="11"/>
      <c r="F22" s="319"/>
      <c r="G22" s="319"/>
      <c r="H22" s="352"/>
      <c r="I22" s="11"/>
      <c r="J22" s="317"/>
      <c r="K22" s="317"/>
      <c r="L22" s="428"/>
      <c r="M22" s="24"/>
    </row>
    <row r="23" spans="1:14" ht="15.75" x14ac:dyDescent="0.2">
      <c r="A23" s="297" t="s">
        <v>392</v>
      </c>
      <c r="B23" s="283"/>
      <c r="C23" s="283"/>
      <c r="D23" s="165"/>
      <c r="E23" s="11"/>
      <c r="F23" s="292"/>
      <c r="G23" s="292"/>
      <c r="H23" s="165"/>
      <c r="I23" s="418"/>
      <c r="J23" s="292"/>
      <c r="K23" s="292"/>
      <c r="L23" s="165"/>
      <c r="M23" s="23"/>
    </row>
    <row r="24" spans="1:14" ht="15.75" x14ac:dyDescent="0.2">
      <c r="A24" s="297" t="s">
        <v>393</v>
      </c>
      <c r="B24" s="283"/>
      <c r="C24" s="283"/>
      <c r="D24" s="165"/>
      <c r="E24" s="11"/>
      <c r="F24" s="292"/>
      <c r="G24" s="292"/>
      <c r="H24" s="165"/>
      <c r="I24" s="418"/>
      <c r="J24" s="292"/>
      <c r="K24" s="292"/>
      <c r="L24" s="165"/>
      <c r="M24" s="23"/>
    </row>
    <row r="25" spans="1:14" ht="15.75" x14ac:dyDescent="0.2">
      <c r="A25" s="297" t="s">
        <v>394</v>
      </c>
      <c r="B25" s="283"/>
      <c r="C25" s="283"/>
      <c r="D25" s="165"/>
      <c r="E25" s="11"/>
      <c r="F25" s="292"/>
      <c r="G25" s="292"/>
      <c r="H25" s="165"/>
      <c r="I25" s="418"/>
      <c r="J25" s="292"/>
      <c r="K25" s="292"/>
      <c r="L25" s="165"/>
      <c r="M25" s="23"/>
    </row>
    <row r="26" spans="1:14" ht="15.75" x14ac:dyDescent="0.2">
      <c r="A26" s="297" t="s">
        <v>395</v>
      </c>
      <c r="B26" s="283"/>
      <c r="C26" s="283"/>
      <c r="D26" s="165"/>
      <c r="E26" s="11"/>
      <c r="F26" s="292"/>
      <c r="G26" s="292"/>
      <c r="H26" s="165"/>
      <c r="I26" s="418"/>
      <c r="J26" s="292"/>
      <c r="K26" s="292"/>
      <c r="L26" s="165"/>
      <c r="M26" s="23"/>
    </row>
    <row r="27" spans="1:14" x14ac:dyDescent="0.2">
      <c r="A27" s="297" t="s">
        <v>11</v>
      </c>
      <c r="B27" s="283"/>
      <c r="C27" s="283"/>
      <c r="D27" s="165"/>
      <c r="E27" s="11"/>
      <c r="F27" s="292"/>
      <c r="G27" s="292"/>
      <c r="H27" s="165"/>
      <c r="I27" s="418"/>
      <c r="J27" s="292"/>
      <c r="K27" s="292"/>
      <c r="L27" s="165"/>
      <c r="M27" s="23"/>
    </row>
    <row r="28" spans="1:14" ht="15.75" x14ac:dyDescent="0.2">
      <c r="A28" s="49" t="s">
        <v>272</v>
      </c>
      <c r="B28" s="44"/>
      <c r="C28" s="289"/>
      <c r="D28" s="165"/>
      <c r="E28" s="11"/>
      <c r="F28" s="234"/>
      <c r="G28" s="289"/>
      <c r="H28" s="165"/>
      <c r="I28" s="27"/>
      <c r="J28" s="44"/>
      <c r="K28" s="44"/>
      <c r="L28" s="256"/>
      <c r="M28" s="23"/>
    </row>
    <row r="29" spans="1:14" s="3" customFormat="1" ht="15.75" x14ac:dyDescent="0.2">
      <c r="A29" s="13" t="s">
        <v>383</v>
      </c>
      <c r="B29" s="236"/>
      <c r="C29" s="236"/>
      <c r="D29" s="170"/>
      <c r="E29" s="11"/>
      <c r="F29" s="309"/>
      <c r="G29" s="309"/>
      <c r="H29" s="170"/>
      <c r="I29" s="11"/>
      <c r="J29" s="236"/>
      <c r="K29" s="236"/>
      <c r="L29" s="429"/>
      <c r="M29" s="24"/>
      <c r="N29" s="147"/>
    </row>
    <row r="30" spans="1:14" s="3" customFormat="1" ht="15.75" x14ac:dyDescent="0.2">
      <c r="A30" s="297" t="s">
        <v>392</v>
      </c>
      <c r="B30" s="283"/>
      <c r="C30" s="283"/>
      <c r="D30" s="165"/>
      <c r="E30" s="11"/>
      <c r="F30" s="292"/>
      <c r="G30" s="292"/>
      <c r="H30" s="165"/>
      <c r="I30" s="418"/>
      <c r="J30" s="292"/>
      <c r="K30" s="292"/>
      <c r="L30" s="165"/>
      <c r="M30" s="23"/>
      <c r="N30" s="147"/>
    </row>
    <row r="31" spans="1:14" s="3" customFormat="1" ht="15.75" x14ac:dyDescent="0.2">
      <c r="A31" s="297" t="s">
        <v>393</v>
      </c>
      <c r="B31" s="283"/>
      <c r="C31" s="283"/>
      <c r="D31" s="165"/>
      <c r="E31" s="11"/>
      <c r="F31" s="292"/>
      <c r="G31" s="292"/>
      <c r="H31" s="165"/>
      <c r="I31" s="418"/>
      <c r="J31" s="292"/>
      <c r="K31" s="292"/>
      <c r="L31" s="165"/>
      <c r="M31" s="23"/>
      <c r="N31" s="147"/>
    </row>
    <row r="32" spans="1:14" ht="15.75" x14ac:dyDescent="0.2">
      <c r="A32" s="297" t="s">
        <v>394</v>
      </c>
      <c r="B32" s="283"/>
      <c r="C32" s="283"/>
      <c r="D32" s="165"/>
      <c r="E32" s="11"/>
      <c r="F32" s="292"/>
      <c r="G32" s="292"/>
      <c r="H32" s="165"/>
      <c r="I32" s="418"/>
      <c r="J32" s="292"/>
      <c r="K32" s="292"/>
      <c r="L32" s="165"/>
      <c r="M32" s="23"/>
    </row>
    <row r="33" spans="1:14" ht="15.75" x14ac:dyDescent="0.2">
      <c r="A33" s="297" t="s">
        <v>395</v>
      </c>
      <c r="B33" s="283"/>
      <c r="C33" s="283"/>
      <c r="D33" s="165"/>
      <c r="E33" s="11"/>
      <c r="F33" s="292"/>
      <c r="G33" s="292"/>
      <c r="H33" s="165"/>
      <c r="I33" s="418"/>
      <c r="J33" s="292"/>
      <c r="K33" s="292"/>
      <c r="L33" s="165"/>
      <c r="M33" s="23"/>
    </row>
    <row r="34" spans="1:14" ht="15.75" x14ac:dyDescent="0.2">
      <c r="A34" s="13" t="s">
        <v>384</v>
      </c>
      <c r="B34" s="236"/>
      <c r="C34" s="310"/>
      <c r="D34" s="170"/>
      <c r="E34" s="11"/>
      <c r="F34" s="309"/>
      <c r="G34" s="310"/>
      <c r="H34" s="170"/>
      <c r="I34" s="11"/>
      <c r="J34" s="236"/>
      <c r="K34" s="236"/>
      <c r="L34" s="429"/>
      <c r="M34" s="24"/>
    </row>
    <row r="35" spans="1:14" ht="15.75" x14ac:dyDescent="0.2">
      <c r="A35" s="13" t="s">
        <v>385</v>
      </c>
      <c r="B35" s="236"/>
      <c r="C35" s="310"/>
      <c r="D35" s="170"/>
      <c r="E35" s="11"/>
      <c r="F35" s="309"/>
      <c r="G35" s="310"/>
      <c r="H35" s="170"/>
      <c r="I35" s="11"/>
      <c r="J35" s="236"/>
      <c r="K35" s="236"/>
      <c r="L35" s="429"/>
      <c r="M35" s="24"/>
    </row>
    <row r="36" spans="1:14" ht="15.75" x14ac:dyDescent="0.2">
      <c r="A36" s="12" t="s">
        <v>280</v>
      </c>
      <c r="B36" s="236"/>
      <c r="C36" s="310"/>
      <c r="D36" s="170"/>
      <c r="E36" s="11"/>
      <c r="F36" s="320"/>
      <c r="G36" s="321"/>
      <c r="H36" s="170"/>
      <c r="I36" s="435"/>
      <c r="J36" s="236"/>
      <c r="K36" s="236"/>
      <c r="L36" s="429"/>
      <c r="M36" s="24"/>
    </row>
    <row r="37" spans="1:14" ht="15.75" x14ac:dyDescent="0.2">
      <c r="A37" s="12" t="s">
        <v>387</v>
      </c>
      <c r="B37" s="236"/>
      <c r="C37" s="310"/>
      <c r="D37" s="170"/>
      <c r="E37" s="11"/>
      <c r="F37" s="320"/>
      <c r="G37" s="322"/>
      <c r="H37" s="170"/>
      <c r="I37" s="435"/>
      <c r="J37" s="236"/>
      <c r="K37" s="236"/>
      <c r="L37" s="429"/>
      <c r="M37" s="24"/>
    </row>
    <row r="38" spans="1:14" ht="15.75" x14ac:dyDescent="0.2">
      <c r="A38" s="12" t="s">
        <v>388</v>
      </c>
      <c r="B38" s="236"/>
      <c r="C38" s="310"/>
      <c r="D38" s="170"/>
      <c r="E38" s="24"/>
      <c r="F38" s="320"/>
      <c r="G38" s="321"/>
      <c r="H38" s="170"/>
      <c r="I38" s="435"/>
      <c r="J38" s="236"/>
      <c r="K38" s="236"/>
      <c r="L38" s="429"/>
      <c r="M38" s="24"/>
    </row>
    <row r="39" spans="1:14" ht="15.75" x14ac:dyDescent="0.2">
      <c r="A39" s="18" t="s">
        <v>389</v>
      </c>
      <c r="B39" s="278"/>
      <c r="C39" s="316"/>
      <c r="D39" s="168"/>
      <c r="E39" s="36"/>
      <c r="F39" s="323"/>
      <c r="G39" s="324"/>
      <c r="H39" s="168"/>
      <c r="I39" s="36"/>
      <c r="J39" s="236"/>
      <c r="K39" s="236"/>
      <c r="L39" s="430"/>
      <c r="M39" s="36"/>
    </row>
    <row r="40" spans="1:14" ht="15.75" x14ac:dyDescent="0.25">
      <c r="A40" s="47"/>
      <c r="B40" s="255"/>
      <c r="C40" s="255"/>
      <c r="D40" s="729"/>
      <c r="E40" s="729"/>
      <c r="F40" s="729"/>
      <c r="G40" s="729"/>
      <c r="H40" s="729"/>
      <c r="I40" s="729"/>
      <c r="J40" s="729"/>
      <c r="K40" s="729"/>
      <c r="L40" s="729"/>
      <c r="M40" s="303"/>
    </row>
    <row r="41" spans="1:14" x14ac:dyDescent="0.2">
      <c r="A41" s="154"/>
    </row>
    <row r="42" spans="1:14" ht="15.75" x14ac:dyDescent="0.25">
      <c r="A42" s="146" t="s">
        <v>269</v>
      </c>
      <c r="B42" s="727"/>
      <c r="C42" s="727"/>
      <c r="D42" s="727"/>
      <c r="E42" s="300"/>
      <c r="F42" s="730"/>
      <c r="G42" s="730"/>
      <c r="H42" s="730"/>
      <c r="I42" s="303"/>
      <c r="J42" s="730"/>
      <c r="K42" s="730"/>
      <c r="L42" s="730"/>
      <c r="M42" s="303"/>
    </row>
    <row r="43" spans="1:14" ht="15.75" x14ac:dyDescent="0.25">
      <c r="A43" s="162"/>
      <c r="B43" s="304"/>
      <c r="C43" s="304"/>
      <c r="D43" s="304"/>
      <c r="E43" s="304"/>
      <c r="F43" s="303"/>
      <c r="G43" s="303"/>
      <c r="H43" s="303"/>
      <c r="I43" s="303"/>
      <c r="J43" s="303"/>
      <c r="K43" s="303"/>
      <c r="L43" s="303"/>
      <c r="M43" s="303"/>
    </row>
    <row r="44" spans="1:14" ht="15.75" x14ac:dyDescent="0.25">
      <c r="A44" s="249"/>
      <c r="B44" s="724" t="s">
        <v>0</v>
      </c>
      <c r="C44" s="725"/>
      <c r="D44" s="725"/>
      <c r="E44" s="244"/>
      <c r="F44" s="303"/>
      <c r="G44" s="303"/>
      <c r="H44" s="303"/>
      <c r="I44" s="303"/>
      <c r="J44" s="303"/>
      <c r="K44" s="303"/>
      <c r="L44" s="303"/>
      <c r="M44" s="303"/>
    </row>
    <row r="45" spans="1:14" s="3" customFormat="1" x14ac:dyDescent="0.2">
      <c r="A45" s="140"/>
      <c r="B45" s="172" t="s">
        <v>372</v>
      </c>
      <c r="C45" s="172" t="s">
        <v>373</v>
      </c>
      <c r="D45" s="161" t="s">
        <v>3</v>
      </c>
      <c r="E45" s="161" t="s">
        <v>29</v>
      </c>
      <c r="F45" s="174"/>
      <c r="G45" s="174"/>
      <c r="H45" s="173"/>
      <c r="I45" s="173"/>
      <c r="J45" s="174"/>
      <c r="K45" s="174"/>
      <c r="L45" s="173"/>
      <c r="M45" s="173"/>
      <c r="N45" s="147"/>
    </row>
    <row r="46" spans="1:14" s="3" customFormat="1" x14ac:dyDescent="0.2">
      <c r="A46" s="692"/>
      <c r="B46" s="245"/>
      <c r="C46" s="245"/>
      <c r="D46" s="246" t="s">
        <v>4</v>
      </c>
      <c r="E46" s="155" t="s">
        <v>30</v>
      </c>
      <c r="F46" s="173"/>
      <c r="G46" s="173"/>
      <c r="H46" s="173"/>
      <c r="I46" s="173"/>
      <c r="J46" s="173"/>
      <c r="K46" s="173"/>
      <c r="L46" s="173"/>
      <c r="M46" s="173"/>
      <c r="N46" s="147"/>
    </row>
    <row r="47" spans="1:14" s="3" customFormat="1" ht="15.75" x14ac:dyDescent="0.2">
      <c r="A47" s="14" t="s">
        <v>23</v>
      </c>
      <c r="B47" s="311"/>
      <c r="C47" s="312"/>
      <c r="D47" s="428"/>
      <c r="E47" s="11"/>
      <c r="F47" s="144"/>
      <c r="G47" s="33"/>
      <c r="H47" s="158"/>
      <c r="I47" s="158"/>
      <c r="J47" s="37"/>
      <c r="K47" s="37"/>
      <c r="L47" s="158"/>
      <c r="M47" s="158"/>
      <c r="N47" s="147"/>
    </row>
    <row r="48" spans="1:14" s="3" customFormat="1" ht="15.75" x14ac:dyDescent="0.2">
      <c r="A48" s="38" t="s">
        <v>396</v>
      </c>
      <c r="B48" s="283"/>
      <c r="C48" s="284"/>
      <c r="D48" s="256"/>
      <c r="E48" s="27"/>
      <c r="F48" s="144"/>
      <c r="G48" s="33"/>
      <c r="H48" s="144"/>
      <c r="I48" s="144"/>
      <c r="J48" s="33"/>
      <c r="K48" s="33"/>
      <c r="L48" s="158"/>
      <c r="M48" s="158"/>
      <c r="N48" s="147"/>
    </row>
    <row r="49" spans="1:14" s="3" customFormat="1" ht="15.75" x14ac:dyDescent="0.2">
      <c r="A49" s="38" t="s">
        <v>397</v>
      </c>
      <c r="B49" s="44"/>
      <c r="C49" s="289"/>
      <c r="D49" s="256"/>
      <c r="E49" s="27"/>
      <c r="F49" s="144"/>
      <c r="G49" s="33"/>
      <c r="H49" s="144"/>
      <c r="I49" s="144"/>
      <c r="J49" s="37"/>
      <c r="K49" s="37"/>
      <c r="L49" s="158"/>
      <c r="M49" s="158"/>
      <c r="N49" s="147"/>
    </row>
    <row r="50" spans="1:14" s="3" customFormat="1" x14ac:dyDescent="0.2">
      <c r="A50" s="694" t="s">
        <v>6</v>
      </c>
      <c r="B50" s="287"/>
      <c r="C50" s="288"/>
      <c r="D50" s="256"/>
      <c r="E50" s="23"/>
      <c r="F50" s="144"/>
      <c r="G50" s="33"/>
      <c r="H50" s="144"/>
      <c r="I50" s="144"/>
      <c r="J50" s="33"/>
      <c r="K50" s="33"/>
      <c r="L50" s="158"/>
      <c r="M50" s="158"/>
      <c r="N50" s="147"/>
    </row>
    <row r="51" spans="1:14" s="3" customFormat="1" x14ac:dyDescent="0.2">
      <c r="A51" s="694" t="s">
        <v>7</v>
      </c>
      <c r="B51" s="287"/>
      <c r="C51" s="288"/>
      <c r="D51" s="256"/>
      <c r="E51" s="23"/>
      <c r="F51" s="144"/>
      <c r="G51" s="33"/>
      <c r="H51" s="144"/>
      <c r="I51" s="144"/>
      <c r="J51" s="33"/>
      <c r="K51" s="33"/>
      <c r="L51" s="158"/>
      <c r="M51" s="158"/>
      <c r="N51" s="147"/>
    </row>
    <row r="52" spans="1:14" s="3" customFormat="1" x14ac:dyDescent="0.2">
      <c r="A52" s="694" t="s">
        <v>8</v>
      </c>
      <c r="B52" s="287"/>
      <c r="C52" s="288"/>
      <c r="D52" s="256"/>
      <c r="E52" s="23"/>
      <c r="F52" s="144"/>
      <c r="G52" s="33"/>
      <c r="H52" s="144"/>
      <c r="I52" s="144"/>
      <c r="J52" s="33"/>
      <c r="K52" s="33"/>
      <c r="L52" s="158"/>
      <c r="M52" s="158"/>
      <c r="N52" s="147"/>
    </row>
    <row r="53" spans="1:14" s="3" customFormat="1" ht="15.75" x14ac:dyDescent="0.2">
      <c r="A53" s="39" t="s">
        <v>390</v>
      </c>
      <c r="B53" s="311"/>
      <c r="C53" s="312"/>
      <c r="D53" s="429"/>
      <c r="E53" s="11"/>
      <c r="F53" s="144"/>
      <c r="G53" s="33"/>
      <c r="H53" s="144"/>
      <c r="I53" s="144"/>
      <c r="J53" s="33"/>
      <c r="K53" s="33"/>
      <c r="L53" s="158"/>
      <c r="M53" s="158"/>
      <c r="N53" s="147"/>
    </row>
    <row r="54" spans="1:14" s="3" customFormat="1" ht="15.75" x14ac:dyDescent="0.2">
      <c r="A54" s="38" t="s">
        <v>396</v>
      </c>
      <c r="B54" s="283"/>
      <c r="C54" s="284"/>
      <c r="D54" s="256"/>
      <c r="E54" s="27"/>
      <c r="F54" s="144"/>
      <c r="G54" s="33"/>
      <c r="H54" s="144"/>
      <c r="I54" s="144"/>
      <c r="J54" s="33"/>
      <c r="K54" s="33"/>
      <c r="L54" s="158"/>
      <c r="M54" s="158"/>
      <c r="N54" s="147"/>
    </row>
    <row r="55" spans="1:14" s="3" customFormat="1" ht="15.75" x14ac:dyDescent="0.2">
      <c r="A55" s="38" t="s">
        <v>397</v>
      </c>
      <c r="B55" s="283"/>
      <c r="C55" s="284"/>
      <c r="D55" s="256"/>
      <c r="E55" s="27"/>
      <c r="F55" s="144"/>
      <c r="G55" s="33"/>
      <c r="H55" s="144"/>
      <c r="I55" s="144"/>
      <c r="J55" s="33"/>
      <c r="K55" s="33"/>
      <c r="L55" s="158"/>
      <c r="M55" s="158"/>
      <c r="N55" s="147"/>
    </row>
    <row r="56" spans="1:14" s="3" customFormat="1" ht="15.75" x14ac:dyDescent="0.2">
      <c r="A56" s="39" t="s">
        <v>391</v>
      </c>
      <c r="B56" s="311"/>
      <c r="C56" s="312"/>
      <c r="D56" s="429"/>
      <c r="E56" s="11"/>
      <c r="F56" s="144"/>
      <c r="G56" s="33"/>
      <c r="H56" s="144"/>
      <c r="I56" s="144"/>
      <c r="J56" s="33"/>
      <c r="K56" s="33"/>
      <c r="L56" s="158"/>
      <c r="M56" s="158"/>
      <c r="N56" s="147"/>
    </row>
    <row r="57" spans="1:14" s="3" customFormat="1" ht="15.75" x14ac:dyDescent="0.2">
      <c r="A57" s="38" t="s">
        <v>396</v>
      </c>
      <c r="B57" s="283"/>
      <c r="C57" s="284"/>
      <c r="D57" s="256"/>
      <c r="E57" s="27"/>
      <c r="F57" s="144"/>
      <c r="G57" s="33"/>
      <c r="H57" s="144"/>
      <c r="I57" s="144"/>
      <c r="J57" s="33"/>
      <c r="K57" s="33"/>
      <c r="L57" s="158"/>
      <c r="M57" s="158"/>
      <c r="N57" s="147"/>
    </row>
    <row r="58" spans="1:14" s="3" customFormat="1" ht="15.75" x14ac:dyDescent="0.2">
      <c r="A58" s="46" t="s">
        <v>397</v>
      </c>
      <c r="B58" s="285"/>
      <c r="C58" s="286"/>
      <c r="D58" s="257"/>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270</v>
      </c>
      <c r="C61" s="26"/>
      <c r="D61" s="26"/>
      <c r="E61" s="26"/>
      <c r="F61" s="26"/>
      <c r="G61" s="26"/>
      <c r="H61" s="26"/>
      <c r="I61" s="26"/>
      <c r="J61" s="26"/>
      <c r="K61" s="26"/>
      <c r="L61" s="26"/>
      <c r="M61" s="26"/>
    </row>
    <row r="62" spans="1:14" ht="15.75" x14ac:dyDescent="0.25">
      <c r="B62" s="728"/>
      <c r="C62" s="728"/>
      <c r="D62" s="728"/>
      <c r="E62" s="300"/>
      <c r="F62" s="728"/>
      <c r="G62" s="728"/>
      <c r="H62" s="728"/>
      <c r="I62" s="300"/>
      <c r="J62" s="728"/>
      <c r="K62" s="728"/>
      <c r="L62" s="728"/>
      <c r="M62" s="300"/>
    </row>
    <row r="63" spans="1:14" x14ac:dyDescent="0.2">
      <c r="A63" s="143"/>
      <c r="B63" s="724" t="s">
        <v>0</v>
      </c>
      <c r="C63" s="725"/>
      <c r="D63" s="726"/>
      <c r="E63" s="301"/>
      <c r="F63" s="725" t="s">
        <v>1</v>
      </c>
      <c r="G63" s="725"/>
      <c r="H63" s="725"/>
      <c r="I63" s="305"/>
      <c r="J63" s="724" t="s">
        <v>2</v>
      </c>
      <c r="K63" s="725"/>
      <c r="L63" s="725"/>
      <c r="M63" s="305"/>
    </row>
    <row r="64" spans="1:14" x14ac:dyDescent="0.2">
      <c r="A64" s="140"/>
      <c r="B64" s="151" t="s">
        <v>372</v>
      </c>
      <c r="C64" s="151" t="s">
        <v>373</v>
      </c>
      <c r="D64" s="246" t="s">
        <v>3</v>
      </c>
      <c r="E64" s="306" t="s">
        <v>29</v>
      </c>
      <c r="F64" s="151" t="s">
        <v>372</v>
      </c>
      <c r="G64" s="151" t="s">
        <v>373</v>
      </c>
      <c r="H64" s="246" t="s">
        <v>3</v>
      </c>
      <c r="I64" s="306" t="s">
        <v>29</v>
      </c>
      <c r="J64" s="151" t="s">
        <v>372</v>
      </c>
      <c r="K64" s="151" t="s">
        <v>373</v>
      </c>
      <c r="L64" s="246" t="s">
        <v>3</v>
      </c>
      <c r="M64" s="161" t="s">
        <v>29</v>
      </c>
    </row>
    <row r="65" spans="1:14" x14ac:dyDescent="0.2">
      <c r="A65" s="692"/>
      <c r="B65" s="155"/>
      <c r="C65" s="155"/>
      <c r="D65" s="248" t="s">
        <v>4</v>
      </c>
      <c r="E65" s="155" t="s">
        <v>30</v>
      </c>
      <c r="F65" s="160"/>
      <c r="G65" s="160"/>
      <c r="H65" s="246" t="s">
        <v>4</v>
      </c>
      <c r="I65" s="155" t="s">
        <v>30</v>
      </c>
      <c r="J65" s="160"/>
      <c r="K65" s="206"/>
      <c r="L65" s="155" t="s">
        <v>4</v>
      </c>
      <c r="M65" s="155" t="s">
        <v>30</v>
      </c>
    </row>
    <row r="66" spans="1:14" ht="15.75" x14ac:dyDescent="0.2">
      <c r="A66" s="14" t="s">
        <v>23</v>
      </c>
      <c r="B66" s="355">
        <v>42087</v>
      </c>
      <c r="C66" s="355">
        <v>46821</v>
      </c>
      <c r="D66" s="352">
        <f>IF(B66=0, "    ---- ", IF(ABS(ROUND(100/B66*C66-100,1))&lt;999,ROUND(100/B66*C66-100,1),IF(ROUND(100/B66*C66-100,1)&gt;999,999,-999)))</f>
        <v>11.2</v>
      </c>
      <c r="E66" s="11">
        <f>IFERROR(100/'Skjema total MA'!C66*C66,0)</f>
        <v>0.85005561888505854</v>
      </c>
      <c r="F66" s="354">
        <v>176194</v>
      </c>
      <c r="G66" s="354">
        <v>210392</v>
      </c>
      <c r="H66" s="352">
        <f>IF(F66=0, "    ---- ", IF(ABS(ROUND(100/F66*G66-100,1))&lt;999,ROUND(100/F66*G66-100,1),IF(ROUND(100/F66*G66-100,1)&gt;999,999,-999)))</f>
        <v>19.399999999999999</v>
      </c>
      <c r="I66" s="11">
        <f>IFERROR(100/'Skjema total MA'!F66*G66,0)</f>
        <v>1.4839436244819169</v>
      </c>
      <c r="J66" s="310">
        <f t="shared" ref="J66:K68" si="0">SUM(B66,F66)</f>
        <v>218281</v>
      </c>
      <c r="K66" s="317">
        <f t="shared" si="0"/>
        <v>257213</v>
      </c>
      <c r="L66" s="429">
        <f>IF(J66=0, "    ---- ", IF(ABS(ROUND(100/J66*K66-100,1))&lt;999,ROUND(100/J66*K66-100,1),IF(ROUND(100/J66*K66-100,1)&gt;999,999,-999)))</f>
        <v>17.8</v>
      </c>
      <c r="M66" s="11">
        <f>IFERROR(100/'Skjema total MA'!I66*K66,0)</f>
        <v>1.3065856047478184</v>
      </c>
    </row>
    <row r="67" spans="1:14" x14ac:dyDescent="0.2">
      <c r="A67" s="420" t="s">
        <v>9</v>
      </c>
      <c r="B67" s="44">
        <v>42087</v>
      </c>
      <c r="C67" s="144">
        <v>46821</v>
      </c>
      <c r="D67" s="165">
        <f>IF(B67=0, "    ---- ", IF(ABS(ROUND(100/B67*C67-100,1))&lt;999,ROUND(100/B67*C67-100,1),IF(ROUND(100/B67*C67-100,1)&gt;999,999,-999)))</f>
        <v>11.2</v>
      </c>
      <c r="E67" s="27">
        <f>IFERROR(100/'Skjema total MA'!C67*C67,0)</f>
        <v>1.0420605210106799</v>
      </c>
      <c r="F67" s="234"/>
      <c r="G67" s="144"/>
      <c r="H67" s="165"/>
      <c r="I67" s="27"/>
      <c r="J67" s="289">
        <f t="shared" si="0"/>
        <v>42087</v>
      </c>
      <c r="K67" s="44">
        <f t="shared" si="0"/>
        <v>46821</v>
      </c>
      <c r="L67" s="256">
        <f>IF(J67=0, "    ---- ", IF(ABS(ROUND(100/J67*K67-100,1))&lt;999,ROUND(100/J67*K67-100,1),IF(ROUND(100/J67*K67-100,1)&gt;999,999,-999)))</f>
        <v>11.2</v>
      </c>
      <c r="M67" s="27">
        <f>IFERROR(100/'Skjema total MA'!I67*K67,0)</f>
        <v>1.0420605210106799</v>
      </c>
    </row>
    <row r="68" spans="1:14" x14ac:dyDescent="0.2">
      <c r="A68" s="21" t="s">
        <v>10</v>
      </c>
      <c r="B68" s="293"/>
      <c r="C68" s="294"/>
      <c r="D68" s="165"/>
      <c r="E68" s="27"/>
      <c r="F68" s="293">
        <v>176194</v>
      </c>
      <c r="G68" s="294">
        <v>210392</v>
      </c>
      <c r="H68" s="165">
        <f>IF(F68=0, "    ---- ", IF(ABS(ROUND(100/F68*G68-100,1))&lt;999,ROUND(100/F68*G68-100,1),IF(ROUND(100/F68*G68-100,1)&gt;999,999,-999)))</f>
        <v>19.399999999999999</v>
      </c>
      <c r="I68" s="27">
        <f>IFERROR(100/'Skjema total MA'!F68*G68,0)</f>
        <v>1.5049413945978729</v>
      </c>
      <c r="J68" s="289">
        <f t="shared" si="0"/>
        <v>176194</v>
      </c>
      <c r="K68" s="44">
        <f t="shared" si="0"/>
        <v>210392</v>
      </c>
      <c r="L68" s="256">
        <f>IF(J68=0, "    ---- ", IF(ABS(ROUND(100/J68*K68-100,1))&lt;999,ROUND(100/J68*K68-100,1),IF(ROUND(100/J68*K68-100,1)&gt;999,999,-999)))</f>
        <v>19.399999999999999</v>
      </c>
      <c r="M68" s="27">
        <f>IFERROR(100/'Skjema total MA'!I68*K68,0)</f>
        <v>1.4928939402324113</v>
      </c>
    </row>
    <row r="69" spans="1:14" ht="15.75" x14ac:dyDescent="0.2">
      <c r="A69" s="694" t="s">
        <v>398</v>
      </c>
      <c r="B69" s="287"/>
      <c r="C69" s="287"/>
      <c r="D69" s="165"/>
      <c r="E69" s="418"/>
      <c r="F69" s="287" t="s">
        <v>374</v>
      </c>
      <c r="G69" s="287" t="s">
        <v>374</v>
      </c>
      <c r="H69" s="165"/>
      <c r="I69" s="418"/>
      <c r="J69" s="287"/>
      <c r="K69" s="287"/>
      <c r="L69" s="165"/>
      <c r="M69" s="23"/>
    </row>
    <row r="70" spans="1:14" x14ac:dyDescent="0.2">
      <c r="A70" s="694" t="s">
        <v>12</v>
      </c>
      <c r="B70" s="295"/>
      <c r="C70" s="296"/>
      <c r="D70" s="165"/>
      <c r="E70" s="418"/>
      <c r="F70" s="287" t="s">
        <v>374</v>
      </c>
      <c r="G70" s="287" t="s">
        <v>374</v>
      </c>
      <c r="H70" s="165"/>
      <c r="I70" s="418"/>
      <c r="J70" s="287"/>
      <c r="K70" s="287"/>
      <c r="L70" s="165"/>
      <c r="M70" s="23"/>
    </row>
    <row r="71" spans="1:14" x14ac:dyDescent="0.2">
      <c r="A71" s="694" t="s">
        <v>13</v>
      </c>
      <c r="B71" s="235"/>
      <c r="C71" s="291"/>
      <c r="D71" s="165"/>
      <c r="E71" s="418"/>
      <c r="F71" s="287" t="s">
        <v>374</v>
      </c>
      <c r="G71" s="287" t="s">
        <v>374</v>
      </c>
      <c r="H71" s="165"/>
      <c r="I71" s="418"/>
      <c r="J71" s="287"/>
      <c r="K71" s="287"/>
      <c r="L71" s="165"/>
      <c r="M71" s="23"/>
    </row>
    <row r="72" spans="1:14" ht="15.75" x14ac:dyDescent="0.2">
      <c r="A72" s="694" t="s">
        <v>399</v>
      </c>
      <c r="B72" s="287"/>
      <c r="C72" s="287"/>
      <c r="D72" s="165"/>
      <c r="E72" s="418"/>
      <c r="F72" s="287" t="s">
        <v>374</v>
      </c>
      <c r="G72" s="287" t="s">
        <v>374</v>
      </c>
      <c r="H72" s="165"/>
      <c r="I72" s="418"/>
      <c r="J72" s="287"/>
      <c r="K72" s="287"/>
      <c r="L72" s="165"/>
      <c r="M72" s="23"/>
    </row>
    <row r="73" spans="1:14" x14ac:dyDescent="0.2">
      <c r="A73" s="694" t="s">
        <v>12</v>
      </c>
      <c r="B73" s="235"/>
      <c r="C73" s="291"/>
      <c r="D73" s="165"/>
      <c r="E73" s="418"/>
      <c r="F73" s="287" t="s">
        <v>374</v>
      </c>
      <c r="G73" s="287" t="s">
        <v>374</v>
      </c>
      <c r="H73" s="165"/>
      <c r="I73" s="418"/>
      <c r="J73" s="287"/>
      <c r="K73" s="287"/>
      <c r="L73" s="165"/>
      <c r="M73" s="23"/>
    </row>
    <row r="74" spans="1:14" s="3" customFormat="1" x14ac:dyDescent="0.2">
      <c r="A74" s="694" t="s">
        <v>13</v>
      </c>
      <c r="B74" s="235"/>
      <c r="C74" s="291"/>
      <c r="D74" s="165"/>
      <c r="E74" s="418"/>
      <c r="F74" s="287" t="s">
        <v>374</v>
      </c>
      <c r="G74" s="287" t="s">
        <v>374</v>
      </c>
      <c r="H74" s="165"/>
      <c r="I74" s="418"/>
      <c r="J74" s="287"/>
      <c r="K74" s="287"/>
      <c r="L74" s="165"/>
      <c r="M74" s="23"/>
      <c r="N74" s="147"/>
    </row>
    <row r="75" spans="1:14" s="3" customFormat="1" x14ac:dyDescent="0.2">
      <c r="A75" s="21" t="s">
        <v>346</v>
      </c>
      <c r="B75" s="234"/>
      <c r="C75" s="144"/>
      <c r="D75" s="165"/>
      <c r="E75" s="27"/>
      <c r="F75" s="234"/>
      <c r="G75" s="144"/>
      <c r="H75" s="165"/>
      <c r="I75" s="27"/>
      <c r="J75" s="289"/>
      <c r="K75" s="44"/>
      <c r="L75" s="256"/>
      <c r="M75" s="27"/>
      <c r="N75" s="147"/>
    </row>
    <row r="76" spans="1:14" s="3" customFormat="1" x14ac:dyDescent="0.2">
      <c r="A76" s="21" t="s">
        <v>345</v>
      </c>
      <c r="B76" s="234"/>
      <c r="C76" s="144"/>
      <c r="D76" s="165"/>
      <c r="E76" s="27"/>
      <c r="F76" s="234"/>
      <c r="G76" s="144"/>
      <c r="H76" s="165"/>
      <c r="I76" s="27"/>
      <c r="J76" s="289"/>
      <c r="K76" s="44"/>
      <c r="L76" s="256"/>
      <c r="M76" s="27"/>
      <c r="N76" s="147"/>
    </row>
    <row r="77" spans="1:14" ht="15.75" x14ac:dyDescent="0.2">
      <c r="A77" s="21" t="s">
        <v>400</v>
      </c>
      <c r="B77" s="234">
        <v>42087</v>
      </c>
      <c r="C77" s="234">
        <v>46821</v>
      </c>
      <c r="D77" s="165">
        <f>IF(B77=0, "    ---- ", IF(ABS(ROUND(100/B77*C77-100,1))&lt;999,ROUND(100/B77*C77-100,1),IF(ROUND(100/B77*C77-100,1)&gt;999,999,-999)))</f>
        <v>11.2</v>
      </c>
      <c r="E77" s="27">
        <f>IFERROR(100/'Skjema total MA'!C77*C77,0)</f>
        <v>1.0495903944376002</v>
      </c>
      <c r="F77" s="234">
        <v>176194</v>
      </c>
      <c r="G77" s="144">
        <v>210392</v>
      </c>
      <c r="H77" s="165">
        <f>IF(F77=0, "    ---- ", IF(ABS(ROUND(100/F77*G77-100,1))&lt;999,ROUND(100/F77*G77-100,1),IF(ROUND(100/F77*G77-100,1)&gt;999,999,-999)))</f>
        <v>19.399999999999999</v>
      </c>
      <c r="I77" s="27">
        <f>IFERROR(100/'Skjema total MA'!F77*G77,0)</f>
        <v>1.505670295237066</v>
      </c>
      <c r="J77" s="289">
        <f t="shared" ref="J77:K79" si="1">SUM(B77,F77)</f>
        <v>218281</v>
      </c>
      <c r="K77" s="44">
        <f t="shared" si="1"/>
        <v>257213</v>
      </c>
      <c r="L77" s="256">
        <f>IF(J77=0, "    ---- ", IF(ABS(ROUND(100/J77*K77-100,1))&lt;999,ROUND(100/J77*K77-100,1),IF(ROUND(100/J77*K77-100,1)&gt;999,999,-999)))</f>
        <v>17.8</v>
      </c>
      <c r="M77" s="27">
        <f>IFERROR(100/'Skjema total MA'!I77*K77,0)</f>
        <v>1.3953037100742198</v>
      </c>
    </row>
    <row r="78" spans="1:14" x14ac:dyDescent="0.2">
      <c r="A78" s="21" t="s">
        <v>9</v>
      </c>
      <c r="B78" s="234">
        <v>42087</v>
      </c>
      <c r="C78" s="144">
        <v>46821</v>
      </c>
      <c r="D78" s="165">
        <f>IF(B78=0, "    ---- ", IF(ABS(ROUND(100/B78*C78-100,1))&lt;999,ROUND(100/B78*C78-100,1),IF(ROUND(100/B78*C78-100,1)&gt;999,999,-999)))</f>
        <v>11.2</v>
      </c>
      <c r="E78" s="27">
        <f>IFERROR(100/'Skjema total MA'!C78*C78,0)</f>
        <v>1.0762466531978099</v>
      </c>
      <c r="F78" s="234"/>
      <c r="G78" s="144"/>
      <c r="H78" s="165"/>
      <c r="I78" s="27"/>
      <c r="J78" s="289">
        <f t="shared" si="1"/>
        <v>42087</v>
      </c>
      <c r="K78" s="44">
        <f t="shared" si="1"/>
        <v>46821</v>
      </c>
      <c r="L78" s="256">
        <f>IF(J78=0, "    ---- ", IF(ABS(ROUND(100/J78*K78-100,1))&lt;999,ROUND(100/J78*K78-100,1),IF(ROUND(100/J78*K78-100,1)&gt;999,999,-999)))</f>
        <v>11.2</v>
      </c>
      <c r="M78" s="27">
        <f>IFERROR(100/'Skjema total MA'!I78*K78,0)</f>
        <v>1.0762466531978099</v>
      </c>
    </row>
    <row r="79" spans="1:14" x14ac:dyDescent="0.2">
      <c r="A79" s="21" t="s">
        <v>10</v>
      </c>
      <c r="B79" s="293"/>
      <c r="C79" s="294"/>
      <c r="D79" s="165"/>
      <c r="E79" s="27"/>
      <c r="F79" s="293">
        <v>176194</v>
      </c>
      <c r="G79" s="294">
        <v>210392</v>
      </c>
      <c r="H79" s="165">
        <f>IF(F79=0, "    ---- ", IF(ABS(ROUND(100/F79*G79-100,1))&lt;999,ROUND(100/F79*G79-100,1),IF(ROUND(100/F79*G79-100,1)&gt;999,999,-999)))</f>
        <v>19.399999999999999</v>
      </c>
      <c r="I79" s="27">
        <f>IFERROR(100/'Skjema total MA'!F79*G79,0)</f>
        <v>1.505670295237066</v>
      </c>
      <c r="J79" s="289">
        <f t="shared" si="1"/>
        <v>176194</v>
      </c>
      <c r="K79" s="44">
        <f t="shared" si="1"/>
        <v>210392</v>
      </c>
      <c r="L79" s="256">
        <f>IF(J79=0, "    ---- ", IF(ABS(ROUND(100/J79*K79-100,1))&lt;999,ROUND(100/J79*K79-100,1),IF(ROUND(100/J79*K79-100,1)&gt;999,999,-999)))</f>
        <v>19.399999999999999</v>
      </c>
      <c r="M79" s="27">
        <f>IFERROR(100/'Skjema total MA'!I79*K79,0)</f>
        <v>1.4938584343602952</v>
      </c>
    </row>
    <row r="80" spans="1:14" ht="15.75" x14ac:dyDescent="0.2">
      <c r="A80" s="694" t="s">
        <v>398</v>
      </c>
      <c r="B80" s="287" t="s">
        <v>374</v>
      </c>
      <c r="C80" s="287" t="s">
        <v>374</v>
      </c>
      <c r="D80" s="165"/>
      <c r="E80" s="418"/>
      <c r="F80" s="287"/>
      <c r="G80" s="287"/>
      <c r="H80" s="165"/>
      <c r="I80" s="418"/>
      <c r="J80" s="287"/>
      <c r="K80" s="287"/>
      <c r="L80" s="165"/>
      <c r="M80" s="23"/>
    </row>
    <row r="81" spans="1:13" x14ac:dyDescent="0.2">
      <c r="A81" s="694" t="s">
        <v>12</v>
      </c>
      <c r="B81" s="235"/>
      <c r="C81" s="291"/>
      <c r="D81" s="165"/>
      <c r="E81" s="418"/>
      <c r="F81" s="287"/>
      <c r="G81" s="287"/>
      <c r="H81" s="165"/>
      <c r="I81" s="418"/>
      <c r="J81" s="287"/>
      <c r="K81" s="287"/>
      <c r="L81" s="165"/>
      <c r="M81" s="23"/>
    </row>
    <row r="82" spans="1:13" x14ac:dyDescent="0.2">
      <c r="A82" s="694" t="s">
        <v>13</v>
      </c>
      <c r="B82" s="235"/>
      <c r="C82" s="291"/>
      <c r="D82" s="165"/>
      <c r="E82" s="418"/>
      <c r="F82" s="287"/>
      <c r="G82" s="287"/>
      <c r="H82" s="165"/>
      <c r="I82" s="418"/>
      <c r="J82" s="287"/>
      <c r="K82" s="287"/>
      <c r="L82" s="165"/>
      <c r="M82" s="23"/>
    </row>
    <row r="83" spans="1:13" ht="15.75" x14ac:dyDescent="0.2">
      <c r="A83" s="694" t="s">
        <v>399</v>
      </c>
      <c r="B83" s="287" t="s">
        <v>374</v>
      </c>
      <c r="C83" s="287" t="s">
        <v>374</v>
      </c>
      <c r="D83" s="165"/>
      <c r="E83" s="418"/>
      <c r="F83" s="287"/>
      <c r="G83" s="287"/>
      <c r="H83" s="165"/>
      <c r="I83" s="418"/>
      <c r="J83" s="287"/>
      <c r="K83" s="287"/>
      <c r="L83" s="165"/>
      <c r="M83" s="23"/>
    </row>
    <row r="84" spans="1:13" x14ac:dyDescent="0.2">
      <c r="A84" s="694" t="s">
        <v>12</v>
      </c>
      <c r="B84" s="235"/>
      <c r="C84" s="291"/>
      <c r="D84" s="165"/>
      <c r="E84" s="418"/>
      <c r="F84" s="287"/>
      <c r="G84" s="287"/>
      <c r="H84" s="165"/>
      <c r="I84" s="418"/>
      <c r="J84" s="287"/>
      <c r="K84" s="287"/>
      <c r="L84" s="165"/>
      <c r="M84" s="23"/>
    </row>
    <row r="85" spans="1:13" x14ac:dyDescent="0.2">
      <c r="A85" s="694" t="s">
        <v>13</v>
      </c>
      <c r="B85" s="235"/>
      <c r="C85" s="291"/>
      <c r="D85" s="165"/>
      <c r="E85" s="418"/>
      <c r="F85" s="287"/>
      <c r="G85" s="287"/>
      <c r="H85" s="165"/>
      <c r="I85" s="418"/>
      <c r="J85" s="287"/>
      <c r="K85" s="287"/>
      <c r="L85" s="165"/>
      <c r="M85" s="23"/>
    </row>
    <row r="86" spans="1:13" ht="15.75" x14ac:dyDescent="0.2">
      <c r="A86" s="21" t="s">
        <v>401</v>
      </c>
      <c r="B86" s="234"/>
      <c r="C86" s="144"/>
      <c r="D86" s="165"/>
      <c r="E86" s="27"/>
      <c r="F86" s="234"/>
      <c r="G86" s="144"/>
      <c r="H86" s="165"/>
      <c r="I86" s="27"/>
      <c r="J86" s="289"/>
      <c r="K86" s="44"/>
      <c r="L86" s="256"/>
      <c r="M86" s="27"/>
    </row>
    <row r="87" spans="1:13" ht="15.75" x14ac:dyDescent="0.2">
      <c r="A87" s="13" t="s">
        <v>383</v>
      </c>
      <c r="B87" s="355">
        <v>1534741</v>
      </c>
      <c r="C87" s="355">
        <v>1675895</v>
      </c>
      <c r="D87" s="170">
        <f>IF(B87=0, "    ---- ", IF(ABS(ROUND(100/B87*C87-100,1))&lt;999,ROUND(100/B87*C87-100,1),IF(ROUND(100/B87*C87-100,1)&gt;999,999,-999)))</f>
        <v>9.1999999999999993</v>
      </c>
      <c r="E87" s="11">
        <f>IFERROR(100/'Skjema total MA'!C87*C87,0)</f>
        <v>0.43528147133053507</v>
      </c>
      <c r="F87" s="354">
        <v>2183015</v>
      </c>
      <c r="G87" s="354">
        <v>3075141</v>
      </c>
      <c r="H87" s="170">
        <f>IF(F87=0, "    ---- ", IF(ABS(ROUND(100/F87*G87-100,1))&lt;999,ROUND(100/F87*G87-100,1),IF(ROUND(100/F87*G87-100,1)&gt;999,999,-999)))</f>
        <v>40.9</v>
      </c>
      <c r="I87" s="11">
        <f>IFERROR(100/'Skjema total MA'!F87*G87,0)</f>
        <v>1.2470809676384991</v>
      </c>
      <c r="J87" s="310">
        <f t="shared" ref="J87:K89" si="2">SUM(B87,F87)</f>
        <v>3717756</v>
      </c>
      <c r="K87" s="236">
        <f t="shared" si="2"/>
        <v>4751036</v>
      </c>
      <c r="L87" s="429">
        <f>IF(J87=0, "    ---- ", IF(ABS(ROUND(100/J87*K87-100,1))&lt;999,ROUND(100/J87*K87-100,1),IF(ROUND(100/J87*K87-100,1)&gt;999,999,-999)))</f>
        <v>27.8</v>
      </c>
      <c r="M87" s="11">
        <f>IFERROR(100/'Skjema total MA'!I87*K87,0)</f>
        <v>0.75222085438145436</v>
      </c>
    </row>
    <row r="88" spans="1:13" x14ac:dyDescent="0.2">
      <c r="A88" s="21" t="s">
        <v>9</v>
      </c>
      <c r="B88" s="234">
        <v>1534741</v>
      </c>
      <c r="C88" s="144">
        <v>1675895</v>
      </c>
      <c r="D88" s="165">
        <f>IF(B88=0, "    ---- ", IF(ABS(ROUND(100/B88*C88-100,1))&lt;999,ROUND(100/B88*C88-100,1),IF(ROUND(100/B88*C88-100,1)&gt;999,999,-999)))</f>
        <v>9.1999999999999993</v>
      </c>
      <c r="E88" s="27">
        <f>IFERROR(100/'Skjema total MA'!C88*C88,0)</f>
        <v>0.44486013276760433</v>
      </c>
      <c r="F88" s="234"/>
      <c r="G88" s="144"/>
      <c r="H88" s="165"/>
      <c r="I88" s="27"/>
      <c r="J88" s="289">
        <f t="shared" si="2"/>
        <v>1534741</v>
      </c>
      <c r="K88" s="44">
        <f t="shared" si="2"/>
        <v>1675895</v>
      </c>
      <c r="L88" s="256">
        <f>IF(J88=0, "    ---- ", IF(ABS(ROUND(100/J88*K88-100,1))&lt;999,ROUND(100/J88*K88-100,1),IF(ROUND(100/J88*K88-100,1)&gt;999,999,-999)))</f>
        <v>9.1999999999999993</v>
      </c>
      <c r="M88" s="27">
        <f>IFERROR(100/'Skjema total MA'!I88*K88,0)</f>
        <v>0.44486013276760433</v>
      </c>
    </row>
    <row r="89" spans="1:13" x14ac:dyDescent="0.2">
      <c r="A89" s="21" t="s">
        <v>10</v>
      </c>
      <c r="B89" s="234"/>
      <c r="C89" s="144"/>
      <c r="D89" s="165"/>
      <c r="E89" s="27"/>
      <c r="F89" s="234">
        <v>2183015</v>
      </c>
      <c r="G89" s="144">
        <v>3075141</v>
      </c>
      <c r="H89" s="165">
        <f>IF(F89=0, "    ---- ", IF(ABS(ROUND(100/F89*G89-100,1))&lt;999,ROUND(100/F89*G89-100,1),IF(ROUND(100/F89*G89-100,1)&gt;999,999,-999)))</f>
        <v>40.9</v>
      </c>
      <c r="I89" s="27">
        <f>IFERROR(100/'Skjema total MA'!F89*G89,0)</f>
        <v>1.25173596877861</v>
      </c>
      <c r="J89" s="289">
        <f t="shared" si="2"/>
        <v>2183015</v>
      </c>
      <c r="K89" s="44">
        <f t="shared" si="2"/>
        <v>3075141</v>
      </c>
      <c r="L89" s="256">
        <f>IF(J89=0, "    ---- ", IF(ABS(ROUND(100/J89*K89-100,1))&lt;999,ROUND(100/J89*K89-100,1),IF(ROUND(100/J89*K89-100,1)&gt;999,999,-999)))</f>
        <v>40.9</v>
      </c>
      <c r="M89" s="27">
        <f>IFERROR(100/'Skjema total MA'!I89*K89,0)</f>
        <v>1.2382600354001425</v>
      </c>
    </row>
    <row r="90" spans="1:13" ht="15.75" x14ac:dyDescent="0.2">
      <c r="A90" s="694" t="s">
        <v>398</v>
      </c>
      <c r="B90" s="287"/>
      <c r="C90" s="287"/>
      <c r="D90" s="165"/>
      <c r="E90" s="418"/>
      <c r="F90" s="287"/>
      <c r="G90" s="287"/>
      <c r="H90" s="165"/>
      <c r="I90" s="418"/>
      <c r="J90" s="287"/>
      <c r="K90" s="287"/>
      <c r="L90" s="165"/>
      <c r="M90" s="23"/>
    </row>
    <row r="91" spans="1:13" x14ac:dyDescent="0.2">
      <c r="A91" s="694" t="s">
        <v>12</v>
      </c>
      <c r="B91" s="235"/>
      <c r="C91" s="291"/>
      <c r="D91" s="165"/>
      <c r="E91" s="418"/>
      <c r="F91" s="287"/>
      <c r="G91" s="287"/>
      <c r="H91" s="165"/>
      <c r="I91" s="418"/>
      <c r="J91" s="287"/>
      <c r="K91" s="287"/>
      <c r="L91" s="165"/>
      <c r="M91" s="23"/>
    </row>
    <row r="92" spans="1:13" x14ac:dyDescent="0.2">
      <c r="A92" s="694" t="s">
        <v>13</v>
      </c>
      <c r="B92" s="235"/>
      <c r="C92" s="291"/>
      <c r="D92" s="165"/>
      <c r="E92" s="418"/>
      <c r="F92" s="287"/>
      <c r="G92" s="287"/>
      <c r="H92" s="165"/>
      <c r="I92" s="418"/>
      <c r="J92" s="287"/>
      <c r="K92" s="287"/>
      <c r="L92" s="165"/>
      <c r="M92" s="23"/>
    </row>
    <row r="93" spans="1:13" ht="15.75" x14ac:dyDescent="0.2">
      <c r="A93" s="694" t="s">
        <v>399</v>
      </c>
      <c r="B93" s="287"/>
      <c r="C93" s="287"/>
      <c r="D93" s="165"/>
      <c r="E93" s="418"/>
      <c r="F93" s="287"/>
      <c r="G93" s="287"/>
      <c r="H93" s="165"/>
      <c r="I93" s="418"/>
      <c r="J93" s="287"/>
      <c r="K93" s="287"/>
      <c r="L93" s="165"/>
      <c r="M93" s="23"/>
    </row>
    <row r="94" spans="1:13" x14ac:dyDescent="0.2">
      <c r="A94" s="694" t="s">
        <v>12</v>
      </c>
      <c r="B94" s="235"/>
      <c r="C94" s="291"/>
      <c r="D94" s="165"/>
      <c r="E94" s="418"/>
      <c r="F94" s="287"/>
      <c r="G94" s="287"/>
      <c r="H94" s="165"/>
      <c r="I94" s="418"/>
      <c r="J94" s="287"/>
      <c r="K94" s="287"/>
      <c r="L94" s="165"/>
      <c r="M94" s="23"/>
    </row>
    <row r="95" spans="1:13" x14ac:dyDescent="0.2">
      <c r="A95" s="694" t="s">
        <v>13</v>
      </c>
      <c r="B95" s="235"/>
      <c r="C95" s="291"/>
      <c r="D95" s="165"/>
      <c r="E95" s="418"/>
      <c r="F95" s="287"/>
      <c r="G95" s="287"/>
      <c r="H95" s="165"/>
      <c r="I95" s="418"/>
      <c r="J95" s="287"/>
      <c r="K95" s="287"/>
      <c r="L95" s="165"/>
      <c r="M95" s="23"/>
    </row>
    <row r="96" spans="1:13" x14ac:dyDescent="0.2">
      <c r="A96" s="21" t="s">
        <v>344</v>
      </c>
      <c r="B96" s="234"/>
      <c r="C96" s="144"/>
      <c r="D96" s="165"/>
      <c r="E96" s="27"/>
      <c r="F96" s="234"/>
      <c r="G96" s="144"/>
      <c r="H96" s="165"/>
      <c r="I96" s="27"/>
      <c r="J96" s="289"/>
      <c r="K96" s="44"/>
      <c r="L96" s="256"/>
      <c r="M96" s="27"/>
    </row>
    <row r="97" spans="1:13" x14ac:dyDescent="0.2">
      <c r="A97" s="21" t="s">
        <v>343</v>
      </c>
      <c r="B97" s="234"/>
      <c r="C97" s="144"/>
      <c r="D97" s="165"/>
      <c r="E97" s="27"/>
      <c r="F97" s="234"/>
      <c r="G97" s="144"/>
      <c r="H97" s="165"/>
      <c r="I97" s="27"/>
      <c r="J97" s="289"/>
      <c r="K97" s="44"/>
      <c r="L97" s="256"/>
      <c r="M97" s="27"/>
    </row>
    <row r="98" spans="1:13" ht="15.75" x14ac:dyDescent="0.2">
      <c r="A98" s="21" t="s">
        <v>400</v>
      </c>
      <c r="B98" s="234">
        <v>1534741</v>
      </c>
      <c r="C98" s="234">
        <v>1675895</v>
      </c>
      <c r="D98" s="165">
        <f>IF(B98=0, "    ---- ", IF(ABS(ROUND(100/B98*C98-100,1))&lt;999,ROUND(100/B98*C98-100,1),IF(ROUND(100/B98*C98-100,1)&gt;999,999,-999)))</f>
        <v>9.1999999999999993</v>
      </c>
      <c r="E98" s="27">
        <f>IFERROR(100/'Skjema total MA'!C98*C98,0)</f>
        <v>0.44749635132786575</v>
      </c>
      <c r="F98" s="293">
        <v>2183015</v>
      </c>
      <c r="G98" s="293">
        <v>3075141</v>
      </c>
      <c r="H98" s="165">
        <f>IF(F98=0, "    ---- ", IF(ABS(ROUND(100/F98*G98-100,1))&lt;999,ROUND(100/F98*G98-100,1),IF(ROUND(100/F98*G98-100,1)&gt;999,999,-999)))</f>
        <v>40.9</v>
      </c>
      <c r="I98" s="27">
        <f>IFERROR(100/'Skjema total MA'!F98*G98,0)</f>
        <v>1.2551566977566619</v>
      </c>
      <c r="J98" s="289">
        <f t="shared" ref="J98:K100" si="3">SUM(B98,F98)</f>
        <v>3717756</v>
      </c>
      <c r="K98" s="44">
        <f t="shared" si="3"/>
        <v>4751036</v>
      </c>
      <c r="L98" s="256">
        <f>IF(J98=0, "    ---- ", IF(ABS(ROUND(100/J98*K98-100,1))&lt;999,ROUND(100/J98*K98-100,1),IF(ROUND(100/J98*K98-100,1)&gt;999,999,-999)))</f>
        <v>27.8</v>
      </c>
      <c r="M98" s="27">
        <f>IFERROR(100/'Skjema total MA'!I98*K98,0)</f>
        <v>0.76690805437557874</v>
      </c>
    </row>
    <row r="99" spans="1:13" x14ac:dyDescent="0.2">
      <c r="A99" s="21" t="s">
        <v>9</v>
      </c>
      <c r="B99" s="293">
        <v>1534741</v>
      </c>
      <c r="C99" s="294">
        <v>1675895</v>
      </c>
      <c r="D99" s="165">
        <f>IF(B99=0, "    ---- ", IF(ABS(ROUND(100/B99*C99-100,1))&lt;999,ROUND(100/B99*C99-100,1),IF(ROUND(100/B99*C99-100,1)&gt;999,999,-999)))</f>
        <v>9.1999999999999993</v>
      </c>
      <c r="E99" s="27">
        <f>IFERROR(100/'Skjema total MA'!C99*C99,0)</f>
        <v>0.4507140329797254</v>
      </c>
      <c r="F99" s="234"/>
      <c r="G99" s="144"/>
      <c r="H99" s="165"/>
      <c r="I99" s="27"/>
      <c r="J99" s="289">
        <f t="shared" si="3"/>
        <v>1534741</v>
      </c>
      <c r="K99" s="44">
        <f t="shared" si="3"/>
        <v>1675895</v>
      </c>
      <c r="L99" s="256">
        <f>IF(J99=0, "    ---- ", IF(ABS(ROUND(100/J99*K99-100,1))&lt;999,ROUND(100/J99*K99-100,1),IF(ROUND(100/J99*K99-100,1)&gt;999,999,-999)))</f>
        <v>9.1999999999999993</v>
      </c>
      <c r="M99" s="27">
        <f>IFERROR(100/'Skjema total MA'!I99*K99,0)</f>
        <v>0.4507140329797254</v>
      </c>
    </row>
    <row r="100" spans="1:13" x14ac:dyDescent="0.2">
      <c r="A100" s="21" t="s">
        <v>10</v>
      </c>
      <c r="B100" s="293"/>
      <c r="C100" s="294"/>
      <c r="D100" s="165"/>
      <c r="E100" s="27"/>
      <c r="F100" s="234">
        <v>2183015</v>
      </c>
      <c r="G100" s="234">
        <v>3075141</v>
      </c>
      <c r="H100" s="165">
        <f>IF(F100=0, "    ---- ", IF(ABS(ROUND(100/F100*G100-100,1))&lt;999,ROUND(100/F100*G100-100,1),IF(ROUND(100/F100*G100-100,1)&gt;999,999,-999)))</f>
        <v>40.9</v>
      </c>
      <c r="I100" s="27">
        <f>IFERROR(100/'Skjema total MA'!F100*G100,0)</f>
        <v>1.2551566977566619</v>
      </c>
      <c r="J100" s="289">
        <f t="shared" si="3"/>
        <v>2183015</v>
      </c>
      <c r="K100" s="44">
        <f t="shared" si="3"/>
        <v>3075141</v>
      </c>
      <c r="L100" s="256">
        <f>IF(J100=0, "    ---- ", IF(ABS(ROUND(100/J100*K100-100,1))&lt;999,ROUND(100/J100*K100-100,1),IF(ROUND(100/J100*K100-100,1)&gt;999,999,-999)))</f>
        <v>40.9</v>
      </c>
      <c r="M100" s="27">
        <f>IFERROR(100/'Skjema total MA'!I100*K100,0)</f>
        <v>1.2416074086300442</v>
      </c>
    </row>
    <row r="101" spans="1:13" ht="15.75" x14ac:dyDescent="0.2">
      <c r="A101" s="694" t="s">
        <v>398</v>
      </c>
      <c r="B101" s="287"/>
      <c r="C101" s="287"/>
      <c r="D101" s="165"/>
      <c r="E101" s="418"/>
      <c r="F101" s="287" t="s">
        <v>374</v>
      </c>
      <c r="G101" s="287" t="s">
        <v>374</v>
      </c>
      <c r="H101" s="165"/>
      <c r="I101" s="418"/>
      <c r="J101" s="287"/>
      <c r="K101" s="287"/>
      <c r="L101" s="165"/>
      <c r="M101" s="23"/>
    </row>
    <row r="102" spans="1:13" x14ac:dyDescent="0.2">
      <c r="A102" s="694" t="s">
        <v>12</v>
      </c>
      <c r="B102" s="235"/>
      <c r="C102" s="291"/>
      <c r="D102" s="165"/>
      <c r="E102" s="418"/>
      <c r="F102" s="287" t="s">
        <v>374</v>
      </c>
      <c r="G102" s="287" t="s">
        <v>374</v>
      </c>
      <c r="H102" s="165"/>
      <c r="I102" s="418"/>
      <c r="J102" s="287"/>
      <c r="K102" s="287"/>
      <c r="L102" s="165"/>
      <c r="M102" s="23"/>
    </row>
    <row r="103" spans="1:13" x14ac:dyDescent="0.2">
      <c r="A103" s="694" t="s">
        <v>13</v>
      </c>
      <c r="B103" s="235"/>
      <c r="C103" s="291"/>
      <c r="D103" s="165"/>
      <c r="E103" s="418"/>
      <c r="F103" s="287" t="s">
        <v>374</v>
      </c>
      <c r="G103" s="287" t="s">
        <v>374</v>
      </c>
      <c r="H103" s="165"/>
      <c r="I103" s="418"/>
      <c r="J103" s="287"/>
      <c r="K103" s="287"/>
      <c r="L103" s="165"/>
      <c r="M103" s="23"/>
    </row>
    <row r="104" spans="1:13" ht="15.75" x14ac:dyDescent="0.2">
      <c r="A104" s="694" t="s">
        <v>399</v>
      </c>
      <c r="B104" s="287"/>
      <c r="C104" s="287"/>
      <c r="D104" s="165"/>
      <c r="E104" s="418"/>
      <c r="F104" s="287" t="s">
        <v>374</v>
      </c>
      <c r="G104" s="287" t="s">
        <v>374</v>
      </c>
      <c r="H104" s="165"/>
      <c r="I104" s="418"/>
      <c r="J104" s="287"/>
      <c r="K104" s="287"/>
      <c r="L104" s="165"/>
      <c r="M104" s="23"/>
    </row>
    <row r="105" spans="1:13" x14ac:dyDescent="0.2">
      <c r="A105" s="694" t="s">
        <v>12</v>
      </c>
      <c r="B105" s="235"/>
      <c r="C105" s="291"/>
      <c r="D105" s="165"/>
      <c r="E105" s="418"/>
      <c r="F105" s="287" t="s">
        <v>374</v>
      </c>
      <c r="G105" s="287" t="s">
        <v>374</v>
      </c>
      <c r="H105" s="165"/>
      <c r="I105" s="418"/>
      <c r="J105" s="287"/>
      <c r="K105" s="287"/>
      <c r="L105" s="165"/>
      <c r="M105" s="23"/>
    </row>
    <row r="106" spans="1:13" x14ac:dyDescent="0.2">
      <c r="A106" s="694" t="s">
        <v>13</v>
      </c>
      <c r="B106" s="235"/>
      <c r="C106" s="291"/>
      <c r="D106" s="165"/>
      <c r="E106" s="418"/>
      <c r="F106" s="287" t="s">
        <v>374</v>
      </c>
      <c r="G106" s="287" t="s">
        <v>374</v>
      </c>
      <c r="H106" s="165"/>
      <c r="I106" s="418"/>
      <c r="J106" s="287"/>
      <c r="K106" s="287"/>
      <c r="L106" s="165"/>
      <c r="M106" s="23"/>
    </row>
    <row r="107" spans="1:13" ht="15.75" x14ac:dyDescent="0.2">
      <c r="A107" s="21" t="s">
        <v>402</v>
      </c>
      <c r="B107" s="234"/>
      <c r="C107" s="144"/>
      <c r="D107" s="165"/>
      <c r="E107" s="27"/>
      <c r="F107" s="234"/>
      <c r="G107" s="144"/>
      <c r="H107" s="165"/>
      <c r="I107" s="27"/>
      <c r="J107" s="289"/>
      <c r="K107" s="44"/>
      <c r="L107" s="256"/>
      <c r="M107" s="27"/>
    </row>
    <row r="108" spans="1:13" ht="15.75" x14ac:dyDescent="0.2">
      <c r="A108" s="21" t="s">
        <v>403</v>
      </c>
      <c r="B108" s="234">
        <v>859691</v>
      </c>
      <c r="C108" s="234">
        <v>1000649</v>
      </c>
      <c r="D108" s="165">
        <f>IF(B108=0, "    ---- ", IF(ABS(ROUND(100/B108*C108-100,1))&lt;999,ROUND(100/B108*C108-100,1),IF(ROUND(100/B108*C108-100,1)&gt;999,999,-999)))</f>
        <v>16.399999999999999</v>
      </c>
      <c r="E108" s="27">
        <f>IFERROR(100/'Skjema total MA'!C108*C108,0)</f>
        <v>0.32409264918239816</v>
      </c>
      <c r="F108" s="234"/>
      <c r="G108" s="234"/>
      <c r="H108" s="165"/>
      <c r="I108" s="27"/>
      <c r="J108" s="289">
        <f t="shared" ref="J108:K111" si="4">SUM(B108,F108)</f>
        <v>859691</v>
      </c>
      <c r="K108" s="44">
        <f t="shared" si="4"/>
        <v>1000649</v>
      </c>
      <c r="L108" s="256">
        <f>IF(J108=0, "    ---- ", IF(ABS(ROUND(100/J108*K108-100,1))&lt;999,ROUND(100/J108*K108-100,1),IF(ROUND(100/J108*K108-100,1)&gt;999,999,-999)))</f>
        <v>16.399999999999999</v>
      </c>
      <c r="M108" s="27">
        <f>IFERROR(100/'Skjema total MA'!I108*K108,0)</f>
        <v>0.30833275351925349</v>
      </c>
    </row>
    <row r="109" spans="1:13" ht="15.75" x14ac:dyDescent="0.2">
      <c r="A109" s="21" t="s">
        <v>404</v>
      </c>
      <c r="B109" s="234"/>
      <c r="C109" s="234"/>
      <c r="D109" s="165"/>
      <c r="E109" s="27"/>
      <c r="F109" s="234">
        <v>828368</v>
      </c>
      <c r="G109" s="234">
        <v>1306241</v>
      </c>
      <c r="H109" s="165">
        <f>IF(F109=0, "    ---- ", IF(ABS(ROUND(100/F109*G109-100,1))&lt;999,ROUND(100/F109*G109-100,1),IF(ROUND(100/F109*G109-100,1)&gt;999,999,-999)))</f>
        <v>57.7</v>
      </c>
      <c r="I109" s="27">
        <f>IFERROR(100/'Skjema total MA'!F109*G109,0)</f>
        <v>1.6758368888979571</v>
      </c>
      <c r="J109" s="289">
        <f t="shared" si="4"/>
        <v>828368</v>
      </c>
      <c r="K109" s="44">
        <f t="shared" si="4"/>
        <v>1306241</v>
      </c>
      <c r="L109" s="256">
        <f>IF(J109=0, "    ---- ", IF(ABS(ROUND(100/J109*K109-100,1))&lt;999,ROUND(100/J109*K109-100,1),IF(ROUND(100/J109*K109-100,1)&gt;999,999,-999)))</f>
        <v>57.7</v>
      </c>
      <c r="M109" s="27">
        <f>IFERROR(100/'Skjema total MA'!I109*K109,0)</f>
        <v>1.654982698057915</v>
      </c>
    </row>
    <row r="110" spans="1:13" ht="15.75" x14ac:dyDescent="0.2">
      <c r="A110" s="21" t="s">
        <v>405</v>
      </c>
      <c r="B110" s="234"/>
      <c r="C110" s="234"/>
      <c r="D110" s="165"/>
      <c r="E110" s="27"/>
      <c r="F110" s="234"/>
      <c r="G110" s="234"/>
      <c r="H110" s="165"/>
      <c r="I110" s="27"/>
      <c r="J110" s="289"/>
      <c r="K110" s="44"/>
      <c r="L110" s="256"/>
      <c r="M110" s="27"/>
    </row>
    <row r="111" spans="1:13" ht="15.75" x14ac:dyDescent="0.2">
      <c r="A111" s="13" t="s">
        <v>384</v>
      </c>
      <c r="B111" s="309">
        <v>641</v>
      </c>
      <c r="C111" s="158">
        <v>1550</v>
      </c>
      <c r="D111" s="170">
        <f>IF(B111=0, "    ---- ", IF(ABS(ROUND(100/B111*C111-100,1))&lt;999,ROUND(100/B111*C111-100,1),IF(ROUND(100/B111*C111-100,1)&gt;999,999,-999)))</f>
        <v>141.80000000000001</v>
      </c>
      <c r="E111" s="11">
        <f>IFERROR(100/'Skjema total MA'!C111*C111,0)</f>
        <v>0.67985710073599148</v>
      </c>
      <c r="F111" s="309">
        <v>351001</v>
      </c>
      <c r="G111" s="158">
        <v>215649</v>
      </c>
      <c r="H111" s="170">
        <f>IF(F111=0, "    ---- ", IF(ABS(ROUND(100/F111*G111-100,1))&lt;999,ROUND(100/F111*G111-100,1),IF(ROUND(100/F111*G111-100,1)&gt;999,999,-999)))</f>
        <v>-38.6</v>
      </c>
      <c r="I111" s="11">
        <f>IFERROR(100/'Skjema total MA'!F111*G111,0)</f>
        <v>3.0383737491338705</v>
      </c>
      <c r="J111" s="310">
        <f t="shared" si="4"/>
        <v>351642</v>
      </c>
      <c r="K111" s="236">
        <f t="shared" si="4"/>
        <v>217199</v>
      </c>
      <c r="L111" s="429">
        <f>IF(J111=0, "    ---- ", IF(ABS(ROUND(100/J111*K111-100,1))&lt;999,ROUND(100/J111*K111-100,1),IF(ROUND(100/J111*K111-100,1)&gt;999,999,-999)))</f>
        <v>-38.200000000000003</v>
      </c>
      <c r="M111" s="11">
        <f>IFERROR(100/'Skjema total MA'!I111*K111,0)</f>
        <v>2.9649704541841806</v>
      </c>
    </row>
    <row r="112" spans="1:13" x14ac:dyDescent="0.2">
      <c r="A112" s="21" t="s">
        <v>9</v>
      </c>
      <c r="B112" s="234">
        <v>641</v>
      </c>
      <c r="C112" s="144">
        <v>1550</v>
      </c>
      <c r="D112" s="165">
        <f t="shared" ref="D112:D120" si="5">IF(B112=0, "    ---- ", IF(ABS(ROUND(100/B112*C112-100,1))&lt;999,ROUND(100/B112*C112-100,1),IF(ROUND(100/B112*C112-100,1)&gt;999,999,-999)))</f>
        <v>141.80000000000001</v>
      </c>
      <c r="E112" s="27">
        <f>IFERROR(100/'Skjema total MA'!C112*C112,0)</f>
        <v>0.79555554626460745</v>
      </c>
      <c r="F112" s="234"/>
      <c r="G112" s="144"/>
      <c r="H112" s="165"/>
      <c r="I112" s="27"/>
      <c r="J112" s="289">
        <f t="shared" ref="J112:K125" si="6">SUM(B112,F112)</f>
        <v>641</v>
      </c>
      <c r="K112" s="44">
        <f t="shared" si="6"/>
        <v>1550</v>
      </c>
      <c r="L112" s="256">
        <f t="shared" ref="L112:L125" si="7">IF(J112=0, "    ---- ", IF(ABS(ROUND(100/J112*K112-100,1))&lt;999,ROUND(100/J112*K112-100,1),IF(ROUND(100/J112*K112-100,1)&gt;999,999,-999)))</f>
        <v>141.80000000000001</v>
      </c>
      <c r="M112" s="27">
        <f>IFERROR(100/'Skjema total MA'!I112*K112,0)</f>
        <v>0.79212648551065479</v>
      </c>
    </row>
    <row r="113" spans="1:14" x14ac:dyDescent="0.2">
      <c r="A113" s="21" t="s">
        <v>10</v>
      </c>
      <c r="B113" s="234"/>
      <c r="C113" s="144"/>
      <c r="D113" s="165"/>
      <c r="E113" s="27"/>
      <c r="F113" s="234">
        <v>351001</v>
      </c>
      <c r="G113" s="144">
        <v>215649</v>
      </c>
      <c r="H113" s="165">
        <f t="shared" ref="H113:H125" si="8">IF(F113=0, "    ---- ", IF(ABS(ROUND(100/F113*G113-100,1))&lt;999,ROUND(100/F113*G113-100,1),IF(ROUND(100/F113*G113-100,1)&gt;999,999,-999)))</f>
        <v>-38.6</v>
      </c>
      <c r="I113" s="27">
        <f>IFERROR(100/'Skjema total MA'!F113*G113,0)</f>
        <v>3.0556194424281573</v>
      </c>
      <c r="J113" s="289">
        <f t="shared" si="6"/>
        <v>351001</v>
      </c>
      <c r="K113" s="44">
        <f t="shared" si="6"/>
        <v>215649</v>
      </c>
      <c r="L113" s="256">
        <f t="shared" si="7"/>
        <v>-38.6</v>
      </c>
      <c r="M113" s="27">
        <f>IFERROR(100/'Skjema total MA'!I113*K113,0)</f>
        <v>3.0549321305595125</v>
      </c>
    </row>
    <row r="114" spans="1:14" x14ac:dyDescent="0.2">
      <c r="A114" s="21" t="s">
        <v>26</v>
      </c>
      <c r="B114" s="234"/>
      <c r="C114" s="144"/>
      <c r="D114" s="165"/>
      <c r="E114" s="27"/>
      <c r="F114" s="234"/>
      <c r="G114" s="144"/>
      <c r="H114" s="165"/>
      <c r="I114" s="27"/>
      <c r="J114" s="289"/>
      <c r="K114" s="44"/>
      <c r="L114" s="256"/>
      <c r="M114" s="27"/>
    </row>
    <row r="115" spans="1:14" x14ac:dyDescent="0.2">
      <c r="A115" s="694" t="s">
        <v>15</v>
      </c>
      <c r="B115" s="287"/>
      <c r="C115" s="287"/>
      <c r="D115" s="165"/>
      <c r="E115" s="418"/>
      <c r="F115" s="287"/>
      <c r="G115" s="287"/>
      <c r="H115" s="165"/>
      <c r="I115" s="418"/>
      <c r="J115" s="287"/>
      <c r="K115" s="287"/>
      <c r="L115" s="165"/>
      <c r="M115" s="23"/>
    </row>
    <row r="116" spans="1:14" ht="15.75" x14ac:dyDescent="0.2">
      <c r="A116" s="21" t="s">
        <v>410</v>
      </c>
      <c r="B116" s="234"/>
      <c r="C116" s="234"/>
      <c r="D116" s="165"/>
      <c r="E116" s="27"/>
      <c r="F116" s="234"/>
      <c r="G116" s="234"/>
      <c r="H116" s="165"/>
      <c r="I116" s="27"/>
      <c r="J116" s="289"/>
      <c r="K116" s="44"/>
      <c r="L116" s="256"/>
      <c r="M116" s="27"/>
    </row>
    <row r="117" spans="1:14" ht="15.75" x14ac:dyDescent="0.2">
      <c r="A117" s="21" t="s">
        <v>411</v>
      </c>
      <c r="B117" s="234"/>
      <c r="C117" s="234"/>
      <c r="D117" s="165"/>
      <c r="E117" s="27"/>
      <c r="F117" s="234">
        <v>271731</v>
      </c>
      <c r="G117" s="234">
        <v>153151</v>
      </c>
      <c r="H117" s="165">
        <f t="shared" si="8"/>
        <v>-43.6</v>
      </c>
      <c r="I117" s="27">
        <f>IFERROR(100/'Skjema total MA'!F117*G117,0)</f>
        <v>13.353856511175453</v>
      </c>
      <c r="J117" s="289">
        <f t="shared" si="6"/>
        <v>271731</v>
      </c>
      <c r="K117" s="44">
        <f t="shared" si="6"/>
        <v>153151</v>
      </c>
      <c r="L117" s="256">
        <f t="shared" si="7"/>
        <v>-43.6</v>
      </c>
      <c r="M117" s="27">
        <f>IFERROR(100/'Skjema total MA'!I117*K117,0)</f>
        <v>13.353856511175453</v>
      </c>
    </row>
    <row r="118" spans="1:14" ht="15.75" x14ac:dyDescent="0.2">
      <c r="A118" s="21" t="s">
        <v>405</v>
      </c>
      <c r="B118" s="234"/>
      <c r="C118" s="234"/>
      <c r="D118" s="165"/>
      <c r="E118" s="27"/>
      <c r="F118" s="234"/>
      <c r="G118" s="234"/>
      <c r="H118" s="165"/>
      <c r="I118" s="27"/>
      <c r="J118" s="289"/>
      <c r="K118" s="44"/>
      <c r="L118" s="256"/>
      <c r="M118" s="27"/>
    </row>
    <row r="119" spans="1:14" ht="15.75" x14ac:dyDescent="0.2">
      <c r="A119" s="13" t="s">
        <v>385</v>
      </c>
      <c r="B119" s="309">
        <v>12774</v>
      </c>
      <c r="C119" s="158">
        <v>1059</v>
      </c>
      <c r="D119" s="170">
        <f t="shared" si="5"/>
        <v>-91.7</v>
      </c>
      <c r="E119" s="11">
        <f>IFERROR(100/'Skjema total MA'!C119*C119,0)</f>
        <v>0.30810893003167178</v>
      </c>
      <c r="F119" s="309">
        <v>86580</v>
      </c>
      <c r="G119" s="158">
        <v>55081</v>
      </c>
      <c r="H119" s="170">
        <f t="shared" si="8"/>
        <v>-36.4</v>
      </c>
      <c r="I119" s="11">
        <f>IFERROR(100/'Skjema total MA'!F119*G119,0)</f>
        <v>0.72179783629515892</v>
      </c>
      <c r="J119" s="310">
        <f t="shared" si="6"/>
        <v>99354</v>
      </c>
      <c r="K119" s="236">
        <f t="shared" si="6"/>
        <v>56140</v>
      </c>
      <c r="L119" s="429">
        <f t="shared" si="7"/>
        <v>-43.5</v>
      </c>
      <c r="M119" s="11">
        <f>IFERROR(100/'Skjema total MA'!I119*K119,0)</f>
        <v>0.70396805193010281</v>
      </c>
    </row>
    <row r="120" spans="1:14" x14ac:dyDescent="0.2">
      <c r="A120" s="21" t="s">
        <v>9</v>
      </c>
      <c r="B120" s="234">
        <v>12774</v>
      </c>
      <c r="C120" s="144">
        <v>1059</v>
      </c>
      <c r="D120" s="165">
        <f t="shared" si="5"/>
        <v>-91.7</v>
      </c>
      <c r="E120" s="27">
        <f>IFERROR(100/'Skjema total MA'!C120*C120,0)</f>
        <v>0.41315739459545275</v>
      </c>
      <c r="F120" s="234"/>
      <c r="G120" s="144"/>
      <c r="H120" s="165"/>
      <c r="I120" s="27"/>
      <c r="J120" s="289">
        <f t="shared" si="6"/>
        <v>12774</v>
      </c>
      <c r="K120" s="44">
        <f t="shared" si="6"/>
        <v>1059</v>
      </c>
      <c r="L120" s="256">
        <f t="shared" si="7"/>
        <v>-91.7</v>
      </c>
      <c r="M120" s="27">
        <f>IFERROR(100/'Skjema total MA'!I120*K120,0)</f>
        <v>0.41315739459545275</v>
      </c>
    </row>
    <row r="121" spans="1:14" x14ac:dyDescent="0.2">
      <c r="A121" s="21" t="s">
        <v>10</v>
      </c>
      <c r="B121" s="234"/>
      <c r="C121" s="144"/>
      <c r="D121" s="165"/>
      <c r="E121" s="27"/>
      <c r="F121" s="234">
        <v>86580</v>
      </c>
      <c r="G121" s="144">
        <v>55081</v>
      </c>
      <c r="H121" s="165">
        <f t="shared" si="8"/>
        <v>-36.4</v>
      </c>
      <c r="I121" s="27">
        <f>IFERROR(100/'Skjema total MA'!F121*G121,0)</f>
        <v>0.72179783629515892</v>
      </c>
      <c r="J121" s="289">
        <f t="shared" si="6"/>
        <v>86580</v>
      </c>
      <c r="K121" s="44">
        <f t="shared" si="6"/>
        <v>55081</v>
      </c>
      <c r="L121" s="256">
        <f t="shared" si="7"/>
        <v>-36.4</v>
      </c>
      <c r="M121" s="27">
        <f>IFERROR(100/'Skjema total MA'!I121*K121,0)</f>
        <v>0.72064185329146324</v>
      </c>
    </row>
    <row r="122" spans="1:14" x14ac:dyDescent="0.2">
      <c r="A122" s="21" t="s">
        <v>26</v>
      </c>
      <c r="B122" s="234"/>
      <c r="C122" s="144"/>
      <c r="D122" s="165"/>
      <c r="E122" s="27"/>
      <c r="F122" s="234"/>
      <c r="G122" s="144"/>
      <c r="H122" s="165"/>
      <c r="I122" s="27"/>
      <c r="J122" s="289"/>
      <c r="K122" s="44"/>
      <c r="L122" s="256"/>
      <c r="M122" s="27"/>
    </row>
    <row r="123" spans="1:14" x14ac:dyDescent="0.2">
      <c r="A123" s="694" t="s">
        <v>14</v>
      </c>
      <c r="B123" s="287"/>
      <c r="C123" s="287"/>
      <c r="D123" s="165"/>
      <c r="E123" s="418"/>
      <c r="F123" s="287"/>
      <c r="G123" s="287"/>
      <c r="H123" s="165"/>
      <c r="I123" s="418"/>
      <c r="J123" s="287"/>
      <c r="K123" s="287"/>
      <c r="L123" s="165"/>
      <c r="M123" s="23"/>
    </row>
    <row r="124" spans="1:14" ht="15.75" x14ac:dyDescent="0.2">
      <c r="A124" s="21" t="s">
        <v>412</v>
      </c>
      <c r="B124" s="234"/>
      <c r="C124" s="234"/>
      <c r="D124" s="165"/>
      <c r="E124" s="27"/>
      <c r="F124" s="234"/>
      <c r="G124" s="234"/>
      <c r="H124" s="165"/>
      <c r="I124" s="27"/>
      <c r="J124" s="289"/>
      <c r="K124" s="44"/>
      <c r="L124" s="256"/>
      <c r="M124" s="27"/>
    </row>
    <row r="125" spans="1:14" ht="15.75" x14ac:dyDescent="0.2">
      <c r="A125" s="21" t="s">
        <v>404</v>
      </c>
      <c r="B125" s="234"/>
      <c r="C125" s="234"/>
      <c r="D125" s="165"/>
      <c r="E125" s="27"/>
      <c r="F125" s="234">
        <v>5203</v>
      </c>
      <c r="G125" s="234">
        <v>16571</v>
      </c>
      <c r="H125" s="165">
        <f t="shared" si="8"/>
        <v>218.5</v>
      </c>
      <c r="I125" s="27">
        <f>IFERROR(100/'Skjema total MA'!F125*G125,0)</f>
        <v>1.5348606599655126</v>
      </c>
      <c r="J125" s="289">
        <f t="shared" si="6"/>
        <v>5203</v>
      </c>
      <c r="K125" s="44">
        <f t="shared" si="6"/>
        <v>16571</v>
      </c>
      <c r="L125" s="256">
        <f t="shared" si="7"/>
        <v>218.5</v>
      </c>
      <c r="M125" s="27">
        <f>IFERROR(100/'Skjema total MA'!I125*K125,0)</f>
        <v>1.5326167441231602</v>
      </c>
    </row>
    <row r="126" spans="1:14" ht="15.75" x14ac:dyDescent="0.2">
      <c r="A126" s="10" t="s">
        <v>405</v>
      </c>
      <c r="B126" s="45"/>
      <c r="C126" s="45"/>
      <c r="D126" s="166"/>
      <c r="E126" s="419"/>
      <c r="F126" s="45"/>
      <c r="G126" s="45"/>
      <c r="H126" s="166"/>
      <c r="I126" s="22"/>
      <c r="J126" s="290"/>
      <c r="K126" s="45"/>
      <c r="L126" s="257"/>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8"/>
      <c r="C130" s="728"/>
      <c r="D130" s="728"/>
      <c r="E130" s="300"/>
      <c r="F130" s="728"/>
      <c r="G130" s="728"/>
      <c r="H130" s="728"/>
      <c r="I130" s="300"/>
      <c r="J130" s="728"/>
      <c r="K130" s="728"/>
      <c r="L130" s="728"/>
      <c r="M130" s="300"/>
    </row>
    <row r="131" spans="1:14" s="3" customFormat="1" x14ac:dyDescent="0.2">
      <c r="A131" s="143"/>
      <c r="B131" s="724" t="s">
        <v>0</v>
      </c>
      <c r="C131" s="725"/>
      <c r="D131" s="725"/>
      <c r="E131" s="302"/>
      <c r="F131" s="724" t="s">
        <v>1</v>
      </c>
      <c r="G131" s="725"/>
      <c r="H131" s="725"/>
      <c r="I131" s="305"/>
      <c r="J131" s="724" t="s">
        <v>2</v>
      </c>
      <c r="K131" s="725"/>
      <c r="L131" s="725"/>
      <c r="M131" s="305"/>
      <c r="N131" s="147"/>
    </row>
    <row r="132" spans="1:14" s="3" customFormat="1" x14ac:dyDescent="0.2">
      <c r="A132" s="140"/>
      <c r="B132" s="151" t="s">
        <v>372</v>
      </c>
      <c r="C132" s="151" t="s">
        <v>373</v>
      </c>
      <c r="D132" s="246" t="s">
        <v>3</v>
      </c>
      <c r="E132" s="306" t="s">
        <v>29</v>
      </c>
      <c r="F132" s="151" t="s">
        <v>372</v>
      </c>
      <c r="G132" s="151" t="s">
        <v>373</v>
      </c>
      <c r="H132" s="206" t="s">
        <v>3</v>
      </c>
      <c r="I132" s="161" t="s">
        <v>29</v>
      </c>
      <c r="J132" s="247" t="s">
        <v>372</v>
      </c>
      <c r="K132" s="247" t="s">
        <v>373</v>
      </c>
      <c r="L132" s="248" t="s">
        <v>3</v>
      </c>
      <c r="M132" s="161" t="s">
        <v>29</v>
      </c>
      <c r="N132" s="147"/>
    </row>
    <row r="133" spans="1:14" s="3" customFormat="1" x14ac:dyDescent="0.2">
      <c r="A133" s="692"/>
      <c r="B133" s="155"/>
      <c r="C133" s="155"/>
      <c r="D133" s="248" t="s">
        <v>4</v>
      </c>
      <c r="E133" s="155" t="s">
        <v>30</v>
      </c>
      <c r="F133" s="160"/>
      <c r="G133" s="160"/>
      <c r="H133" s="206" t="s">
        <v>4</v>
      </c>
      <c r="I133" s="155" t="s">
        <v>30</v>
      </c>
      <c r="J133" s="155"/>
      <c r="K133" s="155"/>
      <c r="L133" s="149" t="s">
        <v>4</v>
      </c>
      <c r="M133" s="155" t="s">
        <v>30</v>
      </c>
      <c r="N133" s="147"/>
    </row>
    <row r="134" spans="1:14" s="3" customFormat="1" ht="15.75" x14ac:dyDescent="0.2">
      <c r="A134" s="14" t="s">
        <v>406</v>
      </c>
      <c r="B134" s="236"/>
      <c r="C134" s="310"/>
      <c r="D134" s="352"/>
      <c r="E134" s="11"/>
      <c r="F134" s="317"/>
      <c r="G134" s="318"/>
      <c r="H134" s="432"/>
      <c r="I134" s="24"/>
      <c r="J134" s="319"/>
      <c r="K134" s="319"/>
      <c r="L134" s="428"/>
      <c r="M134" s="11"/>
      <c r="N134" s="147"/>
    </row>
    <row r="135" spans="1:14" s="3" customFormat="1" ht="15.75" x14ac:dyDescent="0.2">
      <c r="A135" s="13" t="s">
        <v>409</v>
      </c>
      <c r="B135" s="236"/>
      <c r="C135" s="310"/>
      <c r="D135" s="170"/>
      <c r="E135" s="11"/>
      <c r="F135" s="236"/>
      <c r="G135" s="310"/>
      <c r="H135" s="433"/>
      <c r="I135" s="24"/>
      <c r="J135" s="309"/>
      <c r="K135" s="309"/>
      <c r="L135" s="429"/>
      <c r="M135" s="11"/>
      <c r="N135" s="147"/>
    </row>
    <row r="136" spans="1:14" s="3" customFormat="1" ht="15.75" x14ac:dyDescent="0.2">
      <c r="A136" s="13" t="s">
        <v>407</v>
      </c>
      <c r="B136" s="236"/>
      <c r="C136" s="310"/>
      <c r="D136" s="170"/>
      <c r="E136" s="11"/>
      <c r="F136" s="236"/>
      <c r="G136" s="310"/>
      <c r="H136" s="433"/>
      <c r="I136" s="24"/>
      <c r="J136" s="309"/>
      <c r="K136" s="309"/>
      <c r="L136" s="429"/>
      <c r="M136" s="11"/>
      <c r="N136" s="147"/>
    </row>
    <row r="137" spans="1:14" s="3" customFormat="1" ht="15.75" x14ac:dyDescent="0.2">
      <c r="A137" s="41" t="s">
        <v>413</v>
      </c>
      <c r="B137" s="278"/>
      <c r="C137" s="316"/>
      <c r="D137" s="168"/>
      <c r="E137" s="9"/>
      <c r="F137" s="278"/>
      <c r="G137" s="316"/>
      <c r="H137" s="434"/>
      <c r="I137" s="36"/>
      <c r="J137" s="315"/>
      <c r="K137" s="315"/>
      <c r="L137" s="430"/>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724" priority="132">
      <formula>kvartal &lt; 4</formula>
    </cfRule>
  </conditionalFormatting>
  <conditionalFormatting sqref="B69">
    <cfRule type="expression" dxfId="723" priority="100">
      <formula>kvartal &lt; 4</formula>
    </cfRule>
  </conditionalFormatting>
  <conditionalFormatting sqref="C69">
    <cfRule type="expression" dxfId="722" priority="99">
      <formula>kvartal &lt; 4</formula>
    </cfRule>
  </conditionalFormatting>
  <conditionalFormatting sqref="B72">
    <cfRule type="expression" dxfId="721" priority="98">
      <formula>kvartal &lt; 4</formula>
    </cfRule>
  </conditionalFormatting>
  <conditionalFormatting sqref="C72">
    <cfRule type="expression" dxfId="720" priority="97">
      <formula>kvartal &lt; 4</formula>
    </cfRule>
  </conditionalFormatting>
  <conditionalFormatting sqref="B80">
    <cfRule type="expression" dxfId="719" priority="96">
      <formula>kvartal &lt; 4</formula>
    </cfRule>
  </conditionalFormatting>
  <conditionalFormatting sqref="C80">
    <cfRule type="expression" dxfId="718" priority="95">
      <formula>kvartal &lt; 4</formula>
    </cfRule>
  </conditionalFormatting>
  <conditionalFormatting sqref="B83">
    <cfRule type="expression" dxfId="717" priority="94">
      <formula>kvartal &lt; 4</formula>
    </cfRule>
  </conditionalFormatting>
  <conditionalFormatting sqref="C83">
    <cfRule type="expression" dxfId="716" priority="93">
      <formula>kvartal &lt; 4</formula>
    </cfRule>
  </conditionalFormatting>
  <conditionalFormatting sqref="B90">
    <cfRule type="expression" dxfId="715" priority="84">
      <formula>kvartal &lt; 4</formula>
    </cfRule>
  </conditionalFormatting>
  <conditionalFormatting sqref="C90">
    <cfRule type="expression" dxfId="714" priority="83">
      <formula>kvartal &lt; 4</formula>
    </cfRule>
  </conditionalFormatting>
  <conditionalFormatting sqref="B93">
    <cfRule type="expression" dxfId="713" priority="82">
      <formula>kvartal &lt; 4</formula>
    </cfRule>
  </conditionalFormatting>
  <conditionalFormatting sqref="C93">
    <cfRule type="expression" dxfId="712" priority="81">
      <formula>kvartal &lt; 4</formula>
    </cfRule>
  </conditionalFormatting>
  <conditionalFormatting sqref="B101">
    <cfRule type="expression" dxfId="711" priority="80">
      <formula>kvartal &lt; 4</formula>
    </cfRule>
  </conditionalFormatting>
  <conditionalFormatting sqref="C101">
    <cfRule type="expression" dxfId="710" priority="79">
      <formula>kvartal &lt; 4</formula>
    </cfRule>
  </conditionalFormatting>
  <conditionalFormatting sqref="B104">
    <cfRule type="expression" dxfId="709" priority="78">
      <formula>kvartal &lt; 4</formula>
    </cfRule>
  </conditionalFormatting>
  <conditionalFormatting sqref="C104">
    <cfRule type="expression" dxfId="708" priority="77">
      <formula>kvartal &lt; 4</formula>
    </cfRule>
  </conditionalFormatting>
  <conditionalFormatting sqref="B115">
    <cfRule type="expression" dxfId="707" priority="76">
      <formula>kvartal &lt; 4</formula>
    </cfRule>
  </conditionalFormatting>
  <conditionalFormatting sqref="C115">
    <cfRule type="expression" dxfId="706" priority="75">
      <formula>kvartal &lt; 4</formula>
    </cfRule>
  </conditionalFormatting>
  <conditionalFormatting sqref="B123">
    <cfRule type="expression" dxfId="705" priority="74">
      <formula>kvartal &lt; 4</formula>
    </cfRule>
  </conditionalFormatting>
  <conditionalFormatting sqref="C123">
    <cfRule type="expression" dxfId="704" priority="73">
      <formula>kvartal &lt; 4</formula>
    </cfRule>
  </conditionalFormatting>
  <conditionalFormatting sqref="F70">
    <cfRule type="expression" dxfId="703" priority="72">
      <formula>kvartal &lt; 4</formula>
    </cfRule>
  </conditionalFormatting>
  <conditionalFormatting sqref="G70">
    <cfRule type="expression" dxfId="702" priority="71">
      <formula>kvartal &lt; 4</formula>
    </cfRule>
  </conditionalFormatting>
  <conditionalFormatting sqref="F71:G71">
    <cfRule type="expression" dxfId="701" priority="70">
      <formula>kvartal &lt; 4</formula>
    </cfRule>
  </conditionalFormatting>
  <conditionalFormatting sqref="F73:G74">
    <cfRule type="expression" dxfId="700" priority="69">
      <formula>kvartal &lt; 4</formula>
    </cfRule>
  </conditionalFormatting>
  <conditionalFormatting sqref="F81:G82">
    <cfRule type="expression" dxfId="699" priority="68">
      <formula>kvartal &lt; 4</formula>
    </cfRule>
  </conditionalFormatting>
  <conditionalFormatting sqref="F84:G85">
    <cfRule type="expression" dxfId="698" priority="67">
      <formula>kvartal &lt; 4</formula>
    </cfRule>
  </conditionalFormatting>
  <conditionalFormatting sqref="F91:G92">
    <cfRule type="expression" dxfId="697" priority="62">
      <formula>kvartal &lt; 4</formula>
    </cfRule>
  </conditionalFormatting>
  <conditionalFormatting sqref="F94:G95">
    <cfRule type="expression" dxfId="696" priority="61">
      <formula>kvartal &lt; 4</formula>
    </cfRule>
  </conditionalFormatting>
  <conditionalFormatting sqref="F102:G103">
    <cfRule type="expression" dxfId="695" priority="60">
      <formula>kvartal &lt; 4</formula>
    </cfRule>
  </conditionalFormatting>
  <conditionalFormatting sqref="F105:G106">
    <cfRule type="expression" dxfId="694" priority="59">
      <formula>kvartal &lt; 4</formula>
    </cfRule>
  </conditionalFormatting>
  <conditionalFormatting sqref="F115">
    <cfRule type="expression" dxfId="693" priority="58">
      <formula>kvartal &lt; 4</formula>
    </cfRule>
  </conditionalFormatting>
  <conditionalFormatting sqref="G115">
    <cfRule type="expression" dxfId="692" priority="57">
      <formula>kvartal &lt; 4</formula>
    </cfRule>
  </conditionalFormatting>
  <conditionalFormatting sqref="F123:G123">
    <cfRule type="expression" dxfId="691" priority="56">
      <formula>kvartal &lt; 4</formula>
    </cfRule>
  </conditionalFormatting>
  <conditionalFormatting sqref="F69:G69">
    <cfRule type="expression" dxfId="690" priority="55">
      <formula>kvartal &lt; 4</formula>
    </cfRule>
  </conditionalFormatting>
  <conditionalFormatting sqref="F72:G72">
    <cfRule type="expression" dxfId="689" priority="54">
      <formula>kvartal &lt; 4</formula>
    </cfRule>
  </conditionalFormatting>
  <conditionalFormatting sqref="F80:G80">
    <cfRule type="expression" dxfId="688" priority="53">
      <formula>kvartal &lt; 4</formula>
    </cfRule>
  </conditionalFormatting>
  <conditionalFormatting sqref="F83:G83">
    <cfRule type="expression" dxfId="687" priority="52">
      <formula>kvartal &lt; 4</formula>
    </cfRule>
  </conditionalFormatting>
  <conditionalFormatting sqref="F90:G90">
    <cfRule type="expression" dxfId="686" priority="46">
      <formula>kvartal &lt; 4</formula>
    </cfRule>
  </conditionalFormatting>
  <conditionalFormatting sqref="F93">
    <cfRule type="expression" dxfId="685" priority="45">
      <formula>kvartal &lt; 4</formula>
    </cfRule>
  </conditionalFormatting>
  <conditionalFormatting sqref="G93">
    <cfRule type="expression" dxfId="684" priority="44">
      <formula>kvartal &lt; 4</formula>
    </cfRule>
  </conditionalFormatting>
  <conditionalFormatting sqref="F101">
    <cfRule type="expression" dxfId="683" priority="43">
      <formula>kvartal &lt; 4</formula>
    </cfRule>
  </conditionalFormatting>
  <conditionalFormatting sqref="G101">
    <cfRule type="expression" dxfId="682" priority="42">
      <formula>kvartal &lt; 4</formula>
    </cfRule>
  </conditionalFormatting>
  <conditionalFormatting sqref="G104">
    <cfRule type="expression" dxfId="681" priority="41">
      <formula>kvartal &lt; 4</formula>
    </cfRule>
  </conditionalFormatting>
  <conditionalFormatting sqref="F104">
    <cfRule type="expression" dxfId="680" priority="40">
      <formula>kvartal &lt; 4</formula>
    </cfRule>
  </conditionalFormatting>
  <conditionalFormatting sqref="J69:K73">
    <cfRule type="expression" dxfId="679" priority="39">
      <formula>kvartal &lt; 4</formula>
    </cfRule>
  </conditionalFormatting>
  <conditionalFormatting sqref="J74:K74">
    <cfRule type="expression" dxfId="678" priority="38">
      <formula>kvartal &lt; 4</formula>
    </cfRule>
  </conditionalFormatting>
  <conditionalFormatting sqref="J80:K85">
    <cfRule type="expression" dxfId="677" priority="37">
      <formula>kvartal &lt; 4</formula>
    </cfRule>
  </conditionalFormatting>
  <conditionalFormatting sqref="J90:K95">
    <cfRule type="expression" dxfId="676" priority="34">
      <formula>kvartal &lt; 4</formula>
    </cfRule>
  </conditionalFormatting>
  <conditionalFormatting sqref="J101:K106">
    <cfRule type="expression" dxfId="675" priority="33">
      <formula>kvartal &lt; 4</formula>
    </cfRule>
  </conditionalFormatting>
  <conditionalFormatting sqref="J115:K115">
    <cfRule type="expression" dxfId="674" priority="32">
      <formula>kvartal &lt; 4</formula>
    </cfRule>
  </conditionalFormatting>
  <conditionalFormatting sqref="J123:K123">
    <cfRule type="expression" dxfId="673" priority="31">
      <formula>kvartal &lt; 4</formula>
    </cfRule>
  </conditionalFormatting>
  <conditionalFormatting sqref="A50:A52">
    <cfRule type="expression" dxfId="672" priority="12">
      <formula>kvartal &lt; 4</formula>
    </cfRule>
  </conditionalFormatting>
  <conditionalFormatting sqref="A69:A74">
    <cfRule type="expression" dxfId="671" priority="10">
      <formula>kvartal &lt; 4</formula>
    </cfRule>
  </conditionalFormatting>
  <conditionalFormatting sqref="A80:A85">
    <cfRule type="expression" dxfId="670" priority="9">
      <formula>kvartal &lt; 4</formula>
    </cfRule>
  </conditionalFormatting>
  <conditionalFormatting sqref="A90:A95">
    <cfRule type="expression" dxfId="669" priority="6">
      <formula>kvartal &lt; 4</formula>
    </cfRule>
  </conditionalFormatting>
  <conditionalFormatting sqref="A101:A106">
    <cfRule type="expression" dxfId="668" priority="5">
      <formula>kvartal &lt; 4</formula>
    </cfRule>
  </conditionalFormatting>
  <conditionalFormatting sqref="A115">
    <cfRule type="expression" dxfId="667" priority="4">
      <formula>kvartal &lt; 4</formula>
    </cfRule>
  </conditionalFormatting>
  <conditionalFormatting sqref="A123">
    <cfRule type="expression" dxfId="666" priority="3">
      <formula>kvartal &lt; 4</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N58"/>
  <sheetViews>
    <sheetView showGridLines="0" tabSelected="1" zoomScale="70" zoomScaleNormal="70" workbookViewId="0">
      <selection activeCell="A2" sqref="A2"/>
    </sheetView>
  </sheetViews>
  <sheetFormatPr baseColWidth="10" defaultColWidth="11.42578125" defaultRowHeight="25.5" x14ac:dyDescent="0.35"/>
  <cols>
    <col min="1" max="1" width="11.42578125" style="67"/>
    <col min="2" max="2" width="25" style="67" customWidth="1"/>
    <col min="3" max="3" width="141.7109375" style="67" customWidth="1"/>
    <col min="4" max="16384" width="11.42578125" style="67"/>
  </cols>
  <sheetData>
    <row r="1" spans="1:14" ht="20.100000000000001" customHeight="1" x14ac:dyDescent="0.35">
      <c r="C1" s="68"/>
      <c r="D1" s="69"/>
      <c r="E1" s="69"/>
      <c r="F1" s="69"/>
      <c r="G1" s="69"/>
      <c r="H1" s="69"/>
      <c r="I1" s="69"/>
      <c r="J1" s="69"/>
      <c r="K1" s="69"/>
      <c r="L1" s="69"/>
      <c r="M1" s="69"/>
      <c r="N1" s="69"/>
    </row>
    <row r="2" spans="1:14" ht="20.100000000000001" customHeight="1" x14ac:dyDescent="0.35">
      <c r="C2" s="277" t="s">
        <v>31</v>
      </c>
      <c r="D2" s="69"/>
      <c r="E2" s="69"/>
      <c r="F2" s="69"/>
      <c r="G2" s="69"/>
      <c r="H2" s="69"/>
      <c r="I2" s="69"/>
      <c r="J2" s="69"/>
      <c r="K2" s="69"/>
      <c r="L2" s="69"/>
      <c r="M2" s="69"/>
      <c r="N2" s="69"/>
    </row>
    <row r="3" spans="1:14" ht="20.100000000000001" customHeight="1" x14ac:dyDescent="0.35">
      <c r="C3" s="70"/>
      <c r="D3" s="69"/>
      <c r="E3" s="69"/>
      <c r="F3" s="69"/>
      <c r="G3" s="69"/>
      <c r="H3" s="69"/>
      <c r="I3" s="69"/>
      <c r="J3" s="69"/>
      <c r="K3" s="69"/>
      <c r="L3" s="69"/>
      <c r="M3" s="69"/>
      <c r="N3" s="69"/>
    </row>
    <row r="4" spans="1:14" ht="20.100000000000001" customHeight="1" x14ac:dyDescent="0.35">
      <c r="C4" s="70"/>
      <c r="D4" s="69"/>
      <c r="E4" s="69"/>
      <c r="F4" s="69"/>
      <c r="G4" s="69"/>
      <c r="H4" s="69"/>
      <c r="I4" s="69"/>
      <c r="J4" s="69"/>
      <c r="K4" s="69"/>
      <c r="L4" s="69"/>
      <c r="M4" s="69"/>
      <c r="N4" s="69"/>
    </row>
    <row r="5" spans="1:14" ht="20.100000000000001" customHeight="1" x14ac:dyDescent="0.35">
      <c r="A5" s="70"/>
      <c r="B5" s="70"/>
      <c r="C5" s="70"/>
      <c r="D5" s="69"/>
      <c r="E5" s="69"/>
      <c r="F5" s="69"/>
      <c r="G5" s="69"/>
      <c r="H5" s="69"/>
      <c r="I5" s="69"/>
      <c r="J5" s="69"/>
      <c r="K5" s="69"/>
      <c r="L5" s="69"/>
      <c r="M5" s="69"/>
      <c r="N5" s="69"/>
    </row>
    <row r="6" spans="1:14" ht="20.100000000000001" customHeight="1" x14ac:dyDescent="0.35">
      <c r="A6" s="71" t="s">
        <v>32</v>
      </c>
      <c r="B6" s="71"/>
      <c r="C6" s="70"/>
      <c r="D6" s="69"/>
      <c r="E6" s="69"/>
      <c r="F6" s="69"/>
      <c r="G6" s="69"/>
      <c r="H6" s="69"/>
      <c r="I6" s="69"/>
      <c r="J6" s="69"/>
      <c r="K6" s="69"/>
      <c r="L6" s="69"/>
      <c r="M6" s="69"/>
      <c r="N6" s="69"/>
    </row>
    <row r="7" spans="1:14" ht="20.100000000000001" customHeight="1" x14ac:dyDescent="0.35">
      <c r="A7" s="70"/>
      <c r="B7" s="70" t="s">
        <v>33</v>
      </c>
      <c r="C7" s="70" t="s">
        <v>34</v>
      </c>
      <c r="D7" s="69"/>
      <c r="E7" s="69"/>
      <c r="F7" s="69"/>
      <c r="G7" s="69"/>
      <c r="H7" s="69"/>
      <c r="I7" s="69"/>
      <c r="J7" s="69"/>
      <c r="K7" s="69"/>
      <c r="L7" s="69"/>
      <c r="M7" s="69"/>
      <c r="N7" s="69"/>
    </row>
    <row r="8" spans="1:14" ht="20.100000000000001" customHeight="1" x14ac:dyDescent="0.35">
      <c r="A8" s="70"/>
      <c r="B8" s="70" t="s">
        <v>35</v>
      </c>
      <c r="C8" s="70" t="s">
        <v>36</v>
      </c>
      <c r="D8" s="69"/>
      <c r="E8" s="69"/>
      <c r="F8" s="69"/>
      <c r="G8" s="69"/>
      <c r="H8" s="69"/>
      <c r="I8" s="69"/>
      <c r="J8" s="69"/>
      <c r="K8" s="69"/>
      <c r="L8" s="69"/>
      <c r="M8" s="69"/>
      <c r="N8" s="69"/>
    </row>
    <row r="9" spans="1:14" ht="20.100000000000001" customHeight="1" x14ac:dyDescent="0.35">
      <c r="A9" s="70"/>
      <c r="B9" s="70" t="s">
        <v>37</v>
      </c>
      <c r="C9" s="70" t="s">
        <v>40</v>
      </c>
      <c r="D9" s="69"/>
      <c r="E9" s="69"/>
      <c r="F9" s="69"/>
      <c r="G9" s="69"/>
      <c r="H9" s="69"/>
      <c r="I9" s="69"/>
      <c r="J9" s="69"/>
      <c r="K9" s="69"/>
      <c r="L9" s="69"/>
      <c r="M9" s="69"/>
      <c r="N9" s="69"/>
    </row>
    <row r="10" spans="1:14" ht="20.100000000000001" customHeight="1" x14ac:dyDescent="0.35">
      <c r="A10" s="70"/>
      <c r="B10" s="70" t="s">
        <v>38</v>
      </c>
      <c r="C10" s="70" t="s">
        <v>42</v>
      </c>
      <c r="D10" s="69"/>
      <c r="E10" s="69"/>
      <c r="F10" s="69"/>
      <c r="G10" s="69"/>
      <c r="H10" s="69"/>
      <c r="I10" s="69"/>
      <c r="J10" s="69"/>
      <c r="K10" s="69"/>
      <c r="L10" s="69"/>
      <c r="M10" s="69"/>
      <c r="N10" s="69"/>
    </row>
    <row r="11" spans="1:14" ht="20.100000000000001" customHeight="1" x14ac:dyDescent="0.35">
      <c r="A11" s="70"/>
      <c r="B11" s="70" t="s">
        <v>39</v>
      </c>
      <c r="C11" s="70" t="s">
        <v>43</v>
      </c>
      <c r="D11" s="69"/>
      <c r="E11" s="69"/>
      <c r="F11" s="69"/>
      <c r="G11" s="69"/>
      <c r="H11" s="69"/>
      <c r="I11" s="69"/>
      <c r="J11" s="69"/>
      <c r="K11" s="69"/>
      <c r="L11" s="69"/>
      <c r="M11" s="69"/>
      <c r="N11" s="69"/>
    </row>
    <row r="12" spans="1:14" ht="20.100000000000001" customHeight="1" x14ac:dyDescent="0.35">
      <c r="A12" s="70"/>
      <c r="B12" s="70" t="s">
        <v>41</v>
      </c>
      <c r="C12" s="70" t="s">
        <v>44</v>
      </c>
      <c r="D12" s="69"/>
      <c r="E12" s="69"/>
      <c r="F12" s="69"/>
      <c r="G12" s="69"/>
      <c r="H12" s="69"/>
      <c r="I12" s="69"/>
      <c r="J12" s="69"/>
      <c r="K12" s="69"/>
      <c r="L12" s="69"/>
      <c r="M12" s="69"/>
      <c r="N12" s="69"/>
    </row>
    <row r="13" spans="1:14" ht="18.75" customHeight="1" x14ac:dyDescent="0.35">
      <c r="A13" s="70"/>
      <c r="B13" s="70"/>
      <c r="C13" s="70"/>
      <c r="D13" s="69"/>
      <c r="E13" s="69"/>
      <c r="F13" s="69"/>
      <c r="G13" s="69"/>
      <c r="H13" s="69"/>
      <c r="I13" s="69"/>
      <c r="J13" s="69"/>
      <c r="K13" s="69"/>
      <c r="L13" s="69"/>
      <c r="M13" s="69"/>
      <c r="N13" s="69"/>
    </row>
    <row r="14" spans="1:14" ht="20.100000000000001" customHeight="1" x14ac:dyDescent="0.35">
      <c r="A14" s="276" t="s">
        <v>45</v>
      </c>
      <c r="B14" s="71"/>
      <c r="C14" s="70"/>
      <c r="D14" s="69"/>
      <c r="E14" s="69"/>
      <c r="F14" s="69"/>
      <c r="G14" s="69"/>
      <c r="H14" s="69"/>
      <c r="I14" s="69"/>
      <c r="J14" s="69"/>
      <c r="K14" s="69"/>
      <c r="L14" s="69"/>
      <c r="M14" s="69"/>
      <c r="N14" s="69"/>
    </row>
    <row r="15" spans="1:14" ht="20.100000000000001" customHeight="1" x14ac:dyDescent="0.35">
      <c r="A15" s="70"/>
      <c r="B15" s="70" t="s">
        <v>46</v>
      </c>
      <c r="C15" s="70"/>
      <c r="D15" s="69"/>
      <c r="E15" s="69"/>
      <c r="F15" s="69"/>
      <c r="G15" s="69"/>
      <c r="H15" s="69"/>
      <c r="I15" s="69"/>
      <c r="J15" s="69"/>
      <c r="K15" s="69"/>
      <c r="L15" s="69"/>
      <c r="M15" s="69"/>
      <c r="N15" s="69"/>
    </row>
    <row r="16" spans="1:14" ht="20.100000000000001" customHeight="1" x14ac:dyDescent="0.35">
      <c r="A16" s="70"/>
      <c r="B16" s="71" t="s">
        <v>47</v>
      </c>
      <c r="C16" s="70" t="s">
        <v>48</v>
      </c>
      <c r="D16" s="69"/>
      <c r="E16" s="69"/>
      <c r="F16" s="69"/>
      <c r="G16" s="69"/>
      <c r="H16" s="69"/>
      <c r="I16" s="69"/>
      <c r="J16" s="69"/>
      <c r="K16" s="69"/>
      <c r="L16" s="69"/>
      <c r="M16" s="69"/>
      <c r="N16" s="69"/>
    </row>
    <row r="17" spans="1:14" ht="20.100000000000001" customHeight="1" x14ac:dyDescent="0.35">
      <c r="A17" s="70"/>
      <c r="B17" s="71" t="s">
        <v>49</v>
      </c>
      <c r="C17" s="70" t="s">
        <v>50</v>
      </c>
      <c r="D17" s="69"/>
      <c r="E17" s="69"/>
      <c r="F17" s="69"/>
      <c r="G17" s="69"/>
      <c r="H17" s="69"/>
      <c r="I17" s="69"/>
      <c r="J17" s="69"/>
      <c r="K17" s="69"/>
      <c r="L17" s="69"/>
      <c r="M17" s="69"/>
      <c r="N17" s="69"/>
    </row>
    <row r="18" spans="1:14" ht="20.100000000000001" customHeight="1" x14ac:dyDescent="0.35">
      <c r="A18" s="70"/>
      <c r="B18" s="71" t="s">
        <v>337</v>
      </c>
      <c r="C18" s="70" t="s">
        <v>338</v>
      </c>
      <c r="D18" s="69"/>
      <c r="E18" s="69"/>
      <c r="F18" s="69"/>
      <c r="G18" s="69"/>
      <c r="H18" s="69"/>
      <c r="I18" s="69"/>
      <c r="J18" s="69"/>
      <c r="K18" s="69"/>
      <c r="L18" s="69"/>
      <c r="M18" s="69"/>
      <c r="N18" s="69"/>
    </row>
    <row r="19" spans="1:14" ht="20.100000000000001" customHeight="1" x14ac:dyDescent="0.35">
      <c r="A19" s="70"/>
      <c r="B19" s="70" t="s">
        <v>339</v>
      </c>
      <c r="C19" s="70" t="s">
        <v>267</v>
      </c>
      <c r="D19" s="69"/>
      <c r="E19" s="69"/>
      <c r="F19" s="69"/>
      <c r="G19" s="69"/>
      <c r="H19" s="69"/>
      <c r="I19" s="69"/>
      <c r="J19" s="69"/>
      <c r="K19" s="69"/>
      <c r="L19" s="69"/>
      <c r="M19" s="69"/>
      <c r="N19" s="69"/>
    </row>
    <row r="20" spans="1:14" s="350" customFormat="1" ht="20.100000000000001" customHeight="1" x14ac:dyDescent="0.35">
      <c r="A20" s="348"/>
      <c r="B20" s="348" t="s">
        <v>341</v>
      </c>
      <c r="C20" s="348" t="s">
        <v>340</v>
      </c>
      <c r="D20" s="349"/>
      <c r="E20" s="349"/>
      <c r="F20" s="349"/>
      <c r="G20" s="349"/>
      <c r="H20" s="349"/>
      <c r="I20" s="349"/>
      <c r="J20" s="349"/>
      <c r="K20" s="349"/>
      <c r="L20" s="349"/>
      <c r="M20" s="349"/>
      <c r="N20" s="349"/>
    </row>
    <row r="21" spans="1:14" ht="20.100000000000001" customHeight="1" x14ac:dyDescent="0.35">
      <c r="A21" s="70"/>
      <c r="B21" s="70"/>
      <c r="C21" s="70"/>
    </row>
    <row r="22" spans="1:14" ht="18.75" customHeight="1" x14ac:dyDescent="0.35">
      <c r="A22" s="70"/>
      <c r="B22" s="348" t="s">
        <v>251</v>
      </c>
      <c r="C22" s="348"/>
    </row>
    <row r="23" spans="1:14" ht="20.100000000000001" customHeight="1" x14ac:dyDescent="0.35">
      <c r="A23" s="70"/>
      <c r="B23" s="351" t="s">
        <v>252</v>
      </c>
      <c r="C23" s="348" t="s">
        <v>253</v>
      </c>
    </row>
    <row r="24" spans="1:14" ht="20.100000000000001" hidden="1" customHeight="1" x14ac:dyDescent="0.35">
      <c r="A24" s="70"/>
      <c r="B24" s="351" t="s">
        <v>254</v>
      </c>
      <c r="C24" s="348" t="s">
        <v>255</v>
      </c>
    </row>
    <row r="25" spans="1:14" ht="20.100000000000001" hidden="1" customHeight="1" x14ac:dyDescent="0.35">
      <c r="A25" s="70"/>
      <c r="B25" s="351" t="s">
        <v>256</v>
      </c>
      <c r="C25" s="348" t="s">
        <v>257</v>
      </c>
    </row>
    <row r="26" spans="1:14" ht="20.100000000000001" hidden="1" customHeight="1" x14ac:dyDescent="0.35">
      <c r="A26" s="70"/>
      <c r="B26" s="351" t="s">
        <v>258</v>
      </c>
      <c r="C26" s="348" t="s">
        <v>259</v>
      </c>
    </row>
    <row r="27" spans="1:14" ht="20.100000000000001" customHeight="1" x14ac:dyDescent="0.35">
      <c r="A27" s="70"/>
      <c r="B27" s="351" t="s">
        <v>168</v>
      </c>
      <c r="C27" s="348" t="s">
        <v>260</v>
      </c>
    </row>
    <row r="28" spans="1:14" ht="20.100000000000001" hidden="1" customHeight="1" x14ac:dyDescent="0.35">
      <c r="A28" s="70"/>
      <c r="B28" s="345" t="s">
        <v>261</v>
      </c>
      <c r="C28" s="275" t="s">
        <v>262</v>
      </c>
    </row>
    <row r="29" spans="1:14" ht="20.100000000000001" hidden="1" customHeight="1" x14ac:dyDescent="0.35">
      <c r="A29" s="70"/>
      <c r="B29" s="345" t="s">
        <v>263</v>
      </c>
      <c r="C29" s="275" t="s">
        <v>264</v>
      </c>
    </row>
    <row r="30" spans="1:14" ht="18.75" customHeight="1" x14ac:dyDescent="0.35">
      <c r="A30" s="70"/>
      <c r="B30" s="351" t="s">
        <v>265</v>
      </c>
      <c r="C30" s="348" t="s">
        <v>266</v>
      </c>
    </row>
    <row r="31" spans="1:14" ht="18.75" customHeight="1" x14ac:dyDescent="0.35">
      <c r="A31" s="70"/>
      <c r="B31" s="351"/>
      <c r="C31" s="348"/>
    </row>
    <row r="32" spans="1:14" ht="20.100000000000001" customHeight="1" x14ac:dyDescent="0.35">
      <c r="A32" s="70"/>
      <c r="B32" s="70"/>
      <c r="C32" s="70"/>
    </row>
    <row r="33" spans="1:14" x14ac:dyDescent="0.35">
      <c r="A33" s="71" t="s">
        <v>51</v>
      </c>
      <c r="B33" s="70"/>
      <c r="C33" s="70"/>
    </row>
    <row r="34" spans="1:14" ht="26.25" hidden="1" customHeight="1" x14ac:dyDescent="0.4">
      <c r="C34" s="72"/>
    </row>
    <row r="35" spans="1:14" ht="26.25" hidden="1" customHeight="1" x14ac:dyDescent="0.4">
      <c r="C35" s="72"/>
    </row>
    <row r="36" spans="1:14" ht="18.75" customHeight="1" x14ac:dyDescent="0.4">
      <c r="C36" s="346"/>
      <c r="D36" s="347"/>
    </row>
    <row r="37" spans="1:14" ht="26.25" x14ac:dyDescent="0.4">
      <c r="C37" s="72"/>
    </row>
    <row r="38" spans="1:14" ht="26.25" x14ac:dyDescent="0.4">
      <c r="C38" s="72"/>
    </row>
    <row r="39" spans="1:14" ht="26.25" x14ac:dyDescent="0.4">
      <c r="C39" s="346"/>
      <c r="D39" s="350"/>
      <c r="E39" s="350"/>
      <c r="F39" s="350"/>
      <c r="G39" s="350"/>
      <c r="H39" s="350"/>
      <c r="I39" s="350"/>
      <c r="J39" s="350"/>
      <c r="K39" s="350"/>
      <c r="L39" s="350"/>
      <c r="M39" s="350"/>
      <c r="N39" s="350"/>
    </row>
    <row r="40" spans="1:14" ht="26.25" x14ac:dyDescent="0.4">
      <c r="C40" s="72"/>
    </row>
    <row r="41" spans="1:14" ht="26.25" x14ac:dyDescent="0.4">
      <c r="C41" s="72"/>
    </row>
    <row r="42" spans="1:14" ht="26.25" x14ac:dyDescent="0.4">
      <c r="C42" s="72"/>
    </row>
    <row r="43" spans="1:14" ht="26.25" x14ac:dyDescent="0.4">
      <c r="C43" s="72"/>
    </row>
    <row r="44" spans="1:14" ht="26.25" x14ac:dyDescent="0.4">
      <c r="C44" s="72"/>
    </row>
    <row r="45" spans="1:14" ht="26.25" x14ac:dyDescent="0.4">
      <c r="C45" s="72"/>
    </row>
    <row r="46" spans="1:14" ht="26.25" x14ac:dyDescent="0.4">
      <c r="C46" s="72"/>
    </row>
    <row r="47" spans="1:14" ht="26.25" x14ac:dyDescent="0.4">
      <c r="C47" s="72"/>
    </row>
    <row r="48" spans="1:14" ht="26.25" x14ac:dyDescent="0.4">
      <c r="C48" s="72"/>
    </row>
    <row r="49" spans="3:3" ht="26.25" x14ac:dyDescent="0.4">
      <c r="C49" s="72"/>
    </row>
    <row r="50" spans="3:3" ht="26.25" x14ac:dyDescent="0.4">
      <c r="C50" s="72"/>
    </row>
    <row r="51" spans="3:3" ht="26.25" x14ac:dyDescent="0.4">
      <c r="C51" s="72"/>
    </row>
    <row r="52" spans="3:3" ht="26.25" x14ac:dyDescent="0.4">
      <c r="C52" s="72"/>
    </row>
    <row r="53" spans="3:3" ht="26.25" x14ac:dyDescent="0.4">
      <c r="C53" s="72"/>
    </row>
    <row r="54" spans="3:3" ht="26.25" x14ac:dyDescent="0.4">
      <c r="C54" s="72"/>
    </row>
    <row r="55" spans="3:3" ht="26.25" x14ac:dyDescent="0.4">
      <c r="C55" s="72"/>
    </row>
    <row r="56" spans="3:3" ht="26.25" x14ac:dyDescent="0.4">
      <c r="C56" s="72"/>
    </row>
    <row r="57" spans="3:3" ht="26.25" x14ac:dyDescent="0.4">
      <c r="C57" s="72"/>
    </row>
    <row r="58" spans="3:3" ht="26.25" x14ac:dyDescent="0.4">
      <c r="C58" s="72"/>
    </row>
  </sheetData>
  <hyperlinks>
    <hyperlink ref="A6" location="Figurer!A1" display="FIGURER" xr:uid="{00000000-0004-0000-0100-000000000000}"/>
    <hyperlink ref="A14" location="'Tabel 1.1'!A1" display="TABELLER" xr:uid="{00000000-0004-0000-0100-000001000000}"/>
    <hyperlink ref="B16" location="'Tabell 1.1'!A1" display="Tabell 1.1" xr:uid="{00000000-0004-0000-0100-000002000000}"/>
    <hyperlink ref="B17" location="'Tabell 1.2'!A1" display="Tabell 1.2" xr:uid="{00000000-0004-0000-0100-000003000000}"/>
    <hyperlink ref="A33" location="'Noter og kommentarer'!A1" display="NOTER OG KOMMENTARER" xr:uid="{00000000-0004-0000-0100-000004000000}"/>
    <hyperlink ref="B23" location="'Tabell 4'!A1" display="Tabell 4" xr:uid="{00000000-0004-0000-0100-000005000000}"/>
    <hyperlink ref="B27" location="'Tabell 6'!A1" display="Tabell 6" xr:uid="{00000000-0004-0000-0100-000006000000}"/>
    <hyperlink ref="B30" location="'Tabell 8'!A1" display="Tabell 8" xr:uid="{00000000-0004-0000-0100-000007000000}"/>
    <hyperlink ref="B24" location="'Tabell 5.1'!A1" display="Tabell 5.1" xr:uid="{00000000-0004-0000-0100-000008000000}"/>
    <hyperlink ref="B25" location="'Tabell 5.2'!A1" display="Tabell 5.2" xr:uid="{00000000-0004-0000-0100-000009000000}"/>
    <hyperlink ref="B26" location="'Tabell 5.3'!A1" display="Tabell 5.3" xr:uid="{00000000-0004-0000-0100-00000A000000}"/>
    <hyperlink ref="B28" location="'Tabell 7a'!A1" display="Tabell 7a" xr:uid="{00000000-0004-0000-0100-00000B000000}"/>
    <hyperlink ref="B29" location="'Tabell 7b'!A1" display="Tabell 7b" xr:uid="{00000000-0004-0000-0100-00000C000000}"/>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2"/>
  <dimension ref="A1:N144"/>
  <sheetViews>
    <sheetView showGridLines="0" zoomScale="90" zoomScaleNormal="90" workbookViewId="0"/>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130</v>
      </c>
      <c r="B1" s="695">
        <v>44</v>
      </c>
      <c r="C1" s="250" t="s">
        <v>381</v>
      </c>
      <c r="D1" s="26"/>
      <c r="E1" s="26"/>
      <c r="F1" s="26"/>
      <c r="G1" s="26"/>
      <c r="H1" s="26"/>
      <c r="I1" s="26"/>
      <c r="J1" s="26"/>
      <c r="K1" s="26"/>
      <c r="L1" s="26"/>
      <c r="M1" s="26"/>
    </row>
    <row r="2" spans="1:14" ht="15.75" x14ac:dyDescent="0.25">
      <c r="A2" s="164" t="s">
        <v>28</v>
      </c>
      <c r="B2" s="727"/>
      <c r="C2" s="727"/>
      <c r="D2" s="727"/>
      <c r="E2" s="300"/>
      <c r="F2" s="727"/>
      <c r="G2" s="727"/>
      <c r="H2" s="727"/>
      <c r="I2" s="300"/>
      <c r="J2" s="727"/>
      <c r="K2" s="727"/>
      <c r="L2" s="727"/>
      <c r="M2" s="300"/>
    </row>
    <row r="3" spans="1:14" ht="15.75" x14ac:dyDescent="0.25">
      <c r="A3" s="162"/>
      <c r="B3" s="300"/>
      <c r="C3" s="300"/>
      <c r="D3" s="300"/>
      <c r="E3" s="300"/>
      <c r="F3" s="300"/>
      <c r="G3" s="300"/>
      <c r="H3" s="300"/>
      <c r="I3" s="300"/>
      <c r="J3" s="300"/>
      <c r="K3" s="300"/>
      <c r="L3" s="300"/>
      <c r="M3" s="300"/>
    </row>
    <row r="4" spans="1:14" x14ac:dyDescent="0.2">
      <c r="A4" s="143"/>
      <c r="B4" s="724" t="s">
        <v>0</v>
      </c>
      <c r="C4" s="725"/>
      <c r="D4" s="725"/>
      <c r="E4" s="302"/>
      <c r="F4" s="724" t="s">
        <v>1</v>
      </c>
      <c r="G4" s="725"/>
      <c r="H4" s="725"/>
      <c r="I4" s="305"/>
      <c r="J4" s="724" t="s">
        <v>2</v>
      </c>
      <c r="K4" s="725"/>
      <c r="L4" s="725"/>
      <c r="M4" s="305"/>
    </row>
    <row r="5" spans="1:14" x14ac:dyDescent="0.2">
      <c r="A5" s="157"/>
      <c r="B5" s="151" t="s">
        <v>372</v>
      </c>
      <c r="C5" s="151" t="s">
        <v>373</v>
      </c>
      <c r="D5" s="246" t="s">
        <v>3</v>
      </c>
      <c r="E5" s="306" t="s">
        <v>29</v>
      </c>
      <c r="F5" s="151" t="s">
        <v>372</v>
      </c>
      <c r="G5" s="151" t="s">
        <v>373</v>
      </c>
      <c r="H5" s="246" t="s">
        <v>3</v>
      </c>
      <c r="I5" s="161" t="s">
        <v>29</v>
      </c>
      <c r="J5" s="151" t="s">
        <v>372</v>
      </c>
      <c r="K5" s="151" t="s">
        <v>373</v>
      </c>
      <c r="L5" s="246" t="s">
        <v>3</v>
      </c>
      <c r="M5" s="161" t="s">
        <v>29</v>
      </c>
    </row>
    <row r="6" spans="1:14" x14ac:dyDescent="0.2">
      <c r="A6" s="691"/>
      <c r="B6" s="155"/>
      <c r="C6" s="155"/>
      <c r="D6" s="248" t="s">
        <v>4</v>
      </c>
      <c r="E6" s="155" t="s">
        <v>30</v>
      </c>
      <c r="F6" s="160"/>
      <c r="G6" s="160"/>
      <c r="H6" s="246" t="s">
        <v>4</v>
      </c>
      <c r="I6" s="155" t="s">
        <v>30</v>
      </c>
      <c r="J6" s="160"/>
      <c r="K6" s="160"/>
      <c r="L6" s="246" t="s">
        <v>4</v>
      </c>
      <c r="M6" s="155" t="s">
        <v>30</v>
      </c>
    </row>
    <row r="7" spans="1:14" ht="15.75" x14ac:dyDescent="0.2">
      <c r="A7" s="14" t="s">
        <v>23</v>
      </c>
      <c r="B7" s="307">
        <v>1086.6659999999999</v>
      </c>
      <c r="C7" s="308">
        <v>2734</v>
      </c>
      <c r="D7" s="352">
        <f t="shared" ref="D7:D10" si="0">IF(B7=0, "    ---- ", IF(ABS(ROUND(100/B7*C7-100,1))&lt;999,ROUND(100/B7*C7-100,1),IF(ROUND(100/B7*C7-100,1)&gt;999,999,-999)))</f>
        <v>151.6</v>
      </c>
      <c r="E7" s="11">
        <f>IFERROR(100/'Skjema total MA'!C7*C7,0)</f>
        <v>0.10694373520727589</v>
      </c>
      <c r="F7" s="307"/>
      <c r="G7" s="308"/>
      <c r="H7" s="352"/>
      <c r="I7" s="159"/>
      <c r="J7" s="309">
        <f t="shared" ref="J7:K10" si="1">SUM(B7,F7)</f>
        <v>1086.6659999999999</v>
      </c>
      <c r="K7" s="310">
        <f t="shared" si="1"/>
        <v>2734</v>
      </c>
      <c r="L7" s="428">
        <f>IF(J7=0, "    ---- ", IF(ABS(ROUND(100/J7*K7-100,1))&lt;999,ROUND(100/J7*K7-100,1),IF(ROUND(100/J7*K7-100,1)&gt;999,999,-999)))</f>
        <v>151.6</v>
      </c>
      <c r="M7" s="11">
        <f>IFERROR(100/'Skjema total MA'!I7*K7,0)</f>
        <v>4.3555028928605598E-2</v>
      </c>
    </row>
    <row r="8" spans="1:14" ht="15.75" x14ac:dyDescent="0.2">
      <c r="A8" s="21" t="s">
        <v>25</v>
      </c>
      <c r="B8" s="283">
        <v>996.13099999999997</v>
      </c>
      <c r="C8" s="284">
        <v>2554</v>
      </c>
      <c r="D8" s="165">
        <f t="shared" si="0"/>
        <v>156.4</v>
      </c>
      <c r="E8" s="27">
        <f>IFERROR(100/'Skjema total MA'!C8*C8,0)</f>
        <v>0.16125607280734008</v>
      </c>
      <c r="F8" s="287"/>
      <c r="G8" s="288"/>
      <c r="H8" s="165"/>
      <c r="I8" s="175"/>
      <c r="J8" s="234">
        <f t="shared" si="1"/>
        <v>996.13099999999997</v>
      </c>
      <c r="K8" s="289">
        <f t="shared" si="1"/>
        <v>2554</v>
      </c>
      <c r="L8" s="256">
        <f t="shared" ref="L8:L9" si="2">IF(J8=0, "    ---- ", IF(ABS(ROUND(100/J8*K8-100,1))&lt;999,ROUND(100/J8*K8-100,1),IF(ROUND(100/J8*K8-100,1)&gt;999,999,-999)))</f>
        <v>156.4</v>
      </c>
      <c r="M8" s="27">
        <f>IFERROR(100/'Skjema total MA'!I8*K8,0)</f>
        <v>0.16125607280734008</v>
      </c>
    </row>
    <row r="9" spans="1:14" ht="15.75" x14ac:dyDescent="0.2">
      <c r="A9" s="21" t="s">
        <v>24</v>
      </c>
      <c r="B9" s="283">
        <v>90.534999999999997</v>
      </c>
      <c r="C9" s="284">
        <v>180</v>
      </c>
      <c r="D9" s="165">
        <f t="shared" si="0"/>
        <v>98.8</v>
      </c>
      <c r="E9" s="27">
        <f>IFERROR(100/'Skjema total MA'!C9*C9,0)</f>
        <v>2.9800627858606821E-2</v>
      </c>
      <c r="F9" s="287"/>
      <c r="G9" s="288"/>
      <c r="H9" s="165"/>
      <c r="I9" s="175"/>
      <c r="J9" s="234">
        <f t="shared" si="1"/>
        <v>90.534999999999997</v>
      </c>
      <c r="K9" s="289">
        <f t="shared" si="1"/>
        <v>180</v>
      </c>
      <c r="L9" s="256">
        <f t="shared" si="2"/>
        <v>98.8</v>
      </c>
      <c r="M9" s="27">
        <f>IFERROR(100/'Skjema total MA'!I9*K9,0)</f>
        <v>2.9800627858606821E-2</v>
      </c>
    </row>
    <row r="10" spans="1:14" ht="15.75" x14ac:dyDescent="0.2">
      <c r="A10" s="13" t="s">
        <v>383</v>
      </c>
      <c r="B10" s="311">
        <v>6608</v>
      </c>
      <c r="C10" s="312">
        <v>14510</v>
      </c>
      <c r="D10" s="170">
        <f t="shared" si="0"/>
        <v>119.6</v>
      </c>
      <c r="E10" s="11">
        <f>IFERROR(100/'Skjema total MA'!C10*C10,0)</f>
        <v>6.730236632776064E-2</v>
      </c>
      <c r="F10" s="311"/>
      <c r="G10" s="312"/>
      <c r="H10" s="170"/>
      <c r="I10" s="159"/>
      <c r="J10" s="309">
        <f t="shared" si="1"/>
        <v>6608</v>
      </c>
      <c r="K10" s="310">
        <f t="shared" si="1"/>
        <v>14510</v>
      </c>
      <c r="L10" s="429">
        <f>IF(J10=0, "    ---- ", IF(ABS(ROUND(100/J10*K10-100,1))&lt;999,ROUND(100/J10*K10-100,1),IF(ROUND(100/J10*K10-100,1)&gt;999,999,-999)))</f>
        <v>119.6</v>
      </c>
      <c r="M10" s="11">
        <f>IFERROR(100/'Skjema total MA'!I10*K10,0)</f>
        <v>2.2371546172704402E-2</v>
      </c>
    </row>
    <row r="11" spans="1:14" s="43" customFormat="1" ht="15.75" x14ac:dyDescent="0.2">
      <c r="A11" s="13" t="s">
        <v>384</v>
      </c>
      <c r="B11" s="311"/>
      <c r="C11" s="312"/>
      <c r="D11" s="170"/>
      <c r="E11" s="11"/>
      <c r="F11" s="311"/>
      <c r="G11" s="312"/>
      <c r="H11" s="170"/>
      <c r="I11" s="159"/>
      <c r="J11" s="309"/>
      <c r="K11" s="310"/>
      <c r="L11" s="429"/>
      <c r="M11" s="11"/>
      <c r="N11" s="142"/>
    </row>
    <row r="12" spans="1:14" s="43" customFormat="1" ht="15.75" x14ac:dyDescent="0.2">
      <c r="A12" s="41" t="s">
        <v>385</v>
      </c>
      <c r="B12" s="313"/>
      <c r="C12" s="314"/>
      <c r="D12" s="168"/>
      <c r="E12" s="36"/>
      <c r="F12" s="313"/>
      <c r="G12" s="314"/>
      <c r="H12" s="168"/>
      <c r="I12" s="168"/>
      <c r="J12" s="315"/>
      <c r="K12" s="316"/>
      <c r="L12" s="430"/>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271</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268</v>
      </c>
      <c r="B17" s="156"/>
      <c r="C17" s="156"/>
      <c r="D17" s="150"/>
      <c r="E17" s="150"/>
      <c r="F17" s="156"/>
      <c r="G17" s="156"/>
      <c r="H17" s="156"/>
      <c r="I17" s="156"/>
      <c r="J17" s="156"/>
      <c r="K17" s="156"/>
      <c r="L17" s="156"/>
      <c r="M17" s="156"/>
    </row>
    <row r="18" spans="1:14" ht="15.75" x14ac:dyDescent="0.25">
      <c r="B18" s="728"/>
      <c r="C18" s="728"/>
      <c r="D18" s="728"/>
      <c r="E18" s="300"/>
      <c r="F18" s="728"/>
      <c r="G18" s="728"/>
      <c r="H18" s="728"/>
      <c r="I18" s="300"/>
      <c r="J18" s="728"/>
      <c r="K18" s="728"/>
      <c r="L18" s="728"/>
      <c r="M18" s="300"/>
    </row>
    <row r="19" spans="1:14" x14ac:dyDescent="0.2">
      <c r="A19" s="143"/>
      <c r="B19" s="724" t="s">
        <v>0</v>
      </c>
      <c r="C19" s="725"/>
      <c r="D19" s="725"/>
      <c r="E19" s="302"/>
      <c r="F19" s="724" t="s">
        <v>1</v>
      </c>
      <c r="G19" s="725"/>
      <c r="H19" s="725"/>
      <c r="I19" s="305"/>
      <c r="J19" s="724" t="s">
        <v>2</v>
      </c>
      <c r="K19" s="725"/>
      <c r="L19" s="725"/>
      <c r="M19" s="305"/>
    </row>
    <row r="20" spans="1:14" x14ac:dyDescent="0.2">
      <c r="A20" s="140" t="s">
        <v>5</v>
      </c>
      <c r="B20" s="243" t="s">
        <v>372</v>
      </c>
      <c r="C20" s="243" t="s">
        <v>373</v>
      </c>
      <c r="D20" s="161" t="s">
        <v>3</v>
      </c>
      <c r="E20" s="306" t="s">
        <v>29</v>
      </c>
      <c r="F20" s="243" t="s">
        <v>372</v>
      </c>
      <c r="G20" s="243" t="s">
        <v>373</v>
      </c>
      <c r="H20" s="161" t="s">
        <v>3</v>
      </c>
      <c r="I20" s="161" t="s">
        <v>29</v>
      </c>
      <c r="J20" s="243" t="s">
        <v>372</v>
      </c>
      <c r="K20" s="243" t="s">
        <v>373</v>
      </c>
      <c r="L20" s="161" t="s">
        <v>3</v>
      </c>
      <c r="M20" s="161" t="s">
        <v>29</v>
      </c>
    </row>
    <row r="21" spans="1:14" x14ac:dyDescent="0.2">
      <c r="A21" s="692"/>
      <c r="B21" s="155"/>
      <c r="C21" s="155"/>
      <c r="D21" s="248" t="s">
        <v>4</v>
      </c>
      <c r="E21" s="155" t="s">
        <v>30</v>
      </c>
      <c r="F21" s="160"/>
      <c r="G21" s="160"/>
      <c r="H21" s="246" t="s">
        <v>4</v>
      </c>
      <c r="I21" s="155" t="s">
        <v>30</v>
      </c>
      <c r="J21" s="160"/>
      <c r="K21" s="160"/>
      <c r="L21" s="155" t="s">
        <v>4</v>
      </c>
      <c r="M21" s="155" t="s">
        <v>30</v>
      </c>
    </row>
    <row r="22" spans="1:14" ht="15.75" x14ac:dyDescent="0.2">
      <c r="A22" s="14" t="s">
        <v>23</v>
      </c>
      <c r="B22" s="317">
        <v>985.26300000000003</v>
      </c>
      <c r="C22" s="317">
        <v>3302</v>
      </c>
      <c r="D22" s="352">
        <f t="shared" ref="D22:D28" si="3">IF(B22=0, "    ---- ", IF(ABS(ROUND(100/B22*C22-100,1))&lt;999,ROUND(100/B22*C22-100,1),IF(ROUND(100/B22*C22-100,1)&gt;999,999,-999)))</f>
        <v>235.1</v>
      </c>
      <c r="E22" s="11">
        <f>IFERROR(100/'Skjema total MA'!C22*C22,0)</f>
        <v>0.36862261966202536</v>
      </c>
      <c r="F22" s="319"/>
      <c r="G22" s="319"/>
      <c r="H22" s="352"/>
      <c r="I22" s="11"/>
      <c r="J22" s="317">
        <f t="shared" ref="J22:J28" si="4">SUM(B22,F22)</f>
        <v>985.26300000000003</v>
      </c>
      <c r="K22" s="317">
        <f t="shared" ref="K22:K28" si="5">SUM(C22,G22)</f>
        <v>3302</v>
      </c>
      <c r="L22" s="428">
        <f>IF(J22=0, "    ---- ", IF(ABS(ROUND(100/J22*K22-100,1))&lt;999,ROUND(100/J22*K22-100,1),IF(ROUND(100/J22*K22-100,1)&gt;999,999,-999)))</f>
        <v>235.1</v>
      </c>
      <c r="M22" s="24">
        <f>IFERROR(100/'Skjema total MA'!I22*K22,0)</f>
        <v>0.23017428890202346</v>
      </c>
    </row>
    <row r="23" spans="1:14" ht="15.75" x14ac:dyDescent="0.2">
      <c r="A23" s="297" t="s">
        <v>392</v>
      </c>
      <c r="B23" s="283"/>
      <c r="C23" s="283"/>
      <c r="D23" s="165"/>
      <c r="E23" s="11"/>
      <c r="F23" s="292"/>
      <c r="G23" s="292"/>
      <c r="H23" s="165"/>
      <c r="I23" s="418"/>
      <c r="J23" s="292"/>
      <c r="K23" s="292"/>
      <c r="L23" s="165"/>
      <c r="M23" s="23"/>
    </row>
    <row r="24" spans="1:14" ht="15.75" x14ac:dyDescent="0.2">
      <c r="A24" s="297" t="s">
        <v>393</v>
      </c>
      <c r="B24" s="283"/>
      <c r="C24" s="283"/>
      <c r="D24" s="165"/>
      <c r="E24" s="11"/>
      <c r="F24" s="292"/>
      <c r="G24" s="292"/>
      <c r="H24" s="165"/>
      <c r="I24" s="418"/>
      <c r="J24" s="292"/>
      <c r="K24" s="292"/>
      <c r="L24" s="165"/>
      <c r="M24" s="23"/>
    </row>
    <row r="25" spans="1:14" ht="15.75" x14ac:dyDescent="0.2">
      <c r="A25" s="297" t="s">
        <v>394</v>
      </c>
      <c r="B25" s="283"/>
      <c r="C25" s="283"/>
      <c r="D25" s="165"/>
      <c r="E25" s="11"/>
      <c r="F25" s="292"/>
      <c r="G25" s="292"/>
      <c r="H25" s="165"/>
      <c r="I25" s="418"/>
      <c r="J25" s="292"/>
      <c r="K25" s="292"/>
      <c r="L25" s="165"/>
      <c r="M25" s="23"/>
    </row>
    <row r="26" spans="1:14" ht="15.75" x14ac:dyDescent="0.2">
      <c r="A26" s="297" t="s">
        <v>395</v>
      </c>
      <c r="B26" s="283"/>
      <c r="C26" s="283"/>
      <c r="D26" s="165"/>
      <c r="E26" s="11"/>
      <c r="F26" s="292"/>
      <c r="G26" s="292"/>
      <c r="H26" s="165"/>
      <c r="I26" s="418"/>
      <c r="J26" s="292"/>
      <c r="K26" s="292"/>
      <c r="L26" s="165"/>
      <c r="M26" s="23"/>
    </row>
    <row r="27" spans="1:14" x14ac:dyDescent="0.2">
      <c r="A27" s="297" t="s">
        <v>11</v>
      </c>
      <c r="B27" s="283"/>
      <c r="C27" s="283"/>
      <c r="D27" s="165"/>
      <c r="E27" s="11"/>
      <c r="F27" s="292"/>
      <c r="G27" s="292"/>
      <c r="H27" s="165"/>
      <c r="I27" s="418"/>
      <c r="J27" s="292"/>
      <c r="K27" s="292"/>
      <c r="L27" s="165"/>
      <c r="M27" s="23"/>
    </row>
    <row r="28" spans="1:14" ht="15.75" x14ac:dyDescent="0.2">
      <c r="A28" s="49" t="s">
        <v>272</v>
      </c>
      <c r="B28" s="44">
        <v>985.26300000000003</v>
      </c>
      <c r="C28" s="289">
        <v>3302</v>
      </c>
      <c r="D28" s="165">
        <f t="shared" si="3"/>
        <v>235.1</v>
      </c>
      <c r="E28" s="11">
        <f>IFERROR(100/'Skjema total MA'!C28*C28,0)</f>
        <v>0.30214962844538945</v>
      </c>
      <c r="F28" s="234"/>
      <c r="G28" s="289"/>
      <c r="H28" s="165"/>
      <c r="I28" s="27"/>
      <c r="J28" s="44">
        <f t="shared" si="4"/>
        <v>985.26300000000003</v>
      </c>
      <c r="K28" s="44">
        <f t="shared" si="5"/>
        <v>3302</v>
      </c>
      <c r="L28" s="256">
        <f>IF(J28=0, "    ---- ", IF(ABS(ROUND(100/J28*K28-100,1))&lt;999,ROUND(100/J28*K28-100,1),IF(ROUND(100/J28*K28-100,1)&gt;999,999,-999)))</f>
        <v>235.1</v>
      </c>
      <c r="M28" s="23">
        <f>IFERROR(100/'Skjema total MA'!I28*K28,0)</f>
        <v>0.30214962844538945</v>
      </c>
    </row>
    <row r="29" spans="1:14" s="3" customFormat="1" ht="15.75" x14ac:dyDescent="0.2">
      <c r="A29" s="13" t="s">
        <v>383</v>
      </c>
      <c r="B29" s="236"/>
      <c r="C29" s="236"/>
      <c r="D29" s="170"/>
      <c r="E29" s="11"/>
      <c r="F29" s="309"/>
      <c r="G29" s="309"/>
      <c r="H29" s="170"/>
      <c r="I29" s="11"/>
      <c r="J29" s="236"/>
      <c r="K29" s="236"/>
      <c r="L29" s="429"/>
      <c r="M29" s="24"/>
      <c r="N29" s="147"/>
    </row>
    <row r="30" spans="1:14" s="3" customFormat="1" ht="15.75" x14ac:dyDescent="0.2">
      <c r="A30" s="297" t="s">
        <v>392</v>
      </c>
      <c r="B30" s="283"/>
      <c r="C30" s="283"/>
      <c r="D30" s="165"/>
      <c r="E30" s="11"/>
      <c r="F30" s="292"/>
      <c r="G30" s="292"/>
      <c r="H30" s="165"/>
      <c r="I30" s="418"/>
      <c r="J30" s="292"/>
      <c r="K30" s="292"/>
      <c r="L30" s="165"/>
      <c r="M30" s="23"/>
      <c r="N30" s="147"/>
    </row>
    <row r="31" spans="1:14" s="3" customFormat="1" ht="15.75" x14ac:dyDescent="0.2">
      <c r="A31" s="297" t="s">
        <v>393</v>
      </c>
      <c r="B31" s="283"/>
      <c r="C31" s="283"/>
      <c r="D31" s="165"/>
      <c r="E31" s="11"/>
      <c r="F31" s="292"/>
      <c r="G31" s="292"/>
      <c r="H31" s="165"/>
      <c r="I31" s="418"/>
      <c r="J31" s="292"/>
      <c r="K31" s="292"/>
      <c r="L31" s="165"/>
      <c r="M31" s="23"/>
      <c r="N31" s="147"/>
    </row>
    <row r="32" spans="1:14" ht="15.75" x14ac:dyDescent="0.2">
      <c r="A32" s="297" t="s">
        <v>394</v>
      </c>
      <c r="B32" s="283"/>
      <c r="C32" s="283"/>
      <c r="D32" s="165"/>
      <c r="E32" s="11"/>
      <c r="F32" s="292"/>
      <c r="G32" s="292"/>
      <c r="H32" s="165"/>
      <c r="I32" s="418"/>
      <c r="J32" s="292"/>
      <c r="K32" s="292"/>
      <c r="L32" s="165"/>
      <c r="M32" s="23"/>
    </row>
    <row r="33" spans="1:14" ht="15.75" x14ac:dyDescent="0.2">
      <c r="A33" s="297" t="s">
        <v>395</v>
      </c>
      <c r="B33" s="283"/>
      <c r="C33" s="283"/>
      <c r="D33" s="165"/>
      <c r="E33" s="11"/>
      <c r="F33" s="292"/>
      <c r="G33" s="292"/>
      <c r="H33" s="165"/>
      <c r="I33" s="418"/>
      <c r="J33" s="292"/>
      <c r="K33" s="292"/>
      <c r="L33" s="165"/>
      <c r="M33" s="23"/>
    </row>
    <row r="34" spans="1:14" ht="15.75" x14ac:dyDescent="0.2">
      <c r="A34" s="13" t="s">
        <v>384</v>
      </c>
      <c r="B34" s="236"/>
      <c r="C34" s="310"/>
      <c r="D34" s="170"/>
      <c r="E34" s="11"/>
      <c r="F34" s="309"/>
      <c r="G34" s="310"/>
      <c r="H34" s="170"/>
      <c r="I34" s="11"/>
      <c r="J34" s="236"/>
      <c r="K34" s="236"/>
      <c r="L34" s="429"/>
      <c r="M34" s="24"/>
    </row>
    <row r="35" spans="1:14" ht="15.75" x14ac:dyDescent="0.2">
      <c r="A35" s="13" t="s">
        <v>385</v>
      </c>
      <c r="B35" s="236"/>
      <c r="C35" s="310"/>
      <c r="D35" s="170"/>
      <c r="E35" s="11"/>
      <c r="F35" s="309"/>
      <c r="G35" s="310"/>
      <c r="H35" s="170"/>
      <c r="I35" s="11"/>
      <c r="J35" s="236"/>
      <c r="K35" s="236"/>
      <c r="L35" s="429"/>
      <c r="M35" s="24"/>
    </row>
    <row r="36" spans="1:14" ht="15.75" x14ac:dyDescent="0.2">
      <c r="A36" s="12" t="s">
        <v>280</v>
      </c>
      <c r="B36" s="236"/>
      <c r="C36" s="310"/>
      <c r="D36" s="170"/>
      <c r="E36" s="11"/>
      <c r="F36" s="320"/>
      <c r="G36" s="321"/>
      <c r="H36" s="170"/>
      <c r="I36" s="435"/>
      <c r="J36" s="236"/>
      <c r="K36" s="236"/>
      <c r="L36" s="429"/>
      <c r="M36" s="24"/>
    </row>
    <row r="37" spans="1:14" ht="15.75" x14ac:dyDescent="0.2">
      <c r="A37" s="12" t="s">
        <v>387</v>
      </c>
      <c r="B37" s="236"/>
      <c r="C37" s="310"/>
      <c r="D37" s="170"/>
      <c r="E37" s="11"/>
      <c r="F37" s="320"/>
      <c r="G37" s="322"/>
      <c r="H37" s="170"/>
      <c r="I37" s="435"/>
      <c r="J37" s="236"/>
      <c r="K37" s="236"/>
      <c r="L37" s="429"/>
      <c r="M37" s="24"/>
    </row>
    <row r="38" spans="1:14" ht="15.75" x14ac:dyDescent="0.2">
      <c r="A38" s="12" t="s">
        <v>388</v>
      </c>
      <c r="B38" s="236"/>
      <c r="C38" s="310"/>
      <c r="D38" s="170"/>
      <c r="E38" s="24"/>
      <c r="F38" s="320"/>
      <c r="G38" s="321"/>
      <c r="H38" s="170"/>
      <c r="I38" s="435"/>
      <c r="J38" s="236"/>
      <c r="K38" s="236"/>
      <c r="L38" s="429"/>
      <c r="M38" s="24"/>
    </row>
    <row r="39" spans="1:14" ht="15.75" x14ac:dyDescent="0.2">
      <c r="A39" s="18" t="s">
        <v>389</v>
      </c>
      <c r="B39" s="278"/>
      <c r="C39" s="316"/>
      <c r="D39" s="168"/>
      <c r="E39" s="36"/>
      <c r="F39" s="323"/>
      <c r="G39" s="324"/>
      <c r="H39" s="168"/>
      <c r="I39" s="36"/>
      <c r="J39" s="236"/>
      <c r="K39" s="236"/>
      <c r="L39" s="430"/>
      <c r="M39" s="36"/>
    </row>
    <row r="40" spans="1:14" ht="15.75" x14ac:dyDescent="0.25">
      <c r="A40" s="47"/>
      <c r="B40" s="255"/>
      <c r="C40" s="255"/>
      <c r="D40" s="729"/>
      <c r="E40" s="729"/>
      <c r="F40" s="729"/>
      <c r="G40" s="729"/>
      <c r="H40" s="729"/>
      <c r="I40" s="729"/>
      <c r="J40" s="729"/>
      <c r="K40" s="729"/>
      <c r="L40" s="729"/>
      <c r="M40" s="303"/>
    </row>
    <row r="41" spans="1:14" x14ac:dyDescent="0.2">
      <c r="A41" s="154"/>
    </row>
    <row r="42" spans="1:14" ht="15.75" x14ac:dyDescent="0.25">
      <c r="A42" s="146" t="s">
        <v>269</v>
      </c>
      <c r="B42" s="727"/>
      <c r="C42" s="727"/>
      <c r="D42" s="727"/>
      <c r="E42" s="300"/>
      <c r="F42" s="730"/>
      <c r="G42" s="730"/>
      <c r="H42" s="730"/>
      <c r="I42" s="303"/>
      <c r="J42" s="730"/>
      <c r="K42" s="730"/>
      <c r="L42" s="730"/>
      <c r="M42" s="303"/>
    </row>
    <row r="43" spans="1:14" ht="15.75" x14ac:dyDescent="0.25">
      <c r="A43" s="162"/>
      <c r="B43" s="304"/>
      <c r="C43" s="304"/>
      <c r="D43" s="304"/>
      <c r="E43" s="304"/>
      <c r="F43" s="303"/>
      <c r="G43" s="303"/>
      <c r="H43" s="303"/>
      <c r="I43" s="303"/>
      <c r="J43" s="303"/>
      <c r="K43" s="303"/>
      <c r="L43" s="303"/>
      <c r="M43" s="303"/>
    </row>
    <row r="44" spans="1:14" ht="15.75" x14ac:dyDescent="0.25">
      <c r="A44" s="249"/>
      <c r="B44" s="724" t="s">
        <v>0</v>
      </c>
      <c r="C44" s="725"/>
      <c r="D44" s="725"/>
      <c r="E44" s="244"/>
      <c r="F44" s="303"/>
      <c r="G44" s="303"/>
      <c r="H44" s="303"/>
      <c r="I44" s="303"/>
      <c r="J44" s="303"/>
      <c r="K44" s="303"/>
      <c r="L44" s="303"/>
      <c r="M44" s="303"/>
    </row>
    <row r="45" spans="1:14" s="3" customFormat="1" x14ac:dyDescent="0.2">
      <c r="A45" s="140"/>
      <c r="B45" s="172" t="s">
        <v>372</v>
      </c>
      <c r="C45" s="172" t="s">
        <v>373</v>
      </c>
      <c r="D45" s="161" t="s">
        <v>3</v>
      </c>
      <c r="E45" s="161" t="s">
        <v>29</v>
      </c>
      <c r="F45" s="174"/>
      <c r="G45" s="174"/>
      <c r="H45" s="173"/>
      <c r="I45" s="173"/>
      <c r="J45" s="174"/>
      <c r="K45" s="174"/>
      <c r="L45" s="173"/>
      <c r="M45" s="173"/>
      <c r="N45" s="147"/>
    </row>
    <row r="46" spans="1:14" s="3" customFormat="1" x14ac:dyDescent="0.2">
      <c r="A46" s="692"/>
      <c r="B46" s="245"/>
      <c r="C46" s="245"/>
      <c r="D46" s="246" t="s">
        <v>4</v>
      </c>
      <c r="E46" s="155" t="s">
        <v>30</v>
      </c>
      <c r="F46" s="173"/>
      <c r="G46" s="173"/>
      <c r="H46" s="173"/>
      <c r="I46" s="173"/>
      <c r="J46" s="173"/>
      <c r="K46" s="173"/>
      <c r="L46" s="173"/>
      <c r="M46" s="173"/>
      <c r="N46" s="147"/>
    </row>
    <row r="47" spans="1:14" s="3" customFormat="1" ht="15.75" x14ac:dyDescent="0.2">
      <c r="A47" s="14" t="s">
        <v>23</v>
      </c>
      <c r="B47" s="311">
        <v>126752.204</v>
      </c>
      <c r="C47" s="312">
        <v>113479</v>
      </c>
      <c r="D47" s="428">
        <f t="shared" ref="D47:D48" si="6">IF(B47=0, "    ---- ", IF(ABS(ROUND(100/B47*C47-100,1))&lt;999,ROUND(100/B47*C47-100,1),IF(ROUND(100/B47*C47-100,1)&gt;999,999,-999)))</f>
        <v>-10.5</v>
      </c>
      <c r="E47" s="11">
        <f>IFERROR(100/'Skjema total MA'!C47*C47,0)</f>
        <v>3.7442415332520746</v>
      </c>
      <c r="F47" s="144"/>
      <c r="G47" s="33"/>
      <c r="H47" s="158"/>
      <c r="I47" s="158"/>
      <c r="J47" s="37"/>
      <c r="K47" s="37"/>
      <c r="L47" s="158"/>
      <c r="M47" s="158"/>
      <c r="N47" s="147"/>
    </row>
    <row r="48" spans="1:14" s="3" customFormat="1" ht="15.75" x14ac:dyDescent="0.2">
      <c r="A48" s="38" t="s">
        <v>396</v>
      </c>
      <c r="B48" s="283">
        <v>126752.204</v>
      </c>
      <c r="C48" s="284">
        <v>113479</v>
      </c>
      <c r="D48" s="256">
        <f t="shared" si="6"/>
        <v>-10.5</v>
      </c>
      <c r="E48" s="27">
        <f>IFERROR(100/'Skjema total MA'!C48*C48,0)</f>
        <v>6.7765639661364983</v>
      </c>
      <c r="F48" s="144"/>
      <c r="G48" s="33"/>
      <c r="H48" s="144"/>
      <c r="I48" s="144"/>
      <c r="J48" s="33"/>
      <c r="K48" s="33"/>
      <c r="L48" s="158"/>
      <c r="M48" s="158"/>
      <c r="N48" s="147"/>
    </row>
    <row r="49" spans="1:14" s="3" customFormat="1" ht="15.75" x14ac:dyDescent="0.2">
      <c r="A49" s="38" t="s">
        <v>397</v>
      </c>
      <c r="B49" s="44"/>
      <c r="C49" s="289"/>
      <c r="D49" s="256"/>
      <c r="E49" s="27"/>
      <c r="F49" s="144"/>
      <c r="G49" s="33"/>
      <c r="H49" s="144"/>
      <c r="I49" s="144"/>
      <c r="J49" s="37"/>
      <c r="K49" s="37"/>
      <c r="L49" s="158"/>
      <c r="M49" s="158"/>
      <c r="N49" s="147"/>
    </row>
    <row r="50" spans="1:14" s="3" customFormat="1" x14ac:dyDescent="0.2">
      <c r="A50" s="694" t="s">
        <v>6</v>
      </c>
      <c r="B50" s="287"/>
      <c r="C50" s="288"/>
      <c r="D50" s="256"/>
      <c r="E50" s="23"/>
      <c r="F50" s="144"/>
      <c r="G50" s="33"/>
      <c r="H50" s="144"/>
      <c r="I50" s="144"/>
      <c r="J50" s="33"/>
      <c r="K50" s="33"/>
      <c r="L50" s="158"/>
      <c r="M50" s="158"/>
      <c r="N50" s="147"/>
    </row>
    <row r="51" spans="1:14" s="3" customFormat="1" x14ac:dyDescent="0.2">
      <c r="A51" s="694" t="s">
        <v>7</v>
      </c>
      <c r="B51" s="287"/>
      <c r="C51" s="288"/>
      <c r="D51" s="256"/>
      <c r="E51" s="23"/>
      <c r="F51" s="144"/>
      <c r="G51" s="33"/>
      <c r="H51" s="144"/>
      <c r="I51" s="144"/>
      <c r="J51" s="33"/>
      <c r="K51" s="33"/>
      <c r="L51" s="158"/>
      <c r="M51" s="158"/>
      <c r="N51" s="147"/>
    </row>
    <row r="52" spans="1:14" s="3" customFormat="1" x14ac:dyDescent="0.2">
      <c r="A52" s="694" t="s">
        <v>8</v>
      </c>
      <c r="B52" s="287"/>
      <c r="C52" s="288"/>
      <c r="D52" s="256"/>
      <c r="E52" s="23"/>
      <c r="F52" s="144"/>
      <c r="G52" s="33"/>
      <c r="H52" s="144"/>
      <c r="I52" s="144"/>
      <c r="J52" s="33"/>
      <c r="K52" s="33"/>
      <c r="L52" s="158"/>
      <c r="M52" s="158"/>
      <c r="N52" s="147"/>
    </row>
    <row r="53" spans="1:14" s="3" customFormat="1" ht="15.75" x14ac:dyDescent="0.2">
      <c r="A53" s="39" t="s">
        <v>390</v>
      </c>
      <c r="B53" s="311"/>
      <c r="C53" s="312"/>
      <c r="D53" s="429"/>
      <c r="E53" s="11"/>
      <c r="F53" s="144"/>
      <c r="G53" s="33"/>
      <c r="H53" s="144"/>
      <c r="I53" s="144"/>
      <c r="J53" s="33"/>
      <c r="K53" s="33"/>
      <c r="L53" s="158"/>
      <c r="M53" s="158"/>
      <c r="N53" s="147"/>
    </row>
    <row r="54" spans="1:14" s="3" customFormat="1" ht="15.75" x14ac:dyDescent="0.2">
      <c r="A54" s="38" t="s">
        <v>396</v>
      </c>
      <c r="B54" s="283"/>
      <c r="C54" s="284"/>
      <c r="D54" s="256"/>
      <c r="E54" s="27"/>
      <c r="F54" s="144"/>
      <c r="G54" s="33"/>
      <c r="H54" s="144"/>
      <c r="I54" s="144"/>
      <c r="J54" s="33"/>
      <c r="K54" s="33"/>
      <c r="L54" s="158"/>
      <c r="M54" s="158"/>
      <c r="N54" s="147"/>
    </row>
    <row r="55" spans="1:14" s="3" customFormat="1" ht="15.75" x14ac:dyDescent="0.2">
      <c r="A55" s="38" t="s">
        <v>397</v>
      </c>
      <c r="B55" s="283"/>
      <c r="C55" s="284"/>
      <c r="D55" s="256"/>
      <c r="E55" s="27"/>
      <c r="F55" s="144"/>
      <c r="G55" s="33"/>
      <c r="H55" s="144"/>
      <c r="I55" s="144"/>
      <c r="J55" s="33"/>
      <c r="K55" s="33"/>
      <c r="L55" s="158"/>
      <c r="M55" s="158"/>
      <c r="N55" s="147"/>
    </row>
    <row r="56" spans="1:14" s="3" customFormat="1" ht="15.75" x14ac:dyDescent="0.2">
      <c r="A56" s="39" t="s">
        <v>391</v>
      </c>
      <c r="B56" s="311"/>
      <c r="C56" s="312"/>
      <c r="D56" s="429"/>
      <c r="E56" s="11"/>
      <c r="F56" s="144"/>
      <c r="G56" s="33"/>
      <c r="H56" s="144"/>
      <c r="I56" s="144"/>
      <c r="J56" s="33"/>
      <c r="K56" s="33"/>
      <c r="L56" s="158"/>
      <c r="M56" s="158"/>
      <c r="N56" s="147"/>
    </row>
    <row r="57" spans="1:14" s="3" customFormat="1" ht="15.75" x14ac:dyDescent="0.2">
      <c r="A57" s="38" t="s">
        <v>396</v>
      </c>
      <c r="B57" s="283"/>
      <c r="C57" s="284"/>
      <c r="D57" s="256"/>
      <c r="E57" s="27"/>
      <c r="F57" s="144"/>
      <c r="G57" s="33"/>
      <c r="H57" s="144"/>
      <c r="I57" s="144"/>
      <c r="J57" s="33"/>
      <c r="K57" s="33"/>
      <c r="L57" s="158"/>
      <c r="M57" s="158"/>
      <c r="N57" s="147"/>
    </row>
    <row r="58" spans="1:14" s="3" customFormat="1" ht="15.75" x14ac:dyDescent="0.2">
      <c r="A58" s="46" t="s">
        <v>397</v>
      </c>
      <c r="B58" s="285"/>
      <c r="C58" s="286"/>
      <c r="D58" s="257"/>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270</v>
      </c>
      <c r="C61" s="26"/>
      <c r="D61" s="26"/>
      <c r="E61" s="26"/>
      <c r="F61" s="26"/>
      <c r="G61" s="26"/>
      <c r="H61" s="26"/>
      <c r="I61" s="26"/>
      <c r="J61" s="26"/>
      <c r="K61" s="26"/>
      <c r="L61" s="26"/>
      <c r="M61" s="26"/>
    </row>
    <row r="62" spans="1:14" ht="15.75" x14ac:dyDescent="0.25">
      <c r="B62" s="728"/>
      <c r="C62" s="728"/>
      <c r="D62" s="728"/>
      <c r="E62" s="300"/>
      <c r="F62" s="728"/>
      <c r="G62" s="728"/>
      <c r="H62" s="728"/>
      <c r="I62" s="300"/>
      <c r="J62" s="728"/>
      <c r="K62" s="728"/>
      <c r="L62" s="728"/>
      <c r="M62" s="300"/>
    </row>
    <row r="63" spans="1:14" x14ac:dyDescent="0.2">
      <c r="A63" s="143"/>
      <c r="B63" s="724" t="s">
        <v>0</v>
      </c>
      <c r="C63" s="725"/>
      <c r="D63" s="726"/>
      <c r="E63" s="301"/>
      <c r="F63" s="725" t="s">
        <v>1</v>
      </c>
      <c r="G63" s="725"/>
      <c r="H63" s="725"/>
      <c r="I63" s="305"/>
      <c r="J63" s="724" t="s">
        <v>2</v>
      </c>
      <c r="K63" s="725"/>
      <c r="L63" s="725"/>
      <c r="M63" s="305"/>
    </row>
    <row r="64" spans="1:14" x14ac:dyDescent="0.2">
      <c r="A64" s="140"/>
      <c r="B64" s="151" t="s">
        <v>372</v>
      </c>
      <c r="C64" s="151" t="s">
        <v>373</v>
      </c>
      <c r="D64" s="246" t="s">
        <v>3</v>
      </c>
      <c r="E64" s="306" t="s">
        <v>29</v>
      </c>
      <c r="F64" s="151" t="s">
        <v>372</v>
      </c>
      <c r="G64" s="151" t="s">
        <v>373</v>
      </c>
      <c r="H64" s="246" t="s">
        <v>3</v>
      </c>
      <c r="I64" s="306" t="s">
        <v>29</v>
      </c>
      <c r="J64" s="151" t="s">
        <v>372</v>
      </c>
      <c r="K64" s="151" t="s">
        <v>373</v>
      </c>
      <c r="L64" s="246" t="s">
        <v>3</v>
      </c>
      <c r="M64" s="161" t="s">
        <v>29</v>
      </c>
    </row>
    <row r="65" spans="1:14" x14ac:dyDescent="0.2">
      <c r="A65" s="692"/>
      <c r="B65" s="155"/>
      <c r="C65" s="155"/>
      <c r="D65" s="248" t="s">
        <v>4</v>
      </c>
      <c r="E65" s="155" t="s">
        <v>30</v>
      </c>
      <c r="F65" s="160"/>
      <c r="G65" s="160"/>
      <c r="H65" s="246" t="s">
        <v>4</v>
      </c>
      <c r="I65" s="155" t="s">
        <v>30</v>
      </c>
      <c r="J65" s="160"/>
      <c r="K65" s="206"/>
      <c r="L65" s="155" t="s">
        <v>4</v>
      </c>
      <c r="M65" s="155" t="s">
        <v>30</v>
      </c>
    </row>
    <row r="66" spans="1:14" ht="15.75" x14ac:dyDescent="0.2">
      <c r="A66" s="14" t="s">
        <v>23</v>
      </c>
      <c r="B66" s="355"/>
      <c r="C66" s="355"/>
      <c r="D66" s="352"/>
      <c r="E66" s="11"/>
      <c r="F66" s="354"/>
      <c r="G66" s="354"/>
      <c r="H66" s="352"/>
      <c r="I66" s="11"/>
      <c r="J66" s="310"/>
      <c r="K66" s="317"/>
      <c r="L66" s="429"/>
      <c r="M66" s="11"/>
    </row>
    <row r="67" spans="1:14" x14ac:dyDescent="0.2">
      <c r="A67" s="420" t="s">
        <v>9</v>
      </c>
      <c r="B67" s="44"/>
      <c r="C67" s="144"/>
      <c r="D67" s="165"/>
      <c r="E67" s="27"/>
      <c r="F67" s="234"/>
      <c r="G67" s="144"/>
      <c r="H67" s="165"/>
      <c r="I67" s="27"/>
      <c r="J67" s="289"/>
      <c r="K67" s="44"/>
      <c r="L67" s="256"/>
      <c r="M67" s="27"/>
    </row>
    <row r="68" spans="1:14" x14ac:dyDescent="0.2">
      <c r="A68" s="21" t="s">
        <v>10</v>
      </c>
      <c r="B68" s="293"/>
      <c r="C68" s="294"/>
      <c r="D68" s="165"/>
      <c r="E68" s="27"/>
      <c r="F68" s="293"/>
      <c r="G68" s="294"/>
      <c r="H68" s="165"/>
      <c r="I68" s="27"/>
      <c r="J68" s="289"/>
      <c r="K68" s="44"/>
      <c r="L68" s="256"/>
      <c r="M68" s="27"/>
    </row>
    <row r="69" spans="1:14" ht="15.75" x14ac:dyDescent="0.2">
      <c r="A69" s="694" t="s">
        <v>398</v>
      </c>
      <c r="B69" s="287"/>
      <c r="C69" s="287"/>
      <c r="D69" s="165"/>
      <c r="E69" s="418"/>
      <c r="F69" s="287"/>
      <c r="G69" s="287"/>
      <c r="H69" s="165"/>
      <c r="I69" s="418"/>
      <c r="J69" s="287"/>
      <c r="K69" s="287"/>
      <c r="L69" s="165"/>
      <c r="M69" s="23"/>
    </row>
    <row r="70" spans="1:14" x14ac:dyDescent="0.2">
      <c r="A70" s="694" t="s">
        <v>12</v>
      </c>
      <c r="B70" s="295"/>
      <c r="C70" s="296"/>
      <c r="D70" s="165"/>
      <c r="E70" s="418"/>
      <c r="F70" s="287"/>
      <c r="G70" s="287"/>
      <c r="H70" s="165"/>
      <c r="I70" s="418"/>
      <c r="J70" s="287"/>
      <c r="K70" s="287"/>
      <c r="L70" s="165"/>
      <c r="M70" s="23"/>
    </row>
    <row r="71" spans="1:14" x14ac:dyDescent="0.2">
      <c r="A71" s="694" t="s">
        <v>13</v>
      </c>
      <c r="B71" s="235"/>
      <c r="C71" s="291"/>
      <c r="D71" s="165"/>
      <c r="E71" s="418"/>
      <c r="F71" s="287"/>
      <c r="G71" s="287"/>
      <c r="H71" s="165"/>
      <c r="I71" s="418"/>
      <c r="J71" s="287"/>
      <c r="K71" s="287"/>
      <c r="L71" s="165"/>
      <c r="M71" s="23"/>
    </row>
    <row r="72" spans="1:14" ht="15.75" x14ac:dyDescent="0.2">
      <c r="A72" s="694" t="s">
        <v>399</v>
      </c>
      <c r="B72" s="287"/>
      <c r="C72" s="287"/>
      <c r="D72" s="165"/>
      <c r="E72" s="418"/>
      <c r="F72" s="287"/>
      <c r="G72" s="287"/>
      <c r="H72" s="165"/>
      <c r="I72" s="418"/>
      <c r="J72" s="287"/>
      <c r="K72" s="287"/>
      <c r="L72" s="165"/>
      <c r="M72" s="23"/>
    </row>
    <row r="73" spans="1:14" x14ac:dyDescent="0.2">
      <c r="A73" s="694" t="s">
        <v>12</v>
      </c>
      <c r="B73" s="235"/>
      <c r="C73" s="291"/>
      <c r="D73" s="165"/>
      <c r="E73" s="418"/>
      <c r="F73" s="287"/>
      <c r="G73" s="287"/>
      <c r="H73" s="165"/>
      <c r="I73" s="418"/>
      <c r="J73" s="287"/>
      <c r="K73" s="287"/>
      <c r="L73" s="165"/>
      <c r="M73" s="23"/>
    </row>
    <row r="74" spans="1:14" s="3" customFormat="1" x14ac:dyDescent="0.2">
      <c r="A74" s="694" t="s">
        <v>13</v>
      </c>
      <c r="B74" s="235"/>
      <c r="C74" s="291"/>
      <c r="D74" s="165"/>
      <c r="E74" s="418"/>
      <c r="F74" s="287"/>
      <c r="G74" s="287"/>
      <c r="H74" s="165"/>
      <c r="I74" s="418"/>
      <c r="J74" s="287"/>
      <c r="K74" s="287"/>
      <c r="L74" s="165"/>
      <c r="M74" s="23"/>
      <c r="N74" s="147"/>
    </row>
    <row r="75" spans="1:14" s="3" customFormat="1" x14ac:dyDescent="0.2">
      <c r="A75" s="21" t="s">
        <v>346</v>
      </c>
      <c r="B75" s="234"/>
      <c r="C75" s="144"/>
      <c r="D75" s="165"/>
      <c r="E75" s="27"/>
      <c r="F75" s="234"/>
      <c r="G75" s="144"/>
      <c r="H75" s="165"/>
      <c r="I75" s="27"/>
      <c r="J75" s="289"/>
      <c r="K75" s="44"/>
      <c r="L75" s="256"/>
      <c r="M75" s="27"/>
      <c r="N75" s="147"/>
    </row>
    <row r="76" spans="1:14" s="3" customFormat="1" x14ac:dyDescent="0.2">
      <c r="A76" s="21" t="s">
        <v>345</v>
      </c>
      <c r="B76" s="234"/>
      <c r="C76" s="144"/>
      <c r="D76" s="165"/>
      <c r="E76" s="27"/>
      <c r="F76" s="234"/>
      <c r="G76" s="144"/>
      <c r="H76" s="165"/>
      <c r="I76" s="27"/>
      <c r="J76" s="289"/>
      <c r="K76" s="44"/>
      <c r="L76" s="256"/>
      <c r="M76" s="27"/>
      <c r="N76" s="147"/>
    </row>
    <row r="77" spans="1:14" ht="15.75" x14ac:dyDescent="0.2">
      <c r="A77" s="21" t="s">
        <v>400</v>
      </c>
      <c r="B77" s="234"/>
      <c r="C77" s="234"/>
      <c r="D77" s="165"/>
      <c r="E77" s="27"/>
      <c r="F77" s="234"/>
      <c r="G77" s="144"/>
      <c r="H77" s="165"/>
      <c r="I77" s="27"/>
      <c r="J77" s="289"/>
      <c r="K77" s="44"/>
      <c r="L77" s="256"/>
      <c r="M77" s="27"/>
    </row>
    <row r="78" spans="1:14" x14ac:dyDescent="0.2">
      <c r="A78" s="21" t="s">
        <v>9</v>
      </c>
      <c r="B78" s="234"/>
      <c r="C78" s="144"/>
      <c r="D78" s="165"/>
      <c r="E78" s="27"/>
      <c r="F78" s="234"/>
      <c r="G78" s="144"/>
      <c r="H78" s="165"/>
      <c r="I78" s="27"/>
      <c r="J78" s="289"/>
      <c r="K78" s="44"/>
      <c r="L78" s="256"/>
      <c r="M78" s="27"/>
    </row>
    <row r="79" spans="1:14" x14ac:dyDescent="0.2">
      <c r="A79" s="21" t="s">
        <v>10</v>
      </c>
      <c r="B79" s="293"/>
      <c r="C79" s="294"/>
      <c r="D79" s="165"/>
      <c r="E79" s="27"/>
      <c r="F79" s="293"/>
      <c r="G79" s="294"/>
      <c r="H79" s="165"/>
      <c r="I79" s="27"/>
      <c r="J79" s="289"/>
      <c r="K79" s="44"/>
      <c r="L79" s="256"/>
      <c r="M79" s="27"/>
    </row>
    <row r="80" spans="1:14" ht="15.75" x14ac:dyDescent="0.2">
      <c r="A80" s="694" t="s">
        <v>398</v>
      </c>
      <c r="B80" s="287"/>
      <c r="C80" s="287"/>
      <c r="D80" s="165"/>
      <c r="E80" s="418"/>
      <c r="F80" s="287"/>
      <c r="G80" s="287"/>
      <c r="H80" s="165"/>
      <c r="I80" s="418"/>
      <c r="J80" s="287"/>
      <c r="K80" s="287"/>
      <c r="L80" s="165"/>
      <c r="M80" s="23"/>
    </row>
    <row r="81" spans="1:13" x14ac:dyDescent="0.2">
      <c r="A81" s="694" t="s">
        <v>12</v>
      </c>
      <c r="B81" s="235"/>
      <c r="C81" s="291"/>
      <c r="D81" s="165"/>
      <c r="E81" s="418"/>
      <c r="F81" s="287"/>
      <c r="G81" s="287"/>
      <c r="H81" s="165"/>
      <c r="I81" s="418"/>
      <c r="J81" s="287"/>
      <c r="K81" s="287"/>
      <c r="L81" s="165"/>
      <c r="M81" s="23"/>
    </row>
    <row r="82" spans="1:13" x14ac:dyDescent="0.2">
      <c r="A82" s="694" t="s">
        <v>13</v>
      </c>
      <c r="B82" s="235"/>
      <c r="C82" s="291"/>
      <c r="D82" s="165"/>
      <c r="E82" s="418"/>
      <c r="F82" s="287"/>
      <c r="G82" s="287"/>
      <c r="H82" s="165"/>
      <c r="I82" s="418"/>
      <c r="J82" s="287"/>
      <c r="K82" s="287"/>
      <c r="L82" s="165"/>
      <c r="M82" s="23"/>
    </row>
    <row r="83" spans="1:13" ht="15.75" x14ac:dyDescent="0.2">
      <c r="A83" s="694" t="s">
        <v>399</v>
      </c>
      <c r="B83" s="287"/>
      <c r="C83" s="287"/>
      <c r="D83" s="165"/>
      <c r="E83" s="418"/>
      <c r="F83" s="287"/>
      <c r="G83" s="287"/>
      <c r="H83" s="165"/>
      <c r="I83" s="418"/>
      <c r="J83" s="287"/>
      <c r="K83" s="287"/>
      <c r="L83" s="165"/>
      <c r="M83" s="23"/>
    </row>
    <row r="84" spans="1:13" x14ac:dyDescent="0.2">
      <c r="A84" s="694" t="s">
        <v>12</v>
      </c>
      <c r="B84" s="235"/>
      <c r="C84" s="291"/>
      <c r="D84" s="165"/>
      <c r="E84" s="418"/>
      <c r="F84" s="287"/>
      <c r="G84" s="287"/>
      <c r="H84" s="165"/>
      <c r="I84" s="418"/>
      <c r="J84" s="287"/>
      <c r="K84" s="287"/>
      <c r="L84" s="165"/>
      <c r="M84" s="23"/>
    </row>
    <row r="85" spans="1:13" x14ac:dyDescent="0.2">
      <c r="A85" s="694" t="s">
        <v>13</v>
      </c>
      <c r="B85" s="235"/>
      <c r="C85" s="291"/>
      <c r="D85" s="165"/>
      <c r="E85" s="418"/>
      <c r="F85" s="287"/>
      <c r="G85" s="287"/>
      <c r="H85" s="165"/>
      <c r="I85" s="418"/>
      <c r="J85" s="287"/>
      <c r="K85" s="287"/>
      <c r="L85" s="165"/>
      <c r="M85" s="23"/>
    </row>
    <row r="86" spans="1:13" ht="15.75" x14ac:dyDescent="0.2">
      <c r="A86" s="21" t="s">
        <v>401</v>
      </c>
      <c r="B86" s="234"/>
      <c r="C86" s="144"/>
      <c r="D86" s="165"/>
      <c r="E86" s="27"/>
      <c r="F86" s="234"/>
      <c r="G86" s="144"/>
      <c r="H86" s="165"/>
      <c r="I86" s="27"/>
      <c r="J86" s="289"/>
      <c r="K86" s="44"/>
      <c r="L86" s="256"/>
      <c r="M86" s="27"/>
    </row>
    <row r="87" spans="1:13" ht="15.75" x14ac:dyDescent="0.2">
      <c r="A87" s="13" t="s">
        <v>383</v>
      </c>
      <c r="B87" s="355"/>
      <c r="C87" s="355"/>
      <c r="D87" s="170"/>
      <c r="E87" s="11"/>
      <c r="F87" s="354"/>
      <c r="G87" s="354"/>
      <c r="H87" s="170"/>
      <c r="I87" s="11"/>
      <c r="J87" s="310"/>
      <c r="K87" s="236"/>
      <c r="L87" s="429"/>
      <c r="M87" s="11"/>
    </row>
    <row r="88" spans="1:13" x14ac:dyDescent="0.2">
      <c r="A88" s="21" t="s">
        <v>9</v>
      </c>
      <c r="B88" s="234"/>
      <c r="C88" s="144"/>
      <c r="D88" s="165"/>
      <c r="E88" s="27"/>
      <c r="F88" s="234"/>
      <c r="G88" s="144"/>
      <c r="H88" s="165"/>
      <c r="I88" s="27"/>
      <c r="J88" s="289"/>
      <c r="K88" s="44"/>
      <c r="L88" s="256"/>
      <c r="M88" s="27"/>
    </row>
    <row r="89" spans="1:13" x14ac:dyDescent="0.2">
      <c r="A89" s="21" t="s">
        <v>10</v>
      </c>
      <c r="B89" s="234"/>
      <c r="C89" s="144"/>
      <c r="D89" s="165"/>
      <c r="E89" s="27"/>
      <c r="F89" s="234"/>
      <c r="G89" s="144"/>
      <c r="H89" s="165"/>
      <c r="I89" s="27"/>
      <c r="J89" s="289"/>
      <c r="K89" s="44"/>
      <c r="L89" s="256"/>
      <c r="M89" s="27"/>
    </row>
    <row r="90" spans="1:13" ht="15.75" x14ac:dyDescent="0.2">
      <c r="A90" s="694" t="s">
        <v>398</v>
      </c>
      <c r="B90" s="287"/>
      <c r="C90" s="287"/>
      <c r="D90" s="165"/>
      <c r="E90" s="418"/>
      <c r="F90" s="287"/>
      <c r="G90" s="287"/>
      <c r="H90" s="165"/>
      <c r="I90" s="418"/>
      <c r="J90" s="287"/>
      <c r="K90" s="287"/>
      <c r="L90" s="165"/>
      <c r="M90" s="23"/>
    </row>
    <row r="91" spans="1:13" x14ac:dyDescent="0.2">
      <c r="A91" s="694" t="s">
        <v>12</v>
      </c>
      <c r="B91" s="235"/>
      <c r="C91" s="291"/>
      <c r="D91" s="165"/>
      <c r="E91" s="418"/>
      <c r="F91" s="287"/>
      <c r="G91" s="287"/>
      <c r="H91" s="165"/>
      <c r="I91" s="418"/>
      <c r="J91" s="287"/>
      <c r="K91" s="287"/>
      <c r="L91" s="165"/>
      <c r="M91" s="23"/>
    </row>
    <row r="92" spans="1:13" x14ac:dyDescent="0.2">
      <c r="A92" s="694" t="s">
        <v>13</v>
      </c>
      <c r="B92" s="235"/>
      <c r="C92" s="291"/>
      <c r="D92" s="165"/>
      <c r="E92" s="418"/>
      <c r="F92" s="287"/>
      <c r="G92" s="287"/>
      <c r="H92" s="165"/>
      <c r="I92" s="418"/>
      <c r="J92" s="287"/>
      <c r="K92" s="287"/>
      <c r="L92" s="165"/>
      <c r="M92" s="23"/>
    </row>
    <row r="93" spans="1:13" ht="15.75" x14ac:dyDescent="0.2">
      <c r="A93" s="694" t="s">
        <v>399</v>
      </c>
      <c r="B93" s="287"/>
      <c r="C93" s="287"/>
      <c r="D93" s="165"/>
      <c r="E93" s="418"/>
      <c r="F93" s="287"/>
      <c r="G93" s="287"/>
      <c r="H93" s="165"/>
      <c r="I93" s="418"/>
      <c r="J93" s="287"/>
      <c r="K93" s="287"/>
      <c r="L93" s="165"/>
      <c r="M93" s="23"/>
    </row>
    <row r="94" spans="1:13" x14ac:dyDescent="0.2">
      <c r="A94" s="694" t="s">
        <v>12</v>
      </c>
      <c r="B94" s="235"/>
      <c r="C94" s="291"/>
      <c r="D94" s="165"/>
      <c r="E94" s="418"/>
      <c r="F94" s="287"/>
      <c r="G94" s="287"/>
      <c r="H94" s="165"/>
      <c r="I94" s="418"/>
      <c r="J94" s="287"/>
      <c r="K94" s="287"/>
      <c r="L94" s="165"/>
      <c r="M94" s="23"/>
    </row>
    <row r="95" spans="1:13" x14ac:dyDescent="0.2">
      <c r="A95" s="694" t="s">
        <v>13</v>
      </c>
      <c r="B95" s="235"/>
      <c r="C95" s="291"/>
      <c r="D95" s="165"/>
      <c r="E95" s="418"/>
      <c r="F95" s="287"/>
      <c r="G95" s="287"/>
      <c r="H95" s="165"/>
      <c r="I95" s="418"/>
      <c r="J95" s="287"/>
      <c r="K95" s="287"/>
      <c r="L95" s="165"/>
      <c r="M95" s="23"/>
    </row>
    <row r="96" spans="1:13" x14ac:dyDescent="0.2">
      <c r="A96" s="21" t="s">
        <v>344</v>
      </c>
      <c r="B96" s="234"/>
      <c r="C96" s="144"/>
      <c r="D96" s="165"/>
      <c r="E96" s="27"/>
      <c r="F96" s="234"/>
      <c r="G96" s="144"/>
      <c r="H96" s="165"/>
      <c r="I96" s="27"/>
      <c r="J96" s="289"/>
      <c r="K96" s="44"/>
      <c r="L96" s="256"/>
      <c r="M96" s="27"/>
    </row>
    <row r="97" spans="1:13" x14ac:dyDescent="0.2">
      <c r="A97" s="21" t="s">
        <v>343</v>
      </c>
      <c r="B97" s="234"/>
      <c r="C97" s="144"/>
      <c r="D97" s="165"/>
      <c r="E97" s="27"/>
      <c r="F97" s="234"/>
      <c r="G97" s="144"/>
      <c r="H97" s="165"/>
      <c r="I97" s="27"/>
      <c r="J97" s="289"/>
      <c r="K97" s="44"/>
      <c r="L97" s="256"/>
      <c r="M97" s="27"/>
    </row>
    <row r="98" spans="1:13" ht="15.75" x14ac:dyDescent="0.2">
      <c r="A98" s="21" t="s">
        <v>400</v>
      </c>
      <c r="B98" s="234"/>
      <c r="C98" s="234"/>
      <c r="D98" s="165"/>
      <c r="E98" s="27"/>
      <c r="F98" s="293"/>
      <c r="G98" s="293"/>
      <c r="H98" s="165"/>
      <c r="I98" s="27"/>
      <c r="J98" s="289"/>
      <c r="K98" s="44"/>
      <c r="L98" s="256"/>
      <c r="M98" s="27"/>
    </row>
    <row r="99" spans="1:13" x14ac:dyDescent="0.2">
      <c r="A99" s="21" t="s">
        <v>9</v>
      </c>
      <c r="B99" s="293"/>
      <c r="C99" s="294"/>
      <c r="D99" s="165"/>
      <c r="E99" s="27"/>
      <c r="F99" s="234"/>
      <c r="G99" s="144"/>
      <c r="H99" s="165"/>
      <c r="I99" s="27"/>
      <c r="J99" s="289"/>
      <c r="K99" s="44"/>
      <c r="L99" s="256"/>
      <c r="M99" s="27"/>
    </row>
    <row r="100" spans="1:13" x14ac:dyDescent="0.2">
      <c r="A100" s="21" t="s">
        <v>10</v>
      </c>
      <c r="B100" s="293"/>
      <c r="C100" s="294"/>
      <c r="D100" s="165"/>
      <c r="E100" s="27"/>
      <c r="F100" s="234"/>
      <c r="G100" s="234"/>
      <c r="H100" s="165"/>
      <c r="I100" s="27"/>
      <c r="J100" s="289"/>
      <c r="K100" s="44"/>
      <c r="L100" s="256"/>
      <c r="M100" s="27"/>
    </row>
    <row r="101" spans="1:13" ht="15.75" x14ac:dyDescent="0.2">
      <c r="A101" s="694" t="s">
        <v>398</v>
      </c>
      <c r="B101" s="287"/>
      <c r="C101" s="287"/>
      <c r="D101" s="165"/>
      <c r="E101" s="418"/>
      <c r="F101" s="287"/>
      <c r="G101" s="287"/>
      <c r="H101" s="165"/>
      <c r="I101" s="418"/>
      <c r="J101" s="287"/>
      <c r="K101" s="287"/>
      <c r="L101" s="165"/>
      <c r="M101" s="23"/>
    </row>
    <row r="102" spans="1:13" x14ac:dyDescent="0.2">
      <c r="A102" s="694" t="s">
        <v>12</v>
      </c>
      <c r="B102" s="235"/>
      <c r="C102" s="291"/>
      <c r="D102" s="165"/>
      <c r="E102" s="418"/>
      <c r="F102" s="287"/>
      <c r="G102" s="287"/>
      <c r="H102" s="165"/>
      <c r="I102" s="418"/>
      <c r="J102" s="287"/>
      <c r="K102" s="287"/>
      <c r="L102" s="165"/>
      <c r="M102" s="23"/>
    </row>
    <row r="103" spans="1:13" x14ac:dyDescent="0.2">
      <c r="A103" s="694" t="s">
        <v>13</v>
      </c>
      <c r="B103" s="235"/>
      <c r="C103" s="291"/>
      <c r="D103" s="165"/>
      <c r="E103" s="418"/>
      <c r="F103" s="287"/>
      <c r="G103" s="287"/>
      <c r="H103" s="165"/>
      <c r="I103" s="418"/>
      <c r="J103" s="287"/>
      <c r="K103" s="287"/>
      <c r="L103" s="165"/>
      <c r="M103" s="23"/>
    </row>
    <row r="104" spans="1:13" ht="15.75" x14ac:dyDescent="0.2">
      <c r="A104" s="694" t="s">
        <v>399</v>
      </c>
      <c r="B104" s="287"/>
      <c r="C104" s="287"/>
      <c r="D104" s="165"/>
      <c r="E104" s="418"/>
      <c r="F104" s="287"/>
      <c r="G104" s="287"/>
      <c r="H104" s="165"/>
      <c r="I104" s="418"/>
      <c r="J104" s="287"/>
      <c r="K104" s="287"/>
      <c r="L104" s="165"/>
      <c r="M104" s="23"/>
    </row>
    <row r="105" spans="1:13" x14ac:dyDescent="0.2">
      <c r="A105" s="694" t="s">
        <v>12</v>
      </c>
      <c r="B105" s="235"/>
      <c r="C105" s="291"/>
      <c r="D105" s="165"/>
      <c r="E105" s="418"/>
      <c r="F105" s="287"/>
      <c r="G105" s="287"/>
      <c r="H105" s="165"/>
      <c r="I105" s="418"/>
      <c r="J105" s="287"/>
      <c r="K105" s="287"/>
      <c r="L105" s="165"/>
      <c r="M105" s="23"/>
    </row>
    <row r="106" spans="1:13" x14ac:dyDescent="0.2">
      <c r="A106" s="694" t="s">
        <v>13</v>
      </c>
      <c r="B106" s="235"/>
      <c r="C106" s="291"/>
      <c r="D106" s="165"/>
      <c r="E106" s="418"/>
      <c r="F106" s="287"/>
      <c r="G106" s="287"/>
      <c r="H106" s="165"/>
      <c r="I106" s="418"/>
      <c r="J106" s="287"/>
      <c r="K106" s="287"/>
      <c r="L106" s="165"/>
      <c r="M106" s="23"/>
    </row>
    <row r="107" spans="1:13" ht="15.75" x14ac:dyDescent="0.2">
      <c r="A107" s="21" t="s">
        <v>402</v>
      </c>
      <c r="B107" s="234"/>
      <c r="C107" s="144"/>
      <c r="D107" s="165"/>
      <c r="E107" s="27"/>
      <c r="F107" s="234"/>
      <c r="G107" s="144"/>
      <c r="H107" s="165"/>
      <c r="I107" s="27"/>
      <c r="J107" s="289"/>
      <c r="K107" s="44"/>
      <c r="L107" s="256"/>
      <c r="M107" s="27"/>
    </row>
    <row r="108" spans="1:13" ht="15.75" x14ac:dyDescent="0.2">
      <c r="A108" s="21" t="s">
        <v>403</v>
      </c>
      <c r="B108" s="234"/>
      <c r="C108" s="234"/>
      <c r="D108" s="165"/>
      <c r="E108" s="27"/>
      <c r="F108" s="234"/>
      <c r="G108" s="234"/>
      <c r="H108" s="165"/>
      <c r="I108" s="27"/>
      <c r="J108" s="289"/>
      <c r="K108" s="44"/>
      <c r="L108" s="256"/>
      <c r="M108" s="27"/>
    </row>
    <row r="109" spans="1:13" ht="15.75" x14ac:dyDescent="0.2">
      <c r="A109" s="21" t="s">
        <v>404</v>
      </c>
      <c r="B109" s="234"/>
      <c r="C109" s="234"/>
      <c r="D109" s="165"/>
      <c r="E109" s="27"/>
      <c r="F109" s="234"/>
      <c r="G109" s="234"/>
      <c r="H109" s="165"/>
      <c r="I109" s="27"/>
      <c r="J109" s="289"/>
      <c r="K109" s="44"/>
      <c r="L109" s="256"/>
      <c r="M109" s="27"/>
    </row>
    <row r="110" spans="1:13" ht="15.75" x14ac:dyDescent="0.2">
      <c r="A110" s="21" t="s">
        <v>405</v>
      </c>
      <c r="B110" s="234"/>
      <c r="C110" s="234"/>
      <c r="D110" s="165"/>
      <c r="E110" s="27"/>
      <c r="F110" s="234"/>
      <c r="G110" s="234"/>
      <c r="H110" s="165"/>
      <c r="I110" s="27"/>
      <c r="J110" s="289"/>
      <c r="K110" s="44"/>
      <c r="L110" s="256"/>
      <c r="M110" s="27"/>
    </row>
    <row r="111" spans="1:13" ht="15.75" x14ac:dyDescent="0.2">
      <c r="A111" s="13" t="s">
        <v>384</v>
      </c>
      <c r="B111" s="309"/>
      <c r="C111" s="158"/>
      <c r="D111" s="170"/>
      <c r="E111" s="11"/>
      <c r="F111" s="309"/>
      <c r="G111" s="158"/>
      <c r="H111" s="170"/>
      <c r="I111" s="11"/>
      <c r="J111" s="310"/>
      <c r="K111" s="236"/>
      <c r="L111" s="429"/>
      <c r="M111" s="11"/>
    </row>
    <row r="112" spans="1:13" x14ac:dyDescent="0.2">
      <c r="A112" s="21" t="s">
        <v>9</v>
      </c>
      <c r="B112" s="234"/>
      <c r="C112" s="144"/>
      <c r="D112" s="165"/>
      <c r="E112" s="27"/>
      <c r="F112" s="234"/>
      <c r="G112" s="144"/>
      <c r="H112" s="165"/>
      <c r="I112" s="27"/>
      <c r="J112" s="289"/>
      <c r="K112" s="44"/>
      <c r="L112" s="256"/>
      <c r="M112" s="27"/>
    </row>
    <row r="113" spans="1:14" x14ac:dyDescent="0.2">
      <c r="A113" s="21" t="s">
        <v>10</v>
      </c>
      <c r="B113" s="234"/>
      <c r="C113" s="144"/>
      <c r="D113" s="165"/>
      <c r="E113" s="27"/>
      <c r="F113" s="234"/>
      <c r="G113" s="144"/>
      <c r="H113" s="165"/>
      <c r="I113" s="27"/>
      <c r="J113" s="289"/>
      <c r="K113" s="44"/>
      <c r="L113" s="256"/>
      <c r="M113" s="27"/>
    </row>
    <row r="114" spans="1:14" x14ac:dyDescent="0.2">
      <c r="A114" s="21" t="s">
        <v>26</v>
      </c>
      <c r="B114" s="234"/>
      <c r="C114" s="144"/>
      <c r="D114" s="165"/>
      <c r="E114" s="27"/>
      <c r="F114" s="234"/>
      <c r="G114" s="144"/>
      <c r="H114" s="165"/>
      <c r="I114" s="27"/>
      <c r="J114" s="289"/>
      <c r="K114" s="44"/>
      <c r="L114" s="256"/>
      <c r="M114" s="27"/>
    </row>
    <row r="115" spans="1:14" x14ac:dyDescent="0.2">
      <c r="A115" s="694" t="s">
        <v>15</v>
      </c>
      <c r="B115" s="287"/>
      <c r="C115" s="287"/>
      <c r="D115" s="165"/>
      <c r="E115" s="418"/>
      <c r="F115" s="287"/>
      <c r="G115" s="287"/>
      <c r="H115" s="165"/>
      <c r="I115" s="418"/>
      <c r="J115" s="287"/>
      <c r="K115" s="287"/>
      <c r="L115" s="165"/>
      <c r="M115" s="23"/>
    </row>
    <row r="116" spans="1:14" ht="15.75" x14ac:dyDescent="0.2">
      <c r="A116" s="21" t="s">
        <v>410</v>
      </c>
      <c r="B116" s="234"/>
      <c r="C116" s="234"/>
      <c r="D116" s="165"/>
      <c r="E116" s="27"/>
      <c r="F116" s="234"/>
      <c r="G116" s="234"/>
      <c r="H116" s="165"/>
      <c r="I116" s="27"/>
      <c r="J116" s="289"/>
      <c r="K116" s="44"/>
      <c r="L116" s="256"/>
      <c r="M116" s="27"/>
    </row>
    <row r="117" spans="1:14" ht="15.75" x14ac:dyDescent="0.2">
      <c r="A117" s="21" t="s">
        <v>411</v>
      </c>
      <c r="B117" s="234"/>
      <c r="C117" s="234"/>
      <c r="D117" s="165"/>
      <c r="E117" s="27"/>
      <c r="F117" s="234"/>
      <c r="G117" s="234"/>
      <c r="H117" s="165"/>
      <c r="I117" s="27"/>
      <c r="J117" s="289"/>
      <c r="K117" s="44"/>
      <c r="L117" s="256"/>
      <c r="M117" s="27"/>
    </row>
    <row r="118" spans="1:14" ht="15.75" x14ac:dyDescent="0.2">
      <c r="A118" s="21" t="s">
        <v>405</v>
      </c>
      <c r="B118" s="234"/>
      <c r="C118" s="234"/>
      <c r="D118" s="165"/>
      <c r="E118" s="27"/>
      <c r="F118" s="234"/>
      <c r="G118" s="234"/>
      <c r="H118" s="165"/>
      <c r="I118" s="27"/>
      <c r="J118" s="289"/>
      <c r="K118" s="44"/>
      <c r="L118" s="256"/>
      <c r="M118" s="27"/>
    </row>
    <row r="119" spans="1:14" ht="15.75" x14ac:dyDescent="0.2">
      <c r="A119" s="13" t="s">
        <v>385</v>
      </c>
      <c r="B119" s="309"/>
      <c r="C119" s="158"/>
      <c r="D119" s="170"/>
      <c r="E119" s="11"/>
      <c r="F119" s="309"/>
      <c r="G119" s="158"/>
      <c r="H119" s="170"/>
      <c r="I119" s="11"/>
      <c r="J119" s="310"/>
      <c r="K119" s="236"/>
      <c r="L119" s="429"/>
      <c r="M119" s="11"/>
    </row>
    <row r="120" spans="1:14" x14ac:dyDescent="0.2">
      <c r="A120" s="21" t="s">
        <v>9</v>
      </c>
      <c r="B120" s="234"/>
      <c r="C120" s="144"/>
      <c r="D120" s="165"/>
      <c r="E120" s="27"/>
      <c r="F120" s="234"/>
      <c r="G120" s="144"/>
      <c r="H120" s="165"/>
      <c r="I120" s="27"/>
      <c r="J120" s="289"/>
      <c r="K120" s="44"/>
      <c r="L120" s="256"/>
      <c r="M120" s="27"/>
    </row>
    <row r="121" spans="1:14" x14ac:dyDescent="0.2">
      <c r="A121" s="21" t="s">
        <v>10</v>
      </c>
      <c r="B121" s="234"/>
      <c r="C121" s="144"/>
      <c r="D121" s="165"/>
      <c r="E121" s="27"/>
      <c r="F121" s="234"/>
      <c r="G121" s="144"/>
      <c r="H121" s="165"/>
      <c r="I121" s="27"/>
      <c r="J121" s="289"/>
      <c r="K121" s="44"/>
      <c r="L121" s="256"/>
      <c r="M121" s="27"/>
    </row>
    <row r="122" spans="1:14" x14ac:dyDescent="0.2">
      <c r="A122" s="21" t="s">
        <v>26</v>
      </c>
      <c r="B122" s="234"/>
      <c r="C122" s="144"/>
      <c r="D122" s="165"/>
      <c r="E122" s="27"/>
      <c r="F122" s="234"/>
      <c r="G122" s="144"/>
      <c r="H122" s="165"/>
      <c r="I122" s="27"/>
      <c r="J122" s="289"/>
      <c r="K122" s="44"/>
      <c r="L122" s="256"/>
      <c r="M122" s="27"/>
    </row>
    <row r="123" spans="1:14" x14ac:dyDescent="0.2">
      <c r="A123" s="694" t="s">
        <v>14</v>
      </c>
      <c r="B123" s="287"/>
      <c r="C123" s="287"/>
      <c r="D123" s="165"/>
      <c r="E123" s="418"/>
      <c r="F123" s="287"/>
      <c r="G123" s="287"/>
      <c r="H123" s="165"/>
      <c r="I123" s="418"/>
      <c r="J123" s="287"/>
      <c r="K123" s="287"/>
      <c r="L123" s="165"/>
      <c r="M123" s="23"/>
    </row>
    <row r="124" spans="1:14" ht="15.75" x14ac:dyDescent="0.2">
      <c r="A124" s="21" t="s">
        <v>412</v>
      </c>
      <c r="B124" s="234"/>
      <c r="C124" s="234"/>
      <c r="D124" s="165"/>
      <c r="E124" s="27"/>
      <c r="F124" s="234"/>
      <c r="G124" s="234"/>
      <c r="H124" s="165"/>
      <c r="I124" s="27"/>
      <c r="J124" s="289"/>
      <c r="K124" s="44"/>
      <c r="L124" s="256"/>
      <c r="M124" s="27"/>
    </row>
    <row r="125" spans="1:14" ht="15.75" x14ac:dyDescent="0.2">
      <c r="A125" s="21" t="s">
        <v>404</v>
      </c>
      <c r="B125" s="234"/>
      <c r="C125" s="234"/>
      <c r="D125" s="165"/>
      <c r="E125" s="27"/>
      <c r="F125" s="234"/>
      <c r="G125" s="234"/>
      <c r="H125" s="165"/>
      <c r="I125" s="27"/>
      <c r="J125" s="289"/>
      <c r="K125" s="44"/>
      <c r="L125" s="256"/>
      <c r="M125" s="27"/>
    </row>
    <row r="126" spans="1:14" ht="15.75" x14ac:dyDescent="0.2">
      <c r="A126" s="10" t="s">
        <v>405</v>
      </c>
      <c r="B126" s="45"/>
      <c r="C126" s="45"/>
      <c r="D126" s="166"/>
      <c r="E126" s="419"/>
      <c r="F126" s="45"/>
      <c r="G126" s="45"/>
      <c r="H126" s="166"/>
      <c r="I126" s="22"/>
      <c r="J126" s="290"/>
      <c r="K126" s="45"/>
      <c r="L126" s="257"/>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8"/>
      <c r="C130" s="728"/>
      <c r="D130" s="728"/>
      <c r="E130" s="300"/>
      <c r="F130" s="728"/>
      <c r="G130" s="728"/>
      <c r="H130" s="728"/>
      <c r="I130" s="300"/>
      <c r="J130" s="728"/>
      <c r="K130" s="728"/>
      <c r="L130" s="728"/>
      <c r="M130" s="300"/>
    </row>
    <row r="131" spans="1:14" s="3" customFormat="1" x14ac:dyDescent="0.2">
      <c r="A131" s="143"/>
      <c r="B131" s="724" t="s">
        <v>0</v>
      </c>
      <c r="C131" s="725"/>
      <c r="D131" s="725"/>
      <c r="E131" s="302"/>
      <c r="F131" s="724" t="s">
        <v>1</v>
      </c>
      <c r="G131" s="725"/>
      <c r="H131" s="725"/>
      <c r="I131" s="305"/>
      <c r="J131" s="724" t="s">
        <v>2</v>
      </c>
      <c r="K131" s="725"/>
      <c r="L131" s="725"/>
      <c r="M131" s="305"/>
      <c r="N131" s="147"/>
    </row>
    <row r="132" spans="1:14" s="3" customFormat="1" x14ac:dyDescent="0.2">
      <c r="A132" s="140"/>
      <c r="B132" s="151" t="s">
        <v>372</v>
      </c>
      <c r="C132" s="151" t="s">
        <v>373</v>
      </c>
      <c r="D132" s="246" t="s">
        <v>3</v>
      </c>
      <c r="E132" s="306" t="s">
        <v>29</v>
      </c>
      <c r="F132" s="151" t="s">
        <v>372</v>
      </c>
      <c r="G132" s="151" t="s">
        <v>373</v>
      </c>
      <c r="H132" s="206" t="s">
        <v>3</v>
      </c>
      <c r="I132" s="161" t="s">
        <v>29</v>
      </c>
      <c r="J132" s="247" t="s">
        <v>372</v>
      </c>
      <c r="K132" s="247" t="s">
        <v>373</v>
      </c>
      <c r="L132" s="248" t="s">
        <v>3</v>
      </c>
      <c r="M132" s="161" t="s">
        <v>29</v>
      </c>
      <c r="N132" s="147"/>
    </row>
    <row r="133" spans="1:14" s="3" customFormat="1" x14ac:dyDescent="0.2">
      <c r="A133" s="692"/>
      <c r="B133" s="155"/>
      <c r="C133" s="155"/>
      <c r="D133" s="248" t="s">
        <v>4</v>
      </c>
      <c r="E133" s="155" t="s">
        <v>30</v>
      </c>
      <c r="F133" s="160"/>
      <c r="G133" s="160"/>
      <c r="H133" s="206" t="s">
        <v>4</v>
      </c>
      <c r="I133" s="155" t="s">
        <v>30</v>
      </c>
      <c r="J133" s="155"/>
      <c r="K133" s="155"/>
      <c r="L133" s="149" t="s">
        <v>4</v>
      </c>
      <c r="M133" s="155" t="s">
        <v>30</v>
      </c>
      <c r="N133" s="147"/>
    </row>
    <row r="134" spans="1:14" s="3" customFormat="1" ht="15.75" x14ac:dyDescent="0.2">
      <c r="A134" s="14" t="s">
        <v>406</v>
      </c>
      <c r="B134" s="236"/>
      <c r="C134" s="310"/>
      <c r="D134" s="352"/>
      <c r="E134" s="11"/>
      <c r="F134" s="317"/>
      <c r="G134" s="318"/>
      <c r="H134" s="432"/>
      <c r="I134" s="24"/>
      <c r="J134" s="319"/>
      <c r="K134" s="319"/>
      <c r="L134" s="428"/>
      <c r="M134" s="11"/>
      <c r="N134" s="147"/>
    </row>
    <row r="135" spans="1:14" s="3" customFormat="1" ht="15.75" x14ac:dyDescent="0.2">
      <c r="A135" s="13" t="s">
        <v>409</v>
      </c>
      <c r="B135" s="236"/>
      <c r="C135" s="310"/>
      <c r="D135" s="170"/>
      <c r="E135" s="11"/>
      <c r="F135" s="236"/>
      <c r="G135" s="310"/>
      <c r="H135" s="433"/>
      <c r="I135" s="24"/>
      <c r="J135" s="309"/>
      <c r="K135" s="309"/>
      <c r="L135" s="429"/>
      <c r="M135" s="11"/>
      <c r="N135" s="147"/>
    </row>
    <row r="136" spans="1:14" s="3" customFormat="1" ht="15.75" x14ac:dyDescent="0.2">
      <c r="A136" s="13" t="s">
        <v>407</v>
      </c>
      <c r="B136" s="236"/>
      <c r="C136" s="310"/>
      <c r="D136" s="170"/>
      <c r="E136" s="11"/>
      <c r="F136" s="236"/>
      <c r="G136" s="310"/>
      <c r="H136" s="433"/>
      <c r="I136" s="24"/>
      <c r="J136" s="309"/>
      <c r="K136" s="309"/>
      <c r="L136" s="429"/>
      <c r="M136" s="11"/>
      <c r="N136" s="147"/>
    </row>
    <row r="137" spans="1:14" s="3" customFormat="1" ht="15.75" x14ac:dyDescent="0.2">
      <c r="A137" s="41" t="s">
        <v>413</v>
      </c>
      <c r="B137" s="278"/>
      <c r="C137" s="316"/>
      <c r="D137" s="168"/>
      <c r="E137" s="9"/>
      <c r="F137" s="278"/>
      <c r="G137" s="316"/>
      <c r="H137" s="434"/>
      <c r="I137" s="36"/>
      <c r="J137" s="315"/>
      <c r="K137" s="315"/>
      <c r="L137" s="430"/>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665" priority="132">
      <formula>kvartal &lt; 4</formula>
    </cfRule>
  </conditionalFormatting>
  <conditionalFormatting sqref="B69">
    <cfRule type="expression" dxfId="664" priority="100">
      <formula>kvartal &lt; 4</formula>
    </cfRule>
  </conditionalFormatting>
  <conditionalFormatting sqref="C69">
    <cfRule type="expression" dxfId="663" priority="99">
      <formula>kvartal &lt; 4</formula>
    </cfRule>
  </conditionalFormatting>
  <conditionalFormatting sqref="B72">
    <cfRule type="expression" dxfId="662" priority="98">
      <formula>kvartal &lt; 4</formula>
    </cfRule>
  </conditionalFormatting>
  <conditionalFormatting sqref="C72">
    <cfRule type="expression" dxfId="661" priority="97">
      <formula>kvartal &lt; 4</formula>
    </cfRule>
  </conditionalFormatting>
  <conditionalFormatting sqref="B80">
    <cfRule type="expression" dxfId="660" priority="96">
      <formula>kvartal &lt; 4</formula>
    </cfRule>
  </conditionalFormatting>
  <conditionalFormatting sqref="C80">
    <cfRule type="expression" dxfId="659" priority="95">
      <formula>kvartal &lt; 4</formula>
    </cfRule>
  </conditionalFormatting>
  <conditionalFormatting sqref="B83">
    <cfRule type="expression" dxfId="658" priority="94">
      <formula>kvartal &lt; 4</formula>
    </cfRule>
  </conditionalFormatting>
  <conditionalFormatting sqref="C83">
    <cfRule type="expression" dxfId="657" priority="93">
      <formula>kvartal &lt; 4</formula>
    </cfRule>
  </conditionalFormatting>
  <conditionalFormatting sqref="B90">
    <cfRule type="expression" dxfId="656" priority="84">
      <formula>kvartal &lt; 4</formula>
    </cfRule>
  </conditionalFormatting>
  <conditionalFormatting sqref="C90">
    <cfRule type="expression" dxfId="655" priority="83">
      <formula>kvartal &lt; 4</formula>
    </cfRule>
  </conditionalFormatting>
  <conditionalFormatting sqref="B93">
    <cfRule type="expression" dxfId="654" priority="82">
      <formula>kvartal &lt; 4</formula>
    </cfRule>
  </conditionalFormatting>
  <conditionalFormatting sqref="C93">
    <cfRule type="expression" dxfId="653" priority="81">
      <formula>kvartal &lt; 4</formula>
    </cfRule>
  </conditionalFormatting>
  <conditionalFormatting sqref="B101">
    <cfRule type="expression" dxfId="652" priority="80">
      <formula>kvartal &lt; 4</formula>
    </cfRule>
  </conditionalFormatting>
  <conditionalFormatting sqref="C101">
    <cfRule type="expression" dxfId="651" priority="79">
      <formula>kvartal &lt; 4</formula>
    </cfRule>
  </conditionalFormatting>
  <conditionalFormatting sqref="B104">
    <cfRule type="expression" dxfId="650" priority="78">
      <formula>kvartal &lt; 4</formula>
    </cfRule>
  </conditionalFormatting>
  <conditionalFormatting sqref="C104">
    <cfRule type="expression" dxfId="649" priority="77">
      <formula>kvartal &lt; 4</formula>
    </cfRule>
  </conditionalFormatting>
  <conditionalFormatting sqref="B115">
    <cfRule type="expression" dxfId="648" priority="76">
      <formula>kvartal &lt; 4</formula>
    </cfRule>
  </conditionalFormatting>
  <conditionalFormatting sqref="C115">
    <cfRule type="expression" dxfId="647" priority="75">
      <formula>kvartal &lt; 4</formula>
    </cfRule>
  </conditionalFormatting>
  <conditionalFormatting sqref="B123">
    <cfRule type="expression" dxfId="646" priority="74">
      <formula>kvartal &lt; 4</formula>
    </cfRule>
  </conditionalFormatting>
  <conditionalFormatting sqref="C123">
    <cfRule type="expression" dxfId="645" priority="73">
      <formula>kvartal &lt; 4</formula>
    </cfRule>
  </conditionalFormatting>
  <conditionalFormatting sqref="F70">
    <cfRule type="expression" dxfId="644" priority="72">
      <formula>kvartal &lt; 4</formula>
    </cfRule>
  </conditionalFormatting>
  <conditionalFormatting sqref="G70">
    <cfRule type="expression" dxfId="643" priority="71">
      <formula>kvartal &lt; 4</formula>
    </cfRule>
  </conditionalFormatting>
  <conditionalFormatting sqref="F71:G71">
    <cfRule type="expression" dxfId="642" priority="70">
      <formula>kvartal &lt; 4</formula>
    </cfRule>
  </conditionalFormatting>
  <conditionalFormatting sqref="F73:G74">
    <cfRule type="expression" dxfId="641" priority="69">
      <formula>kvartal &lt; 4</formula>
    </cfRule>
  </conditionalFormatting>
  <conditionalFormatting sqref="F81:G82">
    <cfRule type="expression" dxfId="640" priority="68">
      <formula>kvartal &lt; 4</formula>
    </cfRule>
  </conditionalFormatting>
  <conditionalFormatting sqref="F84:G85">
    <cfRule type="expression" dxfId="639" priority="67">
      <formula>kvartal &lt; 4</formula>
    </cfRule>
  </conditionalFormatting>
  <conditionalFormatting sqref="F91:G92">
    <cfRule type="expression" dxfId="638" priority="62">
      <formula>kvartal &lt; 4</formula>
    </cfRule>
  </conditionalFormatting>
  <conditionalFormatting sqref="F94:G95">
    <cfRule type="expression" dxfId="637" priority="61">
      <formula>kvartal &lt; 4</formula>
    </cfRule>
  </conditionalFormatting>
  <conditionalFormatting sqref="F102:G103">
    <cfRule type="expression" dxfId="636" priority="60">
      <formula>kvartal &lt; 4</formula>
    </cfRule>
  </conditionalFormatting>
  <conditionalFormatting sqref="F105:G106">
    <cfRule type="expression" dxfId="635" priority="59">
      <formula>kvartal &lt; 4</formula>
    </cfRule>
  </conditionalFormatting>
  <conditionalFormatting sqref="F115">
    <cfRule type="expression" dxfId="634" priority="58">
      <formula>kvartal &lt; 4</formula>
    </cfRule>
  </conditionalFormatting>
  <conditionalFormatting sqref="G115">
    <cfRule type="expression" dxfId="633" priority="57">
      <formula>kvartal &lt; 4</formula>
    </cfRule>
  </conditionalFormatting>
  <conditionalFormatting sqref="F123:G123">
    <cfRule type="expression" dxfId="632" priority="56">
      <formula>kvartal &lt; 4</formula>
    </cfRule>
  </conditionalFormatting>
  <conditionalFormatting sqref="F69:G69">
    <cfRule type="expression" dxfId="631" priority="55">
      <formula>kvartal &lt; 4</formula>
    </cfRule>
  </conditionalFormatting>
  <conditionalFormatting sqref="F72:G72">
    <cfRule type="expression" dxfId="630" priority="54">
      <formula>kvartal &lt; 4</formula>
    </cfRule>
  </conditionalFormatting>
  <conditionalFormatting sqref="F80:G80">
    <cfRule type="expression" dxfId="629" priority="53">
      <formula>kvartal &lt; 4</formula>
    </cfRule>
  </conditionalFormatting>
  <conditionalFormatting sqref="F83:G83">
    <cfRule type="expression" dxfId="628" priority="52">
      <formula>kvartal &lt; 4</formula>
    </cfRule>
  </conditionalFormatting>
  <conditionalFormatting sqref="F90:G90">
    <cfRule type="expression" dxfId="627" priority="46">
      <formula>kvartal &lt; 4</formula>
    </cfRule>
  </conditionalFormatting>
  <conditionalFormatting sqref="F93">
    <cfRule type="expression" dxfId="626" priority="45">
      <formula>kvartal &lt; 4</formula>
    </cfRule>
  </conditionalFormatting>
  <conditionalFormatting sqref="G93">
    <cfRule type="expression" dxfId="625" priority="44">
      <formula>kvartal &lt; 4</formula>
    </cfRule>
  </conditionalFormatting>
  <conditionalFormatting sqref="F101">
    <cfRule type="expression" dxfId="624" priority="43">
      <formula>kvartal &lt; 4</formula>
    </cfRule>
  </conditionalFormatting>
  <conditionalFormatting sqref="G101">
    <cfRule type="expression" dxfId="623" priority="42">
      <formula>kvartal &lt; 4</formula>
    </cfRule>
  </conditionalFormatting>
  <conditionalFormatting sqref="G104">
    <cfRule type="expression" dxfId="622" priority="41">
      <formula>kvartal &lt; 4</formula>
    </cfRule>
  </conditionalFormatting>
  <conditionalFormatting sqref="F104">
    <cfRule type="expression" dxfId="621" priority="40">
      <formula>kvartal &lt; 4</formula>
    </cfRule>
  </conditionalFormatting>
  <conditionalFormatting sqref="J69:K73">
    <cfRule type="expression" dxfId="620" priority="39">
      <formula>kvartal &lt; 4</formula>
    </cfRule>
  </conditionalFormatting>
  <conditionalFormatting sqref="J74:K74">
    <cfRule type="expression" dxfId="619" priority="38">
      <formula>kvartal &lt; 4</formula>
    </cfRule>
  </conditionalFormatting>
  <conditionalFormatting sqref="J80:K85">
    <cfRule type="expression" dxfId="618" priority="37">
      <formula>kvartal &lt; 4</formula>
    </cfRule>
  </conditionalFormatting>
  <conditionalFormatting sqref="J90:K95">
    <cfRule type="expression" dxfId="617" priority="34">
      <formula>kvartal &lt; 4</formula>
    </cfRule>
  </conditionalFormatting>
  <conditionalFormatting sqref="J101:K106">
    <cfRule type="expression" dxfId="616" priority="33">
      <formula>kvartal &lt; 4</formula>
    </cfRule>
  </conditionalFormatting>
  <conditionalFormatting sqref="J115:K115">
    <cfRule type="expression" dxfId="615" priority="32">
      <formula>kvartal &lt; 4</formula>
    </cfRule>
  </conditionalFormatting>
  <conditionalFormatting sqref="J123:K123">
    <cfRule type="expression" dxfId="614" priority="31">
      <formula>kvartal &lt; 4</formula>
    </cfRule>
  </conditionalFormatting>
  <conditionalFormatting sqref="A50:A52">
    <cfRule type="expression" dxfId="613" priority="12">
      <formula>kvartal &lt; 4</formula>
    </cfRule>
  </conditionalFormatting>
  <conditionalFormatting sqref="A69:A74">
    <cfRule type="expression" dxfId="612" priority="10">
      <formula>kvartal &lt; 4</formula>
    </cfRule>
  </conditionalFormatting>
  <conditionalFormatting sqref="A80:A85">
    <cfRule type="expression" dxfId="611" priority="9">
      <formula>kvartal &lt; 4</formula>
    </cfRule>
  </conditionalFormatting>
  <conditionalFormatting sqref="A90:A95">
    <cfRule type="expression" dxfId="610" priority="6">
      <formula>kvartal &lt; 4</formula>
    </cfRule>
  </conditionalFormatting>
  <conditionalFormatting sqref="A101:A106">
    <cfRule type="expression" dxfId="609" priority="5">
      <formula>kvartal &lt; 4</formula>
    </cfRule>
  </conditionalFormatting>
  <conditionalFormatting sqref="A115">
    <cfRule type="expression" dxfId="608" priority="4">
      <formula>kvartal &lt; 4</formula>
    </cfRule>
  </conditionalFormatting>
  <conditionalFormatting sqref="A123">
    <cfRule type="expression" dxfId="607" priority="3">
      <formula>kvartal &lt; 4</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3"/>
  <dimension ref="A1:N144"/>
  <sheetViews>
    <sheetView showGridLines="0" zoomScale="90" zoomScaleNormal="90" workbookViewId="0"/>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130</v>
      </c>
      <c r="B1" s="695">
        <v>22</v>
      </c>
      <c r="C1" s="250" t="s">
        <v>382</v>
      </c>
      <c r="D1" s="26"/>
      <c r="E1" s="26"/>
      <c r="F1" s="26"/>
      <c r="G1" s="26"/>
      <c r="H1" s="26"/>
      <c r="I1" s="26"/>
      <c r="J1" s="26"/>
      <c r="K1" s="26"/>
      <c r="L1" s="26"/>
      <c r="M1" s="26"/>
    </row>
    <row r="2" spans="1:14" ht="15.75" x14ac:dyDescent="0.25">
      <c r="A2" s="164" t="s">
        <v>28</v>
      </c>
      <c r="B2" s="727"/>
      <c r="C2" s="727"/>
      <c r="D2" s="727"/>
      <c r="E2" s="300"/>
      <c r="F2" s="727"/>
      <c r="G2" s="727"/>
      <c r="H2" s="727"/>
      <c r="I2" s="300"/>
      <c r="J2" s="727"/>
      <c r="K2" s="727"/>
      <c r="L2" s="727"/>
      <c r="M2" s="300"/>
    </row>
    <row r="3" spans="1:14" ht="15.75" x14ac:dyDescent="0.25">
      <c r="A3" s="162"/>
      <c r="B3" s="300"/>
      <c r="C3" s="300"/>
      <c r="D3" s="300"/>
      <c r="E3" s="300"/>
      <c r="F3" s="300"/>
      <c r="G3" s="300"/>
      <c r="H3" s="300"/>
      <c r="I3" s="300"/>
      <c r="J3" s="300"/>
      <c r="K3" s="300"/>
      <c r="L3" s="300"/>
      <c r="M3" s="300"/>
    </row>
    <row r="4" spans="1:14" x14ac:dyDescent="0.2">
      <c r="A4" s="143"/>
      <c r="B4" s="724" t="s">
        <v>0</v>
      </c>
      <c r="C4" s="725"/>
      <c r="D4" s="725"/>
      <c r="E4" s="302"/>
      <c r="F4" s="724" t="s">
        <v>1</v>
      </c>
      <c r="G4" s="725"/>
      <c r="H4" s="725"/>
      <c r="I4" s="305"/>
      <c r="J4" s="724" t="s">
        <v>2</v>
      </c>
      <c r="K4" s="725"/>
      <c r="L4" s="725"/>
      <c r="M4" s="305"/>
    </row>
    <row r="5" spans="1:14" x14ac:dyDescent="0.2">
      <c r="A5" s="157"/>
      <c r="B5" s="151" t="s">
        <v>372</v>
      </c>
      <c r="C5" s="151" t="s">
        <v>373</v>
      </c>
      <c r="D5" s="246" t="s">
        <v>3</v>
      </c>
      <c r="E5" s="306" t="s">
        <v>29</v>
      </c>
      <c r="F5" s="151" t="s">
        <v>372</v>
      </c>
      <c r="G5" s="151" t="s">
        <v>373</v>
      </c>
      <c r="H5" s="246" t="s">
        <v>3</v>
      </c>
      <c r="I5" s="161" t="s">
        <v>29</v>
      </c>
      <c r="J5" s="151" t="s">
        <v>372</v>
      </c>
      <c r="K5" s="151" t="s">
        <v>373</v>
      </c>
      <c r="L5" s="246" t="s">
        <v>3</v>
      </c>
      <c r="M5" s="161" t="s">
        <v>29</v>
      </c>
    </row>
    <row r="6" spans="1:14" x14ac:dyDescent="0.2">
      <c r="A6" s="691"/>
      <c r="B6" s="155"/>
      <c r="C6" s="155"/>
      <c r="D6" s="248" t="s">
        <v>4</v>
      </c>
      <c r="E6" s="155" t="s">
        <v>30</v>
      </c>
      <c r="F6" s="160"/>
      <c r="G6" s="160"/>
      <c r="H6" s="246" t="s">
        <v>4</v>
      </c>
      <c r="I6" s="155" t="s">
        <v>30</v>
      </c>
      <c r="J6" s="160"/>
      <c r="K6" s="160"/>
      <c r="L6" s="246" t="s">
        <v>4</v>
      </c>
      <c r="M6" s="155" t="s">
        <v>30</v>
      </c>
    </row>
    <row r="7" spans="1:14" ht="15.75" x14ac:dyDescent="0.2">
      <c r="A7" s="14" t="s">
        <v>23</v>
      </c>
      <c r="B7" s="307"/>
      <c r="C7" s="308"/>
      <c r="D7" s="352"/>
      <c r="E7" s="11"/>
      <c r="F7" s="307"/>
      <c r="G7" s="308"/>
      <c r="H7" s="352"/>
      <c r="I7" s="159"/>
      <c r="J7" s="309"/>
      <c r="K7" s="310"/>
      <c r="L7" s="428"/>
      <c r="M7" s="11"/>
    </row>
    <row r="8" spans="1:14" ht="15.75" x14ac:dyDescent="0.2">
      <c r="A8" s="21" t="s">
        <v>25</v>
      </c>
      <c r="B8" s="283"/>
      <c r="C8" s="284"/>
      <c r="D8" s="165"/>
      <c r="E8" s="27"/>
      <c r="F8" s="287"/>
      <c r="G8" s="288"/>
      <c r="H8" s="165"/>
      <c r="I8" s="175"/>
      <c r="J8" s="234"/>
      <c r="K8" s="289"/>
      <c r="L8" s="256"/>
      <c r="M8" s="27"/>
    </row>
    <row r="9" spans="1:14" ht="15.75" x14ac:dyDescent="0.2">
      <c r="A9" s="21" t="s">
        <v>24</v>
      </c>
      <c r="B9" s="283"/>
      <c r="C9" s="284"/>
      <c r="D9" s="165"/>
      <c r="E9" s="27"/>
      <c r="F9" s="287"/>
      <c r="G9" s="288"/>
      <c r="H9" s="165"/>
      <c r="I9" s="175"/>
      <c r="J9" s="234"/>
      <c r="K9" s="289"/>
      <c r="L9" s="256"/>
      <c r="M9" s="27"/>
    </row>
    <row r="10" spans="1:14" ht="15.75" x14ac:dyDescent="0.2">
      <c r="A10" s="13" t="s">
        <v>383</v>
      </c>
      <c r="B10" s="311"/>
      <c r="C10" s="312"/>
      <c r="D10" s="170"/>
      <c r="E10" s="11"/>
      <c r="F10" s="311"/>
      <c r="G10" s="312"/>
      <c r="H10" s="170"/>
      <c r="I10" s="159"/>
      <c r="J10" s="309"/>
      <c r="K10" s="310"/>
      <c r="L10" s="429"/>
      <c r="M10" s="11"/>
    </row>
    <row r="11" spans="1:14" s="43" customFormat="1" ht="15.75" x14ac:dyDescent="0.2">
      <c r="A11" s="13" t="s">
        <v>384</v>
      </c>
      <c r="B11" s="311"/>
      <c r="C11" s="312"/>
      <c r="D11" s="170"/>
      <c r="E11" s="11"/>
      <c r="F11" s="311"/>
      <c r="G11" s="312"/>
      <c r="H11" s="170"/>
      <c r="I11" s="159"/>
      <c r="J11" s="309"/>
      <c r="K11" s="310"/>
      <c r="L11" s="429"/>
      <c r="M11" s="11"/>
      <c r="N11" s="142"/>
    </row>
    <row r="12" spans="1:14" s="43" customFormat="1" ht="15.75" x14ac:dyDescent="0.2">
      <c r="A12" s="41" t="s">
        <v>385</v>
      </c>
      <c r="B12" s="313"/>
      <c r="C12" s="314"/>
      <c r="D12" s="168"/>
      <c r="E12" s="36"/>
      <c r="F12" s="313"/>
      <c r="G12" s="314"/>
      <c r="H12" s="168"/>
      <c r="I12" s="168"/>
      <c r="J12" s="315"/>
      <c r="K12" s="316"/>
      <c r="L12" s="430"/>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271</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268</v>
      </c>
      <c r="B17" s="156"/>
      <c r="C17" s="156"/>
      <c r="D17" s="150"/>
      <c r="E17" s="150"/>
      <c r="F17" s="156"/>
      <c r="G17" s="156"/>
      <c r="H17" s="156"/>
      <c r="I17" s="156"/>
      <c r="J17" s="156"/>
      <c r="K17" s="156"/>
      <c r="L17" s="156"/>
      <c r="M17" s="156"/>
    </row>
    <row r="18" spans="1:14" ht="15.75" x14ac:dyDescent="0.25">
      <c r="B18" s="728"/>
      <c r="C18" s="728"/>
      <c r="D18" s="728"/>
      <c r="E18" s="300"/>
      <c r="F18" s="728"/>
      <c r="G18" s="728"/>
      <c r="H18" s="728"/>
      <c r="I18" s="300"/>
      <c r="J18" s="728"/>
      <c r="K18" s="728"/>
      <c r="L18" s="728"/>
      <c r="M18" s="300"/>
    </row>
    <row r="19" spans="1:14" x14ac:dyDescent="0.2">
      <c r="A19" s="143"/>
      <c r="B19" s="724" t="s">
        <v>0</v>
      </c>
      <c r="C19" s="725"/>
      <c r="D19" s="725"/>
      <c r="E19" s="302"/>
      <c r="F19" s="724" t="s">
        <v>1</v>
      </c>
      <c r="G19" s="725"/>
      <c r="H19" s="725"/>
      <c r="I19" s="305"/>
      <c r="J19" s="724" t="s">
        <v>2</v>
      </c>
      <c r="K19" s="725"/>
      <c r="L19" s="725"/>
      <c r="M19" s="305"/>
    </row>
    <row r="20" spans="1:14" x14ac:dyDescent="0.2">
      <c r="A20" s="140" t="s">
        <v>5</v>
      </c>
      <c r="B20" s="243" t="s">
        <v>372</v>
      </c>
      <c r="C20" s="243" t="s">
        <v>373</v>
      </c>
      <c r="D20" s="161" t="s">
        <v>3</v>
      </c>
      <c r="E20" s="306" t="s">
        <v>29</v>
      </c>
      <c r="F20" s="243" t="s">
        <v>372</v>
      </c>
      <c r="G20" s="243" t="s">
        <v>373</v>
      </c>
      <c r="H20" s="161" t="s">
        <v>3</v>
      </c>
      <c r="I20" s="161" t="s">
        <v>29</v>
      </c>
      <c r="J20" s="243" t="s">
        <v>372</v>
      </c>
      <c r="K20" s="243" t="s">
        <v>373</v>
      </c>
      <c r="L20" s="161" t="s">
        <v>3</v>
      </c>
      <c r="M20" s="161" t="s">
        <v>29</v>
      </c>
    </row>
    <row r="21" spans="1:14" x14ac:dyDescent="0.2">
      <c r="A21" s="692"/>
      <c r="B21" s="155"/>
      <c r="C21" s="155"/>
      <c r="D21" s="248" t="s">
        <v>4</v>
      </c>
      <c r="E21" s="155" t="s">
        <v>30</v>
      </c>
      <c r="F21" s="160"/>
      <c r="G21" s="160"/>
      <c r="H21" s="246" t="s">
        <v>4</v>
      </c>
      <c r="I21" s="155" t="s">
        <v>30</v>
      </c>
      <c r="J21" s="160"/>
      <c r="K21" s="160"/>
      <c r="L21" s="155" t="s">
        <v>4</v>
      </c>
      <c r="M21" s="155" t="s">
        <v>30</v>
      </c>
    </row>
    <row r="22" spans="1:14" ht="15.75" x14ac:dyDescent="0.2">
      <c r="A22" s="14" t="s">
        <v>23</v>
      </c>
      <c r="B22" s="317"/>
      <c r="C22" s="317"/>
      <c r="D22" s="352"/>
      <c r="E22" s="11"/>
      <c r="F22" s="319"/>
      <c r="G22" s="319"/>
      <c r="H22" s="352"/>
      <c r="I22" s="11"/>
      <c r="J22" s="317"/>
      <c r="K22" s="317"/>
      <c r="L22" s="428"/>
      <c r="M22" s="24"/>
    </row>
    <row r="23" spans="1:14" ht="15.75" x14ac:dyDescent="0.2">
      <c r="A23" s="297" t="s">
        <v>392</v>
      </c>
      <c r="B23" s="283"/>
      <c r="C23" s="283"/>
      <c r="D23" s="165"/>
      <c r="E23" s="11"/>
      <c r="F23" s="292"/>
      <c r="G23" s="292"/>
      <c r="H23" s="165"/>
      <c r="I23" s="418"/>
      <c r="J23" s="292"/>
      <c r="K23" s="292"/>
      <c r="L23" s="165"/>
      <c r="M23" s="23"/>
    </row>
    <row r="24" spans="1:14" ht="15.75" x14ac:dyDescent="0.2">
      <c r="A24" s="297" t="s">
        <v>393</v>
      </c>
      <c r="B24" s="283"/>
      <c r="C24" s="283"/>
      <c r="D24" s="165"/>
      <c r="E24" s="11"/>
      <c r="F24" s="292"/>
      <c r="G24" s="292"/>
      <c r="H24" s="165"/>
      <c r="I24" s="418"/>
      <c r="J24" s="292"/>
      <c r="K24" s="292"/>
      <c r="L24" s="165"/>
      <c r="M24" s="23"/>
    </row>
    <row r="25" spans="1:14" ht="15.75" x14ac:dyDescent="0.2">
      <c r="A25" s="297" t="s">
        <v>394</v>
      </c>
      <c r="B25" s="283"/>
      <c r="C25" s="283"/>
      <c r="D25" s="165"/>
      <c r="E25" s="11"/>
      <c r="F25" s="292"/>
      <c r="G25" s="292"/>
      <c r="H25" s="165"/>
      <c r="I25" s="418"/>
      <c r="J25" s="292"/>
      <c r="K25" s="292"/>
      <c r="L25" s="165"/>
      <c r="M25" s="23"/>
    </row>
    <row r="26" spans="1:14" ht="15.75" x14ac:dyDescent="0.2">
      <c r="A26" s="297" t="s">
        <v>395</v>
      </c>
      <c r="B26" s="283"/>
      <c r="C26" s="283"/>
      <c r="D26" s="165"/>
      <c r="E26" s="11"/>
      <c r="F26" s="292"/>
      <c r="G26" s="292"/>
      <c r="H26" s="165"/>
      <c r="I26" s="418"/>
      <c r="J26" s="292"/>
      <c r="K26" s="292"/>
      <c r="L26" s="165"/>
      <c r="M26" s="23"/>
    </row>
    <row r="27" spans="1:14" x14ac:dyDescent="0.2">
      <c r="A27" s="297" t="s">
        <v>11</v>
      </c>
      <c r="B27" s="283"/>
      <c r="C27" s="283"/>
      <c r="D27" s="165"/>
      <c r="E27" s="11"/>
      <c r="F27" s="292"/>
      <c r="G27" s="292"/>
      <c r="H27" s="165"/>
      <c r="I27" s="418"/>
      <c r="J27" s="292"/>
      <c r="K27" s="292"/>
      <c r="L27" s="165"/>
      <c r="M27" s="23"/>
    </row>
    <row r="28" spans="1:14" ht="15.75" x14ac:dyDescent="0.2">
      <c r="A28" s="49" t="s">
        <v>272</v>
      </c>
      <c r="B28" s="44"/>
      <c r="C28" s="289"/>
      <c r="D28" s="165"/>
      <c r="E28" s="11"/>
      <c r="F28" s="234"/>
      <c r="G28" s="289"/>
      <c r="H28" s="165"/>
      <c r="I28" s="27"/>
      <c r="J28" s="44"/>
      <c r="K28" s="44"/>
      <c r="L28" s="256"/>
      <c r="M28" s="23"/>
    </row>
    <row r="29" spans="1:14" s="3" customFormat="1" ht="15.75" x14ac:dyDescent="0.2">
      <c r="A29" s="13" t="s">
        <v>383</v>
      </c>
      <c r="B29" s="236"/>
      <c r="C29" s="236"/>
      <c r="D29" s="170"/>
      <c r="E29" s="11"/>
      <c r="F29" s="309"/>
      <c r="G29" s="309"/>
      <c r="H29" s="170"/>
      <c r="I29" s="11"/>
      <c r="J29" s="236"/>
      <c r="K29" s="236"/>
      <c r="L29" s="429"/>
      <c r="M29" s="24"/>
      <c r="N29" s="147"/>
    </row>
    <row r="30" spans="1:14" s="3" customFormat="1" ht="15.75" x14ac:dyDescent="0.2">
      <c r="A30" s="297" t="s">
        <v>392</v>
      </c>
      <c r="B30" s="283"/>
      <c r="C30" s="283"/>
      <c r="D30" s="165"/>
      <c r="E30" s="11"/>
      <c r="F30" s="292"/>
      <c r="G30" s="292"/>
      <c r="H30" s="165"/>
      <c r="I30" s="418"/>
      <c r="J30" s="292"/>
      <c r="K30" s="292"/>
      <c r="L30" s="165"/>
      <c r="M30" s="23"/>
      <c r="N30" s="147"/>
    </row>
    <row r="31" spans="1:14" s="3" customFormat="1" ht="15.75" x14ac:dyDescent="0.2">
      <c r="A31" s="297" t="s">
        <v>393</v>
      </c>
      <c r="B31" s="283"/>
      <c r="C31" s="283"/>
      <c r="D31" s="165"/>
      <c r="E31" s="11"/>
      <c r="F31" s="292"/>
      <c r="G31" s="292"/>
      <c r="H31" s="165"/>
      <c r="I31" s="418"/>
      <c r="J31" s="292"/>
      <c r="K31" s="292"/>
      <c r="L31" s="165"/>
      <c r="M31" s="23"/>
      <c r="N31" s="147"/>
    </row>
    <row r="32" spans="1:14" ht="15.75" x14ac:dyDescent="0.2">
      <c r="A32" s="297" t="s">
        <v>394</v>
      </c>
      <c r="B32" s="283"/>
      <c r="C32" s="283"/>
      <c r="D32" s="165"/>
      <c r="E32" s="11"/>
      <c r="F32" s="292"/>
      <c r="G32" s="292"/>
      <c r="H32" s="165"/>
      <c r="I32" s="418"/>
      <c r="J32" s="292"/>
      <c r="K32" s="292"/>
      <c r="L32" s="165"/>
      <c r="M32" s="23"/>
    </row>
    <row r="33" spans="1:14" ht="15.75" x14ac:dyDescent="0.2">
      <c r="A33" s="297" t="s">
        <v>395</v>
      </c>
      <c r="B33" s="283"/>
      <c r="C33" s="283"/>
      <c r="D33" s="165"/>
      <c r="E33" s="11"/>
      <c r="F33" s="292"/>
      <c r="G33" s="292"/>
      <c r="H33" s="165"/>
      <c r="I33" s="418"/>
      <c r="J33" s="292"/>
      <c r="K33" s="292"/>
      <c r="L33" s="165"/>
      <c r="M33" s="23"/>
    </row>
    <row r="34" spans="1:14" ht="15.75" x14ac:dyDescent="0.2">
      <c r="A34" s="13" t="s">
        <v>384</v>
      </c>
      <c r="B34" s="236"/>
      <c r="C34" s="310"/>
      <c r="D34" s="170"/>
      <c r="E34" s="11"/>
      <c r="F34" s="309"/>
      <c r="G34" s="310"/>
      <c r="H34" s="170"/>
      <c r="I34" s="11"/>
      <c r="J34" s="236"/>
      <c r="K34" s="236"/>
      <c r="L34" s="429"/>
      <c r="M34" s="24"/>
    </row>
    <row r="35" spans="1:14" ht="15.75" x14ac:dyDescent="0.2">
      <c r="A35" s="13" t="s">
        <v>385</v>
      </c>
      <c r="B35" s="236"/>
      <c r="C35" s="310"/>
      <c r="D35" s="170"/>
      <c r="E35" s="11"/>
      <c r="F35" s="309"/>
      <c r="G35" s="310"/>
      <c r="H35" s="170"/>
      <c r="I35" s="11"/>
      <c r="J35" s="236"/>
      <c r="K35" s="236"/>
      <c r="L35" s="429"/>
      <c r="M35" s="24"/>
    </row>
    <row r="36" spans="1:14" ht="15.75" x14ac:dyDescent="0.2">
      <c r="A36" s="12" t="s">
        <v>280</v>
      </c>
      <c r="B36" s="236"/>
      <c r="C36" s="310"/>
      <c r="D36" s="170"/>
      <c r="E36" s="11"/>
      <c r="F36" s="320"/>
      <c r="G36" s="321"/>
      <c r="H36" s="170"/>
      <c r="I36" s="435"/>
      <c r="J36" s="236"/>
      <c r="K36" s="236"/>
      <c r="L36" s="429"/>
      <c r="M36" s="24"/>
    </row>
    <row r="37" spans="1:14" ht="15.75" x14ac:dyDescent="0.2">
      <c r="A37" s="12" t="s">
        <v>387</v>
      </c>
      <c r="B37" s="236"/>
      <c r="C37" s="310"/>
      <c r="D37" s="170"/>
      <c r="E37" s="11"/>
      <c r="F37" s="320"/>
      <c r="G37" s="322"/>
      <c r="H37" s="170"/>
      <c r="I37" s="435"/>
      <c r="J37" s="236"/>
      <c r="K37" s="236"/>
      <c r="L37" s="429"/>
      <c r="M37" s="24"/>
    </row>
    <row r="38" spans="1:14" ht="15.75" x14ac:dyDescent="0.2">
      <c r="A38" s="12" t="s">
        <v>388</v>
      </c>
      <c r="B38" s="236"/>
      <c r="C38" s="310"/>
      <c r="D38" s="170"/>
      <c r="E38" s="24"/>
      <c r="F38" s="320"/>
      <c r="G38" s="321"/>
      <c r="H38" s="170"/>
      <c r="I38" s="435"/>
      <c r="J38" s="236"/>
      <c r="K38" s="236"/>
      <c r="L38" s="429"/>
      <c r="M38" s="24"/>
    </row>
    <row r="39" spans="1:14" ht="15.75" x14ac:dyDescent="0.2">
      <c r="A39" s="18" t="s">
        <v>389</v>
      </c>
      <c r="B39" s="278"/>
      <c r="C39" s="316"/>
      <c r="D39" s="168"/>
      <c r="E39" s="36"/>
      <c r="F39" s="323"/>
      <c r="G39" s="324"/>
      <c r="H39" s="168"/>
      <c r="I39" s="36"/>
      <c r="J39" s="236"/>
      <c r="K39" s="236"/>
      <c r="L39" s="430"/>
      <c r="M39" s="36"/>
    </row>
    <row r="40" spans="1:14" ht="15.75" x14ac:dyDescent="0.25">
      <c r="A40" s="47"/>
      <c r="B40" s="255"/>
      <c r="C40" s="255"/>
      <c r="D40" s="729"/>
      <c r="E40" s="729"/>
      <c r="F40" s="729"/>
      <c r="G40" s="729"/>
      <c r="H40" s="729"/>
      <c r="I40" s="729"/>
      <c r="J40" s="729"/>
      <c r="K40" s="729"/>
      <c r="L40" s="729"/>
      <c r="M40" s="303"/>
    </row>
    <row r="41" spans="1:14" x14ac:dyDescent="0.2">
      <c r="A41" s="154"/>
    </row>
    <row r="42" spans="1:14" ht="15.75" x14ac:dyDescent="0.25">
      <c r="A42" s="146" t="s">
        <v>269</v>
      </c>
      <c r="B42" s="727"/>
      <c r="C42" s="727"/>
      <c r="D42" s="727"/>
      <c r="E42" s="300"/>
      <c r="F42" s="730"/>
      <c r="G42" s="730"/>
      <c r="H42" s="730"/>
      <c r="I42" s="303"/>
      <c r="J42" s="730"/>
      <c r="K42" s="730"/>
      <c r="L42" s="730"/>
      <c r="M42" s="303"/>
    </row>
    <row r="43" spans="1:14" ht="15.75" x14ac:dyDescent="0.25">
      <c r="A43" s="162"/>
      <c r="B43" s="304"/>
      <c r="C43" s="304"/>
      <c r="D43" s="304"/>
      <c r="E43" s="304"/>
      <c r="F43" s="303"/>
      <c r="G43" s="303"/>
      <c r="H43" s="303"/>
      <c r="I43" s="303"/>
      <c r="J43" s="303"/>
      <c r="K43" s="303"/>
      <c r="L43" s="303"/>
      <c r="M43" s="303"/>
    </row>
    <row r="44" spans="1:14" ht="15.75" x14ac:dyDescent="0.25">
      <c r="A44" s="249"/>
      <c r="B44" s="724" t="s">
        <v>0</v>
      </c>
      <c r="C44" s="725"/>
      <c r="D44" s="725"/>
      <c r="E44" s="244"/>
      <c r="F44" s="303"/>
      <c r="G44" s="303"/>
      <c r="H44" s="303"/>
      <c r="I44" s="303"/>
      <c r="J44" s="303"/>
      <c r="K44" s="303"/>
      <c r="L44" s="303"/>
      <c r="M44" s="303"/>
    </row>
    <row r="45" spans="1:14" s="3" customFormat="1" x14ac:dyDescent="0.2">
      <c r="A45" s="140"/>
      <c r="B45" s="172" t="s">
        <v>372</v>
      </c>
      <c r="C45" s="172" t="s">
        <v>373</v>
      </c>
      <c r="D45" s="161" t="s">
        <v>3</v>
      </c>
      <c r="E45" s="161" t="s">
        <v>29</v>
      </c>
      <c r="F45" s="174"/>
      <c r="G45" s="174"/>
      <c r="H45" s="173"/>
      <c r="I45" s="173"/>
      <c r="J45" s="174"/>
      <c r="K45" s="174"/>
      <c r="L45" s="173"/>
      <c r="M45" s="173"/>
      <c r="N45" s="147"/>
    </row>
    <row r="46" spans="1:14" s="3" customFormat="1" x14ac:dyDescent="0.2">
      <c r="A46" s="692"/>
      <c r="B46" s="245"/>
      <c r="C46" s="245"/>
      <c r="D46" s="246" t="s">
        <v>4</v>
      </c>
      <c r="E46" s="155" t="s">
        <v>30</v>
      </c>
      <c r="F46" s="173"/>
      <c r="G46" s="173"/>
      <c r="H46" s="173"/>
      <c r="I46" s="173"/>
      <c r="J46" s="173"/>
      <c r="K46" s="173"/>
      <c r="L46" s="173"/>
      <c r="M46" s="173"/>
      <c r="N46" s="147"/>
    </row>
    <row r="47" spans="1:14" s="3" customFormat="1" ht="15.75" x14ac:dyDescent="0.2">
      <c r="A47" s="14" t="s">
        <v>23</v>
      </c>
      <c r="B47" s="311">
        <v>24256</v>
      </c>
      <c r="C47" s="312">
        <v>23683</v>
      </c>
      <c r="D47" s="428">
        <f t="shared" ref="D47:D57" si="0">IF(B47=0, "    ---- ", IF(ABS(ROUND(100/B47*C47-100,1))&lt;999,ROUND(100/B47*C47-100,1),IF(ROUND(100/B47*C47-100,1)&gt;999,999,-999)))</f>
        <v>-2.4</v>
      </c>
      <c r="E47" s="11">
        <f>IFERROR(100/'Skjema total MA'!C47*C47,0)</f>
        <v>0.78142098742506438</v>
      </c>
      <c r="F47" s="144"/>
      <c r="G47" s="33"/>
      <c r="H47" s="158"/>
      <c r="I47" s="158"/>
      <c r="J47" s="37"/>
      <c r="K47" s="37"/>
      <c r="L47" s="158"/>
      <c r="M47" s="158"/>
      <c r="N47" s="147"/>
    </row>
    <row r="48" spans="1:14" s="3" customFormat="1" ht="15.75" x14ac:dyDescent="0.2">
      <c r="A48" s="38" t="s">
        <v>396</v>
      </c>
      <c r="B48" s="283">
        <v>24256</v>
      </c>
      <c r="C48" s="284">
        <v>23683</v>
      </c>
      <c r="D48" s="256">
        <f t="shared" si="0"/>
        <v>-2.4</v>
      </c>
      <c r="E48" s="27">
        <f>IFERROR(100/'Skjema total MA'!C48*C48,0)</f>
        <v>1.4142648808150466</v>
      </c>
      <c r="F48" s="144"/>
      <c r="G48" s="33"/>
      <c r="H48" s="144"/>
      <c r="I48" s="144"/>
      <c r="J48" s="33"/>
      <c r="K48" s="33"/>
      <c r="L48" s="158"/>
      <c r="M48" s="158"/>
      <c r="N48" s="147"/>
    </row>
    <row r="49" spans="1:14" s="3" customFormat="1" ht="15.75" x14ac:dyDescent="0.2">
      <c r="A49" s="38" t="s">
        <v>397</v>
      </c>
      <c r="B49" s="44"/>
      <c r="C49" s="289"/>
      <c r="D49" s="256"/>
      <c r="E49" s="27"/>
      <c r="F49" s="144"/>
      <c r="G49" s="33"/>
      <c r="H49" s="144"/>
      <c r="I49" s="144"/>
      <c r="J49" s="37"/>
      <c r="K49" s="37"/>
      <c r="L49" s="158"/>
      <c r="M49" s="158"/>
      <c r="N49" s="147"/>
    </row>
    <row r="50" spans="1:14" s="3" customFormat="1" x14ac:dyDescent="0.2">
      <c r="A50" s="694" t="s">
        <v>6</v>
      </c>
      <c r="B50" s="287"/>
      <c r="C50" s="288"/>
      <c r="D50" s="256"/>
      <c r="E50" s="23"/>
      <c r="F50" s="144"/>
      <c r="G50" s="33"/>
      <c r="H50" s="144"/>
      <c r="I50" s="144"/>
      <c r="J50" s="33"/>
      <c r="K50" s="33"/>
      <c r="L50" s="158"/>
      <c r="M50" s="158"/>
      <c r="N50" s="147"/>
    </row>
    <row r="51" spans="1:14" s="3" customFormat="1" x14ac:dyDescent="0.2">
      <c r="A51" s="694" t="s">
        <v>7</v>
      </c>
      <c r="B51" s="287"/>
      <c r="C51" s="288"/>
      <c r="D51" s="256"/>
      <c r="E51" s="23"/>
      <c r="F51" s="144"/>
      <c r="G51" s="33"/>
      <c r="H51" s="144"/>
      <c r="I51" s="144"/>
      <c r="J51" s="33"/>
      <c r="K51" s="33"/>
      <c r="L51" s="158"/>
      <c r="M51" s="158"/>
      <c r="N51" s="147"/>
    </row>
    <row r="52" spans="1:14" s="3" customFormat="1" x14ac:dyDescent="0.2">
      <c r="A52" s="694" t="s">
        <v>8</v>
      </c>
      <c r="B52" s="287"/>
      <c r="C52" s="288"/>
      <c r="D52" s="256"/>
      <c r="E52" s="23"/>
      <c r="F52" s="144"/>
      <c r="G52" s="33"/>
      <c r="H52" s="144"/>
      <c r="I52" s="144"/>
      <c r="J52" s="33"/>
      <c r="K52" s="33"/>
      <c r="L52" s="158"/>
      <c r="M52" s="158"/>
      <c r="N52" s="147"/>
    </row>
    <row r="53" spans="1:14" s="3" customFormat="1" ht="15.75" x14ac:dyDescent="0.2">
      <c r="A53" s="39" t="s">
        <v>390</v>
      </c>
      <c r="B53" s="311"/>
      <c r="C53" s="312"/>
      <c r="D53" s="429"/>
      <c r="E53" s="11"/>
      <c r="F53" s="144"/>
      <c r="G53" s="33"/>
      <c r="H53" s="144"/>
      <c r="I53" s="144"/>
      <c r="J53" s="33"/>
      <c r="K53" s="33"/>
      <c r="L53" s="158"/>
      <c r="M53" s="158"/>
      <c r="N53" s="147"/>
    </row>
    <row r="54" spans="1:14" s="3" customFormat="1" ht="15.75" x14ac:dyDescent="0.2">
      <c r="A54" s="38" t="s">
        <v>396</v>
      </c>
      <c r="B54" s="283"/>
      <c r="C54" s="284"/>
      <c r="D54" s="256"/>
      <c r="E54" s="27"/>
      <c r="F54" s="144"/>
      <c r="G54" s="33"/>
      <c r="H54" s="144"/>
      <c r="I54" s="144"/>
      <c r="J54" s="33"/>
      <c r="K54" s="33"/>
      <c r="L54" s="158"/>
      <c r="M54" s="158"/>
      <c r="N54" s="147"/>
    </row>
    <row r="55" spans="1:14" s="3" customFormat="1" ht="15.75" x14ac:dyDescent="0.2">
      <c r="A55" s="38" t="s">
        <v>397</v>
      </c>
      <c r="B55" s="283"/>
      <c r="C55" s="284"/>
      <c r="D55" s="256"/>
      <c r="E55" s="27"/>
      <c r="F55" s="144"/>
      <c r="G55" s="33"/>
      <c r="H55" s="144"/>
      <c r="I55" s="144"/>
      <c r="J55" s="33"/>
      <c r="K55" s="33"/>
      <c r="L55" s="158"/>
      <c r="M55" s="158"/>
      <c r="N55" s="147"/>
    </row>
    <row r="56" spans="1:14" s="3" customFormat="1" ht="15.75" x14ac:dyDescent="0.2">
      <c r="A56" s="39" t="s">
        <v>391</v>
      </c>
      <c r="B56" s="311">
        <v>449</v>
      </c>
      <c r="C56" s="312">
        <v>226</v>
      </c>
      <c r="D56" s="429">
        <f t="shared" si="0"/>
        <v>-49.7</v>
      </c>
      <c r="E56" s="11">
        <f>IFERROR(100/'Skjema total MA'!C56*C56,0)</f>
        <v>0.28852334314704209</v>
      </c>
      <c r="F56" s="144"/>
      <c r="G56" s="33"/>
      <c r="H56" s="144"/>
      <c r="I56" s="144"/>
      <c r="J56" s="33"/>
      <c r="K56" s="33"/>
      <c r="L56" s="158"/>
      <c r="M56" s="158"/>
      <c r="N56" s="147"/>
    </row>
    <row r="57" spans="1:14" s="3" customFormat="1" ht="15.75" x14ac:dyDescent="0.2">
      <c r="A57" s="38" t="s">
        <v>396</v>
      </c>
      <c r="B57" s="283">
        <v>449</v>
      </c>
      <c r="C57" s="284">
        <v>226</v>
      </c>
      <c r="D57" s="256">
        <f t="shared" si="0"/>
        <v>-49.7</v>
      </c>
      <c r="E57" s="27">
        <f>IFERROR(100/'Skjema total MA'!C57*C57,0)</f>
        <v>0.28853539954639429</v>
      </c>
      <c r="F57" s="144"/>
      <c r="G57" s="33"/>
      <c r="H57" s="144"/>
      <c r="I57" s="144"/>
      <c r="J57" s="33"/>
      <c r="K57" s="33"/>
      <c r="L57" s="158"/>
      <c r="M57" s="158"/>
      <c r="N57" s="147"/>
    </row>
    <row r="58" spans="1:14" s="3" customFormat="1" ht="15.75" x14ac:dyDescent="0.2">
      <c r="A58" s="46" t="s">
        <v>397</v>
      </c>
      <c r="B58" s="285"/>
      <c r="C58" s="286"/>
      <c r="D58" s="257"/>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270</v>
      </c>
      <c r="C61" s="26"/>
      <c r="D61" s="26"/>
      <c r="E61" s="26"/>
      <c r="F61" s="26"/>
      <c r="G61" s="26"/>
      <c r="H61" s="26"/>
      <c r="I61" s="26"/>
      <c r="J61" s="26"/>
      <c r="K61" s="26"/>
      <c r="L61" s="26"/>
      <c r="M61" s="26"/>
    </row>
    <row r="62" spans="1:14" ht="15.75" x14ac:dyDescent="0.25">
      <c r="B62" s="728"/>
      <c r="C62" s="728"/>
      <c r="D62" s="728"/>
      <c r="E62" s="300"/>
      <c r="F62" s="728"/>
      <c r="G62" s="728"/>
      <c r="H62" s="728"/>
      <c r="I62" s="300"/>
      <c r="J62" s="728"/>
      <c r="K62" s="728"/>
      <c r="L62" s="728"/>
      <c r="M62" s="300"/>
    </row>
    <row r="63" spans="1:14" x14ac:dyDescent="0.2">
      <c r="A63" s="143"/>
      <c r="B63" s="724" t="s">
        <v>0</v>
      </c>
      <c r="C63" s="725"/>
      <c r="D63" s="726"/>
      <c r="E63" s="301"/>
      <c r="F63" s="725" t="s">
        <v>1</v>
      </c>
      <c r="G63" s="725"/>
      <c r="H63" s="725"/>
      <c r="I63" s="305"/>
      <c r="J63" s="724" t="s">
        <v>2</v>
      </c>
      <c r="K63" s="725"/>
      <c r="L63" s="725"/>
      <c r="M63" s="305"/>
    </row>
    <row r="64" spans="1:14" x14ac:dyDescent="0.2">
      <c r="A64" s="140"/>
      <c r="B64" s="151" t="s">
        <v>372</v>
      </c>
      <c r="C64" s="151" t="s">
        <v>373</v>
      </c>
      <c r="D64" s="246" t="s">
        <v>3</v>
      </c>
      <c r="E64" s="306" t="s">
        <v>29</v>
      </c>
      <c r="F64" s="151" t="s">
        <v>372</v>
      </c>
      <c r="G64" s="151" t="s">
        <v>373</v>
      </c>
      <c r="H64" s="246" t="s">
        <v>3</v>
      </c>
      <c r="I64" s="306" t="s">
        <v>29</v>
      </c>
      <c r="J64" s="151" t="s">
        <v>372</v>
      </c>
      <c r="K64" s="151" t="s">
        <v>373</v>
      </c>
      <c r="L64" s="246" t="s">
        <v>3</v>
      </c>
      <c r="M64" s="161" t="s">
        <v>29</v>
      </c>
    </row>
    <row r="65" spans="1:14" x14ac:dyDescent="0.2">
      <c r="A65" s="692"/>
      <c r="B65" s="155"/>
      <c r="C65" s="155"/>
      <c r="D65" s="248" t="s">
        <v>4</v>
      </c>
      <c r="E65" s="155" t="s">
        <v>30</v>
      </c>
      <c r="F65" s="160"/>
      <c r="G65" s="160"/>
      <c r="H65" s="246" t="s">
        <v>4</v>
      </c>
      <c r="I65" s="155" t="s">
        <v>30</v>
      </c>
      <c r="J65" s="160"/>
      <c r="K65" s="206"/>
      <c r="L65" s="155" t="s">
        <v>4</v>
      </c>
      <c r="M65" s="155" t="s">
        <v>30</v>
      </c>
    </row>
    <row r="66" spans="1:14" ht="15.75" x14ac:dyDescent="0.2">
      <c r="A66" s="14" t="s">
        <v>23</v>
      </c>
      <c r="B66" s="355"/>
      <c r="C66" s="355"/>
      <c r="D66" s="352"/>
      <c r="E66" s="11"/>
      <c r="F66" s="354"/>
      <c r="G66" s="354"/>
      <c r="H66" s="352"/>
      <c r="I66" s="11"/>
      <c r="J66" s="310"/>
      <c r="K66" s="317"/>
      <c r="L66" s="429"/>
      <c r="M66" s="11"/>
    </row>
    <row r="67" spans="1:14" x14ac:dyDescent="0.2">
      <c r="A67" s="420" t="s">
        <v>9</v>
      </c>
      <c r="B67" s="44"/>
      <c r="C67" s="144"/>
      <c r="D67" s="165"/>
      <c r="E67" s="27"/>
      <c r="F67" s="234"/>
      <c r="G67" s="144"/>
      <c r="H67" s="165"/>
      <c r="I67" s="27"/>
      <c r="J67" s="289"/>
      <c r="K67" s="44"/>
      <c r="L67" s="256"/>
      <c r="M67" s="27"/>
    </row>
    <row r="68" spans="1:14" x14ac:dyDescent="0.2">
      <c r="A68" s="21" t="s">
        <v>10</v>
      </c>
      <c r="B68" s="293"/>
      <c r="C68" s="294"/>
      <c r="D68" s="165"/>
      <c r="E68" s="27"/>
      <c r="F68" s="293"/>
      <c r="G68" s="294"/>
      <c r="H68" s="165"/>
      <c r="I68" s="27"/>
      <c r="J68" s="289"/>
      <c r="K68" s="44"/>
      <c r="L68" s="256"/>
      <c r="M68" s="27"/>
    </row>
    <row r="69" spans="1:14" ht="15.75" x14ac:dyDescent="0.2">
      <c r="A69" s="694" t="s">
        <v>398</v>
      </c>
      <c r="B69" s="287"/>
      <c r="C69" s="287"/>
      <c r="D69" s="165"/>
      <c r="E69" s="418"/>
      <c r="F69" s="287"/>
      <c r="G69" s="287"/>
      <c r="H69" s="165"/>
      <c r="I69" s="418"/>
      <c r="J69" s="287"/>
      <c r="K69" s="287"/>
      <c r="L69" s="165"/>
      <c r="M69" s="23"/>
    </row>
    <row r="70" spans="1:14" x14ac:dyDescent="0.2">
      <c r="A70" s="694" t="s">
        <v>12</v>
      </c>
      <c r="B70" s="295"/>
      <c r="C70" s="296"/>
      <c r="D70" s="165"/>
      <c r="E70" s="418"/>
      <c r="F70" s="287"/>
      <c r="G70" s="287"/>
      <c r="H70" s="165"/>
      <c r="I70" s="418"/>
      <c r="J70" s="287"/>
      <c r="K70" s="287"/>
      <c r="L70" s="165"/>
      <c r="M70" s="23"/>
    </row>
    <row r="71" spans="1:14" x14ac:dyDescent="0.2">
      <c r="A71" s="694" t="s">
        <v>13</v>
      </c>
      <c r="B71" s="235"/>
      <c r="C71" s="291"/>
      <c r="D71" s="165"/>
      <c r="E71" s="418"/>
      <c r="F71" s="287"/>
      <c r="G71" s="287"/>
      <c r="H71" s="165"/>
      <c r="I71" s="418"/>
      <c r="J71" s="287"/>
      <c r="K71" s="287"/>
      <c r="L71" s="165"/>
      <c r="M71" s="23"/>
    </row>
    <row r="72" spans="1:14" ht="15.75" x14ac:dyDescent="0.2">
      <c r="A72" s="694" t="s">
        <v>399</v>
      </c>
      <c r="B72" s="287"/>
      <c r="C72" s="287"/>
      <c r="D72" s="165"/>
      <c r="E72" s="418"/>
      <c r="F72" s="287"/>
      <c r="G72" s="287"/>
      <c r="H72" s="165"/>
      <c r="I72" s="418"/>
      <c r="J72" s="287"/>
      <c r="K72" s="287"/>
      <c r="L72" s="165"/>
      <c r="M72" s="23"/>
    </row>
    <row r="73" spans="1:14" x14ac:dyDescent="0.2">
      <c r="A73" s="694" t="s">
        <v>12</v>
      </c>
      <c r="B73" s="235"/>
      <c r="C73" s="291"/>
      <c r="D73" s="165"/>
      <c r="E73" s="418"/>
      <c r="F73" s="287"/>
      <c r="G73" s="287"/>
      <c r="H73" s="165"/>
      <c r="I73" s="418"/>
      <c r="J73" s="287"/>
      <c r="K73" s="287"/>
      <c r="L73" s="165"/>
      <c r="M73" s="23"/>
    </row>
    <row r="74" spans="1:14" s="3" customFormat="1" x14ac:dyDescent="0.2">
      <c r="A74" s="694" t="s">
        <v>13</v>
      </c>
      <c r="B74" s="235"/>
      <c r="C74" s="291"/>
      <c r="D74" s="165"/>
      <c r="E74" s="418"/>
      <c r="F74" s="287"/>
      <c r="G74" s="287"/>
      <c r="H74" s="165"/>
      <c r="I74" s="418"/>
      <c r="J74" s="287"/>
      <c r="K74" s="287"/>
      <c r="L74" s="165"/>
      <c r="M74" s="23"/>
      <c r="N74" s="147"/>
    </row>
    <row r="75" spans="1:14" s="3" customFormat="1" x14ac:dyDescent="0.2">
      <c r="A75" s="21" t="s">
        <v>346</v>
      </c>
      <c r="B75" s="234"/>
      <c r="C75" s="144"/>
      <c r="D75" s="165"/>
      <c r="E75" s="27"/>
      <c r="F75" s="234"/>
      <c r="G75" s="144"/>
      <c r="H75" s="165"/>
      <c r="I75" s="27"/>
      <c r="J75" s="289"/>
      <c r="K75" s="44"/>
      <c r="L75" s="256"/>
      <c r="M75" s="27"/>
      <c r="N75" s="147"/>
    </row>
    <row r="76" spans="1:14" s="3" customFormat="1" x14ac:dyDescent="0.2">
      <c r="A76" s="21" t="s">
        <v>345</v>
      </c>
      <c r="B76" s="234"/>
      <c r="C76" s="144"/>
      <c r="D76" s="165"/>
      <c r="E76" s="27"/>
      <c r="F76" s="234"/>
      <c r="G76" s="144"/>
      <c r="H76" s="165"/>
      <c r="I76" s="27"/>
      <c r="J76" s="289"/>
      <c r="K76" s="44"/>
      <c r="L76" s="256"/>
      <c r="M76" s="27"/>
      <c r="N76" s="147"/>
    </row>
    <row r="77" spans="1:14" ht="15.75" x14ac:dyDescent="0.2">
      <c r="A77" s="21" t="s">
        <v>400</v>
      </c>
      <c r="B77" s="234"/>
      <c r="C77" s="234"/>
      <c r="D77" s="165"/>
      <c r="E77" s="27"/>
      <c r="F77" s="234"/>
      <c r="G77" s="144"/>
      <c r="H77" s="165"/>
      <c r="I77" s="27"/>
      <c r="J77" s="289"/>
      <c r="K77" s="44"/>
      <c r="L77" s="256"/>
      <c r="M77" s="27"/>
    </row>
    <row r="78" spans="1:14" x14ac:dyDescent="0.2">
      <c r="A78" s="21" t="s">
        <v>9</v>
      </c>
      <c r="B78" s="234"/>
      <c r="C78" s="144"/>
      <c r="D78" s="165"/>
      <c r="E78" s="27"/>
      <c r="F78" s="234"/>
      <c r="G78" s="144"/>
      <c r="H78" s="165"/>
      <c r="I78" s="27"/>
      <c r="J78" s="289"/>
      <c r="K78" s="44"/>
      <c r="L78" s="256"/>
      <c r="M78" s="27"/>
    </row>
    <row r="79" spans="1:14" x14ac:dyDescent="0.2">
      <c r="A79" s="21" t="s">
        <v>10</v>
      </c>
      <c r="B79" s="293"/>
      <c r="C79" s="294"/>
      <c r="D79" s="165"/>
      <c r="E79" s="27"/>
      <c r="F79" s="293"/>
      <c r="G79" s="294"/>
      <c r="H79" s="165"/>
      <c r="I79" s="27"/>
      <c r="J79" s="289"/>
      <c r="K79" s="44"/>
      <c r="L79" s="256"/>
      <c r="M79" s="27"/>
    </row>
    <row r="80" spans="1:14" ht="15.75" x14ac:dyDescent="0.2">
      <c r="A80" s="694" t="s">
        <v>398</v>
      </c>
      <c r="B80" s="287"/>
      <c r="C80" s="287"/>
      <c r="D80" s="165"/>
      <c r="E80" s="418"/>
      <c r="F80" s="287"/>
      <c r="G80" s="287"/>
      <c r="H80" s="165"/>
      <c r="I80" s="418"/>
      <c r="J80" s="287"/>
      <c r="K80" s="287"/>
      <c r="L80" s="165"/>
      <c r="M80" s="23"/>
    </row>
    <row r="81" spans="1:13" x14ac:dyDescent="0.2">
      <c r="A81" s="694" t="s">
        <v>12</v>
      </c>
      <c r="B81" s="235"/>
      <c r="C81" s="291"/>
      <c r="D81" s="165"/>
      <c r="E81" s="418"/>
      <c r="F81" s="287"/>
      <c r="G81" s="287"/>
      <c r="H81" s="165"/>
      <c r="I81" s="418"/>
      <c r="J81" s="287"/>
      <c r="K81" s="287"/>
      <c r="L81" s="165"/>
      <c r="M81" s="23"/>
    </row>
    <row r="82" spans="1:13" x14ac:dyDescent="0.2">
      <c r="A82" s="694" t="s">
        <v>13</v>
      </c>
      <c r="B82" s="235"/>
      <c r="C82" s="291"/>
      <c r="D82" s="165"/>
      <c r="E82" s="418"/>
      <c r="F82" s="287"/>
      <c r="G82" s="287"/>
      <c r="H82" s="165"/>
      <c r="I82" s="418"/>
      <c r="J82" s="287"/>
      <c r="K82" s="287"/>
      <c r="L82" s="165"/>
      <c r="M82" s="23"/>
    </row>
    <row r="83" spans="1:13" ht="15.75" x14ac:dyDescent="0.2">
      <c r="A83" s="694" t="s">
        <v>399</v>
      </c>
      <c r="B83" s="287"/>
      <c r="C83" s="287"/>
      <c r="D83" s="165"/>
      <c r="E83" s="418"/>
      <c r="F83" s="287"/>
      <c r="G83" s="287"/>
      <c r="H83" s="165"/>
      <c r="I83" s="418"/>
      <c r="J83" s="287"/>
      <c r="K83" s="287"/>
      <c r="L83" s="165"/>
      <c r="M83" s="23"/>
    </row>
    <row r="84" spans="1:13" x14ac:dyDescent="0.2">
      <c r="A84" s="694" t="s">
        <v>12</v>
      </c>
      <c r="B84" s="235"/>
      <c r="C84" s="291"/>
      <c r="D84" s="165"/>
      <c r="E84" s="418"/>
      <c r="F84" s="287"/>
      <c r="G84" s="287"/>
      <c r="H84" s="165"/>
      <c r="I84" s="418"/>
      <c r="J84" s="287"/>
      <c r="K84" s="287"/>
      <c r="L84" s="165"/>
      <c r="M84" s="23"/>
    </row>
    <row r="85" spans="1:13" x14ac:dyDescent="0.2">
      <c r="A85" s="694" t="s">
        <v>13</v>
      </c>
      <c r="B85" s="235"/>
      <c r="C85" s="291"/>
      <c r="D85" s="165"/>
      <c r="E85" s="418"/>
      <c r="F85" s="287"/>
      <c r="G85" s="287"/>
      <c r="H85" s="165"/>
      <c r="I85" s="418"/>
      <c r="J85" s="287"/>
      <c r="K85" s="287"/>
      <c r="L85" s="165"/>
      <c r="M85" s="23"/>
    </row>
    <row r="86" spans="1:13" ht="15.75" x14ac:dyDescent="0.2">
      <c r="A86" s="21" t="s">
        <v>401</v>
      </c>
      <c r="B86" s="234"/>
      <c r="C86" s="144"/>
      <c r="D86" s="165"/>
      <c r="E86" s="27"/>
      <c r="F86" s="234"/>
      <c r="G86" s="144"/>
      <c r="H86" s="165"/>
      <c r="I86" s="27"/>
      <c r="J86" s="289"/>
      <c r="K86" s="44"/>
      <c r="L86" s="256"/>
      <c r="M86" s="27"/>
    </row>
    <row r="87" spans="1:13" ht="15.75" x14ac:dyDescent="0.2">
      <c r="A87" s="13" t="s">
        <v>383</v>
      </c>
      <c r="B87" s="355"/>
      <c r="C87" s="355"/>
      <c r="D87" s="170"/>
      <c r="E87" s="11"/>
      <c r="F87" s="354"/>
      <c r="G87" s="354"/>
      <c r="H87" s="170"/>
      <c r="I87" s="11"/>
      <c r="J87" s="310"/>
      <c r="K87" s="236"/>
      <c r="L87" s="429"/>
      <c r="M87" s="11"/>
    </row>
    <row r="88" spans="1:13" x14ac:dyDescent="0.2">
      <c r="A88" s="21" t="s">
        <v>9</v>
      </c>
      <c r="B88" s="234"/>
      <c r="C88" s="144"/>
      <c r="D88" s="165"/>
      <c r="E88" s="27"/>
      <c r="F88" s="234"/>
      <c r="G88" s="144"/>
      <c r="H88" s="165"/>
      <c r="I88" s="27"/>
      <c r="J88" s="289"/>
      <c r="K88" s="44"/>
      <c r="L88" s="256"/>
      <c r="M88" s="27"/>
    </row>
    <row r="89" spans="1:13" x14ac:dyDescent="0.2">
      <c r="A89" s="21" t="s">
        <v>10</v>
      </c>
      <c r="B89" s="234"/>
      <c r="C89" s="144"/>
      <c r="D89" s="165"/>
      <c r="E89" s="27"/>
      <c r="F89" s="234"/>
      <c r="G89" s="144"/>
      <c r="H89" s="165"/>
      <c r="I89" s="27"/>
      <c r="J89" s="289"/>
      <c r="K89" s="44"/>
      <c r="L89" s="256"/>
      <c r="M89" s="27"/>
    </row>
    <row r="90" spans="1:13" ht="15.75" x14ac:dyDescent="0.2">
      <c r="A90" s="694" t="s">
        <v>398</v>
      </c>
      <c r="B90" s="287"/>
      <c r="C90" s="287"/>
      <c r="D90" s="165"/>
      <c r="E90" s="418"/>
      <c r="F90" s="287"/>
      <c r="G90" s="287"/>
      <c r="H90" s="165"/>
      <c r="I90" s="418"/>
      <c r="J90" s="287"/>
      <c r="K90" s="287"/>
      <c r="L90" s="165"/>
      <c r="M90" s="23"/>
    </row>
    <row r="91" spans="1:13" x14ac:dyDescent="0.2">
      <c r="A91" s="694" t="s">
        <v>12</v>
      </c>
      <c r="B91" s="235"/>
      <c r="C91" s="291"/>
      <c r="D91" s="165"/>
      <c r="E91" s="418"/>
      <c r="F91" s="287"/>
      <c r="G91" s="287"/>
      <c r="H91" s="165"/>
      <c r="I91" s="418"/>
      <c r="J91" s="287"/>
      <c r="K91" s="287"/>
      <c r="L91" s="165"/>
      <c r="M91" s="23"/>
    </row>
    <row r="92" spans="1:13" x14ac:dyDescent="0.2">
      <c r="A92" s="694" t="s">
        <v>13</v>
      </c>
      <c r="B92" s="235"/>
      <c r="C92" s="291"/>
      <c r="D92" s="165"/>
      <c r="E92" s="418"/>
      <c r="F92" s="287"/>
      <c r="G92" s="287"/>
      <c r="H92" s="165"/>
      <c r="I92" s="418"/>
      <c r="J92" s="287"/>
      <c r="K92" s="287"/>
      <c r="L92" s="165"/>
      <c r="M92" s="23"/>
    </row>
    <row r="93" spans="1:13" ht="15.75" x14ac:dyDescent="0.2">
      <c r="A93" s="694" t="s">
        <v>399</v>
      </c>
      <c r="B93" s="287"/>
      <c r="C93" s="287"/>
      <c r="D93" s="165"/>
      <c r="E93" s="418"/>
      <c r="F93" s="287"/>
      <c r="G93" s="287"/>
      <c r="H93" s="165"/>
      <c r="I93" s="418"/>
      <c r="J93" s="287"/>
      <c r="K93" s="287"/>
      <c r="L93" s="165"/>
      <c r="M93" s="23"/>
    </row>
    <row r="94" spans="1:13" x14ac:dyDescent="0.2">
      <c r="A94" s="694" t="s">
        <v>12</v>
      </c>
      <c r="B94" s="235"/>
      <c r="C94" s="291"/>
      <c r="D94" s="165"/>
      <c r="E94" s="418"/>
      <c r="F94" s="287"/>
      <c r="G94" s="287"/>
      <c r="H94" s="165"/>
      <c r="I94" s="418"/>
      <c r="J94" s="287"/>
      <c r="K94" s="287"/>
      <c r="L94" s="165"/>
      <c r="M94" s="23"/>
    </row>
    <row r="95" spans="1:13" x14ac:dyDescent="0.2">
      <c r="A95" s="694" t="s">
        <v>13</v>
      </c>
      <c r="B95" s="235"/>
      <c r="C95" s="291"/>
      <c r="D95" s="165"/>
      <c r="E95" s="418"/>
      <c r="F95" s="287"/>
      <c r="G95" s="287"/>
      <c r="H95" s="165"/>
      <c r="I95" s="418"/>
      <c r="J95" s="287"/>
      <c r="K95" s="287"/>
      <c r="L95" s="165"/>
      <c r="M95" s="23"/>
    </row>
    <row r="96" spans="1:13" x14ac:dyDescent="0.2">
      <c r="A96" s="21" t="s">
        <v>344</v>
      </c>
      <c r="B96" s="234"/>
      <c r="C96" s="144"/>
      <c r="D96" s="165"/>
      <c r="E96" s="27"/>
      <c r="F96" s="234"/>
      <c r="G96" s="144"/>
      <c r="H96" s="165"/>
      <c r="I96" s="27"/>
      <c r="J96" s="289"/>
      <c r="K96" s="44"/>
      <c r="L96" s="256"/>
      <c r="M96" s="27"/>
    </row>
    <row r="97" spans="1:13" x14ac:dyDescent="0.2">
      <c r="A97" s="21" t="s">
        <v>343</v>
      </c>
      <c r="B97" s="234"/>
      <c r="C97" s="144"/>
      <c r="D97" s="165"/>
      <c r="E97" s="27"/>
      <c r="F97" s="234"/>
      <c r="G97" s="144"/>
      <c r="H97" s="165"/>
      <c r="I97" s="27"/>
      <c r="J97" s="289"/>
      <c r="K97" s="44"/>
      <c r="L97" s="256"/>
      <c r="M97" s="27"/>
    </row>
    <row r="98" spans="1:13" ht="15.75" x14ac:dyDescent="0.2">
      <c r="A98" s="21" t="s">
        <v>400</v>
      </c>
      <c r="B98" s="234"/>
      <c r="C98" s="234"/>
      <c r="D98" s="165"/>
      <c r="E98" s="27"/>
      <c r="F98" s="293"/>
      <c r="G98" s="293"/>
      <c r="H98" s="165"/>
      <c r="I98" s="27"/>
      <c r="J98" s="289"/>
      <c r="K98" s="44"/>
      <c r="L98" s="256"/>
      <c r="M98" s="27"/>
    </row>
    <row r="99" spans="1:13" x14ac:dyDescent="0.2">
      <c r="A99" s="21" t="s">
        <v>9</v>
      </c>
      <c r="B99" s="293"/>
      <c r="C99" s="294"/>
      <c r="D99" s="165"/>
      <c r="E99" s="27"/>
      <c r="F99" s="234"/>
      <c r="G99" s="144"/>
      <c r="H99" s="165"/>
      <c r="I99" s="27"/>
      <c r="J99" s="289"/>
      <c r="K99" s="44"/>
      <c r="L99" s="256"/>
      <c r="M99" s="27"/>
    </row>
    <row r="100" spans="1:13" x14ac:dyDescent="0.2">
      <c r="A100" s="21" t="s">
        <v>10</v>
      </c>
      <c r="B100" s="293"/>
      <c r="C100" s="294"/>
      <c r="D100" s="165"/>
      <c r="E100" s="27"/>
      <c r="F100" s="234"/>
      <c r="G100" s="234"/>
      <c r="H100" s="165"/>
      <c r="I100" s="27"/>
      <c r="J100" s="289"/>
      <c r="K100" s="44"/>
      <c r="L100" s="256"/>
      <c r="M100" s="27"/>
    </row>
    <row r="101" spans="1:13" ht="15.75" x14ac:dyDescent="0.2">
      <c r="A101" s="694" t="s">
        <v>398</v>
      </c>
      <c r="B101" s="287"/>
      <c r="C101" s="287"/>
      <c r="D101" s="165"/>
      <c r="E101" s="418"/>
      <c r="F101" s="287"/>
      <c r="G101" s="287"/>
      <c r="H101" s="165"/>
      <c r="I101" s="418"/>
      <c r="J101" s="287"/>
      <c r="K101" s="287"/>
      <c r="L101" s="165"/>
      <c r="M101" s="23"/>
    </row>
    <row r="102" spans="1:13" x14ac:dyDescent="0.2">
      <c r="A102" s="694" t="s">
        <v>12</v>
      </c>
      <c r="B102" s="235"/>
      <c r="C102" s="291"/>
      <c r="D102" s="165"/>
      <c r="E102" s="418"/>
      <c r="F102" s="287"/>
      <c r="G102" s="287"/>
      <c r="H102" s="165"/>
      <c r="I102" s="418"/>
      <c r="J102" s="287"/>
      <c r="K102" s="287"/>
      <c r="L102" s="165"/>
      <c r="M102" s="23"/>
    </row>
    <row r="103" spans="1:13" x14ac:dyDescent="0.2">
      <c r="A103" s="694" t="s">
        <v>13</v>
      </c>
      <c r="B103" s="235"/>
      <c r="C103" s="291"/>
      <c r="D103" s="165"/>
      <c r="E103" s="418"/>
      <c r="F103" s="287"/>
      <c r="G103" s="287"/>
      <c r="H103" s="165"/>
      <c r="I103" s="418"/>
      <c r="J103" s="287"/>
      <c r="K103" s="287"/>
      <c r="L103" s="165"/>
      <c r="M103" s="23"/>
    </row>
    <row r="104" spans="1:13" ht="15.75" x14ac:dyDescent="0.2">
      <c r="A104" s="694" t="s">
        <v>399</v>
      </c>
      <c r="B104" s="287"/>
      <c r="C104" s="287"/>
      <c r="D104" s="165"/>
      <c r="E104" s="418"/>
      <c r="F104" s="287"/>
      <c r="G104" s="287"/>
      <c r="H104" s="165"/>
      <c r="I104" s="418"/>
      <c r="J104" s="287"/>
      <c r="K104" s="287"/>
      <c r="L104" s="165"/>
      <c r="M104" s="23"/>
    </row>
    <row r="105" spans="1:13" x14ac:dyDescent="0.2">
      <c r="A105" s="694" t="s">
        <v>12</v>
      </c>
      <c r="B105" s="235"/>
      <c r="C105" s="291"/>
      <c r="D105" s="165"/>
      <c r="E105" s="418"/>
      <c r="F105" s="287"/>
      <c r="G105" s="287"/>
      <c r="H105" s="165"/>
      <c r="I105" s="418"/>
      <c r="J105" s="287"/>
      <c r="K105" s="287"/>
      <c r="L105" s="165"/>
      <c r="M105" s="23"/>
    </row>
    <row r="106" spans="1:13" x14ac:dyDescent="0.2">
      <c r="A106" s="694" t="s">
        <v>13</v>
      </c>
      <c r="B106" s="235"/>
      <c r="C106" s="291"/>
      <c r="D106" s="165"/>
      <c r="E106" s="418"/>
      <c r="F106" s="287"/>
      <c r="G106" s="287"/>
      <c r="H106" s="165"/>
      <c r="I106" s="418"/>
      <c r="J106" s="287"/>
      <c r="K106" s="287"/>
      <c r="L106" s="165"/>
      <c r="M106" s="23"/>
    </row>
    <row r="107" spans="1:13" ht="15.75" x14ac:dyDescent="0.2">
      <c r="A107" s="21" t="s">
        <v>402</v>
      </c>
      <c r="B107" s="234"/>
      <c r="C107" s="144"/>
      <c r="D107" s="165"/>
      <c r="E107" s="27"/>
      <c r="F107" s="234"/>
      <c r="G107" s="144"/>
      <c r="H107" s="165"/>
      <c r="I107" s="27"/>
      <c r="J107" s="289"/>
      <c r="K107" s="44"/>
      <c r="L107" s="256"/>
      <c r="M107" s="27"/>
    </row>
    <row r="108" spans="1:13" ht="15.75" x14ac:dyDescent="0.2">
      <c r="A108" s="21" t="s">
        <v>403</v>
      </c>
      <c r="B108" s="234"/>
      <c r="C108" s="234"/>
      <c r="D108" s="165"/>
      <c r="E108" s="27"/>
      <c r="F108" s="234"/>
      <c r="G108" s="234"/>
      <c r="H108" s="165"/>
      <c r="I108" s="27"/>
      <c r="J108" s="289"/>
      <c r="K108" s="44"/>
      <c r="L108" s="256"/>
      <c r="M108" s="27"/>
    </row>
    <row r="109" spans="1:13" ht="15.75" x14ac:dyDescent="0.2">
      <c r="A109" s="21" t="s">
        <v>404</v>
      </c>
      <c r="B109" s="234"/>
      <c r="C109" s="234"/>
      <c r="D109" s="165"/>
      <c r="E109" s="27"/>
      <c r="F109" s="234"/>
      <c r="G109" s="234"/>
      <c r="H109" s="165"/>
      <c r="I109" s="27"/>
      <c r="J109" s="289"/>
      <c r="K109" s="44"/>
      <c r="L109" s="256"/>
      <c r="M109" s="27"/>
    </row>
    <row r="110" spans="1:13" ht="15.75" x14ac:dyDescent="0.2">
      <c r="A110" s="21" t="s">
        <v>405</v>
      </c>
      <c r="B110" s="234"/>
      <c r="C110" s="234"/>
      <c r="D110" s="165"/>
      <c r="E110" s="27"/>
      <c r="F110" s="234"/>
      <c r="G110" s="234"/>
      <c r="H110" s="165"/>
      <c r="I110" s="27"/>
      <c r="J110" s="289"/>
      <c r="K110" s="44"/>
      <c r="L110" s="256"/>
      <c r="M110" s="27"/>
    </row>
    <row r="111" spans="1:13" ht="15.75" x14ac:dyDescent="0.2">
      <c r="A111" s="13" t="s">
        <v>384</v>
      </c>
      <c r="B111" s="309"/>
      <c r="C111" s="158"/>
      <c r="D111" s="170"/>
      <c r="E111" s="11"/>
      <c r="F111" s="309"/>
      <c r="G111" s="158"/>
      <c r="H111" s="170"/>
      <c r="I111" s="11"/>
      <c r="J111" s="310"/>
      <c r="K111" s="236"/>
      <c r="L111" s="429"/>
      <c r="M111" s="11"/>
    </row>
    <row r="112" spans="1:13" x14ac:dyDescent="0.2">
      <c r="A112" s="21" t="s">
        <v>9</v>
      </c>
      <c r="B112" s="234"/>
      <c r="C112" s="144"/>
      <c r="D112" s="165"/>
      <c r="E112" s="27"/>
      <c r="F112" s="234"/>
      <c r="G112" s="144"/>
      <c r="H112" s="165"/>
      <c r="I112" s="27"/>
      <c r="J112" s="289"/>
      <c r="K112" s="44"/>
      <c r="L112" s="256"/>
      <c r="M112" s="27"/>
    </row>
    <row r="113" spans="1:14" x14ac:dyDescent="0.2">
      <c r="A113" s="21" t="s">
        <v>10</v>
      </c>
      <c r="B113" s="234"/>
      <c r="C113" s="144"/>
      <c r="D113" s="165"/>
      <c r="E113" s="27"/>
      <c r="F113" s="234"/>
      <c r="G113" s="144"/>
      <c r="H113" s="165"/>
      <c r="I113" s="27"/>
      <c r="J113" s="289"/>
      <c r="K113" s="44"/>
      <c r="L113" s="256"/>
      <c r="M113" s="27"/>
    </row>
    <row r="114" spans="1:14" x14ac:dyDescent="0.2">
      <c r="A114" s="21" t="s">
        <v>26</v>
      </c>
      <c r="B114" s="234"/>
      <c r="C114" s="144"/>
      <c r="D114" s="165"/>
      <c r="E114" s="27"/>
      <c r="F114" s="234"/>
      <c r="G114" s="144"/>
      <c r="H114" s="165"/>
      <c r="I114" s="27"/>
      <c r="J114" s="289"/>
      <c r="K114" s="44"/>
      <c r="L114" s="256"/>
      <c r="M114" s="27"/>
    </row>
    <row r="115" spans="1:14" x14ac:dyDescent="0.2">
      <c r="A115" s="694" t="s">
        <v>15</v>
      </c>
      <c r="B115" s="287"/>
      <c r="C115" s="287"/>
      <c r="D115" s="165"/>
      <c r="E115" s="418"/>
      <c r="F115" s="287"/>
      <c r="G115" s="287"/>
      <c r="H115" s="165"/>
      <c r="I115" s="418"/>
      <c r="J115" s="287"/>
      <c r="K115" s="287"/>
      <c r="L115" s="165"/>
      <c r="M115" s="23"/>
    </row>
    <row r="116" spans="1:14" ht="15.75" x14ac:dyDescent="0.2">
      <c r="A116" s="21" t="s">
        <v>410</v>
      </c>
      <c r="B116" s="234"/>
      <c r="C116" s="234"/>
      <c r="D116" s="165"/>
      <c r="E116" s="27"/>
      <c r="F116" s="234"/>
      <c r="G116" s="234"/>
      <c r="H116" s="165"/>
      <c r="I116" s="27"/>
      <c r="J116" s="289"/>
      <c r="K116" s="44"/>
      <c r="L116" s="256"/>
      <c r="M116" s="27"/>
    </row>
    <row r="117" spans="1:14" ht="15.75" x14ac:dyDescent="0.2">
      <c r="A117" s="21" t="s">
        <v>411</v>
      </c>
      <c r="B117" s="234"/>
      <c r="C117" s="234"/>
      <c r="D117" s="165"/>
      <c r="E117" s="27"/>
      <c r="F117" s="234"/>
      <c r="G117" s="234"/>
      <c r="H117" s="165"/>
      <c r="I117" s="27"/>
      <c r="J117" s="289"/>
      <c r="K117" s="44"/>
      <c r="L117" s="256"/>
      <c r="M117" s="27"/>
    </row>
    <row r="118" spans="1:14" ht="15.75" x14ac:dyDescent="0.2">
      <c r="A118" s="21" t="s">
        <v>405</v>
      </c>
      <c r="B118" s="234"/>
      <c r="C118" s="234"/>
      <c r="D118" s="165"/>
      <c r="E118" s="27"/>
      <c r="F118" s="234"/>
      <c r="G118" s="234"/>
      <c r="H118" s="165"/>
      <c r="I118" s="27"/>
      <c r="J118" s="289"/>
      <c r="K118" s="44"/>
      <c r="L118" s="256"/>
      <c r="M118" s="27"/>
    </row>
    <row r="119" spans="1:14" ht="15.75" x14ac:dyDescent="0.2">
      <c r="A119" s="13" t="s">
        <v>385</v>
      </c>
      <c r="B119" s="309"/>
      <c r="C119" s="158"/>
      <c r="D119" s="170"/>
      <c r="E119" s="11"/>
      <c r="F119" s="309"/>
      <c r="G119" s="158"/>
      <c r="H119" s="170"/>
      <c r="I119" s="11"/>
      <c r="J119" s="310"/>
      <c r="K119" s="236"/>
      <c r="L119" s="429"/>
      <c r="M119" s="11"/>
    </row>
    <row r="120" spans="1:14" x14ac:dyDescent="0.2">
      <c r="A120" s="21" t="s">
        <v>9</v>
      </c>
      <c r="B120" s="234"/>
      <c r="C120" s="144"/>
      <c r="D120" s="165"/>
      <c r="E120" s="27"/>
      <c r="F120" s="234"/>
      <c r="G120" s="144"/>
      <c r="H120" s="165"/>
      <c r="I120" s="27"/>
      <c r="J120" s="289"/>
      <c r="K120" s="44"/>
      <c r="L120" s="256"/>
      <c r="M120" s="27"/>
    </row>
    <row r="121" spans="1:14" x14ac:dyDescent="0.2">
      <c r="A121" s="21" t="s">
        <v>10</v>
      </c>
      <c r="B121" s="234"/>
      <c r="C121" s="144"/>
      <c r="D121" s="165"/>
      <c r="E121" s="27"/>
      <c r="F121" s="234"/>
      <c r="G121" s="144"/>
      <c r="H121" s="165"/>
      <c r="I121" s="27"/>
      <c r="J121" s="289"/>
      <c r="K121" s="44"/>
      <c r="L121" s="256"/>
      <c r="M121" s="27"/>
    </row>
    <row r="122" spans="1:14" x14ac:dyDescent="0.2">
      <c r="A122" s="21" t="s">
        <v>26</v>
      </c>
      <c r="B122" s="234"/>
      <c r="C122" s="144"/>
      <c r="D122" s="165"/>
      <c r="E122" s="27"/>
      <c r="F122" s="234"/>
      <c r="G122" s="144"/>
      <c r="H122" s="165"/>
      <c r="I122" s="27"/>
      <c r="J122" s="289"/>
      <c r="K122" s="44"/>
      <c r="L122" s="256"/>
      <c r="M122" s="27"/>
    </row>
    <row r="123" spans="1:14" x14ac:dyDescent="0.2">
      <c r="A123" s="694" t="s">
        <v>14</v>
      </c>
      <c r="B123" s="287"/>
      <c r="C123" s="287"/>
      <c r="D123" s="165"/>
      <c r="E123" s="418"/>
      <c r="F123" s="287"/>
      <c r="G123" s="287"/>
      <c r="H123" s="165"/>
      <c r="I123" s="418"/>
      <c r="J123" s="287"/>
      <c r="K123" s="287"/>
      <c r="L123" s="165"/>
      <c r="M123" s="23"/>
    </row>
    <row r="124" spans="1:14" ht="15.75" x14ac:dyDescent="0.2">
      <c r="A124" s="21" t="s">
        <v>412</v>
      </c>
      <c r="B124" s="234"/>
      <c r="C124" s="234"/>
      <c r="D124" s="165"/>
      <c r="E124" s="27"/>
      <c r="F124" s="234"/>
      <c r="G124" s="234"/>
      <c r="H124" s="165"/>
      <c r="I124" s="27"/>
      <c r="J124" s="289"/>
      <c r="K124" s="44"/>
      <c r="L124" s="256"/>
      <c r="M124" s="27"/>
    </row>
    <row r="125" spans="1:14" ht="15.75" x14ac:dyDescent="0.2">
      <c r="A125" s="21" t="s">
        <v>404</v>
      </c>
      <c r="B125" s="234"/>
      <c r="C125" s="234"/>
      <c r="D125" s="165"/>
      <c r="E125" s="27"/>
      <c r="F125" s="234"/>
      <c r="G125" s="234"/>
      <c r="H125" s="165"/>
      <c r="I125" s="27"/>
      <c r="J125" s="289"/>
      <c r="K125" s="44"/>
      <c r="L125" s="256"/>
      <c r="M125" s="27"/>
    </row>
    <row r="126" spans="1:14" ht="15.75" x14ac:dyDescent="0.2">
      <c r="A126" s="10" t="s">
        <v>405</v>
      </c>
      <c r="B126" s="45"/>
      <c r="C126" s="45"/>
      <c r="D126" s="166"/>
      <c r="E126" s="419"/>
      <c r="F126" s="45"/>
      <c r="G126" s="45"/>
      <c r="H126" s="166"/>
      <c r="I126" s="22"/>
      <c r="J126" s="290"/>
      <c r="K126" s="45"/>
      <c r="L126" s="257"/>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8"/>
      <c r="C130" s="728"/>
      <c r="D130" s="728"/>
      <c r="E130" s="300"/>
      <c r="F130" s="728"/>
      <c r="G130" s="728"/>
      <c r="H130" s="728"/>
      <c r="I130" s="300"/>
      <c r="J130" s="728"/>
      <c r="K130" s="728"/>
      <c r="L130" s="728"/>
      <c r="M130" s="300"/>
    </row>
    <row r="131" spans="1:14" s="3" customFormat="1" x14ac:dyDescent="0.2">
      <c r="A131" s="143"/>
      <c r="B131" s="724" t="s">
        <v>0</v>
      </c>
      <c r="C131" s="725"/>
      <c r="D131" s="725"/>
      <c r="E131" s="302"/>
      <c r="F131" s="724" t="s">
        <v>1</v>
      </c>
      <c r="G131" s="725"/>
      <c r="H131" s="725"/>
      <c r="I131" s="305"/>
      <c r="J131" s="724" t="s">
        <v>2</v>
      </c>
      <c r="K131" s="725"/>
      <c r="L131" s="725"/>
      <c r="M131" s="305"/>
      <c r="N131" s="147"/>
    </row>
    <row r="132" spans="1:14" s="3" customFormat="1" x14ac:dyDescent="0.2">
      <c r="A132" s="140"/>
      <c r="B132" s="151" t="s">
        <v>372</v>
      </c>
      <c r="C132" s="151" t="s">
        <v>373</v>
      </c>
      <c r="D132" s="246" t="s">
        <v>3</v>
      </c>
      <c r="E132" s="306" t="s">
        <v>29</v>
      </c>
      <c r="F132" s="151" t="s">
        <v>372</v>
      </c>
      <c r="G132" s="151" t="s">
        <v>373</v>
      </c>
      <c r="H132" s="206" t="s">
        <v>3</v>
      </c>
      <c r="I132" s="161" t="s">
        <v>29</v>
      </c>
      <c r="J132" s="247" t="s">
        <v>372</v>
      </c>
      <c r="K132" s="247" t="s">
        <v>373</v>
      </c>
      <c r="L132" s="248" t="s">
        <v>3</v>
      </c>
      <c r="M132" s="161" t="s">
        <v>29</v>
      </c>
      <c r="N132" s="147"/>
    </row>
    <row r="133" spans="1:14" s="3" customFormat="1" x14ac:dyDescent="0.2">
      <c r="A133" s="692"/>
      <c r="B133" s="155"/>
      <c r="C133" s="155"/>
      <c r="D133" s="248" t="s">
        <v>4</v>
      </c>
      <c r="E133" s="155" t="s">
        <v>30</v>
      </c>
      <c r="F133" s="160"/>
      <c r="G133" s="160"/>
      <c r="H133" s="206" t="s">
        <v>4</v>
      </c>
      <c r="I133" s="155" t="s">
        <v>30</v>
      </c>
      <c r="J133" s="155"/>
      <c r="K133" s="155"/>
      <c r="L133" s="149" t="s">
        <v>4</v>
      </c>
      <c r="M133" s="155" t="s">
        <v>30</v>
      </c>
      <c r="N133" s="147"/>
    </row>
    <row r="134" spans="1:14" s="3" customFormat="1" ht="15.75" x14ac:dyDescent="0.2">
      <c r="A134" s="14" t="s">
        <v>406</v>
      </c>
      <c r="B134" s="236"/>
      <c r="C134" s="310"/>
      <c r="D134" s="352"/>
      <c r="E134" s="11"/>
      <c r="F134" s="317"/>
      <c r="G134" s="318"/>
      <c r="H134" s="432"/>
      <c r="I134" s="24"/>
      <c r="J134" s="319"/>
      <c r="K134" s="319"/>
      <c r="L134" s="428"/>
      <c r="M134" s="11"/>
      <c r="N134" s="147"/>
    </row>
    <row r="135" spans="1:14" s="3" customFormat="1" ht="15.75" x14ac:dyDescent="0.2">
      <c r="A135" s="13" t="s">
        <v>409</v>
      </c>
      <c r="B135" s="236"/>
      <c r="C135" s="310"/>
      <c r="D135" s="170"/>
      <c r="E135" s="11"/>
      <c r="F135" s="236"/>
      <c r="G135" s="310"/>
      <c r="H135" s="433"/>
      <c r="I135" s="24"/>
      <c r="J135" s="309"/>
      <c r="K135" s="309"/>
      <c r="L135" s="429"/>
      <c r="M135" s="11"/>
      <c r="N135" s="147"/>
    </row>
    <row r="136" spans="1:14" s="3" customFormat="1" ht="15.75" x14ac:dyDescent="0.2">
      <c r="A136" s="13" t="s">
        <v>407</v>
      </c>
      <c r="B136" s="236"/>
      <c r="C136" s="310"/>
      <c r="D136" s="170"/>
      <c r="E136" s="11"/>
      <c r="F136" s="236"/>
      <c r="G136" s="310"/>
      <c r="H136" s="433"/>
      <c r="I136" s="24"/>
      <c r="J136" s="309"/>
      <c r="K136" s="309"/>
      <c r="L136" s="429"/>
      <c r="M136" s="11"/>
      <c r="N136" s="147"/>
    </row>
    <row r="137" spans="1:14" s="3" customFormat="1" ht="15.75" x14ac:dyDescent="0.2">
      <c r="A137" s="41" t="s">
        <v>413</v>
      </c>
      <c r="B137" s="278"/>
      <c r="C137" s="316"/>
      <c r="D137" s="168"/>
      <c r="E137" s="9"/>
      <c r="F137" s="278"/>
      <c r="G137" s="316"/>
      <c r="H137" s="434"/>
      <c r="I137" s="36"/>
      <c r="J137" s="315"/>
      <c r="K137" s="315"/>
      <c r="L137" s="430"/>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606" priority="132">
      <formula>kvartal &lt; 4</formula>
    </cfRule>
  </conditionalFormatting>
  <conditionalFormatting sqref="B69">
    <cfRule type="expression" dxfId="605" priority="100">
      <formula>kvartal &lt; 4</formula>
    </cfRule>
  </conditionalFormatting>
  <conditionalFormatting sqref="C69">
    <cfRule type="expression" dxfId="604" priority="99">
      <formula>kvartal &lt; 4</formula>
    </cfRule>
  </conditionalFormatting>
  <conditionalFormatting sqref="B72">
    <cfRule type="expression" dxfId="603" priority="98">
      <formula>kvartal &lt; 4</formula>
    </cfRule>
  </conditionalFormatting>
  <conditionalFormatting sqref="C72">
    <cfRule type="expression" dxfId="602" priority="97">
      <formula>kvartal &lt; 4</formula>
    </cfRule>
  </conditionalFormatting>
  <conditionalFormatting sqref="B80">
    <cfRule type="expression" dxfId="601" priority="96">
      <formula>kvartal &lt; 4</formula>
    </cfRule>
  </conditionalFormatting>
  <conditionalFormatting sqref="C80">
    <cfRule type="expression" dxfId="600" priority="95">
      <formula>kvartal &lt; 4</formula>
    </cfRule>
  </conditionalFormatting>
  <conditionalFormatting sqref="B83">
    <cfRule type="expression" dxfId="599" priority="94">
      <formula>kvartal &lt; 4</formula>
    </cfRule>
  </conditionalFormatting>
  <conditionalFormatting sqref="C83">
    <cfRule type="expression" dxfId="598" priority="93">
      <formula>kvartal &lt; 4</formula>
    </cfRule>
  </conditionalFormatting>
  <conditionalFormatting sqref="B90">
    <cfRule type="expression" dxfId="597" priority="84">
      <formula>kvartal &lt; 4</formula>
    </cfRule>
  </conditionalFormatting>
  <conditionalFormatting sqref="C90">
    <cfRule type="expression" dxfId="596" priority="83">
      <formula>kvartal &lt; 4</formula>
    </cfRule>
  </conditionalFormatting>
  <conditionalFormatting sqref="B93">
    <cfRule type="expression" dxfId="595" priority="82">
      <formula>kvartal &lt; 4</formula>
    </cfRule>
  </conditionalFormatting>
  <conditionalFormatting sqref="C93">
    <cfRule type="expression" dxfId="594" priority="81">
      <formula>kvartal &lt; 4</formula>
    </cfRule>
  </conditionalFormatting>
  <conditionalFormatting sqref="B101">
    <cfRule type="expression" dxfId="593" priority="80">
      <formula>kvartal &lt; 4</formula>
    </cfRule>
  </conditionalFormatting>
  <conditionalFormatting sqref="C101">
    <cfRule type="expression" dxfId="592" priority="79">
      <formula>kvartal &lt; 4</formula>
    </cfRule>
  </conditionalFormatting>
  <conditionalFormatting sqref="B104">
    <cfRule type="expression" dxfId="591" priority="78">
      <formula>kvartal &lt; 4</formula>
    </cfRule>
  </conditionalFormatting>
  <conditionalFormatting sqref="C104">
    <cfRule type="expression" dxfId="590" priority="77">
      <formula>kvartal &lt; 4</formula>
    </cfRule>
  </conditionalFormatting>
  <conditionalFormatting sqref="B115">
    <cfRule type="expression" dxfId="589" priority="76">
      <formula>kvartal &lt; 4</formula>
    </cfRule>
  </conditionalFormatting>
  <conditionalFormatting sqref="C115">
    <cfRule type="expression" dxfId="588" priority="75">
      <formula>kvartal &lt; 4</formula>
    </cfRule>
  </conditionalFormatting>
  <conditionalFormatting sqref="B123">
    <cfRule type="expression" dxfId="587" priority="74">
      <formula>kvartal &lt; 4</formula>
    </cfRule>
  </conditionalFormatting>
  <conditionalFormatting sqref="C123">
    <cfRule type="expression" dxfId="586" priority="73">
      <formula>kvartal &lt; 4</formula>
    </cfRule>
  </conditionalFormatting>
  <conditionalFormatting sqref="F70">
    <cfRule type="expression" dxfId="585" priority="72">
      <formula>kvartal &lt; 4</formula>
    </cfRule>
  </conditionalFormatting>
  <conditionalFormatting sqref="G70">
    <cfRule type="expression" dxfId="584" priority="71">
      <formula>kvartal &lt; 4</formula>
    </cfRule>
  </conditionalFormatting>
  <conditionalFormatting sqref="F71:G71">
    <cfRule type="expression" dxfId="583" priority="70">
      <formula>kvartal &lt; 4</formula>
    </cfRule>
  </conditionalFormatting>
  <conditionalFormatting sqref="F73:G74">
    <cfRule type="expression" dxfId="582" priority="69">
      <formula>kvartal &lt; 4</formula>
    </cfRule>
  </conditionalFormatting>
  <conditionalFormatting sqref="F81:G82">
    <cfRule type="expression" dxfId="581" priority="68">
      <formula>kvartal &lt; 4</formula>
    </cfRule>
  </conditionalFormatting>
  <conditionalFormatting sqref="F84:G85">
    <cfRule type="expression" dxfId="580" priority="67">
      <formula>kvartal &lt; 4</formula>
    </cfRule>
  </conditionalFormatting>
  <conditionalFormatting sqref="F91:G92">
    <cfRule type="expression" dxfId="579" priority="62">
      <formula>kvartal &lt; 4</formula>
    </cfRule>
  </conditionalFormatting>
  <conditionalFormatting sqref="F94:G95">
    <cfRule type="expression" dxfId="578" priority="61">
      <formula>kvartal &lt; 4</formula>
    </cfRule>
  </conditionalFormatting>
  <conditionalFormatting sqref="F102:G103">
    <cfRule type="expression" dxfId="577" priority="60">
      <formula>kvartal &lt; 4</formula>
    </cfRule>
  </conditionalFormatting>
  <conditionalFormatting sqref="F105:G106">
    <cfRule type="expression" dxfId="576" priority="59">
      <formula>kvartal &lt; 4</formula>
    </cfRule>
  </conditionalFormatting>
  <conditionalFormatting sqref="F115">
    <cfRule type="expression" dxfId="575" priority="58">
      <formula>kvartal &lt; 4</formula>
    </cfRule>
  </conditionalFormatting>
  <conditionalFormatting sqref="G115">
    <cfRule type="expression" dxfId="574" priority="57">
      <formula>kvartal &lt; 4</formula>
    </cfRule>
  </conditionalFormatting>
  <conditionalFormatting sqref="F123:G123">
    <cfRule type="expression" dxfId="573" priority="56">
      <formula>kvartal &lt; 4</formula>
    </cfRule>
  </conditionalFormatting>
  <conditionalFormatting sqref="F69:G69">
    <cfRule type="expression" dxfId="572" priority="55">
      <formula>kvartal &lt; 4</formula>
    </cfRule>
  </conditionalFormatting>
  <conditionalFormatting sqref="F72:G72">
    <cfRule type="expression" dxfId="571" priority="54">
      <formula>kvartal &lt; 4</formula>
    </cfRule>
  </conditionalFormatting>
  <conditionalFormatting sqref="F80:G80">
    <cfRule type="expression" dxfId="570" priority="53">
      <formula>kvartal &lt; 4</formula>
    </cfRule>
  </conditionalFormatting>
  <conditionalFormatting sqref="F83:G83">
    <cfRule type="expression" dxfId="569" priority="52">
      <formula>kvartal &lt; 4</formula>
    </cfRule>
  </conditionalFormatting>
  <conditionalFormatting sqref="F90:G90">
    <cfRule type="expression" dxfId="568" priority="46">
      <formula>kvartal &lt; 4</formula>
    </cfRule>
  </conditionalFormatting>
  <conditionalFormatting sqref="F93">
    <cfRule type="expression" dxfId="567" priority="45">
      <formula>kvartal &lt; 4</formula>
    </cfRule>
  </conditionalFormatting>
  <conditionalFormatting sqref="G93">
    <cfRule type="expression" dxfId="566" priority="44">
      <formula>kvartal &lt; 4</formula>
    </cfRule>
  </conditionalFormatting>
  <conditionalFormatting sqref="F101">
    <cfRule type="expression" dxfId="565" priority="43">
      <formula>kvartal &lt; 4</formula>
    </cfRule>
  </conditionalFormatting>
  <conditionalFormatting sqref="G101">
    <cfRule type="expression" dxfId="564" priority="42">
      <formula>kvartal &lt; 4</formula>
    </cfRule>
  </conditionalFormatting>
  <conditionalFormatting sqref="G104">
    <cfRule type="expression" dxfId="563" priority="41">
      <formula>kvartal &lt; 4</formula>
    </cfRule>
  </conditionalFormatting>
  <conditionalFormatting sqref="F104">
    <cfRule type="expression" dxfId="562" priority="40">
      <formula>kvartal &lt; 4</formula>
    </cfRule>
  </conditionalFormatting>
  <conditionalFormatting sqref="J69:K73">
    <cfRule type="expression" dxfId="561" priority="39">
      <formula>kvartal &lt; 4</formula>
    </cfRule>
  </conditionalFormatting>
  <conditionalFormatting sqref="J74:K74">
    <cfRule type="expression" dxfId="560" priority="38">
      <formula>kvartal &lt; 4</formula>
    </cfRule>
  </conditionalFormatting>
  <conditionalFormatting sqref="J80:K85">
    <cfRule type="expression" dxfId="559" priority="37">
      <formula>kvartal &lt; 4</formula>
    </cfRule>
  </conditionalFormatting>
  <conditionalFormatting sqref="J90:K95">
    <cfRule type="expression" dxfId="558" priority="34">
      <formula>kvartal &lt; 4</formula>
    </cfRule>
  </conditionalFormatting>
  <conditionalFormatting sqref="J101:K106">
    <cfRule type="expression" dxfId="557" priority="33">
      <formula>kvartal &lt; 4</formula>
    </cfRule>
  </conditionalFormatting>
  <conditionalFormatting sqref="J115:K115">
    <cfRule type="expression" dxfId="556" priority="32">
      <formula>kvartal &lt; 4</formula>
    </cfRule>
  </conditionalFormatting>
  <conditionalFormatting sqref="J123:K123">
    <cfRule type="expression" dxfId="555" priority="31">
      <formula>kvartal &lt; 4</formula>
    </cfRule>
  </conditionalFormatting>
  <conditionalFormatting sqref="A50:A52">
    <cfRule type="expression" dxfId="554" priority="12">
      <formula>kvartal &lt; 4</formula>
    </cfRule>
  </conditionalFormatting>
  <conditionalFormatting sqref="A69:A74">
    <cfRule type="expression" dxfId="553" priority="10">
      <formula>kvartal &lt; 4</formula>
    </cfRule>
  </conditionalFormatting>
  <conditionalFormatting sqref="A80:A85">
    <cfRule type="expression" dxfId="552" priority="9">
      <formula>kvartal &lt; 4</formula>
    </cfRule>
  </conditionalFormatting>
  <conditionalFormatting sqref="A90:A95">
    <cfRule type="expression" dxfId="551" priority="6">
      <formula>kvartal &lt; 4</formula>
    </cfRule>
  </conditionalFormatting>
  <conditionalFormatting sqref="A101:A106">
    <cfRule type="expression" dxfId="550" priority="5">
      <formula>kvartal &lt; 4</formula>
    </cfRule>
  </conditionalFormatting>
  <conditionalFormatting sqref="A115">
    <cfRule type="expression" dxfId="549" priority="4">
      <formula>kvartal &lt; 4</formula>
    </cfRule>
  </conditionalFormatting>
  <conditionalFormatting sqref="A123">
    <cfRule type="expression" dxfId="548" priority="3">
      <formula>kvartal &lt; 4</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4"/>
  <dimension ref="A1:N144"/>
  <sheetViews>
    <sheetView showGridLines="0" zoomScale="90" zoomScaleNormal="90" workbookViewId="0"/>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130</v>
      </c>
      <c r="B1" s="695">
        <v>17</v>
      </c>
      <c r="C1" s="250" t="s">
        <v>100</v>
      </c>
      <c r="D1" s="26"/>
      <c r="E1" s="26"/>
      <c r="F1" s="26"/>
      <c r="G1" s="26"/>
      <c r="H1" s="26"/>
      <c r="I1" s="26"/>
      <c r="J1" s="26"/>
      <c r="K1" s="26"/>
      <c r="L1" s="26"/>
      <c r="M1" s="26"/>
    </row>
    <row r="2" spans="1:14" ht="15.75" x14ac:dyDescent="0.25">
      <c r="A2" s="164" t="s">
        <v>28</v>
      </c>
      <c r="B2" s="727"/>
      <c r="C2" s="727"/>
      <c r="D2" s="727"/>
      <c r="E2" s="300"/>
      <c r="F2" s="727"/>
      <c r="G2" s="727"/>
      <c r="H2" s="727"/>
      <c r="I2" s="300"/>
      <c r="J2" s="727"/>
      <c r="K2" s="727"/>
      <c r="L2" s="727"/>
      <c r="M2" s="300"/>
    </row>
    <row r="3" spans="1:14" ht="15.75" x14ac:dyDescent="0.25">
      <c r="A3" s="162"/>
      <c r="B3" s="300"/>
      <c r="C3" s="300"/>
      <c r="D3" s="300"/>
      <c r="E3" s="300"/>
      <c r="F3" s="300"/>
      <c r="G3" s="300"/>
      <c r="H3" s="300"/>
      <c r="I3" s="300"/>
      <c r="J3" s="300"/>
      <c r="K3" s="300"/>
      <c r="L3" s="300"/>
      <c r="M3" s="300"/>
    </row>
    <row r="4" spans="1:14" x14ac:dyDescent="0.2">
      <c r="A4" s="143"/>
      <c r="B4" s="724" t="s">
        <v>0</v>
      </c>
      <c r="C4" s="725"/>
      <c r="D4" s="725"/>
      <c r="E4" s="302"/>
      <c r="F4" s="724" t="s">
        <v>1</v>
      </c>
      <c r="G4" s="725"/>
      <c r="H4" s="725"/>
      <c r="I4" s="305"/>
      <c r="J4" s="724" t="s">
        <v>2</v>
      </c>
      <c r="K4" s="725"/>
      <c r="L4" s="725"/>
      <c r="M4" s="305"/>
    </row>
    <row r="5" spans="1:14" x14ac:dyDescent="0.2">
      <c r="A5" s="157"/>
      <c r="B5" s="151" t="s">
        <v>372</v>
      </c>
      <c r="C5" s="151" t="s">
        <v>373</v>
      </c>
      <c r="D5" s="246" t="s">
        <v>3</v>
      </c>
      <c r="E5" s="306" t="s">
        <v>29</v>
      </c>
      <c r="F5" s="151" t="s">
        <v>372</v>
      </c>
      <c r="G5" s="151" t="s">
        <v>373</v>
      </c>
      <c r="H5" s="246" t="s">
        <v>3</v>
      </c>
      <c r="I5" s="161" t="s">
        <v>29</v>
      </c>
      <c r="J5" s="151" t="s">
        <v>372</v>
      </c>
      <c r="K5" s="151" t="s">
        <v>373</v>
      </c>
      <c r="L5" s="246" t="s">
        <v>3</v>
      </c>
      <c r="M5" s="161" t="s">
        <v>29</v>
      </c>
    </row>
    <row r="6" spans="1:14" x14ac:dyDescent="0.2">
      <c r="A6" s="691"/>
      <c r="B6" s="155"/>
      <c r="C6" s="155"/>
      <c r="D6" s="248" t="s">
        <v>4</v>
      </c>
      <c r="E6" s="155" t="s">
        <v>30</v>
      </c>
      <c r="F6" s="160"/>
      <c r="G6" s="160"/>
      <c r="H6" s="246" t="s">
        <v>4</v>
      </c>
      <c r="I6" s="155" t="s">
        <v>30</v>
      </c>
      <c r="J6" s="160"/>
      <c r="K6" s="160"/>
      <c r="L6" s="246" t="s">
        <v>4</v>
      </c>
      <c r="M6" s="155" t="s">
        <v>30</v>
      </c>
    </row>
    <row r="7" spans="1:14" ht="15.75" x14ac:dyDescent="0.2">
      <c r="A7" s="14" t="s">
        <v>23</v>
      </c>
      <c r="B7" s="307"/>
      <c r="C7" s="308"/>
      <c r="D7" s="352"/>
      <c r="E7" s="11"/>
      <c r="F7" s="307"/>
      <c r="G7" s="308"/>
      <c r="H7" s="352"/>
      <c r="I7" s="159"/>
      <c r="J7" s="309"/>
      <c r="K7" s="310"/>
      <c r="L7" s="428"/>
      <c r="M7" s="11"/>
    </row>
    <row r="8" spans="1:14" ht="15.75" x14ac:dyDescent="0.2">
      <c r="A8" s="21" t="s">
        <v>25</v>
      </c>
      <c r="B8" s="283"/>
      <c r="C8" s="284"/>
      <c r="D8" s="165"/>
      <c r="E8" s="27"/>
      <c r="F8" s="287"/>
      <c r="G8" s="288"/>
      <c r="H8" s="165"/>
      <c r="I8" s="175"/>
      <c r="J8" s="234"/>
      <c r="K8" s="289"/>
      <c r="L8" s="256"/>
      <c r="M8" s="27"/>
    </row>
    <row r="9" spans="1:14" ht="15.75" x14ac:dyDescent="0.2">
      <c r="A9" s="21" t="s">
        <v>24</v>
      </c>
      <c r="B9" s="283"/>
      <c r="C9" s="284"/>
      <c r="D9" s="165"/>
      <c r="E9" s="27"/>
      <c r="F9" s="287"/>
      <c r="G9" s="288"/>
      <c r="H9" s="165"/>
      <c r="I9" s="175"/>
      <c r="J9" s="234"/>
      <c r="K9" s="289"/>
      <c r="L9" s="256"/>
      <c r="M9" s="27"/>
    </row>
    <row r="10" spans="1:14" ht="15.75" x14ac:dyDescent="0.2">
      <c r="A10" s="13" t="s">
        <v>383</v>
      </c>
      <c r="B10" s="311"/>
      <c r="C10" s="312"/>
      <c r="D10" s="170"/>
      <c r="E10" s="11"/>
      <c r="F10" s="311"/>
      <c r="G10" s="312"/>
      <c r="H10" s="170"/>
      <c r="I10" s="159"/>
      <c r="J10" s="309"/>
      <c r="K10" s="310"/>
      <c r="L10" s="429"/>
      <c r="M10" s="11"/>
    </row>
    <row r="11" spans="1:14" s="43" customFormat="1" ht="15.75" x14ac:dyDescent="0.2">
      <c r="A11" s="13" t="s">
        <v>384</v>
      </c>
      <c r="B11" s="311"/>
      <c r="C11" s="312"/>
      <c r="D11" s="170"/>
      <c r="E11" s="11"/>
      <c r="F11" s="311"/>
      <c r="G11" s="312"/>
      <c r="H11" s="170"/>
      <c r="I11" s="159"/>
      <c r="J11" s="309"/>
      <c r="K11" s="310"/>
      <c r="L11" s="429"/>
      <c r="M11" s="11"/>
      <c r="N11" s="142"/>
    </row>
    <row r="12" spans="1:14" s="43" customFormat="1" ht="15.75" x14ac:dyDescent="0.2">
      <c r="A12" s="41" t="s">
        <v>385</v>
      </c>
      <c r="B12" s="313"/>
      <c r="C12" s="314"/>
      <c r="D12" s="168"/>
      <c r="E12" s="36"/>
      <c r="F12" s="313"/>
      <c r="G12" s="314"/>
      <c r="H12" s="168"/>
      <c r="I12" s="168"/>
      <c r="J12" s="315"/>
      <c r="K12" s="316"/>
      <c r="L12" s="430"/>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271</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268</v>
      </c>
      <c r="B17" s="156"/>
      <c r="C17" s="156"/>
      <c r="D17" s="150"/>
      <c r="E17" s="150"/>
      <c r="F17" s="156"/>
      <c r="G17" s="156"/>
      <c r="H17" s="156"/>
      <c r="I17" s="156"/>
      <c r="J17" s="156"/>
      <c r="K17" s="156"/>
      <c r="L17" s="156"/>
      <c r="M17" s="156"/>
    </row>
    <row r="18" spans="1:14" ht="15.75" x14ac:dyDescent="0.25">
      <c r="B18" s="728"/>
      <c r="C18" s="728"/>
      <c r="D18" s="728"/>
      <c r="E18" s="300"/>
      <c r="F18" s="728"/>
      <c r="G18" s="728"/>
      <c r="H18" s="728"/>
      <c r="I18" s="300"/>
      <c r="J18" s="728"/>
      <c r="K18" s="728"/>
      <c r="L18" s="728"/>
      <c r="M18" s="300"/>
    </row>
    <row r="19" spans="1:14" x14ac:dyDescent="0.2">
      <c r="A19" s="143"/>
      <c r="B19" s="724" t="s">
        <v>0</v>
      </c>
      <c r="C19" s="725"/>
      <c r="D19" s="725"/>
      <c r="E19" s="302"/>
      <c r="F19" s="724" t="s">
        <v>1</v>
      </c>
      <c r="G19" s="725"/>
      <c r="H19" s="725"/>
      <c r="I19" s="305"/>
      <c r="J19" s="724" t="s">
        <v>2</v>
      </c>
      <c r="K19" s="725"/>
      <c r="L19" s="725"/>
      <c r="M19" s="305"/>
    </row>
    <row r="20" spans="1:14" x14ac:dyDescent="0.2">
      <c r="A20" s="140" t="s">
        <v>5</v>
      </c>
      <c r="B20" s="243" t="s">
        <v>372</v>
      </c>
      <c r="C20" s="243" t="s">
        <v>373</v>
      </c>
      <c r="D20" s="161" t="s">
        <v>3</v>
      </c>
      <c r="E20" s="306" t="s">
        <v>29</v>
      </c>
      <c r="F20" s="243" t="s">
        <v>372</v>
      </c>
      <c r="G20" s="243" t="s">
        <v>373</v>
      </c>
      <c r="H20" s="161" t="s">
        <v>3</v>
      </c>
      <c r="I20" s="161" t="s">
        <v>29</v>
      </c>
      <c r="J20" s="243" t="s">
        <v>372</v>
      </c>
      <c r="K20" s="243" t="s">
        <v>373</v>
      </c>
      <c r="L20" s="161" t="s">
        <v>3</v>
      </c>
      <c r="M20" s="161" t="s">
        <v>29</v>
      </c>
    </row>
    <row r="21" spans="1:14" x14ac:dyDescent="0.2">
      <c r="A21" s="692"/>
      <c r="B21" s="155"/>
      <c r="C21" s="155"/>
      <c r="D21" s="248" t="s">
        <v>4</v>
      </c>
      <c r="E21" s="155" t="s">
        <v>30</v>
      </c>
      <c r="F21" s="160"/>
      <c r="G21" s="160"/>
      <c r="H21" s="246" t="s">
        <v>4</v>
      </c>
      <c r="I21" s="155" t="s">
        <v>30</v>
      </c>
      <c r="J21" s="160"/>
      <c r="K21" s="160"/>
      <c r="L21" s="155" t="s">
        <v>4</v>
      </c>
      <c r="M21" s="155" t="s">
        <v>30</v>
      </c>
    </row>
    <row r="22" spans="1:14" ht="15.75" x14ac:dyDescent="0.2">
      <c r="A22" s="14" t="s">
        <v>23</v>
      </c>
      <c r="B22" s="317"/>
      <c r="C22" s="317"/>
      <c r="D22" s="352"/>
      <c r="E22" s="11"/>
      <c r="F22" s="319"/>
      <c r="G22" s="319"/>
      <c r="H22" s="352"/>
      <c r="I22" s="11"/>
      <c r="J22" s="317"/>
      <c r="K22" s="317"/>
      <c r="L22" s="428"/>
      <c r="M22" s="24"/>
    </row>
    <row r="23" spans="1:14" ht="15.75" x14ac:dyDescent="0.2">
      <c r="A23" s="297" t="s">
        <v>392</v>
      </c>
      <c r="B23" s="283"/>
      <c r="C23" s="283"/>
      <c r="D23" s="165"/>
      <c r="E23" s="11"/>
      <c r="F23" s="292"/>
      <c r="G23" s="292"/>
      <c r="H23" s="165"/>
      <c r="I23" s="418"/>
      <c r="J23" s="292"/>
      <c r="K23" s="292"/>
      <c r="L23" s="165"/>
      <c r="M23" s="23"/>
    </row>
    <row r="24" spans="1:14" ht="15.75" x14ac:dyDescent="0.2">
      <c r="A24" s="297" t="s">
        <v>393</v>
      </c>
      <c r="B24" s="283"/>
      <c r="C24" s="283"/>
      <c r="D24" s="165"/>
      <c r="E24" s="11"/>
      <c r="F24" s="292"/>
      <c r="G24" s="292"/>
      <c r="H24" s="165"/>
      <c r="I24" s="418"/>
      <c r="J24" s="292"/>
      <c r="K24" s="292"/>
      <c r="L24" s="165"/>
      <c r="M24" s="23"/>
    </row>
    <row r="25" spans="1:14" ht="15.75" x14ac:dyDescent="0.2">
      <c r="A25" s="297" t="s">
        <v>394</v>
      </c>
      <c r="B25" s="283"/>
      <c r="C25" s="283"/>
      <c r="D25" s="165"/>
      <c r="E25" s="11"/>
      <c r="F25" s="292"/>
      <c r="G25" s="292"/>
      <c r="H25" s="165"/>
      <c r="I25" s="418"/>
      <c r="J25" s="292"/>
      <c r="K25" s="292"/>
      <c r="L25" s="165"/>
      <c r="M25" s="23"/>
    </row>
    <row r="26" spans="1:14" ht="15.75" x14ac:dyDescent="0.2">
      <c r="A26" s="297" t="s">
        <v>395</v>
      </c>
      <c r="B26" s="283"/>
      <c r="C26" s="283"/>
      <c r="D26" s="165"/>
      <c r="E26" s="11"/>
      <c r="F26" s="292"/>
      <c r="G26" s="292"/>
      <c r="H26" s="165"/>
      <c r="I26" s="418"/>
      <c r="J26" s="292"/>
      <c r="K26" s="292"/>
      <c r="L26" s="165"/>
      <c r="M26" s="23"/>
    </row>
    <row r="27" spans="1:14" x14ac:dyDescent="0.2">
      <c r="A27" s="297" t="s">
        <v>11</v>
      </c>
      <c r="B27" s="283"/>
      <c r="C27" s="283"/>
      <c r="D27" s="165"/>
      <c r="E27" s="11"/>
      <c r="F27" s="292"/>
      <c r="G27" s="292"/>
      <c r="H27" s="165"/>
      <c r="I27" s="418"/>
      <c r="J27" s="292"/>
      <c r="K27" s="292"/>
      <c r="L27" s="165"/>
      <c r="M27" s="23"/>
    </row>
    <row r="28" spans="1:14" ht="15.75" x14ac:dyDescent="0.2">
      <c r="A28" s="49" t="s">
        <v>272</v>
      </c>
      <c r="B28" s="44"/>
      <c r="C28" s="289"/>
      <c r="D28" s="165"/>
      <c r="E28" s="11"/>
      <c r="F28" s="234"/>
      <c r="G28" s="289"/>
      <c r="H28" s="165"/>
      <c r="I28" s="27"/>
      <c r="J28" s="44"/>
      <c r="K28" s="44"/>
      <c r="L28" s="256"/>
      <c r="M28" s="23"/>
    </row>
    <row r="29" spans="1:14" s="3" customFormat="1" ht="15.75" x14ac:dyDescent="0.2">
      <c r="A29" s="13" t="s">
        <v>383</v>
      </c>
      <c r="B29" s="236"/>
      <c r="C29" s="236"/>
      <c r="D29" s="170"/>
      <c r="E29" s="11"/>
      <c r="F29" s="309"/>
      <c r="G29" s="309"/>
      <c r="H29" s="170"/>
      <c r="I29" s="11"/>
      <c r="J29" s="236"/>
      <c r="K29" s="236"/>
      <c r="L29" s="429"/>
      <c r="M29" s="24"/>
      <c r="N29" s="147"/>
    </row>
    <row r="30" spans="1:14" s="3" customFormat="1" ht="15.75" x14ac:dyDescent="0.2">
      <c r="A30" s="297" t="s">
        <v>392</v>
      </c>
      <c r="B30" s="283"/>
      <c r="C30" s="283"/>
      <c r="D30" s="165"/>
      <c r="E30" s="11"/>
      <c r="F30" s="292"/>
      <c r="G30" s="292"/>
      <c r="H30" s="165"/>
      <c r="I30" s="418"/>
      <c r="J30" s="292"/>
      <c r="K30" s="292"/>
      <c r="L30" s="165"/>
      <c r="M30" s="23"/>
      <c r="N30" s="147"/>
    </row>
    <row r="31" spans="1:14" s="3" customFormat="1" ht="15.75" x14ac:dyDescent="0.2">
      <c r="A31" s="297" t="s">
        <v>393</v>
      </c>
      <c r="B31" s="283"/>
      <c r="C31" s="283"/>
      <c r="D31" s="165"/>
      <c r="E31" s="11"/>
      <c r="F31" s="292"/>
      <c r="G31" s="292"/>
      <c r="H31" s="165"/>
      <c r="I31" s="418"/>
      <c r="J31" s="292"/>
      <c r="K31" s="292"/>
      <c r="L31" s="165"/>
      <c r="M31" s="23"/>
      <c r="N31" s="147"/>
    </row>
    <row r="32" spans="1:14" ht="15.75" x14ac:dyDescent="0.2">
      <c r="A32" s="297" t="s">
        <v>394</v>
      </c>
      <c r="B32" s="283"/>
      <c r="C32" s="283"/>
      <c r="D32" s="165"/>
      <c r="E32" s="11"/>
      <c r="F32" s="292"/>
      <c r="G32" s="292"/>
      <c r="H32" s="165"/>
      <c r="I32" s="418"/>
      <c r="J32" s="292"/>
      <c r="K32" s="292"/>
      <c r="L32" s="165"/>
      <c r="M32" s="23"/>
    </row>
    <row r="33" spans="1:14" ht="15.75" x14ac:dyDescent="0.2">
      <c r="A33" s="297" t="s">
        <v>395</v>
      </c>
      <c r="B33" s="283"/>
      <c r="C33" s="283"/>
      <c r="D33" s="165"/>
      <c r="E33" s="11"/>
      <c r="F33" s="292"/>
      <c r="G33" s="292"/>
      <c r="H33" s="165"/>
      <c r="I33" s="418"/>
      <c r="J33" s="292"/>
      <c r="K33" s="292"/>
      <c r="L33" s="165"/>
      <c r="M33" s="23"/>
    </row>
    <row r="34" spans="1:14" ht="15.75" x14ac:dyDescent="0.2">
      <c r="A34" s="13" t="s">
        <v>384</v>
      </c>
      <c r="B34" s="236"/>
      <c r="C34" s="310"/>
      <c r="D34" s="170"/>
      <c r="E34" s="11"/>
      <c r="F34" s="309"/>
      <c r="G34" s="310"/>
      <c r="H34" s="170"/>
      <c r="I34" s="11"/>
      <c r="J34" s="236"/>
      <c r="K34" s="236"/>
      <c r="L34" s="429"/>
      <c r="M34" s="24"/>
    </row>
    <row r="35" spans="1:14" ht="15.75" x14ac:dyDescent="0.2">
      <c r="A35" s="13" t="s">
        <v>385</v>
      </c>
      <c r="B35" s="236"/>
      <c r="C35" s="310"/>
      <c r="D35" s="170"/>
      <c r="E35" s="11"/>
      <c r="F35" s="309"/>
      <c r="G35" s="310"/>
      <c r="H35" s="170"/>
      <c r="I35" s="11"/>
      <c r="J35" s="236"/>
      <c r="K35" s="236"/>
      <c r="L35" s="429"/>
      <c r="M35" s="24"/>
    </row>
    <row r="36" spans="1:14" ht="15.75" x14ac:dyDescent="0.2">
      <c r="A36" s="12" t="s">
        <v>280</v>
      </c>
      <c r="B36" s="236"/>
      <c r="C36" s="310"/>
      <c r="D36" s="170"/>
      <c r="E36" s="11"/>
      <c r="F36" s="320"/>
      <c r="G36" s="321"/>
      <c r="H36" s="170"/>
      <c r="I36" s="435"/>
      <c r="J36" s="236"/>
      <c r="K36" s="236"/>
      <c r="L36" s="429"/>
      <c r="M36" s="24"/>
    </row>
    <row r="37" spans="1:14" ht="15.75" x14ac:dyDescent="0.2">
      <c r="A37" s="12" t="s">
        <v>387</v>
      </c>
      <c r="B37" s="236"/>
      <c r="C37" s="310"/>
      <c r="D37" s="170"/>
      <c r="E37" s="11"/>
      <c r="F37" s="320"/>
      <c r="G37" s="322"/>
      <c r="H37" s="170"/>
      <c r="I37" s="435"/>
      <c r="J37" s="236"/>
      <c r="K37" s="236"/>
      <c r="L37" s="429"/>
      <c r="M37" s="24"/>
    </row>
    <row r="38" spans="1:14" ht="15.75" x14ac:dyDescent="0.2">
      <c r="A38" s="12" t="s">
        <v>388</v>
      </c>
      <c r="B38" s="236"/>
      <c r="C38" s="310"/>
      <c r="D38" s="170"/>
      <c r="E38" s="24"/>
      <c r="F38" s="320"/>
      <c r="G38" s="321"/>
      <c r="H38" s="170"/>
      <c r="I38" s="435"/>
      <c r="J38" s="236"/>
      <c r="K38" s="236"/>
      <c r="L38" s="429"/>
      <c r="M38" s="24"/>
    </row>
    <row r="39" spans="1:14" ht="15.75" x14ac:dyDescent="0.2">
      <c r="A39" s="18" t="s">
        <v>389</v>
      </c>
      <c r="B39" s="278"/>
      <c r="C39" s="316"/>
      <c r="D39" s="168"/>
      <c r="E39" s="36"/>
      <c r="F39" s="323"/>
      <c r="G39" s="324"/>
      <c r="H39" s="168"/>
      <c r="I39" s="36"/>
      <c r="J39" s="236"/>
      <c r="K39" s="236"/>
      <c r="L39" s="430"/>
      <c r="M39" s="36"/>
    </row>
    <row r="40" spans="1:14" ht="15.75" x14ac:dyDescent="0.25">
      <c r="A40" s="47"/>
      <c r="B40" s="255"/>
      <c r="C40" s="255"/>
      <c r="D40" s="729"/>
      <c r="E40" s="729"/>
      <c r="F40" s="729"/>
      <c r="G40" s="729"/>
      <c r="H40" s="729"/>
      <c r="I40" s="729"/>
      <c r="J40" s="729"/>
      <c r="K40" s="729"/>
      <c r="L40" s="729"/>
      <c r="M40" s="303"/>
    </row>
    <row r="41" spans="1:14" x14ac:dyDescent="0.2">
      <c r="A41" s="154"/>
    </row>
    <row r="42" spans="1:14" ht="15.75" x14ac:dyDescent="0.25">
      <c r="A42" s="146" t="s">
        <v>269</v>
      </c>
      <c r="B42" s="727"/>
      <c r="C42" s="727"/>
      <c r="D42" s="727"/>
      <c r="E42" s="300"/>
      <c r="F42" s="730"/>
      <c r="G42" s="730"/>
      <c r="H42" s="730"/>
      <c r="I42" s="303"/>
      <c r="J42" s="730"/>
      <c r="K42" s="730"/>
      <c r="L42" s="730"/>
      <c r="M42" s="303"/>
    </row>
    <row r="43" spans="1:14" ht="15.75" x14ac:dyDescent="0.25">
      <c r="A43" s="162"/>
      <c r="B43" s="304"/>
      <c r="C43" s="304"/>
      <c r="D43" s="304"/>
      <c r="E43" s="304"/>
      <c r="F43" s="303"/>
      <c r="G43" s="303"/>
      <c r="H43" s="303"/>
      <c r="I43" s="303"/>
      <c r="J43" s="303"/>
      <c r="K43" s="303"/>
      <c r="L43" s="303"/>
      <c r="M43" s="303"/>
    </row>
    <row r="44" spans="1:14" ht="15.75" x14ac:dyDescent="0.25">
      <c r="A44" s="249"/>
      <c r="B44" s="724" t="s">
        <v>0</v>
      </c>
      <c r="C44" s="725"/>
      <c r="D44" s="725"/>
      <c r="E44" s="244"/>
      <c r="F44" s="303"/>
      <c r="G44" s="303"/>
      <c r="H44" s="303"/>
      <c r="I44" s="303"/>
      <c r="J44" s="303"/>
      <c r="K44" s="303"/>
      <c r="L44" s="303"/>
      <c r="M44" s="303"/>
    </row>
    <row r="45" spans="1:14" s="3" customFormat="1" x14ac:dyDescent="0.2">
      <c r="A45" s="140"/>
      <c r="B45" s="172" t="s">
        <v>372</v>
      </c>
      <c r="C45" s="172" t="s">
        <v>373</v>
      </c>
      <c r="D45" s="161" t="s">
        <v>3</v>
      </c>
      <c r="E45" s="161" t="s">
        <v>29</v>
      </c>
      <c r="F45" s="174"/>
      <c r="G45" s="174"/>
      <c r="H45" s="173"/>
      <c r="I45" s="173"/>
      <c r="J45" s="174"/>
      <c r="K45" s="174"/>
      <c r="L45" s="173"/>
      <c r="M45" s="173"/>
      <c r="N45" s="147"/>
    </row>
    <row r="46" spans="1:14" s="3" customFormat="1" x14ac:dyDescent="0.2">
      <c r="A46" s="692"/>
      <c r="B46" s="245"/>
      <c r="C46" s="245"/>
      <c r="D46" s="246" t="s">
        <v>4</v>
      </c>
      <c r="E46" s="155" t="s">
        <v>30</v>
      </c>
      <c r="F46" s="173"/>
      <c r="G46" s="173"/>
      <c r="H46" s="173"/>
      <c r="I46" s="173"/>
      <c r="J46" s="173"/>
      <c r="K46" s="173"/>
      <c r="L46" s="173"/>
      <c r="M46" s="173"/>
      <c r="N46" s="147"/>
    </row>
    <row r="47" spans="1:14" s="3" customFormat="1" ht="15.75" x14ac:dyDescent="0.2">
      <c r="A47" s="14" t="s">
        <v>23</v>
      </c>
      <c r="B47" s="311">
        <v>2011</v>
      </c>
      <c r="C47" s="312">
        <v>1012</v>
      </c>
      <c r="D47" s="428">
        <f t="shared" ref="D47:D57" si="0">IF(B47=0, "    ---- ", IF(ABS(ROUND(100/B47*C47-100,1))&lt;999,ROUND(100/B47*C47-100,1),IF(ROUND(100/B47*C47-100,1)&gt;999,999,-999)))</f>
        <v>-49.7</v>
      </c>
      <c r="E47" s="11">
        <f>IFERROR(100/'Skjema total MA'!C47*C47,0)</f>
        <v>3.3390957196054775E-2</v>
      </c>
      <c r="F47" s="144"/>
      <c r="G47" s="33"/>
      <c r="H47" s="158"/>
      <c r="I47" s="158"/>
      <c r="J47" s="37"/>
      <c r="K47" s="37"/>
      <c r="L47" s="158"/>
      <c r="M47" s="158"/>
      <c r="N47" s="147"/>
    </row>
    <row r="48" spans="1:14" s="3" customFormat="1" ht="15.75" x14ac:dyDescent="0.2">
      <c r="A48" s="38" t="s">
        <v>396</v>
      </c>
      <c r="B48" s="283">
        <v>2011</v>
      </c>
      <c r="C48" s="284">
        <v>1012</v>
      </c>
      <c r="D48" s="256">
        <f t="shared" si="0"/>
        <v>-49.7</v>
      </c>
      <c r="E48" s="27">
        <f>IFERROR(100/'Skjema total MA'!C48*C48,0)</f>
        <v>6.0433055752431165E-2</v>
      </c>
      <c r="F48" s="144"/>
      <c r="G48" s="33"/>
      <c r="H48" s="144"/>
      <c r="I48" s="144"/>
      <c r="J48" s="33"/>
      <c r="K48" s="33"/>
      <c r="L48" s="158"/>
      <c r="M48" s="158"/>
      <c r="N48" s="147"/>
    </row>
    <row r="49" spans="1:14" s="3" customFormat="1" ht="15.75" x14ac:dyDescent="0.2">
      <c r="A49" s="38" t="s">
        <v>397</v>
      </c>
      <c r="B49" s="44"/>
      <c r="C49" s="289"/>
      <c r="D49" s="256"/>
      <c r="E49" s="27"/>
      <c r="F49" s="144"/>
      <c r="G49" s="33"/>
      <c r="H49" s="144"/>
      <c r="I49" s="144"/>
      <c r="J49" s="37"/>
      <c r="K49" s="37"/>
      <c r="L49" s="158"/>
      <c r="M49" s="158"/>
      <c r="N49" s="147"/>
    </row>
    <row r="50" spans="1:14" s="3" customFormat="1" x14ac:dyDescent="0.2">
      <c r="A50" s="694" t="s">
        <v>6</v>
      </c>
      <c r="B50" s="287"/>
      <c r="C50" s="288"/>
      <c r="D50" s="256"/>
      <c r="E50" s="23"/>
      <c r="F50" s="144"/>
      <c r="G50" s="33"/>
      <c r="H50" s="144"/>
      <c r="I50" s="144"/>
      <c r="J50" s="33"/>
      <c r="K50" s="33"/>
      <c r="L50" s="158"/>
      <c r="M50" s="158"/>
      <c r="N50" s="147"/>
    </row>
    <row r="51" spans="1:14" s="3" customFormat="1" x14ac:dyDescent="0.2">
      <c r="A51" s="694" t="s">
        <v>7</v>
      </c>
      <c r="B51" s="287"/>
      <c r="C51" s="288"/>
      <c r="D51" s="256"/>
      <c r="E51" s="23"/>
      <c r="F51" s="144"/>
      <c r="G51" s="33"/>
      <c r="H51" s="144"/>
      <c r="I51" s="144"/>
      <c r="J51" s="33"/>
      <c r="K51" s="33"/>
      <c r="L51" s="158"/>
      <c r="M51" s="158"/>
      <c r="N51" s="147"/>
    </row>
    <row r="52" spans="1:14" s="3" customFormat="1" x14ac:dyDescent="0.2">
      <c r="A52" s="694" t="s">
        <v>8</v>
      </c>
      <c r="B52" s="287"/>
      <c r="C52" s="288"/>
      <c r="D52" s="256"/>
      <c r="E52" s="23"/>
      <c r="F52" s="144"/>
      <c r="G52" s="33"/>
      <c r="H52" s="144"/>
      <c r="I52" s="144"/>
      <c r="J52" s="33"/>
      <c r="K52" s="33"/>
      <c r="L52" s="158"/>
      <c r="M52" s="158"/>
      <c r="N52" s="147"/>
    </row>
    <row r="53" spans="1:14" s="3" customFormat="1" ht="15.75" x14ac:dyDescent="0.2">
      <c r="A53" s="39" t="s">
        <v>390</v>
      </c>
      <c r="B53" s="311">
        <v>0.5</v>
      </c>
      <c r="C53" s="312">
        <v>68</v>
      </c>
      <c r="D53" s="429">
        <f t="shared" si="0"/>
        <v>999</v>
      </c>
      <c r="E53" s="11">
        <f>IFERROR(100/'Skjema total MA'!C53*C53,0)</f>
        <v>8.701797735106323E-2</v>
      </c>
      <c r="F53" s="144"/>
      <c r="G53" s="33"/>
      <c r="H53" s="144"/>
      <c r="I53" s="144"/>
      <c r="J53" s="33"/>
      <c r="K53" s="33"/>
      <c r="L53" s="158"/>
      <c r="M53" s="158"/>
      <c r="N53" s="147"/>
    </row>
    <row r="54" spans="1:14" s="3" customFormat="1" ht="15.75" x14ac:dyDescent="0.2">
      <c r="A54" s="38" t="s">
        <v>396</v>
      </c>
      <c r="B54" s="283">
        <v>0.5</v>
      </c>
      <c r="C54" s="284">
        <v>68</v>
      </c>
      <c r="D54" s="256">
        <f t="shared" si="0"/>
        <v>999</v>
      </c>
      <c r="E54" s="27">
        <f>IFERROR(100/'Skjema total MA'!C54*C54,0)</f>
        <v>8.701797735106323E-2</v>
      </c>
      <c r="F54" s="144"/>
      <c r="G54" s="33"/>
      <c r="H54" s="144"/>
      <c r="I54" s="144"/>
      <c r="J54" s="33"/>
      <c r="K54" s="33"/>
      <c r="L54" s="158"/>
      <c r="M54" s="158"/>
      <c r="N54" s="147"/>
    </row>
    <row r="55" spans="1:14" s="3" customFormat="1" ht="15.75" x14ac:dyDescent="0.2">
      <c r="A55" s="38" t="s">
        <v>397</v>
      </c>
      <c r="B55" s="283"/>
      <c r="C55" s="284"/>
      <c r="D55" s="256"/>
      <c r="E55" s="27"/>
      <c r="F55" s="144"/>
      <c r="G55" s="33"/>
      <c r="H55" s="144"/>
      <c r="I55" s="144"/>
      <c r="J55" s="33"/>
      <c r="K55" s="33"/>
      <c r="L55" s="158"/>
      <c r="M55" s="158"/>
      <c r="N55" s="147"/>
    </row>
    <row r="56" spans="1:14" s="3" customFormat="1" ht="15.75" x14ac:dyDescent="0.2">
      <c r="A56" s="39" t="s">
        <v>391</v>
      </c>
      <c r="B56" s="311">
        <v>0.9</v>
      </c>
      <c r="C56" s="312">
        <v>2</v>
      </c>
      <c r="D56" s="429">
        <f t="shared" si="0"/>
        <v>122.2</v>
      </c>
      <c r="E56" s="11">
        <f>IFERROR(100/'Skjema total MA'!C56*C56,0)</f>
        <v>2.5533039216552398E-3</v>
      </c>
      <c r="F56" s="144"/>
      <c r="G56" s="33"/>
      <c r="H56" s="144"/>
      <c r="I56" s="144"/>
      <c r="J56" s="33"/>
      <c r="K56" s="33"/>
      <c r="L56" s="158"/>
      <c r="M56" s="158"/>
      <c r="N56" s="147"/>
    </row>
    <row r="57" spans="1:14" s="3" customFormat="1" ht="15.75" x14ac:dyDescent="0.2">
      <c r="A57" s="38" t="s">
        <v>396</v>
      </c>
      <c r="B57" s="283">
        <v>0.9</v>
      </c>
      <c r="C57" s="284">
        <v>2</v>
      </c>
      <c r="D57" s="256">
        <f t="shared" si="0"/>
        <v>122.2</v>
      </c>
      <c r="E57" s="27">
        <f>IFERROR(100/'Skjema total MA'!C57*C57,0)</f>
        <v>2.5534106154548168E-3</v>
      </c>
      <c r="F57" s="144"/>
      <c r="G57" s="33"/>
      <c r="H57" s="144"/>
      <c r="I57" s="144"/>
      <c r="J57" s="33"/>
      <c r="K57" s="33"/>
      <c r="L57" s="158"/>
      <c r="M57" s="158"/>
      <c r="N57" s="147"/>
    </row>
    <row r="58" spans="1:14" s="3" customFormat="1" ht="15.75" x14ac:dyDescent="0.2">
      <c r="A58" s="46" t="s">
        <v>397</v>
      </c>
      <c r="B58" s="285"/>
      <c r="C58" s="286"/>
      <c r="D58" s="257"/>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270</v>
      </c>
      <c r="C61" s="26"/>
      <c r="D61" s="26"/>
      <c r="E61" s="26"/>
      <c r="F61" s="26"/>
      <c r="G61" s="26"/>
      <c r="H61" s="26"/>
      <c r="I61" s="26"/>
      <c r="J61" s="26"/>
      <c r="K61" s="26"/>
      <c r="L61" s="26"/>
      <c r="M61" s="26"/>
    </row>
    <row r="62" spans="1:14" ht="15.75" x14ac:dyDescent="0.25">
      <c r="B62" s="728"/>
      <c r="C62" s="728"/>
      <c r="D62" s="728"/>
      <c r="E62" s="300"/>
      <c r="F62" s="728"/>
      <c r="G62" s="728"/>
      <c r="H62" s="728"/>
      <c r="I62" s="300"/>
      <c r="J62" s="728"/>
      <c r="K62" s="728"/>
      <c r="L62" s="728"/>
      <c r="M62" s="300"/>
    </row>
    <row r="63" spans="1:14" x14ac:dyDescent="0.2">
      <c r="A63" s="143"/>
      <c r="B63" s="724" t="s">
        <v>0</v>
      </c>
      <c r="C63" s="725"/>
      <c r="D63" s="726"/>
      <c r="E63" s="301"/>
      <c r="F63" s="725" t="s">
        <v>1</v>
      </c>
      <c r="G63" s="725"/>
      <c r="H63" s="725"/>
      <c r="I63" s="305"/>
      <c r="J63" s="724" t="s">
        <v>2</v>
      </c>
      <c r="K63" s="725"/>
      <c r="L63" s="725"/>
      <c r="M63" s="305"/>
    </row>
    <row r="64" spans="1:14" x14ac:dyDescent="0.2">
      <c r="A64" s="140"/>
      <c r="B64" s="151" t="s">
        <v>372</v>
      </c>
      <c r="C64" s="151" t="s">
        <v>373</v>
      </c>
      <c r="D64" s="246" t="s">
        <v>3</v>
      </c>
      <c r="E64" s="306" t="s">
        <v>29</v>
      </c>
      <c r="F64" s="151" t="s">
        <v>372</v>
      </c>
      <c r="G64" s="151" t="s">
        <v>373</v>
      </c>
      <c r="H64" s="246" t="s">
        <v>3</v>
      </c>
      <c r="I64" s="306" t="s">
        <v>29</v>
      </c>
      <c r="J64" s="151" t="s">
        <v>372</v>
      </c>
      <c r="K64" s="151" t="s">
        <v>373</v>
      </c>
      <c r="L64" s="246" t="s">
        <v>3</v>
      </c>
      <c r="M64" s="161" t="s">
        <v>29</v>
      </c>
    </row>
    <row r="65" spans="1:14" x14ac:dyDescent="0.2">
      <c r="A65" s="692"/>
      <c r="B65" s="155"/>
      <c r="C65" s="155"/>
      <c r="D65" s="248" t="s">
        <v>4</v>
      </c>
      <c r="E65" s="155" t="s">
        <v>30</v>
      </c>
      <c r="F65" s="160"/>
      <c r="G65" s="160"/>
      <c r="H65" s="246" t="s">
        <v>4</v>
      </c>
      <c r="I65" s="155" t="s">
        <v>30</v>
      </c>
      <c r="J65" s="160"/>
      <c r="K65" s="206"/>
      <c r="L65" s="155" t="s">
        <v>4</v>
      </c>
      <c r="M65" s="155" t="s">
        <v>30</v>
      </c>
    </row>
    <row r="66" spans="1:14" ht="15.75" x14ac:dyDescent="0.2">
      <c r="A66" s="14" t="s">
        <v>23</v>
      </c>
      <c r="B66" s="355"/>
      <c r="C66" s="355"/>
      <c r="D66" s="352"/>
      <c r="E66" s="11"/>
      <c r="F66" s="354"/>
      <c r="G66" s="354"/>
      <c r="H66" s="352"/>
      <c r="I66" s="11"/>
      <c r="J66" s="310"/>
      <c r="K66" s="317"/>
      <c r="L66" s="429"/>
      <c r="M66" s="11"/>
    </row>
    <row r="67" spans="1:14" x14ac:dyDescent="0.2">
      <c r="A67" s="420" t="s">
        <v>9</v>
      </c>
      <c r="B67" s="44"/>
      <c r="C67" s="144"/>
      <c r="D67" s="165"/>
      <c r="E67" s="27"/>
      <c r="F67" s="234"/>
      <c r="G67" s="144"/>
      <c r="H67" s="165"/>
      <c r="I67" s="27"/>
      <c r="J67" s="289"/>
      <c r="K67" s="44"/>
      <c r="L67" s="256"/>
      <c r="M67" s="27"/>
    </row>
    <row r="68" spans="1:14" x14ac:dyDescent="0.2">
      <c r="A68" s="21" t="s">
        <v>10</v>
      </c>
      <c r="B68" s="293"/>
      <c r="C68" s="294"/>
      <c r="D68" s="165"/>
      <c r="E68" s="27"/>
      <c r="F68" s="293"/>
      <c r="G68" s="294"/>
      <c r="H68" s="165"/>
      <c r="I68" s="27"/>
      <c r="J68" s="289"/>
      <c r="K68" s="44"/>
      <c r="L68" s="256"/>
      <c r="M68" s="27"/>
    </row>
    <row r="69" spans="1:14" ht="15.75" x14ac:dyDescent="0.2">
      <c r="A69" s="694" t="s">
        <v>398</v>
      </c>
      <c r="B69" s="287"/>
      <c r="C69" s="287"/>
      <c r="D69" s="165"/>
      <c r="E69" s="418"/>
      <c r="F69" s="287"/>
      <c r="G69" s="287"/>
      <c r="H69" s="165"/>
      <c r="I69" s="418"/>
      <c r="J69" s="287"/>
      <c r="K69" s="287"/>
      <c r="L69" s="165"/>
      <c r="M69" s="23"/>
    </row>
    <row r="70" spans="1:14" x14ac:dyDescent="0.2">
      <c r="A70" s="694" t="s">
        <v>12</v>
      </c>
      <c r="B70" s="295"/>
      <c r="C70" s="296"/>
      <c r="D70" s="165"/>
      <c r="E70" s="418"/>
      <c r="F70" s="287"/>
      <c r="G70" s="287"/>
      <c r="H70" s="165"/>
      <c r="I70" s="418"/>
      <c r="J70" s="287"/>
      <c r="K70" s="287"/>
      <c r="L70" s="165"/>
      <c r="M70" s="23"/>
    </row>
    <row r="71" spans="1:14" x14ac:dyDescent="0.2">
      <c r="A71" s="694" t="s">
        <v>13</v>
      </c>
      <c r="B71" s="235"/>
      <c r="C71" s="291"/>
      <c r="D71" s="165"/>
      <c r="E71" s="418"/>
      <c r="F71" s="287"/>
      <c r="G71" s="287"/>
      <c r="H71" s="165"/>
      <c r="I71" s="418"/>
      <c r="J71" s="287"/>
      <c r="K71" s="287"/>
      <c r="L71" s="165"/>
      <c r="M71" s="23"/>
    </row>
    <row r="72" spans="1:14" ht="15.75" x14ac:dyDescent="0.2">
      <c r="A72" s="694" t="s">
        <v>399</v>
      </c>
      <c r="B72" s="287"/>
      <c r="C72" s="287"/>
      <c r="D72" s="165"/>
      <c r="E72" s="418"/>
      <c r="F72" s="287"/>
      <c r="G72" s="287"/>
      <c r="H72" s="165"/>
      <c r="I72" s="418"/>
      <c r="J72" s="287"/>
      <c r="K72" s="287"/>
      <c r="L72" s="165"/>
      <c r="M72" s="23"/>
    </row>
    <row r="73" spans="1:14" x14ac:dyDescent="0.2">
      <c r="A73" s="694" t="s">
        <v>12</v>
      </c>
      <c r="B73" s="235"/>
      <c r="C73" s="291"/>
      <c r="D73" s="165"/>
      <c r="E73" s="418"/>
      <c r="F73" s="287"/>
      <c r="G73" s="287"/>
      <c r="H73" s="165"/>
      <c r="I73" s="418"/>
      <c r="J73" s="287"/>
      <c r="K73" s="287"/>
      <c r="L73" s="165"/>
      <c r="M73" s="23"/>
    </row>
    <row r="74" spans="1:14" s="3" customFormat="1" x14ac:dyDescent="0.2">
      <c r="A74" s="694" t="s">
        <v>13</v>
      </c>
      <c r="B74" s="235"/>
      <c r="C74" s="291"/>
      <c r="D74" s="165"/>
      <c r="E74" s="418"/>
      <c r="F74" s="287"/>
      <c r="G74" s="287"/>
      <c r="H74" s="165"/>
      <c r="I74" s="418"/>
      <c r="J74" s="287"/>
      <c r="K74" s="287"/>
      <c r="L74" s="165"/>
      <c r="M74" s="23"/>
      <c r="N74" s="147"/>
    </row>
    <row r="75" spans="1:14" s="3" customFormat="1" x14ac:dyDescent="0.2">
      <c r="A75" s="21" t="s">
        <v>346</v>
      </c>
      <c r="B75" s="234"/>
      <c r="C75" s="144"/>
      <c r="D75" s="165"/>
      <c r="E75" s="27"/>
      <c r="F75" s="234"/>
      <c r="G75" s="144"/>
      <c r="H75" s="165"/>
      <c r="I75" s="27"/>
      <c r="J75" s="289"/>
      <c r="K75" s="44"/>
      <c r="L75" s="256"/>
      <c r="M75" s="27"/>
      <c r="N75" s="147"/>
    </row>
    <row r="76" spans="1:14" s="3" customFormat="1" x14ac:dyDescent="0.2">
      <c r="A76" s="21" t="s">
        <v>345</v>
      </c>
      <c r="B76" s="234"/>
      <c r="C76" s="144"/>
      <c r="D76" s="165"/>
      <c r="E76" s="27"/>
      <c r="F76" s="234"/>
      <c r="G76" s="144"/>
      <c r="H76" s="165"/>
      <c r="I76" s="27"/>
      <c r="J76" s="289"/>
      <c r="K76" s="44"/>
      <c r="L76" s="256"/>
      <c r="M76" s="27"/>
      <c r="N76" s="147"/>
    </row>
    <row r="77" spans="1:14" ht="15.75" x14ac:dyDescent="0.2">
      <c r="A77" s="21" t="s">
        <v>400</v>
      </c>
      <c r="B77" s="234"/>
      <c r="C77" s="234"/>
      <c r="D77" s="165"/>
      <c r="E77" s="27"/>
      <c r="F77" s="234"/>
      <c r="G77" s="144"/>
      <c r="H77" s="165"/>
      <c r="I77" s="27"/>
      <c r="J77" s="289"/>
      <c r="K77" s="44"/>
      <c r="L77" s="256"/>
      <c r="M77" s="27"/>
    </row>
    <row r="78" spans="1:14" x14ac:dyDescent="0.2">
      <c r="A78" s="21" t="s">
        <v>9</v>
      </c>
      <c r="B78" s="234"/>
      <c r="C78" s="144"/>
      <c r="D78" s="165"/>
      <c r="E78" s="27"/>
      <c r="F78" s="234"/>
      <c r="G78" s="144"/>
      <c r="H78" s="165"/>
      <c r="I78" s="27"/>
      <c r="J78" s="289"/>
      <c r="K78" s="44"/>
      <c r="L78" s="256"/>
      <c r="M78" s="27"/>
    </row>
    <row r="79" spans="1:14" x14ac:dyDescent="0.2">
      <c r="A79" s="21" t="s">
        <v>10</v>
      </c>
      <c r="B79" s="293"/>
      <c r="C79" s="294"/>
      <c r="D79" s="165"/>
      <c r="E79" s="27"/>
      <c r="F79" s="293"/>
      <c r="G79" s="294"/>
      <c r="H79" s="165"/>
      <c r="I79" s="27"/>
      <c r="J79" s="289"/>
      <c r="K79" s="44"/>
      <c r="L79" s="256"/>
      <c r="M79" s="27"/>
    </row>
    <row r="80" spans="1:14" ht="15.75" x14ac:dyDescent="0.2">
      <c r="A80" s="694" t="s">
        <v>398</v>
      </c>
      <c r="B80" s="287"/>
      <c r="C80" s="287"/>
      <c r="D80" s="165"/>
      <c r="E80" s="418"/>
      <c r="F80" s="287"/>
      <c r="G80" s="287"/>
      <c r="H80" s="165"/>
      <c r="I80" s="418"/>
      <c r="J80" s="287"/>
      <c r="K80" s="287"/>
      <c r="L80" s="165"/>
      <c r="M80" s="23"/>
    </row>
    <row r="81" spans="1:13" x14ac:dyDescent="0.2">
      <c r="A81" s="694" t="s">
        <v>12</v>
      </c>
      <c r="B81" s="235"/>
      <c r="C81" s="291"/>
      <c r="D81" s="165"/>
      <c r="E81" s="418"/>
      <c r="F81" s="287"/>
      <c r="G81" s="287"/>
      <c r="H81" s="165"/>
      <c r="I81" s="418"/>
      <c r="J81" s="287"/>
      <c r="K81" s="287"/>
      <c r="L81" s="165"/>
      <c r="M81" s="23"/>
    </row>
    <row r="82" spans="1:13" x14ac:dyDescent="0.2">
      <c r="A82" s="694" t="s">
        <v>13</v>
      </c>
      <c r="B82" s="235"/>
      <c r="C82" s="291"/>
      <c r="D82" s="165"/>
      <c r="E82" s="418"/>
      <c r="F82" s="287"/>
      <c r="G82" s="287"/>
      <c r="H82" s="165"/>
      <c r="I82" s="418"/>
      <c r="J82" s="287"/>
      <c r="K82" s="287"/>
      <c r="L82" s="165"/>
      <c r="M82" s="23"/>
    </row>
    <row r="83" spans="1:13" ht="15.75" x14ac:dyDescent="0.2">
      <c r="A83" s="694" t="s">
        <v>399</v>
      </c>
      <c r="B83" s="287"/>
      <c r="C83" s="287"/>
      <c r="D83" s="165"/>
      <c r="E83" s="418"/>
      <c r="F83" s="287"/>
      <c r="G83" s="287"/>
      <c r="H83" s="165"/>
      <c r="I83" s="418"/>
      <c r="J83" s="287"/>
      <c r="K83" s="287"/>
      <c r="L83" s="165"/>
      <c r="M83" s="23"/>
    </row>
    <row r="84" spans="1:13" x14ac:dyDescent="0.2">
      <c r="A84" s="694" t="s">
        <v>12</v>
      </c>
      <c r="B84" s="235"/>
      <c r="C84" s="291"/>
      <c r="D84" s="165"/>
      <c r="E84" s="418"/>
      <c r="F84" s="287"/>
      <c r="G84" s="287"/>
      <c r="H84" s="165"/>
      <c r="I84" s="418"/>
      <c r="J84" s="287"/>
      <c r="K84" s="287"/>
      <c r="L84" s="165"/>
      <c r="M84" s="23"/>
    </row>
    <row r="85" spans="1:13" x14ac:dyDescent="0.2">
      <c r="A85" s="694" t="s">
        <v>13</v>
      </c>
      <c r="B85" s="235"/>
      <c r="C85" s="291"/>
      <c r="D85" s="165"/>
      <c r="E85" s="418"/>
      <c r="F85" s="287"/>
      <c r="G85" s="287"/>
      <c r="H85" s="165"/>
      <c r="I85" s="418"/>
      <c r="J85" s="287"/>
      <c r="K85" s="287"/>
      <c r="L85" s="165"/>
      <c r="M85" s="23"/>
    </row>
    <row r="86" spans="1:13" ht="15.75" x14ac:dyDescent="0.2">
      <c r="A86" s="21" t="s">
        <v>401</v>
      </c>
      <c r="B86" s="234"/>
      <c r="C86" s="144"/>
      <c r="D86" s="165"/>
      <c r="E86" s="27"/>
      <c r="F86" s="234"/>
      <c r="G86" s="144"/>
      <c r="H86" s="165"/>
      <c r="I86" s="27"/>
      <c r="J86" s="289"/>
      <c r="K86" s="44"/>
      <c r="L86" s="256"/>
      <c r="M86" s="27"/>
    </row>
    <row r="87" spans="1:13" ht="15.75" x14ac:dyDescent="0.2">
      <c r="A87" s="13" t="s">
        <v>383</v>
      </c>
      <c r="B87" s="355"/>
      <c r="C87" s="355"/>
      <c r="D87" s="170"/>
      <c r="E87" s="11"/>
      <c r="F87" s="354"/>
      <c r="G87" s="354"/>
      <c r="H87" s="170"/>
      <c r="I87" s="11"/>
      <c r="J87" s="310"/>
      <c r="K87" s="236"/>
      <c r="L87" s="429"/>
      <c r="M87" s="11"/>
    </row>
    <row r="88" spans="1:13" x14ac:dyDescent="0.2">
      <c r="A88" s="21" t="s">
        <v>9</v>
      </c>
      <c r="B88" s="234"/>
      <c r="C88" s="144"/>
      <c r="D88" s="165"/>
      <c r="E88" s="27"/>
      <c r="F88" s="234"/>
      <c r="G88" s="144"/>
      <c r="H88" s="165"/>
      <c r="I88" s="27"/>
      <c r="J88" s="289"/>
      <c r="K88" s="44"/>
      <c r="L88" s="256"/>
      <c r="M88" s="27"/>
    </row>
    <row r="89" spans="1:13" x14ac:dyDescent="0.2">
      <c r="A89" s="21" t="s">
        <v>10</v>
      </c>
      <c r="B89" s="234"/>
      <c r="C89" s="144"/>
      <c r="D89" s="165"/>
      <c r="E89" s="27"/>
      <c r="F89" s="234"/>
      <c r="G89" s="144"/>
      <c r="H89" s="165"/>
      <c r="I89" s="27"/>
      <c r="J89" s="289"/>
      <c r="K89" s="44"/>
      <c r="L89" s="256"/>
      <c r="M89" s="27"/>
    </row>
    <row r="90" spans="1:13" ht="15.75" x14ac:dyDescent="0.2">
      <c r="A90" s="694" t="s">
        <v>398</v>
      </c>
      <c r="B90" s="287"/>
      <c r="C90" s="287"/>
      <c r="D90" s="165"/>
      <c r="E90" s="418"/>
      <c r="F90" s="287"/>
      <c r="G90" s="287"/>
      <c r="H90" s="165"/>
      <c r="I90" s="418"/>
      <c r="J90" s="287"/>
      <c r="K90" s="287"/>
      <c r="L90" s="165"/>
      <c r="M90" s="23"/>
    </row>
    <row r="91" spans="1:13" x14ac:dyDescent="0.2">
      <c r="A91" s="694" t="s">
        <v>12</v>
      </c>
      <c r="B91" s="235"/>
      <c r="C91" s="291"/>
      <c r="D91" s="165"/>
      <c r="E91" s="418"/>
      <c r="F91" s="287"/>
      <c r="G91" s="287"/>
      <c r="H91" s="165"/>
      <c r="I91" s="418"/>
      <c r="J91" s="287"/>
      <c r="K91" s="287"/>
      <c r="L91" s="165"/>
      <c r="M91" s="23"/>
    </row>
    <row r="92" spans="1:13" x14ac:dyDescent="0.2">
      <c r="A92" s="694" t="s">
        <v>13</v>
      </c>
      <c r="B92" s="235"/>
      <c r="C92" s="291"/>
      <c r="D92" s="165"/>
      <c r="E92" s="418"/>
      <c r="F92" s="287"/>
      <c r="G92" s="287"/>
      <c r="H92" s="165"/>
      <c r="I92" s="418"/>
      <c r="J92" s="287"/>
      <c r="K92" s="287"/>
      <c r="L92" s="165"/>
      <c r="M92" s="23"/>
    </row>
    <row r="93" spans="1:13" ht="15.75" x14ac:dyDescent="0.2">
      <c r="A93" s="694" t="s">
        <v>399</v>
      </c>
      <c r="B93" s="287"/>
      <c r="C93" s="287"/>
      <c r="D93" s="165"/>
      <c r="E93" s="418"/>
      <c r="F93" s="287"/>
      <c r="G93" s="287"/>
      <c r="H93" s="165"/>
      <c r="I93" s="418"/>
      <c r="J93" s="287"/>
      <c r="K93" s="287"/>
      <c r="L93" s="165"/>
      <c r="M93" s="23"/>
    </row>
    <row r="94" spans="1:13" x14ac:dyDescent="0.2">
      <c r="A94" s="694" t="s">
        <v>12</v>
      </c>
      <c r="B94" s="235"/>
      <c r="C94" s="291"/>
      <c r="D94" s="165"/>
      <c r="E94" s="418"/>
      <c r="F94" s="287"/>
      <c r="G94" s="287"/>
      <c r="H94" s="165"/>
      <c r="I94" s="418"/>
      <c r="J94" s="287"/>
      <c r="K94" s="287"/>
      <c r="L94" s="165"/>
      <c r="M94" s="23"/>
    </row>
    <row r="95" spans="1:13" x14ac:dyDescent="0.2">
      <c r="A95" s="694" t="s">
        <v>13</v>
      </c>
      <c r="B95" s="235"/>
      <c r="C95" s="291"/>
      <c r="D95" s="165"/>
      <c r="E95" s="418"/>
      <c r="F95" s="287"/>
      <c r="G95" s="287"/>
      <c r="H95" s="165"/>
      <c r="I95" s="418"/>
      <c r="J95" s="287"/>
      <c r="K95" s="287"/>
      <c r="L95" s="165"/>
      <c r="M95" s="23"/>
    </row>
    <row r="96" spans="1:13" x14ac:dyDescent="0.2">
      <c r="A96" s="21" t="s">
        <v>344</v>
      </c>
      <c r="B96" s="234"/>
      <c r="C96" s="144"/>
      <c r="D96" s="165"/>
      <c r="E96" s="27"/>
      <c r="F96" s="234"/>
      <c r="G96" s="144"/>
      <c r="H96" s="165"/>
      <c r="I96" s="27"/>
      <c r="J96" s="289"/>
      <c r="K96" s="44"/>
      <c r="L96" s="256"/>
      <c r="M96" s="27"/>
    </row>
    <row r="97" spans="1:13" x14ac:dyDescent="0.2">
      <c r="A97" s="21" t="s">
        <v>343</v>
      </c>
      <c r="B97" s="234"/>
      <c r="C97" s="144"/>
      <c r="D97" s="165"/>
      <c r="E97" s="27"/>
      <c r="F97" s="234"/>
      <c r="G97" s="144"/>
      <c r="H97" s="165"/>
      <c r="I97" s="27"/>
      <c r="J97" s="289"/>
      <c r="K97" s="44"/>
      <c r="L97" s="256"/>
      <c r="M97" s="27"/>
    </row>
    <row r="98" spans="1:13" ht="15.75" x14ac:dyDescent="0.2">
      <c r="A98" s="21" t="s">
        <v>400</v>
      </c>
      <c r="B98" s="234"/>
      <c r="C98" s="234"/>
      <c r="D98" s="165"/>
      <c r="E98" s="27"/>
      <c r="F98" s="293"/>
      <c r="G98" s="293"/>
      <c r="H98" s="165"/>
      <c r="I98" s="27"/>
      <c r="J98" s="289"/>
      <c r="K98" s="44"/>
      <c r="L98" s="256"/>
      <c r="M98" s="27"/>
    </row>
    <row r="99" spans="1:13" x14ac:dyDescent="0.2">
      <c r="A99" s="21" t="s">
        <v>9</v>
      </c>
      <c r="B99" s="293"/>
      <c r="C99" s="294"/>
      <c r="D99" s="165"/>
      <c r="E99" s="27"/>
      <c r="F99" s="234"/>
      <c r="G99" s="144"/>
      <c r="H99" s="165"/>
      <c r="I99" s="27"/>
      <c r="J99" s="289"/>
      <c r="K99" s="44"/>
      <c r="L99" s="256"/>
      <c r="M99" s="27"/>
    </row>
    <row r="100" spans="1:13" x14ac:dyDescent="0.2">
      <c r="A100" s="21" t="s">
        <v>10</v>
      </c>
      <c r="B100" s="293"/>
      <c r="C100" s="294"/>
      <c r="D100" s="165"/>
      <c r="E100" s="27"/>
      <c r="F100" s="234"/>
      <c r="G100" s="234"/>
      <c r="H100" s="165"/>
      <c r="I100" s="27"/>
      <c r="J100" s="289"/>
      <c r="K100" s="44"/>
      <c r="L100" s="256"/>
      <c r="M100" s="27"/>
    </row>
    <row r="101" spans="1:13" ht="15.75" x14ac:dyDescent="0.2">
      <c r="A101" s="694" t="s">
        <v>398</v>
      </c>
      <c r="B101" s="287"/>
      <c r="C101" s="287"/>
      <c r="D101" s="165"/>
      <c r="E101" s="418"/>
      <c r="F101" s="287"/>
      <c r="G101" s="287"/>
      <c r="H101" s="165"/>
      <c r="I101" s="418"/>
      <c r="J101" s="287"/>
      <c r="K101" s="287"/>
      <c r="L101" s="165"/>
      <c r="M101" s="23"/>
    </row>
    <row r="102" spans="1:13" x14ac:dyDescent="0.2">
      <c r="A102" s="694" t="s">
        <v>12</v>
      </c>
      <c r="B102" s="235"/>
      <c r="C102" s="291"/>
      <c r="D102" s="165"/>
      <c r="E102" s="418"/>
      <c r="F102" s="287"/>
      <c r="G102" s="287"/>
      <c r="H102" s="165"/>
      <c r="I102" s="418"/>
      <c r="J102" s="287"/>
      <c r="K102" s="287"/>
      <c r="L102" s="165"/>
      <c r="M102" s="23"/>
    </row>
    <row r="103" spans="1:13" x14ac:dyDescent="0.2">
      <c r="A103" s="694" t="s">
        <v>13</v>
      </c>
      <c r="B103" s="235"/>
      <c r="C103" s="291"/>
      <c r="D103" s="165"/>
      <c r="E103" s="418"/>
      <c r="F103" s="287"/>
      <c r="G103" s="287"/>
      <c r="H103" s="165"/>
      <c r="I103" s="418"/>
      <c r="J103" s="287"/>
      <c r="K103" s="287"/>
      <c r="L103" s="165"/>
      <c r="M103" s="23"/>
    </row>
    <row r="104" spans="1:13" ht="15.75" x14ac:dyDescent="0.2">
      <c r="A104" s="694" t="s">
        <v>399</v>
      </c>
      <c r="B104" s="287"/>
      <c r="C104" s="287"/>
      <c r="D104" s="165"/>
      <c r="E104" s="418"/>
      <c r="F104" s="287"/>
      <c r="G104" s="287"/>
      <c r="H104" s="165"/>
      <c r="I104" s="418"/>
      <c r="J104" s="287"/>
      <c r="K104" s="287"/>
      <c r="L104" s="165"/>
      <c r="M104" s="23"/>
    </row>
    <row r="105" spans="1:13" x14ac:dyDescent="0.2">
      <c r="A105" s="694" t="s">
        <v>12</v>
      </c>
      <c r="B105" s="235"/>
      <c r="C105" s="291"/>
      <c r="D105" s="165"/>
      <c r="E105" s="418"/>
      <c r="F105" s="287"/>
      <c r="G105" s="287"/>
      <c r="H105" s="165"/>
      <c r="I105" s="418"/>
      <c r="J105" s="287"/>
      <c r="K105" s="287"/>
      <c r="L105" s="165"/>
      <c r="M105" s="23"/>
    </row>
    <row r="106" spans="1:13" x14ac:dyDescent="0.2">
      <c r="A106" s="694" t="s">
        <v>13</v>
      </c>
      <c r="B106" s="235"/>
      <c r="C106" s="291"/>
      <c r="D106" s="165"/>
      <c r="E106" s="418"/>
      <c r="F106" s="287"/>
      <c r="G106" s="287"/>
      <c r="H106" s="165"/>
      <c r="I106" s="418"/>
      <c r="J106" s="287"/>
      <c r="K106" s="287"/>
      <c r="L106" s="165"/>
      <c r="M106" s="23"/>
    </row>
    <row r="107" spans="1:13" ht="15.75" x14ac:dyDescent="0.2">
      <c r="A107" s="21" t="s">
        <v>402</v>
      </c>
      <c r="B107" s="234"/>
      <c r="C107" s="144"/>
      <c r="D107" s="165"/>
      <c r="E107" s="27"/>
      <c r="F107" s="234"/>
      <c r="G107" s="144"/>
      <c r="H107" s="165"/>
      <c r="I107" s="27"/>
      <c r="J107" s="289"/>
      <c r="K107" s="44"/>
      <c r="L107" s="256"/>
      <c r="M107" s="27"/>
    </row>
    <row r="108" spans="1:13" ht="15.75" x14ac:dyDescent="0.2">
      <c r="A108" s="21" t="s">
        <v>403</v>
      </c>
      <c r="B108" s="234"/>
      <c r="C108" s="234"/>
      <c r="D108" s="165"/>
      <c r="E108" s="27"/>
      <c r="F108" s="234"/>
      <c r="G108" s="234"/>
      <c r="H108" s="165"/>
      <c r="I108" s="27"/>
      <c r="J108" s="289"/>
      <c r="K108" s="44"/>
      <c r="L108" s="256"/>
      <c r="M108" s="27"/>
    </row>
    <row r="109" spans="1:13" ht="15.75" x14ac:dyDescent="0.2">
      <c r="A109" s="21" t="s">
        <v>404</v>
      </c>
      <c r="B109" s="234"/>
      <c r="C109" s="234"/>
      <c r="D109" s="165"/>
      <c r="E109" s="27"/>
      <c r="F109" s="234"/>
      <c r="G109" s="234"/>
      <c r="H109" s="165"/>
      <c r="I109" s="27"/>
      <c r="J109" s="289"/>
      <c r="K109" s="44"/>
      <c r="L109" s="256"/>
      <c r="M109" s="27"/>
    </row>
    <row r="110" spans="1:13" ht="15.75" x14ac:dyDescent="0.2">
      <c r="A110" s="21" t="s">
        <v>405</v>
      </c>
      <c r="B110" s="234"/>
      <c r="C110" s="234"/>
      <c r="D110" s="165"/>
      <c r="E110" s="27"/>
      <c r="F110" s="234"/>
      <c r="G110" s="234"/>
      <c r="H110" s="165"/>
      <c r="I110" s="27"/>
      <c r="J110" s="289"/>
      <c r="K110" s="44"/>
      <c r="L110" s="256"/>
      <c r="M110" s="27"/>
    </row>
    <row r="111" spans="1:13" ht="15.75" x14ac:dyDescent="0.2">
      <c r="A111" s="13" t="s">
        <v>384</v>
      </c>
      <c r="B111" s="309"/>
      <c r="C111" s="158"/>
      <c r="D111" s="170"/>
      <c r="E111" s="11"/>
      <c r="F111" s="309"/>
      <c r="G111" s="158"/>
      <c r="H111" s="170"/>
      <c r="I111" s="11"/>
      <c r="J111" s="310"/>
      <c r="K111" s="236"/>
      <c r="L111" s="429"/>
      <c r="M111" s="11"/>
    </row>
    <row r="112" spans="1:13" x14ac:dyDescent="0.2">
      <c r="A112" s="21" t="s">
        <v>9</v>
      </c>
      <c r="B112" s="234"/>
      <c r="C112" s="144"/>
      <c r="D112" s="165"/>
      <c r="E112" s="27"/>
      <c r="F112" s="234"/>
      <c r="G112" s="144"/>
      <c r="H112" s="165"/>
      <c r="I112" s="27"/>
      <c r="J112" s="289"/>
      <c r="K112" s="44"/>
      <c r="L112" s="256"/>
      <c r="M112" s="27"/>
    </row>
    <row r="113" spans="1:14" x14ac:dyDescent="0.2">
      <c r="A113" s="21" t="s">
        <v>10</v>
      </c>
      <c r="B113" s="234"/>
      <c r="C113" s="144"/>
      <c r="D113" s="165"/>
      <c r="E113" s="27"/>
      <c r="F113" s="234"/>
      <c r="G113" s="144"/>
      <c r="H113" s="165"/>
      <c r="I113" s="27"/>
      <c r="J113" s="289"/>
      <c r="K113" s="44"/>
      <c r="L113" s="256"/>
      <c r="M113" s="27"/>
    </row>
    <row r="114" spans="1:14" x14ac:dyDescent="0.2">
      <c r="A114" s="21" t="s">
        <v>26</v>
      </c>
      <c r="B114" s="234"/>
      <c r="C114" s="144"/>
      <c r="D114" s="165"/>
      <c r="E114" s="27"/>
      <c r="F114" s="234"/>
      <c r="G114" s="144"/>
      <c r="H114" s="165"/>
      <c r="I114" s="27"/>
      <c r="J114" s="289"/>
      <c r="K114" s="44"/>
      <c r="L114" s="256"/>
      <c r="M114" s="27"/>
    </row>
    <row r="115" spans="1:14" x14ac:dyDescent="0.2">
      <c r="A115" s="694" t="s">
        <v>15</v>
      </c>
      <c r="B115" s="287"/>
      <c r="C115" s="287"/>
      <c r="D115" s="165"/>
      <c r="E115" s="418"/>
      <c r="F115" s="287"/>
      <c r="G115" s="287"/>
      <c r="H115" s="165"/>
      <c r="I115" s="418"/>
      <c r="J115" s="287"/>
      <c r="K115" s="287"/>
      <c r="L115" s="165"/>
      <c r="M115" s="23"/>
    </row>
    <row r="116" spans="1:14" ht="15.75" x14ac:dyDescent="0.2">
      <c r="A116" s="21" t="s">
        <v>410</v>
      </c>
      <c r="B116" s="234"/>
      <c r="C116" s="234"/>
      <c r="D116" s="165"/>
      <c r="E116" s="27"/>
      <c r="F116" s="234"/>
      <c r="G116" s="234"/>
      <c r="H116" s="165"/>
      <c r="I116" s="27"/>
      <c r="J116" s="289"/>
      <c r="K116" s="44"/>
      <c r="L116" s="256"/>
      <c r="M116" s="27"/>
    </row>
    <row r="117" spans="1:14" ht="15.75" x14ac:dyDescent="0.2">
      <c r="A117" s="21" t="s">
        <v>411</v>
      </c>
      <c r="B117" s="234"/>
      <c r="C117" s="234"/>
      <c r="D117" s="165"/>
      <c r="E117" s="27"/>
      <c r="F117" s="234"/>
      <c r="G117" s="234"/>
      <c r="H117" s="165"/>
      <c r="I117" s="27"/>
      <c r="J117" s="289"/>
      <c r="K117" s="44"/>
      <c r="L117" s="256"/>
      <c r="M117" s="27"/>
    </row>
    <row r="118" spans="1:14" ht="15.75" x14ac:dyDescent="0.2">
      <c r="A118" s="21" t="s">
        <v>405</v>
      </c>
      <c r="B118" s="234"/>
      <c r="C118" s="234"/>
      <c r="D118" s="165"/>
      <c r="E118" s="27"/>
      <c r="F118" s="234"/>
      <c r="G118" s="234"/>
      <c r="H118" s="165"/>
      <c r="I118" s="27"/>
      <c r="J118" s="289"/>
      <c r="K118" s="44"/>
      <c r="L118" s="256"/>
      <c r="M118" s="27"/>
    </row>
    <row r="119" spans="1:14" ht="15.75" x14ac:dyDescent="0.2">
      <c r="A119" s="13" t="s">
        <v>385</v>
      </c>
      <c r="B119" s="309"/>
      <c r="C119" s="158"/>
      <c r="D119" s="170"/>
      <c r="E119" s="11"/>
      <c r="F119" s="309"/>
      <c r="G119" s="158"/>
      <c r="H119" s="170"/>
      <c r="I119" s="11"/>
      <c r="J119" s="310"/>
      <c r="K119" s="236"/>
      <c r="L119" s="429"/>
      <c r="M119" s="11"/>
    </row>
    <row r="120" spans="1:14" x14ac:dyDescent="0.2">
      <c r="A120" s="21" t="s">
        <v>9</v>
      </c>
      <c r="B120" s="234"/>
      <c r="C120" s="144"/>
      <c r="D120" s="165"/>
      <c r="E120" s="27"/>
      <c r="F120" s="234"/>
      <c r="G120" s="144"/>
      <c r="H120" s="165"/>
      <c r="I120" s="27"/>
      <c r="J120" s="289"/>
      <c r="K120" s="44"/>
      <c r="L120" s="256"/>
      <c r="M120" s="27"/>
    </row>
    <row r="121" spans="1:14" x14ac:dyDescent="0.2">
      <c r="A121" s="21" t="s">
        <v>10</v>
      </c>
      <c r="B121" s="234"/>
      <c r="C121" s="144"/>
      <c r="D121" s="165"/>
      <c r="E121" s="27"/>
      <c r="F121" s="234"/>
      <c r="G121" s="144"/>
      <c r="H121" s="165"/>
      <c r="I121" s="27"/>
      <c r="J121" s="289"/>
      <c r="K121" s="44"/>
      <c r="L121" s="256"/>
      <c r="M121" s="27"/>
    </row>
    <row r="122" spans="1:14" x14ac:dyDescent="0.2">
      <c r="A122" s="21" t="s">
        <v>26</v>
      </c>
      <c r="B122" s="234"/>
      <c r="C122" s="144"/>
      <c r="D122" s="165"/>
      <c r="E122" s="27"/>
      <c r="F122" s="234"/>
      <c r="G122" s="144"/>
      <c r="H122" s="165"/>
      <c r="I122" s="27"/>
      <c r="J122" s="289"/>
      <c r="K122" s="44"/>
      <c r="L122" s="256"/>
      <c r="M122" s="27"/>
    </row>
    <row r="123" spans="1:14" x14ac:dyDescent="0.2">
      <c r="A123" s="694" t="s">
        <v>14</v>
      </c>
      <c r="B123" s="287"/>
      <c r="C123" s="287"/>
      <c r="D123" s="165"/>
      <c r="E123" s="418"/>
      <c r="F123" s="287"/>
      <c r="G123" s="287"/>
      <c r="H123" s="165"/>
      <c r="I123" s="418"/>
      <c r="J123" s="287"/>
      <c r="K123" s="287"/>
      <c r="L123" s="165"/>
      <c r="M123" s="23"/>
    </row>
    <row r="124" spans="1:14" ht="15.75" x14ac:dyDescent="0.2">
      <c r="A124" s="21" t="s">
        <v>412</v>
      </c>
      <c r="B124" s="234"/>
      <c r="C124" s="234"/>
      <c r="D124" s="165"/>
      <c r="E124" s="27"/>
      <c r="F124" s="234"/>
      <c r="G124" s="234"/>
      <c r="H124" s="165"/>
      <c r="I124" s="27"/>
      <c r="J124" s="289"/>
      <c r="K124" s="44"/>
      <c r="L124" s="256"/>
      <c r="M124" s="27"/>
    </row>
    <row r="125" spans="1:14" ht="15.75" x14ac:dyDescent="0.2">
      <c r="A125" s="21" t="s">
        <v>404</v>
      </c>
      <c r="B125" s="234"/>
      <c r="C125" s="234"/>
      <c r="D125" s="165"/>
      <c r="E125" s="27"/>
      <c r="F125" s="234"/>
      <c r="G125" s="234"/>
      <c r="H125" s="165"/>
      <c r="I125" s="27"/>
      <c r="J125" s="289"/>
      <c r="K125" s="44"/>
      <c r="L125" s="256"/>
      <c r="M125" s="27"/>
    </row>
    <row r="126" spans="1:14" ht="15.75" x14ac:dyDescent="0.2">
      <c r="A126" s="10" t="s">
        <v>405</v>
      </c>
      <c r="B126" s="45"/>
      <c r="C126" s="45"/>
      <c r="D126" s="166"/>
      <c r="E126" s="419"/>
      <c r="F126" s="45"/>
      <c r="G126" s="45"/>
      <c r="H126" s="166"/>
      <c r="I126" s="22"/>
      <c r="J126" s="290"/>
      <c r="K126" s="45"/>
      <c r="L126" s="257"/>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8"/>
      <c r="C130" s="728"/>
      <c r="D130" s="728"/>
      <c r="E130" s="300"/>
      <c r="F130" s="728"/>
      <c r="G130" s="728"/>
      <c r="H130" s="728"/>
      <c r="I130" s="300"/>
      <c r="J130" s="728"/>
      <c r="K130" s="728"/>
      <c r="L130" s="728"/>
      <c r="M130" s="300"/>
    </row>
    <row r="131" spans="1:14" s="3" customFormat="1" x14ac:dyDescent="0.2">
      <c r="A131" s="143"/>
      <c r="B131" s="724" t="s">
        <v>0</v>
      </c>
      <c r="C131" s="725"/>
      <c r="D131" s="725"/>
      <c r="E131" s="302"/>
      <c r="F131" s="724" t="s">
        <v>1</v>
      </c>
      <c r="G131" s="725"/>
      <c r="H131" s="725"/>
      <c r="I131" s="305"/>
      <c r="J131" s="724" t="s">
        <v>2</v>
      </c>
      <c r="K131" s="725"/>
      <c r="L131" s="725"/>
      <c r="M131" s="305"/>
      <c r="N131" s="147"/>
    </row>
    <row r="132" spans="1:14" s="3" customFormat="1" x14ac:dyDescent="0.2">
      <c r="A132" s="140"/>
      <c r="B132" s="151" t="s">
        <v>372</v>
      </c>
      <c r="C132" s="151" t="s">
        <v>373</v>
      </c>
      <c r="D132" s="246" t="s">
        <v>3</v>
      </c>
      <c r="E132" s="306" t="s">
        <v>29</v>
      </c>
      <c r="F132" s="151" t="s">
        <v>372</v>
      </c>
      <c r="G132" s="151" t="s">
        <v>373</v>
      </c>
      <c r="H132" s="206" t="s">
        <v>3</v>
      </c>
      <c r="I132" s="161" t="s">
        <v>29</v>
      </c>
      <c r="J132" s="247" t="s">
        <v>372</v>
      </c>
      <c r="K132" s="247" t="s">
        <v>373</v>
      </c>
      <c r="L132" s="248" t="s">
        <v>3</v>
      </c>
      <c r="M132" s="161" t="s">
        <v>29</v>
      </c>
      <c r="N132" s="147"/>
    </row>
    <row r="133" spans="1:14" s="3" customFormat="1" x14ac:dyDescent="0.2">
      <c r="A133" s="692"/>
      <c r="B133" s="155"/>
      <c r="C133" s="155"/>
      <c r="D133" s="248" t="s">
        <v>4</v>
      </c>
      <c r="E133" s="155" t="s">
        <v>30</v>
      </c>
      <c r="F133" s="160"/>
      <c r="G133" s="160"/>
      <c r="H133" s="206" t="s">
        <v>4</v>
      </c>
      <c r="I133" s="155" t="s">
        <v>30</v>
      </c>
      <c r="J133" s="155"/>
      <c r="K133" s="155"/>
      <c r="L133" s="149" t="s">
        <v>4</v>
      </c>
      <c r="M133" s="155" t="s">
        <v>30</v>
      </c>
      <c r="N133" s="147"/>
    </row>
    <row r="134" spans="1:14" s="3" customFormat="1" ht="15.75" x14ac:dyDescent="0.2">
      <c r="A134" s="14" t="s">
        <v>406</v>
      </c>
      <c r="B134" s="236"/>
      <c r="C134" s="310"/>
      <c r="D134" s="352"/>
      <c r="E134" s="11"/>
      <c r="F134" s="317"/>
      <c r="G134" s="318"/>
      <c r="H134" s="432"/>
      <c r="I134" s="24"/>
      <c r="J134" s="319"/>
      <c r="K134" s="319"/>
      <c r="L134" s="428"/>
      <c r="M134" s="11"/>
      <c r="N134" s="147"/>
    </row>
    <row r="135" spans="1:14" s="3" customFormat="1" ht="15.75" x14ac:dyDescent="0.2">
      <c r="A135" s="13" t="s">
        <v>409</v>
      </c>
      <c r="B135" s="236"/>
      <c r="C135" s="310"/>
      <c r="D135" s="170"/>
      <c r="E135" s="11"/>
      <c r="F135" s="236"/>
      <c r="G135" s="310"/>
      <c r="H135" s="433"/>
      <c r="I135" s="24"/>
      <c r="J135" s="309"/>
      <c r="K135" s="309"/>
      <c r="L135" s="429"/>
      <c r="M135" s="11"/>
      <c r="N135" s="147"/>
    </row>
    <row r="136" spans="1:14" s="3" customFormat="1" ht="15.75" x14ac:dyDescent="0.2">
      <c r="A136" s="13" t="s">
        <v>407</v>
      </c>
      <c r="B136" s="236"/>
      <c r="C136" s="310"/>
      <c r="D136" s="170"/>
      <c r="E136" s="11"/>
      <c r="F136" s="236"/>
      <c r="G136" s="310"/>
      <c r="H136" s="433"/>
      <c r="I136" s="24"/>
      <c r="J136" s="309"/>
      <c r="K136" s="309"/>
      <c r="L136" s="429"/>
      <c r="M136" s="11"/>
      <c r="N136" s="147"/>
    </row>
    <row r="137" spans="1:14" s="3" customFormat="1" ht="15.75" x14ac:dyDescent="0.2">
      <c r="A137" s="41" t="s">
        <v>413</v>
      </c>
      <c r="B137" s="278"/>
      <c r="C137" s="316"/>
      <c r="D137" s="168"/>
      <c r="E137" s="9"/>
      <c r="F137" s="278"/>
      <c r="G137" s="316"/>
      <c r="H137" s="434"/>
      <c r="I137" s="36"/>
      <c r="J137" s="315"/>
      <c r="K137" s="315"/>
      <c r="L137" s="430"/>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547" priority="132">
      <formula>kvartal &lt; 4</formula>
    </cfRule>
  </conditionalFormatting>
  <conditionalFormatting sqref="B69">
    <cfRule type="expression" dxfId="546" priority="100">
      <formula>kvartal &lt; 4</formula>
    </cfRule>
  </conditionalFormatting>
  <conditionalFormatting sqref="C69">
    <cfRule type="expression" dxfId="545" priority="99">
      <formula>kvartal &lt; 4</formula>
    </cfRule>
  </conditionalFormatting>
  <conditionalFormatting sqref="B72">
    <cfRule type="expression" dxfId="544" priority="98">
      <formula>kvartal &lt; 4</formula>
    </cfRule>
  </conditionalFormatting>
  <conditionalFormatting sqref="C72">
    <cfRule type="expression" dxfId="543" priority="97">
      <formula>kvartal &lt; 4</formula>
    </cfRule>
  </conditionalFormatting>
  <conditionalFormatting sqref="B80">
    <cfRule type="expression" dxfId="542" priority="96">
      <formula>kvartal &lt; 4</formula>
    </cfRule>
  </conditionalFormatting>
  <conditionalFormatting sqref="C80">
    <cfRule type="expression" dxfId="541" priority="95">
      <formula>kvartal &lt; 4</formula>
    </cfRule>
  </conditionalFormatting>
  <conditionalFormatting sqref="B83">
    <cfRule type="expression" dxfId="540" priority="94">
      <formula>kvartal &lt; 4</formula>
    </cfRule>
  </conditionalFormatting>
  <conditionalFormatting sqref="C83">
    <cfRule type="expression" dxfId="539" priority="93">
      <formula>kvartal &lt; 4</formula>
    </cfRule>
  </conditionalFormatting>
  <conditionalFormatting sqref="B90">
    <cfRule type="expression" dxfId="538" priority="84">
      <formula>kvartal &lt; 4</formula>
    </cfRule>
  </conditionalFormatting>
  <conditionalFormatting sqref="C90">
    <cfRule type="expression" dxfId="537" priority="83">
      <formula>kvartal &lt; 4</formula>
    </cfRule>
  </conditionalFormatting>
  <conditionalFormatting sqref="B93">
    <cfRule type="expression" dxfId="536" priority="82">
      <formula>kvartal &lt; 4</formula>
    </cfRule>
  </conditionalFormatting>
  <conditionalFormatting sqref="C93">
    <cfRule type="expression" dxfId="535" priority="81">
      <formula>kvartal &lt; 4</formula>
    </cfRule>
  </conditionalFormatting>
  <conditionalFormatting sqref="B101">
    <cfRule type="expression" dxfId="534" priority="80">
      <formula>kvartal &lt; 4</formula>
    </cfRule>
  </conditionalFormatting>
  <conditionalFormatting sqref="C101">
    <cfRule type="expression" dxfId="533" priority="79">
      <formula>kvartal &lt; 4</formula>
    </cfRule>
  </conditionalFormatting>
  <conditionalFormatting sqref="B104">
    <cfRule type="expression" dxfId="532" priority="78">
      <formula>kvartal &lt; 4</formula>
    </cfRule>
  </conditionalFormatting>
  <conditionalFormatting sqref="C104">
    <cfRule type="expression" dxfId="531" priority="77">
      <formula>kvartal &lt; 4</formula>
    </cfRule>
  </conditionalFormatting>
  <conditionalFormatting sqref="B115">
    <cfRule type="expression" dxfId="530" priority="76">
      <formula>kvartal &lt; 4</formula>
    </cfRule>
  </conditionalFormatting>
  <conditionalFormatting sqref="C115">
    <cfRule type="expression" dxfId="529" priority="75">
      <formula>kvartal &lt; 4</formula>
    </cfRule>
  </conditionalFormatting>
  <conditionalFormatting sqref="B123">
    <cfRule type="expression" dxfId="528" priority="74">
      <formula>kvartal &lt; 4</formula>
    </cfRule>
  </conditionalFormatting>
  <conditionalFormatting sqref="C123">
    <cfRule type="expression" dxfId="527" priority="73">
      <formula>kvartal &lt; 4</formula>
    </cfRule>
  </conditionalFormatting>
  <conditionalFormatting sqref="F70">
    <cfRule type="expression" dxfId="526" priority="72">
      <formula>kvartal &lt; 4</formula>
    </cfRule>
  </conditionalFormatting>
  <conditionalFormatting sqref="G70">
    <cfRule type="expression" dxfId="525" priority="71">
      <formula>kvartal &lt; 4</formula>
    </cfRule>
  </conditionalFormatting>
  <conditionalFormatting sqref="F71:G71">
    <cfRule type="expression" dxfId="524" priority="70">
      <formula>kvartal &lt; 4</formula>
    </cfRule>
  </conditionalFormatting>
  <conditionalFormatting sqref="F73:G74">
    <cfRule type="expression" dxfId="523" priority="69">
      <formula>kvartal &lt; 4</formula>
    </cfRule>
  </conditionalFormatting>
  <conditionalFormatting sqref="F81:G82">
    <cfRule type="expression" dxfId="522" priority="68">
      <formula>kvartal &lt; 4</formula>
    </cfRule>
  </conditionalFormatting>
  <conditionalFormatting sqref="F84:G85">
    <cfRule type="expression" dxfId="521" priority="67">
      <formula>kvartal &lt; 4</formula>
    </cfRule>
  </conditionalFormatting>
  <conditionalFormatting sqref="F91:G92">
    <cfRule type="expression" dxfId="520" priority="62">
      <formula>kvartal &lt; 4</formula>
    </cfRule>
  </conditionalFormatting>
  <conditionalFormatting sqref="F94:G95">
    <cfRule type="expression" dxfId="519" priority="61">
      <formula>kvartal &lt; 4</formula>
    </cfRule>
  </conditionalFormatting>
  <conditionalFormatting sqref="F102:G103">
    <cfRule type="expression" dxfId="518" priority="60">
      <formula>kvartal &lt; 4</formula>
    </cfRule>
  </conditionalFormatting>
  <conditionalFormatting sqref="F105:G106">
    <cfRule type="expression" dxfId="517" priority="59">
      <formula>kvartal &lt; 4</formula>
    </cfRule>
  </conditionalFormatting>
  <conditionalFormatting sqref="F115">
    <cfRule type="expression" dxfId="516" priority="58">
      <formula>kvartal &lt; 4</formula>
    </cfRule>
  </conditionalFormatting>
  <conditionalFormatting sqref="G115">
    <cfRule type="expression" dxfId="515" priority="57">
      <formula>kvartal &lt; 4</formula>
    </cfRule>
  </conditionalFormatting>
  <conditionalFormatting sqref="F123:G123">
    <cfRule type="expression" dxfId="514" priority="56">
      <formula>kvartal &lt; 4</formula>
    </cfRule>
  </conditionalFormatting>
  <conditionalFormatting sqref="F69:G69">
    <cfRule type="expression" dxfId="513" priority="55">
      <formula>kvartal &lt; 4</formula>
    </cfRule>
  </conditionalFormatting>
  <conditionalFormatting sqref="F72:G72">
    <cfRule type="expression" dxfId="512" priority="54">
      <formula>kvartal &lt; 4</formula>
    </cfRule>
  </conditionalFormatting>
  <conditionalFormatting sqref="F80:G80">
    <cfRule type="expression" dxfId="511" priority="53">
      <formula>kvartal &lt; 4</formula>
    </cfRule>
  </conditionalFormatting>
  <conditionalFormatting sqref="F83:G83">
    <cfRule type="expression" dxfId="510" priority="52">
      <formula>kvartal &lt; 4</formula>
    </cfRule>
  </conditionalFormatting>
  <conditionalFormatting sqref="F90:G90">
    <cfRule type="expression" dxfId="509" priority="46">
      <formula>kvartal &lt; 4</formula>
    </cfRule>
  </conditionalFormatting>
  <conditionalFormatting sqref="F93">
    <cfRule type="expression" dxfId="508" priority="45">
      <formula>kvartal &lt; 4</formula>
    </cfRule>
  </conditionalFormatting>
  <conditionalFormatting sqref="G93">
    <cfRule type="expression" dxfId="507" priority="44">
      <formula>kvartal &lt; 4</formula>
    </cfRule>
  </conditionalFormatting>
  <conditionalFormatting sqref="F101">
    <cfRule type="expression" dxfId="506" priority="43">
      <formula>kvartal &lt; 4</formula>
    </cfRule>
  </conditionalFormatting>
  <conditionalFormatting sqref="G101">
    <cfRule type="expression" dxfId="505" priority="42">
      <formula>kvartal &lt; 4</formula>
    </cfRule>
  </conditionalFormatting>
  <conditionalFormatting sqref="G104">
    <cfRule type="expression" dxfId="504" priority="41">
      <formula>kvartal &lt; 4</formula>
    </cfRule>
  </conditionalFormatting>
  <conditionalFormatting sqref="F104">
    <cfRule type="expression" dxfId="503" priority="40">
      <formula>kvartal &lt; 4</formula>
    </cfRule>
  </conditionalFormatting>
  <conditionalFormatting sqref="J69:K73">
    <cfRule type="expression" dxfId="502" priority="39">
      <formula>kvartal &lt; 4</formula>
    </cfRule>
  </conditionalFormatting>
  <conditionalFormatting sqref="J74:K74">
    <cfRule type="expression" dxfId="501" priority="38">
      <formula>kvartal &lt; 4</formula>
    </cfRule>
  </conditionalFormatting>
  <conditionalFormatting sqref="J80:K85">
    <cfRule type="expression" dxfId="500" priority="37">
      <formula>kvartal &lt; 4</formula>
    </cfRule>
  </conditionalFormatting>
  <conditionalFormatting sqref="J90:K95">
    <cfRule type="expression" dxfId="499" priority="34">
      <formula>kvartal &lt; 4</formula>
    </cfRule>
  </conditionalFormatting>
  <conditionalFormatting sqref="J101:K106">
    <cfRule type="expression" dxfId="498" priority="33">
      <formula>kvartal &lt; 4</formula>
    </cfRule>
  </conditionalFormatting>
  <conditionalFormatting sqref="J115:K115">
    <cfRule type="expression" dxfId="497" priority="32">
      <formula>kvartal &lt; 4</formula>
    </cfRule>
  </conditionalFormatting>
  <conditionalFormatting sqref="J123:K123">
    <cfRule type="expression" dxfId="496" priority="31">
      <formula>kvartal &lt; 4</formula>
    </cfRule>
  </conditionalFormatting>
  <conditionalFormatting sqref="A50:A52">
    <cfRule type="expression" dxfId="495" priority="12">
      <formula>kvartal &lt; 4</formula>
    </cfRule>
  </conditionalFormatting>
  <conditionalFormatting sqref="A69:A74">
    <cfRule type="expression" dxfId="494" priority="10">
      <formula>kvartal &lt; 4</formula>
    </cfRule>
  </conditionalFormatting>
  <conditionalFormatting sqref="A80:A85">
    <cfRule type="expression" dxfId="493" priority="9">
      <formula>kvartal &lt; 4</formula>
    </cfRule>
  </conditionalFormatting>
  <conditionalFormatting sqref="A90:A95">
    <cfRule type="expression" dxfId="492" priority="6">
      <formula>kvartal &lt; 4</formula>
    </cfRule>
  </conditionalFormatting>
  <conditionalFormatting sqref="A101:A106">
    <cfRule type="expression" dxfId="491" priority="5">
      <formula>kvartal &lt; 4</formula>
    </cfRule>
  </conditionalFormatting>
  <conditionalFormatting sqref="A115">
    <cfRule type="expression" dxfId="490" priority="4">
      <formula>kvartal &lt; 4</formula>
    </cfRule>
  </conditionalFormatting>
  <conditionalFormatting sqref="A123">
    <cfRule type="expression" dxfId="489" priority="3">
      <formula>kvartal &lt; 4</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25"/>
  <dimension ref="A1:N144"/>
  <sheetViews>
    <sheetView showGridLines="0" zoomScale="90" zoomScaleNormal="90" workbookViewId="0"/>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130</v>
      </c>
      <c r="B1" s="695">
        <v>40</v>
      </c>
      <c r="C1" s="250" t="s">
        <v>69</v>
      </c>
      <c r="D1" s="26"/>
      <c r="E1" s="26"/>
      <c r="F1" s="26"/>
      <c r="G1" s="26"/>
      <c r="H1" s="26"/>
      <c r="I1" s="26"/>
      <c r="J1" s="26"/>
      <c r="K1" s="26"/>
      <c r="L1" s="26"/>
      <c r="M1" s="26"/>
    </row>
    <row r="2" spans="1:14" ht="15.75" x14ac:dyDescent="0.25">
      <c r="A2" s="164" t="s">
        <v>28</v>
      </c>
      <c r="B2" s="727"/>
      <c r="C2" s="727"/>
      <c r="D2" s="727"/>
      <c r="E2" s="300"/>
      <c r="F2" s="727"/>
      <c r="G2" s="727"/>
      <c r="H2" s="727"/>
      <c r="I2" s="300"/>
      <c r="J2" s="727"/>
      <c r="K2" s="727"/>
      <c r="L2" s="727"/>
      <c r="M2" s="300"/>
    </row>
    <row r="3" spans="1:14" ht="15.75" x14ac:dyDescent="0.25">
      <c r="A3" s="162"/>
      <c r="B3" s="300"/>
      <c r="C3" s="300"/>
      <c r="D3" s="300"/>
      <c r="E3" s="300"/>
      <c r="F3" s="300"/>
      <c r="G3" s="300"/>
      <c r="H3" s="300"/>
      <c r="I3" s="300"/>
      <c r="J3" s="300"/>
      <c r="K3" s="300"/>
      <c r="L3" s="300"/>
      <c r="M3" s="300"/>
    </row>
    <row r="4" spans="1:14" x14ac:dyDescent="0.2">
      <c r="A4" s="143"/>
      <c r="B4" s="724" t="s">
        <v>0</v>
      </c>
      <c r="C4" s="725"/>
      <c r="D4" s="725"/>
      <c r="E4" s="302"/>
      <c r="F4" s="724" t="s">
        <v>1</v>
      </c>
      <c r="G4" s="725"/>
      <c r="H4" s="725"/>
      <c r="I4" s="305"/>
      <c r="J4" s="724" t="s">
        <v>2</v>
      </c>
      <c r="K4" s="725"/>
      <c r="L4" s="725"/>
      <c r="M4" s="305"/>
    </row>
    <row r="5" spans="1:14" x14ac:dyDescent="0.2">
      <c r="A5" s="157"/>
      <c r="B5" s="151" t="s">
        <v>372</v>
      </c>
      <c r="C5" s="151" t="s">
        <v>373</v>
      </c>
      <c r="D5" s="246" t="s">
        <v>3</v>
      </c>
      <c r="E5" s="306" t="s">
        <v>29</v>
      </c>
      <c r="F5" s="151" t="s">
        <v>372</v>
      </c>
      <c r="G5" s="151" t="s">
        <v>373</v>
      </c>
      <c r="H5" s="246" t="s">
        <v>3</v>
      </c>
      <c r="I5" s="161" t="s">
        <v>29</v>
      </c>
      <c r="J5" s="151" t="s">
        <v>372</v>
      </c>
      <c r="K5" s="151" t="s">
        <v>373</v>
      </c>
      <c r="L5" s="246" t="s">
        <v>3</v>
      </c>
      <c r="M5" s="161" t="s">
        <v>29</v>
      </c>
    </row>
    <row r="6" spans="1:14" x14ac:dyDescent="0.2">
      <c r="A6" s="691"/>
      <c r="B6" s="155"/>
      <c r="C6" s="155"/>
      <c r="D6" s="248" t="s">
        <v>4</v>
      </c>
      <c r="E6" s="155" t="s">
        <v>30</v>
      </c>
      <c r="F6" s="160"/>
      <c r="G6" s="160"/>
      <c r="H6" s="246" t="s">
        <v>4</v>
      </c>
      <c r="I6" s="155" t="s">
        <v>30</v>
      </c>
      <c r="J6" s="160"/>
      <c r="K6" s="160"/>
      <c r="L6" s="246" t="s">
        <v>4</v>
      </c>
      <c r="M6" s="155" t="s">
        <v>30</v>
      </c>
    </row>
    <row r="7" spans="1:14" ht="15.75" x14ac:dyDescent="0.2">
      <c r="A7" s="14" t="s">
        <v>23</v>
      </c>
      <c r="B7" s="307">
        <v>221963.25345590201</v>
      </c>
      <c r="C7" s="308">
        <v>226457.73651310999</v>
      </c>
      <c r="D7" s="352">
        <f t="shared" ref="D7:D10" si="0">IF(B7=0, "    ---- ", IF(ABS(ROUND(100/B7*C7-100,1))&lt;999,ROUND(100/B7*C7-100,1),IF(ROUND(100/B7*C7-100,1)&gt;999,999,-999)))</f>
        <v>2</v>
      </c>
      <c r="E7" s="11">
        <f>IFERROR(100/'Skjema total MA'!C7*C7,0)</f>
        <v>8.8581697912571649</v>
      </c>
      <c r="F7" s="307">
        <v>2736633.2136400002</v>
      </c>
      <c r="G7" s="308">
        <v>2313460.3832299998</v>
      </c>
      <c r="H7" s="352">
        <f>IF(F7=0, "    ---- ", IF(ABS(ROUND(100/F7*G7-100,1))&lt;999,ROUND(100/F7*G7-100,1),IF(ROUND(100/F7*G7-100,1)&gt;999,999,-999)))</f>
        <v>-15.5</v>
      </c>
      <c r="I7" s="159">
        <f>IFERROR(100/'Skjema total MA'!F7*G7,0)</f>
        <v>62.179227690468501</v>
      </c>
      <c r="J7" s="309">
        <f t="shared" ref="J7:K12" si="1">SUM(B7,F7)</f>
        <v>2958596.4670959022</v>
      </c>
      <c r="K7" s="310">
        <f t="shared" si="1"/>
        <v>2539918.1197431097</v>
      </c>
      <c r="L7" s="428">
        <f t="shared" ref="L7:L12" si="2">IF(J7=0, "    ---- ", IF(ABS(ROUND(100/J7*K7-100,1))&lt;999,ROUND(100/J7*K7-100,1),IF(ROUND(100/J7*K7-100,1)&gt;999,999,-999)))</f>
        <v>-14.2</v>
      </c>
      <c r="M7" s="11">
        <f>IFERROR(100/'Skjema total MA'!I7*K7,0)</f>
        <v>40.463133570483059</v>
      </c>
    </row>
    <row r="8" spans="1:14" ht="15.75" x14ac:dyDescent="0.2">
      <c r="A8" s="21" t="s">
        <v>25</v>
      </c>
      <c r="B8" s="283">
        <v>178057.77214884301</v>
      </c>
      <c r="C8" s="284">
        <v>184771.636495502</v>
      </c>
      <c r="D8" s="165">
        <f t="shared" si="0"/>
        <v>3.8</v>
      </c>
      <c r="E8" s="27">
        <f>IFERROR(100/'Skjema total MA'!C8*C8,0)</f>
        <v>11.666228843950684</v>
      </c>
      <c r="F8" s="287"/>
      <c r="G8" s="288"/>
      <c r="H8" s="165"/>
      <c r="I8" s="175"/>
      <c r="J8" s="234">
        <f t="shared" si="1"/>
        <v>178057.77214884301</v>
      </c>
      <c r="K8" s="289">
        <f t="shared" si="1"/>
        <v>184771.636495502</v>
      </c>
      <c r="L8" s="256">
        <f t="shared" si="2"/>
        <v>3.8</v>
      </c>
      <c r="M8" s="27">
        <f>IFERROR(100/'Skjema total MA'!I8*K8,0)</f>
        <v>11.666228843950684</v>
      </c>
    </row>
    <row r="9" spans="1:14" ht="15.75" x14ac:dyDescent="0.2">
      <c r="A9" s="21" t="s">
        <v>24</v>
      </c>
      <c r="B9" s="283">
        <v>42565.325791350202</v>
      </c>
      <c r="C9" s="284">
        <v>40635.991676961603</v>
      </c>
      <c r="D9" s="165">
        <f t="shared" si="0"/>
        <v>-4.5</v>
      </c>
      <c r="E9" s="27">
        <f>IFERROR(100/'Skjema total MA'!C9*C9,0)</f>
        <v>6.7276559201698714</v>
      </c>
      <c r="F9" s="287"/>
      <c r="G9" s="288"/>
      <c r="H9" s="165"/>
      <c r="I9" s="175"/>
      <c r="J9" s="234">
        <f t="shared" si="1"/>
        <v>42565.325791350202</v>
      </c>
      <c r="K9" s="289">
        <f t="shared" si="1"/>
        <v>40635.991676961603</v>
      </c>
      <c r="L9" s="256">
        <f t="shared" si="2"/>
        <v>-4.5</v>
      </c>
      <c r="M9" s="27">
        <f>IFERROR(100/'Skjema total MA'!I9*K9,0)</f>
        <v>6.7276559201698714</v>
      </c>
    </row>
    <row r="10" spans="1:14" ht="15.75" x14ac:dyDescent="0.2">
      <c r="A10" s="13" t="s">
        <v>383</v>
      </c>
      <c r="B10" s="311">
        <v>779563.87004552805</v>
      </c>
      <c r="C10" s="312">
        <v>861580.82939166203</v>
      </c>
      <c r="D10" s="170">
        <f t="shared" si="0"/>
        <v>10.5</v>
      </c>
      <c r="E10" s="11">
        <f>IFERROR(100/'Skjema total MA'!C10*C10,0)</f>
        <v>3.9963079669671591</v>
      </c>
      <c r="F10" s="311">
        <v>20778083.057719901</v>
      </c>
      <c r="G10" s="312">
        <v>24474116.566948701</v>
      </c>
      <c r="H10" s="170">
        <f>IF(F10=0, "    ---- ", IF(ABS(ROUND(100/F10*G10-100,1))&lt;999,ROUND(100/F10*G10-100,1),IF(ROUND(100/F10*G10-100,1)&gt;999,999,-999)))</f>
        <v>17.8</v>
      </c>
      <c r="I10" s="159">
        <f>IFERROR(100/'Skjema total MA'!F10*G10,0)</f>
        <v>56.522530961245444</v>
      </c>
      <c r="J10" s="309">
        <f t="shared" si="1"/>
        <v>21557646.927765429</v>
      </c>
      <c r="K10" s="310">
        <f t="shared" si="1"/>
        <v>25335697.396340363</v>
      </c>
      <c r="L10" s="429">
        <f t="shared" si="2"/>
        <v>17.5</v>
      </c>
      <c r="M10" s="11">
        <f>IFERROR(100/'Skjema total MA'!I10*K10,0)</f>
        <v>39.062627437621991</v>
      </c>
    </row>
    <row r="11" spans="1:14" s="43" customFormat="1" ht="15.75" x14ac:dyDescent="0.2">
      <c r="A11" s="13" t="s">
        <v>384</v>
      </c>
      <c r="B11" s="311"/>
      <c r="C11" s="312"/>
      <c r="D11" s="170"/>
      <c r="E11" s="11"/>
      <c r="F11" s="311">
        <v>65290.403810000003</v>
      </c>
      <c r="G11" s="312">
        <v>58545.613089999999</v>
      </c>
      <c r="H11" s="170">
        <f>IF(F11=0, "    ---- ", IF(ABS(ROUND(100/F11*G11-100,1))&lt;999,ROUND(100/F11*G11-100,1),IF(ROUND(100/F11*G11-100,1)&gt;999,999,-999)))</f>
        <v>-10.3</v>
      </c>
      <c r="I11" s="159">
        <f>IFERROR(100/'Skjema total MA'!F11*G11,0)</f>
        <v>42.368624799721673</v>
      </c>
      <c r="J11" s="309">
        <f t="shared" si="1"/>
        <v>65290.403810000003</v>
      </c>
      <c r="K11" s="310">
        <f t="shared" si="1"/>
        <v>58545.613089999999</v>
      </c>
      <c r="L11" s="429">
        <f t="shared" si="2"/>
        <v>-10.3</v>
      </c>
      <c r="M11" s="11">
        <f>IFERROR(100/'Skjema total MA'!I11*K11,0)</f>
        <v>40.543062866616161</v>
      </c>
      <c r="N11" s="142"/>
    </row>
    <row r="12" spans="1:14" s="43" customFormat="1" ht="15.75" x14ac:dyDescent="0.2">
      <c r="A12" s="41" t="s">
        <v>385</v>
      </c>
      <c r="B12" s="313"/>
      <c r="C12" s="314"/>
      <c r="D12" s="168"/>
      <c r="E12" s="36"/>
      <c r="F12" s="313">
        <v>18847.464019999999</v>
      </c>
      <c r="G12" s="314">
        <v>55869.745450000002</v>
      </c>
      <c r="H12" s="168">
        <f>IF(F12=0, "    ---- ", IF(ABS(ROUND(100/F12*G12-100,1))&lt;999,ROUND(100/F12*G12-100,1),IF(ROUND(100/F12*G12-100,1)&gt;999,999,-999)))</f>
        <v>196.4</v>
      </c>
      <c r="I12" s="168">
        <f>IFERROR(100/'Skjema total MA'!F12*G12,0)</f>
        <v>42.807405405730037</v>
      </c>
      <c r="J12" s="315">
        <f t="shared" si="1"/>
        <v>18847.464019999999</v>
      </c>
      <c r="K12" s="316">
        <f t="shared" si="1"/>
        <v>55869.745450000002</v>
      </c>
      <c r="L12" s="430">
        <f t="shared" si="2"/>
        <v>196.4</v>
      </c>
      <c r="M12" s="36">
        <f>IFERROR(100/'Skjema total MA'!I12*K12,0)</f>
        <v>42.817247379693825</v>
      </c>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271</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268</v>
      </c>
      <c r="B17" s="156"/>
      <c r="C17" s="156"/>
      <c r="D17" s="150"/>
      <c r="E17" s="150"/>
      <c r="F17" s="156"/>
      <c r="G17" s="156"/>
      <c r="H17" s="156"/>
      <c r="I17" s="156"/>
      <c r="J17" s="156"/>
      <c r="K17" s="156"/>
      <c r="L17" s="156"/>
      <c r="M17" s="156"/>
    </row>
    <row r="18" spans="1:14" ht="15.75" x14ac:dyDescent="0.25">
      <c r="B18" s="728"/>
      <c r="C18" s="728"/>
      <c r="D18" s="728"/>
      <c r="E18" s="300"/>
      <c r="F18" s="728"/>
      <c r="G18" s="728"/>
      <c r="H18" s="728"/>
      <c r="I18" s="300"/>
      <c r="J18" s="728"/>
      <c r="K18" s="728"/>
      <c r="L18" s="728"/>
      <c r="M18" s="300"/>
    </row>
    <row r="19" spans="1:14" x14ac:dyDescent="0.2">
      <c r="A19" s="143"/>
      <c r="B19" s="724" t="s">
        <v>0</v>
      </c>
      <c r="C19" s="725"/>
      <c r="D19" s="725"/>
      <c r="E19" s="302"/>
      <c r="F19" s="724" t="s">
        <v>1</v>
      </c>
      <c r="G19" s="725"/>
      <c r="H19" s="725"/>
      <c r="I19" s="305"/>
      <c r="J19" s="724" t="s">
        <v>2</v>
      </c>
      <c r="K19" s="725"/>
      <c r="L19" s="725"/>
      <c r="M19" s="305"/>
    </row>
    <row r="20" spans="1:14" x14ac:dyDescent="0.2">
      <c r="A20" s="140" t="s">
        <v>5</v>
      </c>
      <c r="B20" s="243" t="s">
        <v>372</v>
      </c>
      <c r="C20" s="243" t="s">
        <v>373</v>
      </c>
      <c r="D20" s="161" t="s">
        <v>3</v>
      </c>
      <c r="E20" s="306" t="s">
        <v>29</v>
      </c>
      <c r="F20" s="243" t="s">
        <v>372</v>
      </c>
      <c r="G20" s="243" t="s">
        <v>373</v>
      </c>
      <c r="H20" s="161" t="s">
        <v>3</v>
      </c>
      <c r="I20" s="161" t="s">
        <v>29</v>
      </c>
      <c r="J20" s="243" t="s">
        <v>372</v>
      </c>
      <c r="K20" s="243" t="s">
        <v>373</v>
      </c>
      <c r="L20" s="161" t="s">
        <v>3</v>
      </c>
      <c r="M20" s="161" t="s">
        <v>29</v>
      </c>
    </row>
    <row r="21" spans="1:14" x14ac:dyDescent="0.2">
      <c r="A21" s="692"/>
      <c r="B21" s="155"/>
      <c r="C21" s="155"/>
      <c r="D21" s="248" t="s">
        <v>4</v>
      </c>
      <c r="E21" s="155" t="s">
        <v>30</v>
      </c>
      <c r="F21" s="160"/>
      <c r="G21" s="160"/>
      <c r="H21" s="246" t="s">
        <v>4</v>
      </c>
      <c r="I21" s="155" t="s">
        <v>30</v>
      </c>
      <c r="J21" s="160"/>
      <c r="K21" s="160"/>
      <c r="L21" s="155" t="s">
        <v>4</v>
      </c>
      <c r="M21" s="155" t="s">
        <v>30</v>
      </c>
    </row>
    <row r="22" spans="1:14" ht="15.75" x14ac:dyDescent="0.2">
      <c r="A22" s="14" t="s">
        <v>23</v>
      </c>
      <c r="B22" s="317">
        <v>70308.110419601202</v>
      </c>
      <c r="C22" s="317">
        <v>70390.214023411696</v>
      </c>
      <c r="D22" s="352">
        <f t="shared" ref="D22:D34" si="3">IF(B22=0, "    ---- ", IF(ABS(ROUND(100/B22*C22-100,1))&lt;999,ROUND(100/B22*C22-100,1),IF(ROUND(100/B22*C22-100,1)&gt;999,999,-999)))</f>
        <v>0.1</v>
      </c>
      <c r="E22" s="11">
        <f>IFERROR(100/'Skjema total MA'!C22*C22,0)</f>
        <v>7.8580936074744558</v>
      </c>
      <c r="F22" s="319">
        <v>76144.967350000006</v>
      </c>
      <c r="G22" s="319">
        <v>138588.60373999999</v>
      </c>
      <c r="H22" s="352">
        <f>IF(F22=0, "    ---- ", IF(ABS(ROUND(100/F22*G22-100,1))&lt;999,ROUND(100/F22*G22-100,1),IF(ROUND(100/F22*G22-100,1)&gt;999,999,-999)))</f>
        <v>82</v>
      </c>
      <c r="I22" s="11">
        <f>IFERROR(100/'Skjema total MA'!F22*G22,0)</f>
        <v>25.721809518929696</v>
      </c>
      <c r="J22" s="317">
        <f t="shared" ref="J22:J35" si="4">SUM(B22,F22)</f>
        <v>146453.07776960119</v>
      </c>
      <c r="K22" s="317">
        <f t="shared" ref="K22:K35" si="5">SUM(C22,G22)</f>
        <v>208978.81776341167</v>
      </c>
      <c r="L22" s="428">
        <f>IF(J22=0, "    ---- ", IF(ABS(ROUND(100/J22*K22-100,1))&lt;999,ROUND(100/J22*K22-100,1),IF(ROUND(100/J22*K22-100,1)&gt;999,999,-999)))</f>
        <v>42.7</v>
      </c>
      <c r="M22" s="24">
        <f>IFERROR(100/'Skjema total MA'!I22*K22,0)</f>
        <v>14.567398780823389</v>
      </c>
    </row>
    <row r="23" spans="1:14" ht="15.75" x14ac:dyDescent="0.2">
      <c r="A23" s="297" t="s">
        <v>392</v>
      </c>
      <c r="B23" s="283"/>
      <c r="C23" s="283">
        <v>69879.362023411697</v>
      </c>
      <c r="D23" s="165" t="str">
        <f t="shared" si="3"/>
        <v xml:space="preserve">    ---- </v>
      </c>
      <c r="E23" s="11">
        <f>IFERROR(100/'Skjema total MA'!C23*C23,0)</f>
        <v>10.891411542736552</v>
      </c>
      <c r="F23" s="292">
        <v>0</v>
      </c>
      <c r="G23" s="292">
        <v>2377.3820000000001</v>
      </c>
      <c r="H23" s="165" t="str">
        <f>IF(F23=0, "    ---- ", IF(ABS(ROUND(100/F23*G23-100,1))&lt;999,ROUND(100/F23*G23-100,1),IF(ROUND(100/F23*G23-100,1)&gt;999,999,-999)))</f>
        <v xml:space="preserve">    ---- </v>
      </c>
      <c r="I23" s="418">
        <f>IFERROR(100/'Skjema total MA'!F23*G23,0)</f>
        <v>3.0080905697251032</v>
      </c>
      <c r="J23" s="292"/>
      <c r="K23" s="292">
        <f t="shared" si="5"/>
        <v>72256.744023411695</v>
      </c>
      <c r="L23" s="165" t="str">
        <f t="shared" ref="L23:L26" si="6">IF(J23=0, "    ---- ", IF(ABS(ROUND(100/J23*K23-100,1))&lt;999,ROUND(100/J23*K23-100,1),IF(ROUND(100/J23*K23-100,1)&gt;999,999,-999)))</f>
        <v xml:space="preserve">    ---- </v>
      </c>
      <c r="M23" s="23">
        <f>IFERROR(100/'Skjema total MA'!I23*K23,0)</f>
        <v>10.026836276254347</v>
      </c>
    </row>
    <row r="24" spans="1:14" ht="15.75" x14ac:dyDescent="0.2">
      <c r="A24" s="297" t="s">
        <v>393</v>
      </c>
      <c r="B24" s="283"/>
      <c r="C24" s="283">
        <v>510.85199999999998</v>
      </c>
      <c r="D24" s="165" t="str">
        <f t="shared" si="3"/>
        <v xml:space="preserve">    ---- </v>
      </c>
      <c r="E24" s="11">
        <f>IFERROR(100/'Skjema total MA'!C24*C24,0)</f>
        <v>7.1637121555533243</v>
      </c>
      <c r="F24" s="292"/>
      <c r="G24" s="292"/>
      <c r="H24" s="165"/>
      <c r="I24" s="418"/>
      <c r="J24" s="292"/>
      <c r="K24" s="292">
        <f t="shared" si="5"/>
        <v>510.85199999999998</v>
      </c>
      <c r="L24" s="165" t="str">
        <f t="shared" si="6"/>
        <v xml:space="preserve">    ---- </v>
      </c>
      <c r="M24" s="23">
        <f>IFERROR(100/'Skjema total MA'!I24*K24,0)</f>
        <v>1.2161690924011954</v>
      </c>
    </row>
    <row r="25" spans="1:14" ht="15.75" x14ac:dyDescent="0.2">
      <c r="A25" s="297" t="s">
        <v>394</v>
      </c>
      <c r="B25" s="283"/>
      <c r="C25" s="283"/>
      <c r="D25" s="165"/>
      <c r="E25" s="11"/>
      <c r="F25" s="292"/>
      <c r="G25" s="292">
        <v>39039.795180000001</v>
      </c>
      <c r="H25" s="165" t="str">
        <f t="shared" ref="H25:H26" si="7">IF(F25=0, "    ---- ", IF(ABS(ROUND(100/F25*G25-100,1))&lt;999,ROUND(100/F25*G25-100,1),IF(ROUND(100/F25*G25-100,1)&gt;999,999,-999)))</f>
        <v xml:space="preserve">    ---- </v>
      </c>
      <c r="I25" s="418">
        <f>IFERROR(100/'Skjema total MA'!F25*G25,0)</f>
        <v>71.694327099915157</v>
      </c>
      <c r="J25" s="292"/>
      <c r="K25" s="292">
        <f t="shared" si="5"/>
        <v>39039.795180000001</v>
      </c>
      <c r="L25" s="165" t="str">
        <f t="shared" si="6"/>
        <v xml:space="preserve">    ---- </v>
      </c>
      <c r="M25" s="23">
        <f>IFERROR(100/'Skjema total MA'!I25*K25,0)</f>
        <v>43.298114464103918</v>
      </c>
    </row>
    <row r="26" spans="1:14" ht="15.75" x14ac:dyDescent="0.2">
      <c r="A26" s="297" t="s">
        <v>395</v>
      </c>
      <c r="B26" s="283"/>
      <c r="C26" s="283"/>
      <c r="D26" s="165"/>
      <c r="E26" s="11"/>
      <c r="F26" s="292"/>
      <c r="G26" s="292">
        <v>97171.426560000007</v>
      </c>
      <c r="H26" s="165" t="str">
        <f t="shared" si="7"/>
        <v xml:space="preserve">    ---- </v>
      </c>
      <c r="I26" s="418">
        <f>IFERROR(100/'Skjema total MA'!F26*G26,0)</f>
        <v>26.231526402288711</v>
      </c>
      <c r="J26" s="292"/>
      <c r="K26" s="292">
        <f t="shared" si="5"/>
        <v>97171.426560000007</v>
      </c>
      <c r="L26" s="165" t="str">
        <f t="shared" si="6"/>
        <v xml:space="preserve">    ---- </v>
      </c>
      <c r="M26" s="23">
        <f>IFERROR(100/'Skjema total MA'!I26*K26,0)</f>
        <v>26.231526402288711</v>
      </c>
    </row>
    <row r="27" spans="1:14" x14ac:dyDescent="0.2">
      <c r="A27" s="297" t="s">
        <v>11</v>
      </c>
      <c r="B27" s="283"/>
      <c r="C27" s="283"/>
      <c r="D27" s="165"/>
      <c r="E27" s="11"/>
      <c r="F27" s="292"/>
      <c r="G27" s="292"/>
      <c r="H27" s="165"/>
      <c r="I27" s="418"/>
      <c r="J27" s="292"/>
      <c r="K27" s="292"/>
      <c r="L27" s="165"/>
      <c r="M27" s="23"/>
    </row>
    <row r="28" spans="1:14" ht="15.75" x14ac:dyDescent="0.2">
      <c r="A28" s="49" t="s">
        <v>272</v>
      </c>
      <c r="B28" s="44">
        <v>71512.303770810293</v>
      </c>
      <c r="C28" s="289">
        <v>72582.366906113602</v>
      </c>
      <c r="D28" s="165">
        <f t="shared" si="3"/>
        <v>1.5</v>
      </c>
      <c r="E28" s="11">
        <f>IFERROR(100/'Skjema total MA'!C28*C28,0)</f>
        <v>6.6416520873316651</v>
      </c>
      <c r="F28" s="234"/>
      <c r="G28" s="289"/>
      <c r="H28" s="165"/>
      <c r="I28" s="27"/>
      <c r="J28" s="44">
        <f t="shared" si="4"/>
        <v>71512.303770810293</v>
      </c>
      <c r="K28" s="44">
        <f t="shared" si="5"/>
        <v>72582.366906113602</v>
      </c>
      <c r="L28" s="256">
        <f>IF(J28=0, "    ---- ", IF(ABS(ROUND(100/J28*K28-100,1))&lt;999,ROUND(100/J28*K28-100,1),IF(ROUND(100/J28*K28-100,1)&gt;999,999,-999)))</f>
        <v>1.5</v>
      </c>
      <c r="M28" s="23">
        <f>IFERROR(100/'Skjema total MA'!I28*K28,0)</f>
        <v>6.6416520873316651</v>
      </c>
    </row>
    <row r="29" spans="1:14" s="3" customFormat="1" ht="15.75" x14ac:dyDescent="0.2">
      <c r="A29" s="13" t="s">
        <v>383</v>
      </c>
      <c r="B29" s="236">
        <v>4102222.71719978</v>
      </c>
      <c r="C29" s="236">
        <v>3950853.432</v>
      </c>
      <c r="D29" s="170">
        <f t="shared" si="3"/>
        <v>-3.7</v>
      </c>
      <c r="E29" s="11">
        <f>IFERROR(100/'Skjema total MA'!C29*C29,0)</f>
        <v>7.9858166635901249</v>
      </c>
      <c r="F29" s="309">
        <v>3414405.69</v>
      </c>
      <c r="G29" s="309">
        <v>3504522.71</v>
      </c>
      <c r="H29" s="170">
        <f>IF(F29=0, "    ---- ", IF(ABS(ROUND(100/F29*G29-100,1))&lt;999,ROUND(100/F29*G29-100,1),IF(ROUND(100/F29*G29-100,1)&gt;999,999,-999)))</f>
        <v>2.6</v>
      </c>
      <c r="I29" s="11">
        <f>IFERROR(100/'Skjema total MA'!F29*G29,0)</f>
        <v>17.203621977007643</v>
      </c>
      <c r="J29" s="236">
        <f t="shared" si="4"/>
        <v>7516628.4071997795</v>
      </c>
      <c r="K29" s="236">
        <f t="shared" si="5"/>
        <v>7455376.142</v>
      </c>
      <c r="L29" s="429">
        <f>IF(J29=0, "    ---- ", IF(ABS(ROUND(100/J29*K29-100,1))&lt;999,ROUND(100/J29*K29-100,1),IF(ROUND(100/J29*K29-100,1)&gt;999,999,-999)))</f>
        <v>-0.8</v>
      </c>
      <c r="M29" s="24">
        <f>IFERROR(100/'Skjema total MA'!I29*K29,0)</f>
        <v>10.674291847563639</v>
      </c>
      <c r="N29" s="147"/>
    </row>
    <row r="30" spans="1:14" s="3" customFormat="1" ht="15.75" x14ac:dyDescent="0.2">
      <c r="A30" s="297" t="s">
        <v>392</v>
      </c>
      <c r="B30" s="283"/>
      <c r="C30" s="283">
        <v>855142.85932293697</v>
      </c>
      <c r="D30" s="165" t="str">
        <f t="shared" si="3"/>
        <v xml:space="preserve">    ---- </v>
      </c>
      <c r="E30" s="11">
        <f>IFERROR(100/'Skjema total MA'!C30*C30,0)</f>
        <v>7.2409252125233907</v>
      </c>
      <c r="F30" s="292">
        <v>0</v>
      </c>
      <c r="G30" s="292">
        <v>479372.95</v>
      </c>
      <c r="H30" s="165" t="str">
        <f t="shared" ref="H30:H33" si="8">IF(F30=0, "    ---- ", IF(ABS(ROUND(100/F30*G30-100,1))&lt;999,ROUND(100/F30*G30-100,1),IF(ROUND(100/F30*G30-100,1)&gt;999,999,-999)))</f>
        <v xml:space="preserve">    ---- </v>
      </c>
      <c r="I30" s="418">
        <f>IFERROR(100/'Skjema total MA'!F30*G30,0)</f>
        <v>10.996587759129973</v>
      </c>
      <c r="J30" s="292"/>
      <c r="K30" s="292">
        <f t="shared" si="5"/>
        <v>1334515.8093229369</v>
      </c>
      <c r="L30" s="165" t="str">
        <f t="shared" ref="L30:L33" si="9">IF(J30=0, "    ---- ", IF(ABS(ROUND(100/J30*K30-100,1))&lt;999,ROUND(100/J30*K30-100,1),IF(ROUND(100/J30*K30-100,1)&gt;999,999,-999)))</f>
        <v xml:space="preserve">    ---- </v>
      </c>
      <c r="M30" s="23">
        <f>IFERROR(100/'Skjema total MA'!I30*K30,0)</f>
        <v>8.2534720050248431</v>
      </c>
      <c r="N30" s="147"/>
    </row>
    <row r="31" spans="1:14" s="3" customFormat="1" ht="15.75" x14ac:dyDescent="0.2">
      <c r="A31" s="297" t="s">
        <v>393</v>
      </c>
      <c r="B31" s="283"/>
      <c r="C31" s="283">
        <v>2804110.3346770601</v>
      </c>
      <c r="D31" s="165" t="str">
        <f t="shared" si="3"/>
        <v xml:space="preserve">    ---- </v>
      </c>
      <c r="E31" s="11">
        <f>IFERROR(100/'Skjema total MA'!C31*C31,0)</f>
        <v>8.062821374064109</v>
      </c>
      <c r="F31" s="292">
        <v>0</v>
      </c>
      <c r="G31" s="292">
        <v>847442.53</v>
      </c>
      <c r="H31" s="165" t="str">
        <f t="shared" si="8"/>
        <v xml:space="preserve">    ---- </v>
      </c>
      <c r="I31" s="418">
        <f>IFERROR(100/'Skjema total MA'!F31*G31,0)</f>
        <v>7.99710083902223</v>
      </c>
      <c r="J31" s="292"/>
      <c r="K31" s="292">
        <f t="shared" si="5"/>
        <v>3651552.8646770604</v>
      </c>
      <c r="L31" s="165" t="str">
        <f t="shared" si="9"/>
        <v xml:space="preserve">    ---- </v>
      </c>
      <c r="M31" s="23">
        <f>IFERROR(100/'Skjema total MA'!I31*K31,0)</f>
        <v>8.0474730587395804</v>
      </c>
      <c r="N31" s="147"/>
    </row>
    <row r="32" spans="1:14" ht="15.75" x14ac:dyDescent="0.2">
      <c r="A32" s="297" t="s">
        <v>394</v>
      </c>
      <c r="B32" s="283"/>
      <c r="C32" s="283">
        <v>291600.23800000001</v>
      </c>
      <c r="D32" s="165" t="str">
        <f t="shared" si="3"/>
        <v xml:space="preserve">    ---- </v>
      </c>
      <c r="E32" s="11">
        <f>IFERROR(100/'Skjema total MA'!C32*C32,0)</f>
        <v>21.874301308493685</v>
      </c>
      <c r="F32" s="292">
        <v>0</v>
      </c>
      <c r="G32" s="292">
        <v>1895223.2</v>
      </c>
      <c r="H32" s="165" t="str">
        <f t="shared" si="8"/>
        <v xml:space="preserve">    ---- </v>
      </c>
      <c r="I32" s="418">
        <f>IFERROR(100/'Skjema total MA'!F32*G32,0)</f>
        <v>45.405254317322658</v>
      </c>
      <c r="J32" s="292"/>
      <c r="K32" s="292">
        <f t="shared" si="5"/>
        <v>2186823.4380000001</v>
      </c>
      <c r="L32" s="165" t="str">
        <f t="shared" si="9"/>
        <v xml:space="preserve">    ---- </v>
      </c>
      <c r="M32" s="23">
        <f>IFERROR(100/'Skjema total MA'!I32*K32,0)</f>
        <v>39.709240188462296</v>
      </c>
    </row>
    <row r="33" spans="1:14" ht="15.75" x14ac:dyDescent="0.2">
      <c r="A33" s="297" t="s">
        <v>395</v>
      </c>
      <c r="B33" s="283"/>
      <c r="C33" s="283"/>
      <c r="D33" s="165"/>
      <c r="E33" s="11"/>
      <c r="F33" s="292"/>
      <c r="G33" s="292">
        <v>282484.03000000003</v>
      </c>
      <c r="H33" s="165" t="str">
        <f t="shared" si="8"/>
        <v xml:space="preserve">    ---- </v>
      </c>
      <c r="I33" s="418">
        <f>IFERROR(100/'Skjema total MA'!F34*G33,0)</f>
        <v>1032.8554458316803</v>
      </c>
      <c r="J33" s="292"/>
      <c r="K33" s="292">
        <f t="shared" si="5"/>
        <v>282484.03000000003</v>
      </c>
      <c r="L33" s="165" t="str">
        <f t="shared" si="9"/>
        <v xml:space="preserve">    ---- </v>
      </c>
      <c r="M33" s="23">
        <f>IFERROR(100/'Skjema total MA'!I34*K33,0)</f>
        <v>711.78683606516279</v>
      </c>
    </row>
    <row r="34" spans="1:14" ht="15.75" x14ac:dyDescent="0.2">
      <c r="A34" s="13" t="s">
        <v>384</v>
      </c>
      <c r="B34" s="236"/>
      <c r="C34" s="310">
        <v>1017.84928</v>
      </c>
      <c r="D34" s="170" t="str">
        <f t="shared" si="3"/>
        <v xml:space="preserve">    ---- </v>
      </c>
      <c r="E34" s="11">
        <f>IFERROR(100/'Skjema total MA'!C34*C34,0)</f>
        <v>8.2505180998313765</v>
      </c>
      <c r="F34" s="309">
        <v>7769.0938100000003</v>
      </c>
      <c r="G34" s="310">
        <v>3233.8261400000001</v>
      </c>
      <c r="H34" s="170">
        <f>IF(F34=0, "    ---- ", IF(ABS(ROUND(100/F34*G34-100,1))&lt;999,ROUND(100/F34*G34-100,1),IF(ROUND(100/F34*G34-100,1)&gt;999,999,-999)))</f>
        <v>-58.4</v>
      </c>
      <c r="I34" s="11">
        <f>IFERROR(100/'Skjema total MA'!F34*G34,0)</f>
        <v>11.823942541360095</v>
      </c>
      <c r="J34" s="236">
        <f t="shared" si="4"/>
        <v>7769.0938100000003</v>
      </c>
      <c r="K34" s="236">
        <f t="shared" si="5"/>
        <v>4251.6754200000005</v>
      </c>
      <c r="L34" s="429">
        <f>IF(J34=0, "    ---- ", IF(ABS(ROUND(100/J34*K34-100,1))&lt;999,ROUND(100/J34*K34-100,1),IF(ROUND(100/J34*K34-100,1)&gt;999,999,-999)))</f>
        <v>-45.3</v>
      </c>
      <c r="M34" s="24">
        <f>IFERROR(100/'Skjema total MA'!I34*K34,0)</f>
        <v>10.713124544342637</v>
      </c>
    </row>
    <row r="35" spans="1:14" ht="15.75" x14ac:dyDescent="0.2">
      <c r="A35" s="13" t="s">
        <v>385</v>
      </c>
      <c r="B35" s="236"/>
      <c r="C35" s="310"/>
      <c r="D35" s="170"/>
      <c r="E35" s="11"/>
      <c r="F35" s="309">
        <v>8700.1270600000007</v>
      </c>
      <c r="G35" s="310">
        <v>10895.70687</v>
      </c>
      <c r="H35" s="170">
        <f>IF(F35=0, "    ---- ", IF(ABS(ROUND(100/F35*G35-100,1))&lt;999,ROUND(100/F35*G35-100,1),IF(ROUND(100/F35*G35-100,1)&gt;999,999,-999)))</f>
        <v>25.2</v>
      </c>
      <c r="I35" s="11">
        <f>IFERROR(100/'Skjema total MA'!F35*G35,0)</f>
        <v>20.071950172620731</v>
      </c>
      <c r="J35" s="236">
        <f t="shared" si="4"/>
        <v>8700.1270600000007</v>
      </c>
      <c r="K35" s="236">
        <f t="shared" si="5"/>
        <v>10895.70687</v>
      </c>
      <c r="L35" s="429">
        <f>IF(J35=0, "    ---- ", IF(ABS(ROUND(100/J35*K35-100,1))&lt;999,ROUND(100/J35*K35-100,1),IF(ROUND(100/J35*K35-100,1)&gt;999,999,-999)))</f>
        <v>25.2</v>
      </c>
      <c r="M35" s="24">
        <f>IFERROR(100/'Skjema total MA'!I35*K35,0)</f>
        <v>31.070858840178612</v>
      </c>
    </row>
    <row r="36" spans="1:14" ht="15.75" x14ac:dyDescent="0.2">
      <c r="A36" s="12" t="s">
        <v>280</v>
      </c>
      <c r="B36" s="236"/>
      <c r="C36" s="310"/>
      <c r="D36" s="170"/>
      <c r="E36" s="11"/>
      <c r="F36" s="320"/>
      <c r="G36" s="321"/>
      <c r="H36" s="170"/>
      <c r="I36" s="435"/>
      <c r="J36" s="236"/>
      <c r="K36" s="236"/>
      <c r="L36" s="429"/>
      <c r="M36" s="24"/>
    </row>
    <row r="37" spans="1:14" ht="15.75" x14ac:dyDescent="0.2">
      <c r="A37" s="12" t="s">
        <v>387</v>
      </c>
      <c r="B37" s="236"/>
      <c r="C37" s="310"/>
      <c r="D37" s="170"/>
      <c r="E37" s="11"/>
      <c r="F37" s="320"/>
      <c r="G37" s="322"/>
      <c r="H37" s="170"/>
      <c r="I37" s="435"/>
      <c r="J37" s="236"/>
      <c r="K37" s="236"/>
      <c r="L37" s="429"/>
      <c r="M37" s="24"/>
    </row>
    <row r="38" spans="1:14" ht="15.75" x14ac:dyDescent="0.2">
      <c r="A38" s="12" t="s">
        <v>388</v>
      </c>
      <c r="B38" s="236"/>
      <c r="C38" s="310"/>
      <c r="D38" s="170"/>
      <c r="E38" s="24"/>
      <c r="F38" s="320"/>
      <c r="G38" s="321"/>
      <c r="H38" s="170"/>
      <c r="I38" s="435"/>
      <c r="J38" s="236"/>
      <c r="K38" s="236"/>
      <c r="L38" s="429"/>
      <c r="M38" s="24"/>
    </row>
    <row r="39" spans="1:14" ht="15.75" x14ac:dyDescent="0.2">
      <c r="A39" s="18" t="s">
        <v>389</v>
      </c>
      <c r="B39" s="278"/>
      <c r="C39" s="316"/>
      <c r="D39" s="168"/>
      <c r="E39" s="36"/>
      <c r="F39" s="323"/>
      <c r="G39" s="324"/>
      <c r="H39" s="168"/>
      <c r="I39" s="36"/>
      <c r="J39" s="236"/>
      <c r="K39" s="236"/>
      <c r="L39" s="430"/>
      <c r="M39" s="36"/>
    </row>
    <row r="40" spans="1:14" ht="15.75" x14ac:dyDescent="0.25">
      <c r="A40" s="47"/>
      <c r="B40" s="255"/>
      <c r="C40" s="255"/>
      <c r="D40" s="729"/>
      <c r="E40" s="729"/>
      <c r="F40" s="729"/>
      <c r="G40" s="729"/>
      <c r="H40" s="729"/>
      <c r="I40" s="729"/>
      <c r="J40" s="729"/>
      <c r="K40" s="729"/>
      <c r="L40" s="729"/>
      <c r="M40" s="303"/>
    </row>
    <row r="41" spans="1:14" x14ac:dyDescent="0.2">
      <c r="A41" s="154"/>
    </row>
    <row r="42" spans="1:14" ht="15.75" x14ac:dyDescent="0.25">
      <c r="A42" s="146" t="s">
        <v>269</v>
      </c>
      <c r="B42" s="727"/>
      <c r="C42" s="727"/>
      <c r="D42" s="727"/>
      <c r="E42" s="300"/>
      <c r="F42" s="730"/>
      <c r="G42" s="730"/>
      <c r="H42" s="730"/>
      <c r="I42" s="303"/>
      <c r="J42" s="730"/>
      <c r="K42" s="730"/>
      <c r="L42" s="730"/>
      <c r="M42" s="303"/>
    </row>
    <row r="43" spans="1:14" ht="15.75" x14ac:dyDescent="0.25">
      <c r="A43" s="162"/>
      <c r="B43" s="304"/>
      <c r="C43" s="304"/>
      <c r="D43" s="304"/>
      <c r="E43" s="304"/>
      <c r="F43" s="303"/>
      <c r="G43" s="303"/>
      <c r="H43" s="303"/>
      <c r="I43" s="303"/>
      <c r="J43" s="303"/>
      <c r="K43" s="303"/>
      <c r="L43" s="303"/>
      <c r="M43" s="303"/>
    </row>
    <row r="44" spans="1:14" ht="15.75" x14ac:dyDescent="0.25">
      <c r="A44" s="249"/>
      <c r="B44" s="724" t="s">
        <v>0</v>
      </c>
      <c r="C44" s="725"/>
      <c r="D44" s="725"/>
      <c r="E44" s="244"/>
      <c r="F44" s="303"/>
      <c r="G44" s="303"/>
      <c r="H44" s="303"/>
      <c r="I44" s="303"/>
      <c r="J44" s="303"/>
      <c r="K44" s="303"/>
      <c r="L44" s="303"/>
      <c r="M44" s="303"/>
    </row>
    <row r="45" spans="1:14" s="3" customFormat="1" x14ac:dyDescent="0.2">
      <c r="A45" s="140"/>
      <c r="B45" s="172" t="s">
        <v>372</v>
      </c>
      <c r="C45" s="172" t="s">
        <v>373</v>
      </c>
      <c r="D45" s="161" t="s">
        <v>3</v>
      </c>
      <c r="E45" s="161" t="s">
        <v>29</v>
      </c>
      <c r="F45" s="174"/>
      <c r="G45" s="174"/>
      <c r="H45" s="173"/>
      <c r="I45" s="173"/>
      <c r="J45" s="174"/>
      <c r="K45" s="174"/>
      <c r="L45" s="173"/>
      <c r="M45" s="173"/>
      <c r="N45" s="147"/>
    </row>
    <row r="46" spans="1:14" s="3" customFormat="1" x14ac:dyDescent="0.2">
      <c r="A46" s="692"/>
      <c r="B46" s="245"/>
      <c r="C46" s="245"/>
      <c r="D46" s="246" t="s">
        <v>4</v>
      </c>
      <c r="E46" s="155" t="s">
        <v>30</v>
      </c>
      <c r="F46" s="173"/>
      <c r="G46" s="173"/>
      <c r="H46" s="173"/>
      <c r="I46" s="173"/>
      <c r="J46" s="173"/>
      <c r="K46" s="173"/>
      <c r="L46" s="173"/>
      <c r="M46" s="173"/>
      <c r="N46" s="147"/>
    </row>
    <row r="47" spans="1:14" s="3" customFormat="1" ht="15.75" x14ac:dyDescent="0.2">
      <c r="A47" s="14" t="s">
        <v>23</v>
      </c>
      <c r="B47" s="311"/>
      <c r="C47" s="312"/>
      <c r="D47" s="428"/>
      <c r="E47" s="11"/>
      <c r="F47" s="144"/>
      <c r="G47" s="33"/>
      <c r="H47" s="158"/>
      <c r="I47" s="158"/>
      <c r="J47" s="37"/>
      <c r="K47" s="37"/>
      <c r="L47" s="158"/>
      <c r="M47" s="158"/>
      <c r="N47" s="147"/>
    </row>
    <row r="48" spans="1:14" s="3" customFormat="1" ht="15.75" x14ac:dyDescent="0.2">
      <c r="A48" s="38" t="s">
        <v>396</v>
      </c>
      <c r="B48" s="283"/>
      <c r="C48" s="284"/>
      <c r="D48" s="256"/>
      <c r="E48" s="27"/>
      <c r="F48" s="144"/>
      <c r="G48" s="33"/>
      <c r="H48" s="144"/>
      <c r="I48" s="144"/>
      <c r="J48" s="33"/>
      <c r="K48" s="33"/>
      <c r="L48" s="158"/>
      <c r="M48" s="158"/>
      <c r="N48" s="147"/>
    </row>
    <row r="49" spans="1:14" s="3" customFormat="1" ht="15.75" x14ac:dyDescent="0.2">
      <c r="A49" s="38" t="s">
        <v>397</v>
      </c>
      <c r="B49" s="44"/>
      <c r="C49" s="289"/>
      <c r="D49" s="256"/>
      <c r="E49" s="27"/>
      <c r="F49" s="144"/>
      <c r="G49" s="33"/>
      <c r="H49" s="144"/>
      <c r="I49" s="144"/>
      <c r="J49" s="37"/>
      <c r="K49" s="37"/>
      <c r="L49" s="158"/>
      <c r="M49" s="158"/>
      <c r="N49" s="147"/>
    </row>
    <row r="50" spans="1:14" s="3" customFormat="1" x14ac:dyDescent="0.2">
      <c r="A50" s="694" t="s">
        <v>6</v>
      </c>
      <c r="B50" s="287"/>
      <c r="C50" s="288"/>
      <c r="D50" s="256"/>
      <c r="E50" s="23"/>
      <c r="F50" s="144"/>
      <c r="G50" s="33"/>
      <c r="H50" s="144"/>
      <c r="I50" s="144"/>
      <c r="J50" s="33"/>
      <c r="K50" s="33"/>
      <c r="L50" s="158"/>
      <c r="M50" s="158"/>
      <c r="N50" s="147"/>
    </row>
    <row r="51" spans="1:14" s="3" customFormat="1" x14ac:dyDescent="0.2">
      <c r="A51" s="694" t="s">
        <v>7</v>
      </c>
      <c r="B51" s="287"/>
      <c r="C51" s="288"/>
      <c r="D51" s="256"/>
      <c r="E51" s="23"/>
      <c r="F51" s="144"/>
      <c r="G51" s="33"/>
      <c r="H51" s="144"/>
      <c r="I51" s="144"/>
      <c r="J51" s="33"/>
      <c r="K51" s="33"/>
      <c r="L51" s="158"/>
      <c r="M51" s="158"/>
      <c r="N51" s="147"/>
    </row>
    <row r="52" spans="1:14" s="3" customFormat="1" x14ac:dyDescent="0.2">
      <c r="A52" s="694" t="s">
        <v>8</v>
      </c>
      <c r="B52" s="287"/>
      <c r="C52" s="288"/>
      <c r="D52" s="256"/>
      <c r="E52" s="23"/>
      <c r="F52" s="144"/>
      <c r="G52" s="33"/>
      <c r="H52" s="144"/>
      <c r="I52" s="144"/>
      <c r="J52" s="33"/>
      <c r="K52" s="33"/>
      <c r="L52" s="158"/>
      <c r="M52" s="158"/>
      <c r="N52" s="147"/>
    </row>
    <row r="53" spans="1:14" s="3" customFormat="1" ht="15.75" x14ac:dyDescent="0.2">
      <c r="A53" s="39" t="s">
        <v>390</v>
      </c>
      <c r="B53" s="311"/>
      <c r="C53" s="312"/>
      <c r="D53" s="429"/>
      <c r="E53" s="11"/>
      <c r="F53" s="144"/>
      <c r="G53" s="33"/>
      <c r="H53" s="144"/>
      <c r="I53" s="144"/>
      <c r="J53" s="33"/>
      <c r="K53" s="33"/>
      <c r="L53" s="158"/>
      <c r="M53" s="158"/>
      <c r="N53" s="147"/>
    </row>
    <row r="54" spans="1:14" s="3" customFormat="1" ht="15.75" x14ac:dyDescent="0.2">
      <c r="A54" s="38" t="s">
        <v>396</v>
      </c>
      <c r="B54" s="283"/>
      <c r="C54" s="284"/>
      <c r="D54" s="256"/>
      <c r="E54" s="27"/>
      <c r="F54" s="144"/>
      <c r="G54" s="33"/>
      <c r="H54" s="144"/>
      <c r="I54" s="144"/>
      <c r="J54" s="33"/>
      <c r="K54" s="33"/>
      <c r="L54" s="158"/>
      <c r="M54" s="158"/>
      <c r="N54" s="147"/>
    </row>
    <row r="55" spans="1:14" s="3" customFormat="1" ht="15.75" x14ac:dyDescent="0.2">
      <c r="A55" s="38" t="s">
        <v>397</v>
      </c>
      <c r="B55" s="283"/>
      <c r="C55" s="284"/>
      <c r="D55" s="256"/>
      <c r="E55" s="27"/>
      <c r="F55" s="144"/>
      <c r="G55" s="33"/>
      <c r="H55" s="144"/>
      <c r="I55" s="144"/>
      <c r="J55" s="33"/>
      <c r="K55" s="33"/>
      <c r="L55" s="158"/>
      <c r="M55" s="158"/>
      <c r="N55" s="147"/>
    </row>
    <row r="56" spans="1:14" s="3" customFormat="1" ht="15.75" x14ac:dyDescent="0.2">
      <c r="A56" s="39" t="s">
        <v>391</v>
      </c>
      <c r="B56" s="311"/>
      <c r="C56" s="312"/>
      <c r="D56" s="429"/>
      <c r="E56" s="11"/>
      <c r="F56" s="144"/>
      <c r="G56" s="33"/>
      <c r="H56" s="144"/>
      <c r="I56" s="144"/>
      <c r="J56" s="33"/>
      <c r="K56" s="33"/>
      <c r="L56" s="158"/>
      <c r="M56" s="158"/>
      <c r="N56" s="147"/>
    </row>
    <row r="57" spans="1:14" s="3" customFormat="1" ht="15.75" x14ac:dyDescent="0.2">
      <c r="A57" s="38" t="s">
        <v>396</v>
      </c>
      <c r="B57" s="283"/>
      <c r="C57" s="284"/>
      <c r="D57" s="256"/>
      <c r="E57" s="27"/>
      <c r="F57" s="144"/>
      <c r="G57" s="33"/>
      <c r="H57" s="144"/>
      <c r="I57" s="144"/>
      <c r="J57" s="33"/>
      <c r="K57" s="33"/>
      <c r="L57" s="158"/>
      <c r="M57" s="158"/>
      <c r="N57" s="147"/>
    </row>
    <row r="58" spans="1:14" s="3" customFormat="1" ht="15.75" x14ac:dyDescent="0.2">
      <c r="A58" s="46" t="s">
        <v>397</v>
      </c>
      <c r="B58" s="285"/>
      <c r="C58" s="286"/>
      <c r="D58" s="257"/>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270</v>
      </c>
      <c r="C61" s="26"/>
      <c r="D61" s="26"/>
      <c r="E61" s="26"/>
      <c r="F61" s="26"/>
      <c r="G61" s="26"/>
      <c r="H61" s="26"/>
      <c r="I61" s="26"/>
      <c r="J61" s="26"/>
      <c r="K61" s="26"/>
      <c r="L61" s="26"/>
      <c r="M61" s="26"/>
    </row>
    <row r="62" spans="1:14" ht="15.75" x14ac:dyDescent="0.25">
      <c r="B62" s="728"/>
      <c r="C62" s="728"/>
      <c r="D62" s="728"/>
      <c r="E62" s="300"/>
      <c r="F62" s="728"/>
      <c r="G62" s="728"/>
      <c r="H62" s="728"/>
      <c r="I62" s="300"/>
      <c r="J62" s="728"/>
      <c r="K62" s="728"/>
      <c r="L62" s="728"/>
      <c r="M62" s="300"/>
    </row>
    <row r="63" spans="1:14" x14ac:dyDescent="0.2">
      <c r="A63" s="143"/>
      <c r="B63" s="724" t="s">
        <v>0</v>
      </c>
      <c r="C63" s="725"/>
      <c r="D63" s="726"/>
      <c r="E63" s="301"/>
      <c r="F63" s="725" t="s">
        <v>1</v>
      </c>
      <c r="G63" s="725"/>
      <c r="H63" s="725"/>
      <c r="I63" s="305"/>
      <c r="J63" s="724" t="s">
        <v>2</v>
      </c>
      <c r="K63" s="725"/>
      <c r="L63" s="725"/>
      <c r="M63" s="305"/>
    </row>
    <row r="64" spans="1:14" x14ac:dyDescent="0.2">
      <c r="A64" s="140"/>
      <c r="B64" s="151" t="s">
        <v>372</v>
      </c>
      <c r="C64" s="151" t="s">
        <v>373</v>
      </c>
      <c r="D64" s="246" t="s">
        <v>3</v>
      </c>
      <c r="E64" s="306" t="s">
        <v>29</v>
      </c>
      <c r="F64" s="151" t="s">
        <v>372</v>
      </c>
      <c r="G64" s="151" t="s">
        <v>373</v>
      </c>
      <c r="H64" s="246" t="s">
        <v>3</v>
      </c>
      <c r="I64" s="306" t="s">
        <v>29</v>
      </c>
      <c r="J64" s="151" t="s">
        <v>372</v>
      </c>
      <c r="K64" s="151" t="s">
        <v>373</v>
      </c>
      <c r="L64" s="246" t="s">
        <v>3</v>
      </c>
      <c r="M64" s="161" t="s">
        <v>29</v>
      </c>
    </row>
    <row r="65" spans="1:14" x14ac:dyDescent="0.2">
      <c r="A65" s="692"/>
      <c r="B65" s="155"/>
      <c r="C65" s="155"/>
      <c r="D65" s="248" t="s">
        <v>4</v>
      </c>
      <c r="E65" s="155" t="s">
        <v>30</v>
      </c>
      <c r="F65" s="160"/>
      <c r="G65" s="160"/>
      <c r="H65" s="246" t="s">
        <v>4</v>
      </c>
      <c r="I65" s="155" t="s">
        <v>30</v>
      </c>
      <c r="J65" s="160"/>
      <c r="K65" s="206"/>
      <c r="L65" s="155" t="s">
        <v>4</v>
      </c>
      <c r="M65" s="155" t="s">
        <v>30</v>
      </c>
    </row>
    <row r="66" spans="1:14" ht="15.75" x14ac:dyDescent="0.2">
      <c r="A66" s="14" t="s">
        <v>23</v>
      </c>
      <c r="B66" s="355">
        <v>763560</v>
      </c>
      <c r="C66" s="355">
        <v>614274</v>
      </c>
      <c r="D66" s="352">
        <f>IF(B66=0, "    ---- ", IF(ABS(ROUND(100/B66*C66-100,1))&lt;999,ROUND(100/B66*C66-100,1),IF(ROUND(100/B66*C66-100,1)&gt;999,999,-999)))</f>
        <v>-19.600000000000001</v>
      </c>
      <c r="E66" s="11">
        <f>IFERROR(100/'Skjema total MA'!C66*C66,0)</f>
        <v>11.152411636551983</v>
      </c>
      <c r="F66" s="354">
        <v>1796116.8829999999</v>
      </c>
      <c r="G66" s="354">
        <v>1834444.925</v>
      </c>
      <c r="H66" s="352">
        <f>IF(F66=0, "    ---- ", IF(ABS(ROUND(100/F66*G66-100,1))&lt;999,ROUND(100/F66*G66-100,1),IF(ROUND(100/F66*G66-100,1)&gt;999,999,-999)))</f>
        <v>2.1</v>
      </c>
      <c r="I66" s="11">
        <f>IFERROR(100/'Skjema total MA'!F66*G66,0)</f>
        <v>12.938765974547312</v>
      </c>
      <c r="J66" s="310">
        <f t="shared" ref="J66:K68" si="10">SUM(B66,F66)</f>
        <v>2559676.8829999999</v>
      </c>
      <c r="K66" s="317">
        <f t="shared" si="10"/>
        <v>2448718.9249999998</v>
      </c>
      <c r="L66" s="429">
        <f>IF(J66=0, "    ---- ", IF(ABS(ROUND(100/J66*K66-100,1))&lt;999,ROUND(100/J66*K66-100,1),IF(ROUND(100/J66*K66-100,1)&gt;999,999,-999)))</f>
        <v>-4.3</v>
      </c>
      <c r="M66" s="11">
        <f>IFERROR(100/'Skjema total MA'!I66*K66,0)</f>
        <v>12.438954864173088</v>
      </c>
    </row>
    <row r="67" spans="1:14" x14ac:dyDescent="0.2">
      <c r="A67" s="420" t="s">
        <v>9</v>
      </c>
      <c r="B67" s="44">
        <v>620846.28078999999</v>
      </c>
      <c r="C67" s="144">
        <v>486991.01</v>
      </c>
      <c r="D67" s="165">
        <f>IF(B67=0, "    ---- ", IF(ABS(ROUND(100/B67*C67-100,1))&lt;999,ROUND(100/B67*C67-100,1),IF(ROUND(100/B67*C67-100,1)&gt;999,999,-999)))</f>
        <v>-21.6</v>
      </c>
      <c r="E67" s="27">
        <f>IFERROR(100/'Skjema total MA'!C67*C67,0)</f>
        <v>10.838600320542431</v>
      </c>
      <c r="F67" s="234"/>
      <c r="G67" s="144"/>
      <c r="H67" s="165"/>
      <c r="I67" s="27"/>
      <c r="J67" s="289">
        <f t="shared" si="10"/>
        <v>620846.28078999999</v>
      </c>
      <c r="K67" s="44">
        <f t="shared" si="10"/>
        <v>486991.01</v>
      </c>
      <c r="L67" s="256">
        <f>IF(J67=0, "    ---- ", IF(ABS(ROUND(100/J67*K67-100,1))&lt;999,ROUND(100/J67*K67-100,1),IF(ROUND(100/J67*K67-100,1)&gt;999,999,-999)))</f>
        <v>-21.6</v>
      </c>
      <c r="M67" s="27">
        <f>IFERROR(100/'Skjema total MA'!I67*K67,0)</f>
        <v>10.838600320542431</v>
      </c>
    </row>
    <row r="68" spans="1:14" x14ac:dyDescent="0.2">
      <c r="A68" s="21" t="s">
        <v>10</v>
      </c>
      <c r="B68" s="293">
        <v>14751</v>
      </c>
      <c r="C68" s="294">
        <v>13193</v>
      </c>
      <c r="D68" s="165">
        <f>IF(B68=0, "    ---- ", IF(ABS(ROUND(100/B68*C68-100,1))&lt;999,ROUND(100/B68*C68-100,1),IF(ROUND(100/B68*C68-100,1)&gt;999,999,-999)))</f>
        <v>-10.6</v>
      </c>
      <c r="E68" s="27">
        <f>IFERROR(100/'Skjema total MA'!C68*C68,0)</f>
        <v>11.694121280856807</v>
      </c>
      <c r="F68" s="293">
        <v>1796116.8829999999</v>
      </c>
      <c r="G68" s="294">
        <v>1834444.925</v>
      </c>
      <c r="H68" s="165">
        <f>IF(F68=0, "    ---- ", IF(ABS(ROUND(100/F68*G68-100,1))&lt;999,ROUND(100/F68*G68-100,1),IF(ROUND(100/F68*G68-100,1)&gt;999,999,-999)))</f>
        <v>2.1</v>
      </c>
      <c r="I68" s="27">
        <f>IFERROR(100/'Skjema total MA'!F68*G68,0)</f>
        <v>13.12184923258722</v>
      </c>
      <c r="J68" s="289">
        <f t="shared" si="10"/>
        <v>1810867.8829999999</v>
      </c>
      <c r="K68" s="44">
        <f t="shared" si="10"/>
        <v>1847637.925</v>
      </c>
      <c r="L68" s="256">
        <f>IF(J68=0, "    ---- ", IF(ABS(ROUND(100/J68*K68-100,1))&lt;999,ROUND(100/J68*K68-100,1),IF(ROUND(100/J68*K68-100,1)&gt;999,999,-999)))</f>
        <v>2</v>
      </c>
      <c r="M68" s="27">
        <f>IFERROR(100/'Skjema total MA'!I68*K68,0)</f>
        <v>13.110419892277685</v>
      </c>
    </row>
    <row r="69" spans="1:14" ht="15.75" x14ac:dyDescent="0.2">
      <c r="A69" s="694" t="s">
        <v>398</v>
      </c>
      <c r="B69" s="287" t="s">
        <v>374</v>
      </c>
      <c r="C69" s="287" t="s">
        <v>374</v>
      </c>
      <c r="D69" s="165"/>
      <c r="E69" s="418"/>
      <c r="F69" s="287"/>
      <c r="G69" s="287"/>
      <c r="H69" s="165"/>
      <c r="I69" s="418"/>
      <c r="J69" s="287"/>
      <c r="K69" s="287"/>
      <c r="L69" s="165"/>
      <c r="M69" s="23"/>
    </row>
    <row r="70" spans="1:14" x14ac:dyDescent="0.2">
      <c r="A70" s="694" t="s">
        <v>12</v>
      </c>
      <c r="B70" s="295"/>
      <c r="C70" s="296"/>
      <c r="D70" s="165"/>
      <c r="E70" s="418"/>
      <c r="F70" s="287"/>
      <c r="G70" s="287"/>
      <c r="H70" s="165"/>
      <c r="I70" s="418"/>
      <c r="J70" s="287"/>
      <c r="K70" s="287"/>
      <c r="L70" s="165"/>
      <c r="M70" s="23"/>
    </row>
    <row r="71" spans="1:14" x14ac:dyDescent="0.2">
      <c r="A71" s="694" t="s">
        <v>13</v>
      </c>
      <c r="B71" s="235"/>
      <c r="C71" s="291"/>
      <c r="D71" s="165"/>
      <c r="E71" s="418"/>
      <c r="F71" s="287"/>
      <c r="G71" s="287"/>
      <c r="H71" s="165"/>
      <c r="I71" s="418"/>
      <c r="J71" s="287"/>
      <c r="K71" s="287"/>
      <c r="L71" s="165"/>
      <c r="M71" s="23"/>
    </row>
    <row r="72" spans="1:14" ht="15.75" x14ac:dyDescent="0.2">
      <c r="A72" s="694" t="s">
        <v>399</v>
      </c>
      <c r="B72" s="287" t="s">
        <v>374</v>
      </c>
      <c r="C72" s="287" t="s">
        <v>374</v>
      </c>
      <c r="D72" s="165"/>
      <c r="E72" s="418"/>
      <c r="F72" s="287"/>
      <c r="G72" s="287"/>
      <c r="H72" s="165"/>
      <c r="I72" s="418"/>
      <c r="J72" s="287"/>
      <c r="K72" s="287"/>
      <c r="L72" s="165"/>
      <c r="M72" s="23"/>
    </row>
    <row r="73" spans="1:14" x14ac:dyDescent="0.2">
      <c r="A73" s="694" t="s">
        <v>12</v>
      </c>
      <c r="B73" s="235"/>
      <c r="C73" s="291"/>
      <c r="D73" s="165"/>
      <c r="E73" s="418"/>
      <c r="F73" s="287"/>
      <c r="G73" s="287"/>
      <c r="H73" s="165"/>
      <c r="I73" s="418"/>
      <c r="J73" s="287"/>
      <c r="K73" s="287"/>
      <c r="L73" s="165"/>
      <c r="M73" s="23"/>
    </row>
    <row r="74" spans="1:14" s="3" customFormat="1" x14ac:dyDescent="0.2">
      <c r="A74" s="694" t="s">
        <v>13</v>
      </c>
      <c r="B74" s="235"/>
      <c r="C74" s="291"/>
      <c r="D74" s="165"/>
      <c r="E74" s="418"/>
      <c r="F74" s="287"/>
      <c r="G74" s="287"/>
      <c r="H74" s="165"/>
      <c r="I74" s="418"/>
      <c r="J74" s="287"/>
      <c r="K74" s="287"/>
      <c r="L74" s="165"/>
      <c r="M74" s="23"/>
      <c r="N74" s="147"/>
    </row>
    <row r="75" spans="1:14" s="3" customFormat="1" x14ac:dyDescent="0.2">
      <c r="A75" s="21" t="s">
        <v>346</v>
      </c>
      <c r="B75" s="234"/>
      <c r="C75" s="144"/>
      <c r="D75" s="165"/>
      <c r="E75" s="27"/>
      <c r="F75" s="234"/>
      <c r="G75" s="144"/>
      <c r="H75" s="165"/>
      <c r="I75" s="27"/>
      <c r="J75" s="289"/>
      <c r="K75" s="44"/>
      <c r="L75" s="256"/>
      <c r="M75" s="27"/>
      <c r="N75" s="147"/>
    </row>
    <row r="76" spans="1:14" s="3" customFormat="1" x14ac:dyDescent="0.2">
      <c r="A76" s="21" t="s">
        <v>345</v>
      </c>
      <c r="B76" s="234">
        <v>127962.71921</v>
      </c>
      <c r="C76" s="144">
        <v>114089.99</v>
      </c>
      <c r="D76" s="165">
        <f>IF(B76=0, "    ---- ", IF(ABS(ROUND(100/B76*C76-100,1))&lt;999,ROUND(100/B76*C76-100,1),IF(ROUND(100/B76*C76-100,1)&gt;999,999,-999)))</f>
        <v>-10.8</v>
      </c>
      <c r="E76" s="27">
        <f>IFERROR(100/'Skjema total MA'!C77*C76,0)</f>
        <v>2.5575651439627913</v>
      </c>
      <c r="F76" s="234"/>
      <c r="G76" s="144"/>
      <c r="H76" s="165"/>
      <c r="I76" s="27"/>
      <c r="J76" s="289">
        <f t="shared" ref="J76:K79" si="11">SUM(B76,F76)</f>
        <v>127962.71921</v>
      </c>
      <c r="K76" s="44">
        <f t="shared" si="11"/>
        <v>114089.99</v>
      </c>
      <c r="L76" s="256">
        <f>IF(J76=0, "    ---- ", IF(ABS(ROUND(100/J76*K76-100,1))&lt;999,ROUND(100/J76*K76-100,1),IF(ROUND(100/J76*K76-100,1)&gt;999,999,-999)))</f>
        <v>-10.8</v>
      </c>
      <c r="M76" s="27">
        <f>IFERROR(100/'Skjema total MA'!I77*K76,0)</f>
        <v>0.61890412354480773</v>
      </c>
      <c r="N76" s="147"/>
    </row>
    <row r="77" spans="1:14" ht="15.75" x14ac:dyDescent="0.2">
      <c r="A77" s="21" t="s">
        <v>400</v>
      </c>
      <c r="B77" s="234">
        <v>625948.95079000003</v>
      </c>
      <c r="C77" s="234">
        <v>489987.53899999999</v>
      </c>
      <c r="D77" s="165">
        <f>IF(B77=0, "    ---- ", IF(ABS(ROUND(100/B77*C77-100,1))&lt;999,ROUND(100/B77*C77-100,1),IF(ROUND(100/B77*C77-100,1)&gt;999,999,-999)))</f>
        <v>-21.7</v>
      </c>
      <c r="E77" s="27">
        <f>IFERROR(100/'Skjema total MA'!C77*C77,0)</f>
        <v>10.984092914045384</v>
      </c>
      <c r="F77" s="234">
        <v>1793897.622</v>
      </c>
      <c r="G77" s="144">
        <v>1832114.179</v>
      </c>
      <c r="H77" s="165">
        <f>IF(F77=0, "    ---- ", IF(ABS(ROUND(100/F77*G77-100,1))&lt;999,ROUND(100/F77*G77-100,1),IF(ROUND(100/F77*G77-100,1)&gt;999,999,-999)))</f>
        <v>2.1</v>
      </c>
      <c r="I77" s="27">
        <f>IFERROR(100/'Skjema total MA'!F77*G77,0)</f>
        <v>13.111524662548694</v>
      </c>
      <c r="J77" s="289">
        <f t="shared" si="11"/>
        <v>2419846.5727900001</v>
      </c>
      <c r="K77" s="44">
        <f t="shared" si="11"/>
        <v>2322101.7179999999</v>
      </c>
      <c r="L77" s="256">
        <f>IF(J77=0, "    ---- ", IF(ABS(ROUND(100/J77*K77-100,1))&lt;999,ROUND(100/J77*K77-100,1),IF(ROUND(100/J77*K77-100,1)&gt;999,999,-999)))</f>
        <v>-4</v>
      </c>
      <c r="M77" s="27">
        <f>IFERROR(100/'Skjema total MA'!I77*K77,0)</f>
        <v>12.596708340150457</v>
      </c>
    </row>
    <row r="78" spans="1:14" x14ac:dyDescent="0.2">
      <c r="A78" s="21" t="s">
        <v>9</v>
      </c>
      <c r="B78" s="234">
        <v>613417.80379000003</v>
      </c>
      <c r="C78" s="144">
        <v>479125.66200000001</v>
      </c>
      <c r="D78" s="165">
        <f>IF(B78=0, "    ---- ", IF(ABS(ROUND(100/B78*C78-100,1))&lt;999,ROUND(100/B78*C78-100,1),IF(ROUND(100/B78*C78-100,1)&gt;999,999,-999)))</f>
        <v>-21.9</v>
      </c>
      <c r="E78" s="27">
        <f>IFERROR(100/'Skjema total MA'!C78*C78,0)</f>
        <v>11.013378402611757</v>
      </c>
      <c r="F78" s="234"/>
      <c r="G78" s="144"/>
      <c r="H78" s="165"/>
      <c r="I78" s="27"/>
      <c r="J78" s="289">
        <f t="shared" si="11"/>
        <v>613417.80379000003</v>
      </c>
      <c r="K78" s="44">
        <f t="shared" si="11"/>
        <v>479125.66200000001</v>
      </c>
      <c r="L78" s="256">
        <f>IF(J78=0, "    ---- ", IF(ABS(ROUND(100/J78*K78-100,1))&lt;999,ROUND(100/J78*K78-100,1),IF(ROUND(100/J78*K78-100,1)&gt;999,999,-999)))</f>
        <v>-21.9</v>
      </c>
      <c r="M78" s="27">
        <f>IFERROR(100/'Skjema total MA'!I78*K78,0)</f>
        <v>11.013378402611757</v>
      </c>
    </row>
    <row r="79" spans="1:14" x14ac:dyDescent="0.2">
      <c r="A79" s="21" t="s">
        <v>10</v>
      </c>
      <c r="B79" s="293">
        <v>12531.147000000001</v>
      </c>
      <c r="C79" s="294">
        <v>10861.877</v>
      </c>
      <c r="D79" s="165">
        <f>IF(B79=0, "    ---- ", IF(ABS(ROUND(100/B79*C79-100,1))&lt;999,ROUND(100/B79*C79-100,1),IF(ROUND(100/B79*C79-100,1)&gt;999,999,-999)))</f>
        <v>-13.3</v>
      </c>
      <c r="E79" s="27">
        <f>IFERROR(100/'Skjema total MA'!C79*C79,0)</f>
        <v>9.8309765756955727</v>
      </c>
      <c r="F79" s="293">
        <v>1793897.622</v>
      </c>
      <c r="G79" s="294">
        <v>1832114.179</v>
      </c>
      <c r="H79" s="165">
        <f>IF(F79=0, "    ---- ", IF(ABS(ROUND(100/F79*G79-100,1))&lt;999,ROUND(100/F79*G79-100,1),IF(ROUND(100/F79*G79-100,1)&gt;999,999,-999)))</f>
        <v>2.1</v>
      </c>
      <c r="I79" s="27">
        <f>IFERROR(100/'Skjema total MA'!F79*G79,0)</f>
        <v>13.111524662548694</v>
      </c>
      <c r="J79" s="289">
        <f t="shared" si="11"/>
        <v>1806428.7690000001</v>
      </c>
      <c r="K79" s="44">
        <f t="shared" si="11"/>
        <v>1842976.0560000001</v>
      </c>
      <c r="L79" s="256">
        <f>IF(J79=0, "    ---- ", IF(ABS(ROUND(100/J79*K79-100,1))&lt;999,ROUND(100/J79*K79-100,1),IF(ROUND(100/J79*K79-100,1)&gt;999,999,-999)))</f>
        <v>2</v>
      </c>
      <c r="M79" s="27">
        <f>IFERROR(100/'Skjema total MA'!I79*K79,0)</f>
        <v>13.08578902990452</v>
      </c>
    </row>
    <row r="80" spans="1:14" ht="15.75" x14ac:dyDescent="0.2">
      <c r="A80" s="694" t="s">
        <v>398</v>
      </c>
      <c r="B80" s="287" t="s">
        <v>374</v>
      </c>
      <c r="C80" s="287" t="s">
        <v>374</v>
      </c>
      <c r="D80" s="165"/>
      <c r="E80" s="418"/>
      <c r="F80" s="287"/>
      <c r="G80" s="287"/>
      <c r="H80" s="165"/>
      <c r="I80" s="418"/>
      <c r="J80" s="287"/>
      <c r="K80" s="287"/>
      <c r="L80" s="165"/>
      <c r="M80" s="23"/>
    </row>
    <row r="81" spans="1:13" x14ac:dyDescent="0.2">
      <c r="A81" s="694" t="s">
        <v>12</v>
      </c>
      <c r="B81" s="235"/>
      <c r="C81" s="291"/>
      <c r="D81" s="165"/>
      <c r="E81" s="418"/>
      <c r="F81" s="287"/>
      <c r="G81" s="287"/>
      <c r="H81" s="165"/>
      <c r="I81" s="418"/>
      <c r="J81" s="287"/>
      <c r="K81" s="287"/>
      <c r="L81" s="165"/>
      <c r="M81" s="23"/>
    </row>
    <row r="82" spans="1:13" x14ac:dyDescent="0.2">
      <c r="A82" s="694" t="s">
        <v>13</v>
      </c>
      <c r="B82" s="235"/>
      <c r="C82" s="291"/>
      <c r="D82" s="165"/>
      <c r="E82" s="418"/>
      <c r="F82" s="287"/>
      <c r="G82" s="287"/>
      <c r="H82" s="165"/>
      <c r="I82" s="418"/>
      <c r="J82" s="287"/>
      <c r="K82" s="287"/>
      <c r="L82" s="165"/>
      <c r="M82" s="23"/>
    </row>
    <row r="83" spans="1:13" ht="15.75" x14ac:dyDescent="0.2">
      <c r="A83" s="694" t="s">
        <v>399</v>
      </c>
      <c r="B83" s="287" t="s">
        <v>374</v>
      </c>
      <c r="C83" s="287" t="s">
        <v>374</v>
      </c>
      <c r="D83" s="165"/>
      <c r="E83" s="418"/>
      <c r="F83" s="287"/>
      <c r="G83" s="287"/>
      <c r="H83" s="165"/>
      <c r="I83" s="418"/>
      <c r="J83" s="287"/>
      <c r="K83" s="287"/>
      <c r="L83" s="165"/>
      <c r="M83" s="23"/>
    </row>
    <row r="84" spans="1:13" x14ac:dyDescent="0.2">
      <c r="A84" s="694" t="s">
        <v>12</v>
      </c>
      <c r="B84" s="235"/>
      <c r="C84" s="291"/>
      <c r="D84" s="165"/>
      <c r="E84" s="418"/>
      <c r="F84" s="287"/>
      <c r="G84" s="287"/>
      <c r="H84" s="165"/>
      <c r="I84" s="418"/>
      <c r="J84" s="287"/>
      <c r="K84" s="287"/>
      <c r="L84" s="165"/>
      <c r="M84" s="23"/>
    </row>
    <row r="85" spans="1:13" x14ac:dyDescent="0.2">
      <c r="A85" s="694" t="s">
        <v>13</v>
      </c>
      <c r="B85" s="235"/>
      <c r="C85" s="291"/>
      <c r="D85" s="165"/>
      <c r="E85" s="418"/>
      <c r="F85" s="287"/>
      <c r="G85" s="287"/>
      <c r="H85" s="165"/>
      <c r="I85" s="418"/>
      <c r="J85" s="287"/>
      <c r="K85" s="287"/>
      <c r="L85" s="165"/>
      <c r="M85" s="23"/>
    </row>
    <row r="86" spans="1:13" ht="15.75" x14ac:dyDescent="0.2">
      <c r="A86" s="21" t="s">
        <v>401</v>
      </c>
      <c r="B86" s="234">
        <v>9648.33</v>
      </c>
      <c r="C86" s="144">
        <v>10196.471</v>
      </c>
      <c r="D86" s="165">
        <f>IF(B86=0, "    ---- ", IF(ABS(ROUND(100/B86*C86-100,1))&lt;999,ROUND(100/B86*C86-100,1),IF(ROUND(100/B86*C86-100,1)&gt;999,999,-999)))</f>
        <v>5.7</v>
      </c>
      <c r="E86" s="27">
        <f>IFERROR(100/'Skjema total MA'!C86*C86,0)</f>
        <v>7.0295536678838646</v>
      </c>
      <c r="F86" s="234">
        <v>2219.261</v>
      </c>
      <c r="G86" s="144">
        <v>2330.7460000000001</v>
      </c>
      <c r="H86" s="165">
        <f>IF(F86=0, "    ---- ", IF(ABS(ROUND(100/F86*G86-100,1))&lt;999,ROUND(100/F86*G86-100,1),IF(ROUND(100/F86*G86-100,1)&gt;999,999,-999)))</f>
        <v>5</v>
      </c>
      <c r="I86" s="27">
        <f>IFERROR(100/'Skjema total MA'!F86*G86,0)</f>
        <v>34.438709167853375</v>
      </c>
      <c r="J86" s="289">
        <f t="shared" ref="J86:K89" si="12">SUM(B86,F86)</f>
        <v>11867.591</v>
      </c>
      <c r="K86" s="44">
        <f t="shared" si="12"/>
        <v>12527.217000000001</v>
      </c>
      <c r="L86" s="256">
        <f>IF(J86=0, "    ---- ", IF(ABS(ROUND(100/J86*K86-100,1))&lt;999,ROUND(100/J86*K86-100,1),IF(ROUND(100/J86*K86-100,1)&gt;999,999,-999)))</f>
        <v>5.6</v>
      </c>
      <c r="M86" s="27">
        <f>IFERROR(100/'Skjema total MA'!I86*K86,0)</f>
        <v>8.2514006218626399</v>
      </c>
    </row>
    <row r="87" spans="1:13" ht="15.75" x14ac:dyDescent="0.2">
      <c r="A87" s="13" t="s">
        <v>383</v>
      </c>
      <c r="B87" s="355">
        <v>44445193.412754677</v>
      </c>
      <c r="C87" s="355">
        <v>45153395.738597907</v>
      </c>
      <c r="D87" s="170">
        <f>IF(B87=0, "    ---- ", IF(ABS(ROUND(100/B87*C87-100,1))&lt;999,ROUND(100/B87*C87-100,1),IF(ROUND(100/B87*C87-100,1)&gt;999,999,-999)))</f>
        <v>1.6</v>
      </c>
      <c r="E87" s="11">
        <f>IFERROR(100/'Skjema total MA'!C87*C87,0)</f>
        <v>11.727725503487278</v>
      </c>
      <c r="F87" s="354">
        <v>28198131.252280101</v>
      </c>
      <c r="G87" s="354">
        <v>32662910.723051298</v>
      </c>
      <c r="H87" s="170">
        <f>IF(F87=0, "    ---- ", IF(ABS(ROUND(100/F87*G87-100,1))&lt;999,ROUND(100/F87*G87-100,1),IF(ROUND(100/F87*G87-100,1)&gt;999,999,-999)))</f>
        <v>15.8</v>
      </c>
      <c r="I87" s="11">
        <f>IFERROR(100/'Skjema total MA'!F87*G87,0)</f>
        <v>13.245992398525049</v>
      </c>
      <c r="J87" s="310">
        <f t="shared" si="12"/>
        <v>72643324.665034771</v>
      </c>
      <c r="K87" s="236">
        <f t="shared" si="12"/>
        <v>77816306.461649209</v>
      </c>
      <c r="L87" s="429">
        <f>IF(J87=0, "    ---- ", IF(ABS(ROUND(100/J87*K87-100,1))&lt;999,ROUND(100/J87*K87-100,1),IF(ROUND(100/J87*K87-100,1)&gt;999,999,-999)))</f>
        <v>7.1</v>
      </c>
      <c r="M87" s="11">
        <f>IFERROR(100/'Skjema total MA'!I87*K87,0)</f>
        <v>12.320480950131898</v>
      </c>
    </row>
    <row r="88" spans="1:13" x14ac:dyDescent="0.2">
      <c r="A88" s="21" t="s">
        <v>9</v>
      </c>
      <c r="B88" s="234">
        <v>43359888.438533798</v>
      </c>
      <c r="C88" s="144">
        <v>43986985.399709597</v>
      </c>
      <c r="D88" s="165">
        <f>IF(B88=0, "    ---- ", IF(ABS(ROUND(100/B88*C88-100,1))&lt;999,ROUND(100/B88*C88-100,1),IF(ROUND(100/B88*C88-100,1)&gt;999,999,-999)))</f>
        <v>1.4</v>
      </c>
      <c r="E88" s="27">
        <f>IFERROR(100/'Skjema total MA'!C88*C88,0)</f>
        <v>11.676182675502634</v>
      </c>
      <c r="F88" s="234"/>
      <c r="G88" s="144"/>
      <c r="H88" s="165"/>
      <c r="I88" s="27"/>
      <c r="J88" s="289">
        <f t="shared" si="12"/>
        <v>43359888.438533798</v>
      </c>
      <c r="K88" s="44">
        <f t="shared" si="12"/>
        <v>43986985.399709597</v>
      </c>
      <c r="L88" s="256">
        <f>IF(J88=0, "    ---- ", IF(ABS(ROUND(100/J88*K88-100,1))&lt;999,ROUND(100/J88*K88-100,1),IF(ROUND(100/J88*K88-100,1)&gt;999,999,-999)))</f>
        <v>1.4</v>
      </c>
      <c r="M88" s="27">
        <f>IFERROR(100/'Skjema total MA'!I88*K88,0)</f>
        <v>11.676182675502634</v>
      </c>
    </row>
    <row r="89" spans="1:13" x14ac:dyDescent="0.2">
      <c r="A89" s="21" t="s">
        <v>10</v>
      </c>
      <c r="B89" s="234">
        <v>1084176.58322088</v>
      </c>
      <c r="C89" s="144">
        <v>1083023.01288831</v>
      </c>
      <c r="D89" s="165">
        <f>IF(B89=0, "    ---- ", IF(ABS(ROUND(100/B89*C89-100,1))&lt;999,ROUND(100/B89*C89-100,1),IF(ROUND(100/B89*C89-100,1)&gt;999,999,-999)))</f>
        <v>-0.1</v>
      </c>
      <c r="E89" s="27">
        <f>IFERROR(100/'Skjema total MA'!C89*C89,0)</f>
        <v>40.507774560062472</v>
      </c>
      <c r="F89" s="234">
        <v>28198131.252280101</v>
      </c>
      <c r="G89" s="144">
        <v>32662910.723051298</v>
      </c>
      <c r="H89" s="165">
        <f>IF(F89=0, "    ---- ", IF(ABS(ROUND(100/F89*G89-100,1))&lt;999,ROUND(100/F89*G89-100,1),IF(ROUND(100/F89*G89-100,1)&gt;999,999,-999)))</f>
        <v>15.8</v>
      </c>
      <c r="I89" s="27">
        <f>IFERROR(100/'Skjema total MA'!F89*G89,0)</f>
        <v>13.295435948155831</v>
      </c>
      <c r="J89" s="289">
        <f t="shared" si="12"/>
        <v>29282307.835500982</v>
      </c>
      <c r="K89" s="44">
        <f t="shared" si="12"/>
        <v>33745933.735939607</v>
      </c>
      <c r="L89" s="256">
        <f>IF(J89=0, "    ---- ", IF(ABS(ROUND(100/J89*K89-100,1))&lt;999,ROUND(100/J89*K89-100,1),IF(ROUND(100/J89*K89-100,1)&gt;999,999,-999)))</f>
        <v>15.2</v>
      </c>
      <c r="M89" s="27">
        <f>IFERROR(100/'Skjema total MA'!I89*K89,0)</f>
        <v>13.588398418958819</v>
      </c>
    </row>
    <row r="90" spans="1:13" ht="15.75" x14ac:dyDescent="0.2">
      <c r="A90" s="694" t="s">
        <v>398</v>
      </c>
      <c r="B90" s="287" t="s">
        <v>374</v>
      </c>
      <c r="C90" s="287" t="s">
        <v>374</v>
      </c>
      <c r="D90" s="165"/>
      <c r="E90" s="418"/>
      <c r="F90" s="287"/>
      <c r="G90" s="287"/>
      <c r="H90" s="165"/>
      <c r="I90" s="418"/>
      <c r="J90" s="287"/>
      <c r="K90" s="287"/>
      <c r="L90" s="165"/>
      <c r="M90" s="23"/>
    </row>
    <row r="91" spans="1:13" x14ac:dyDescent="0.2">
      <c r="A91" s="694" t="s">
        <v>12</v>
      </c>
      <c r="B91" s="235"/>
      <c r="C91" s="291"/>
      <c r="D91" s="165"/>
      <c r="E91" s="418"/>
      <c r="F91" s="287"/>
      <c r="G91" s="287"/>
      <c r="H91" s="165"/>
      <c r="I91" s="418"/>
      <c r="J91" s="287"/>
      <c r="K91" s="287"/>
      <c r="L91" s="165"/>
      <c r="M91" s="23"/>
    </row>
    <row r="92" spans="1:13" x14ac:dyDescent="0.2">
      <c r="A92" s="694" t="s">
        <v>13</v>
      </c>
      <c r="B92" s="235"/>
      <c r="C92" s="291"/>
      <c r="D92" s="165"/>
      <c r="E92" s="418"/>
      <c r="F92" s="287"/>
      <c r="G92" s="287"/>
      <c r="H92" s="165"/>
      <c r="I92" s="418"/>
      <c r="J92" s="287"/>
      <c r="K92" s="287"/>
      <c r="L92" s="165"/>
      <c r="M92" s="23"/>
    </row>
    <row r="93" spans="1:13" ht="15.75" x14ac:dyDescent="0.2">
      <c r="A93" s="694" t="s">
        <v>399</v>
      </c>
      <c r="B93" s="287" t="s">
        <v>374</v>
      </c>
      <c r="C93" s="287" t="s">
        <v>374</v>
      </c>
      <c r="D93" s="165"/>
      <c r="E93" s="418"/>
      <c r="F93" s="287"/>
      <c r="G93" s="287"/>
      <c r="H93" s="165"/>
      <c r="I93" s="418"/>
      <c r="J93" s="287"/>
      <c r="K93" s="287"/>
      <c r="L93" s="165"/>
      <c r="M93" s="23"/>
    </row>
    <row r="94" spans="1:13" x14ac:dyDescent="0.2">
      <c r="A94" s="694" t="s">
        <v>12</v>
      </c>
      <c r="B94" s="235"/>
      <c r="C94" s="291"/>
      <c r="D94" s="165"/>
      <c r="E94" s="418"/>
      <c r="F94" s="287"/>
      <c r="G94" s="287"/>
      <c r="H94" s="165"/>
      <c r="I94" s="418"/>
      <c r="J94" s="287"/>
      <c r="K94" s="287"/>
      <c r="L94" s="165"/>
      <c r="M94" s="23"/>
    </row>
    <row r="95" spans="1:13" x14ac:dyDescent="0.2">
      <c r="A95" s="694" t="s">
        <v>13</v>
      </c>
      <c r="B95" s="235"/>
      <c r="C95" s="291"/>
      <c r="D95" s="165"/>
      <c r="E95" s="418"/>
      <c r="F95" s="287"/>
      <c r="G95" s="287"/>
      <c r="H95" s="165"/>
      <c r="I95" s="418"/>
      <c r="J95" s="287"/>
      <c r="K95" s="287"/>
      <c r="L95" s="165"/>
      <c r="M95" s="23"/>
    </row>
    <row r="96" spans="1:13" x14ac:dyDescent="0.2">
      <c r="A96" s="21" t="s">
        <v>344</v>
      </c>
      <c r="B96" s="234"/>
      <c r="C96" s="144"/>
      <c r="D96" s="165"/>
      <c r="E96" s="27"/>
      <c r="F96" s="234"/>
      <c r="G96" s="144"/>
      <c r="H96" s="165"/>
      <c r="I96" s="27"/>
      <c r="J96" s="289"/>
      <c r="K96" s="44"/>
      <c r="L96" s="256"/>
      <c r="M96" s="27"/>
    </row>
    <row r="97" spans="1:13" x14ac:dyDescent="0.2">
      <c r="A97" s="21" t="s">
        <v>343</v>
      </c>
      <c r="B97" s="234">
        <v>1128.3910000000001</v>
      </c>
      <c r="C97" s="144">
        <v>83387.326000000001</v>
      </c>
      <c r="D97" s="165">
        <f>IF(B97=0, "    ---- ", IF(ABS(ROUND(100/B97*C97-100,1))&lt;999,ROUND(100/B97*C97-100,1),IF(ROUND(100/B97*C97-100,1)&gt;999,999,-999)))</f>
        <v>999</v>
      </c>
      <c r="E97" s="27">
        <f>IFERROR(100/'Skjema total MA'!C98*C97,0)</f>
        <v>2.2266027485007878E-2</v>
      </c>
      <c r="F97" s="234"/>
      <c r="G97" s="144"/>
      <c r="H97" s="165"/>
      <c r="I97" s="27"/>
      <c r="J97" s="289">
        <f t="shared" ref="J97:K100" si="13">SUM(B97,F97)</f>
        <v>1128.3910000000001</v>
      </c>
      <c r="K97" s="44">
        <f t="shared" si="13"/>
        <v>83387.326000000001</v>
      </c>
      <c r="L97" s="256">
        <f>IF(J97=0, "    ---- ", IF(ABS(ROUND(100/J97*K97-100,1))&lt;999,ROUND(100/J97*K97-100,1),IF(ROUND(100/J97*K97-100,1)&gt;999,999,-999)))</f>
        <v>999</v>
      </c>
      <c r="M97" s="27">
        <f>IFERROR(100/'Skjema total MA'!I98*K97,0)</f>
        <v>1.3460308855214338E-2</v>
      </c>
    </row>
    <row r="98" spans="1:13" ht="15.75" x14ac:dyDescent="0.2">
      <c r="A98" s="21" t="s">
        <v>400</v>
      </c>
      <c r="B98" s="234">
        <v>44419066.633754678</v>
      </c>
      <c r="C98" s="234">
        <v>45043761.722597912</v>
      </c>
      <c r="D98" s="165">
        <f>IF(B98=0, "    ---- ", IF(ABS(ROUND(100/B98*C98-100,1))&lt;999,ROUND(100/B98*C98-100,1),IF(ROUND(100/B98*C98-100,1)&gt;999,999,-999)))</f>
        <v>1.4</v>
      </c>
      <c r="E98" s="27">
        <f>IFERROR(100/'Skjema total MA'!C98*C98,0)</f>
        <v>12.027554841409723</v>
      </c>
      <c r="F98" s="293">
        <v>28178991.197280101</v>
      </c>
      <c r="G98" s="293">
        <v>32642196.111051299</v>
      </c>
      <c r="H98" s="165">
        <f>IF(F98=0, "    ---- ", IF(ABS(ROUND(100/F98*G98-100,1))&lt;999,ROUND(100/F98*G98-100,1),IF(ROUND(100/F98*G98-100,1)&gt;999,999,-999)))</f>
        <v>15.8</v>
      </c>
      <c r="I98" s="27">
        <f>IFERROR(100/'Skjema total MA'!F98*G98,0)</f>
        <v>13.323314631190081</v>
      </c>
      <c r="J98" s="289">
        <f t="shared" si="13"/>
        <v>72598057.83103478</v>
      </c>
      <c r="K98" s="44">
        <f t="shared" si="13"/>
        <v>77685957.833649218</v>
      </c>
      <c r="L98" s="256">
        <f>IF(J98=0, "    ---- ", IF(ABS(ROUND(100/J98*K98-100,1))&lt;999,ROUND(100/J98*K98-100,1),IF(ROUND(100/J98*K98-100,1)&gt;999,999,-999)))</f>
        <v>7</v>
      </c>
      <c r="M98" s="27">
        <f>IFERROR(100/'Skjema total MA'!I98*K98,0)</f>
        <v>12.539999018005162</v>
      </c>
    </row>
    <row r="99" spans="1:13" x14ac:dyDescent="0.2">
      <c r="A99" s="21" t="s">
        <v>9</v>
      </c>
      <c r="B99" s="293">
        <v>43334890.050533801</v>
      </c>
      <c r="C99" s="294">
        <v>43960738.7097096</v>
      </c>
      <c r="D99" s="165">
        <f>IF(B99=0, "    ---- ", IF(ABS(ROUND(100/B99*C99-100,1))&lt;999,ROUND(100/B99*C99-100,1),IF(ROUND(100/B99*C99-100,1)&gt;999,999,-999)))</f>
        <v>1.4</v>
      </c>
      <c r="E99" s="27">
        <f>IFERROR(100/'Skjema total MA'!C99*C99,0)</f>
        <v>11.822770422145267</v>
      </c>
      <c r="F99" s="234"/>
      <c r="G99" s="144"/>
      <c r="H99" s="165"/>
      <c r="I99" s="27"/>
      <c r="J99" s="289">
        <f t="shared" si="13"/>
        <v>43334890.050533801</v>
      </c>
      <c r="K99" s="44">
        <f t="shared" si="13"/>
        <v>43960738.7097096</v>
      </c>
      <c r="L99" s="256">
        <f>IF(J99=0, "    ---- ", IF(ABS(ROUND(100/J99*K99-100,1))&lt;999,ROUND(100/J99*K99-100,1),IF(ROUND(100/J99*K99-100,1)&gt;999,999,-999)))</f>
        <v>1.4</v>
      </c>
      <c r="M99" s="27">
        <f>IFERROR(100/'Skjema total MA'!I99*K99,0)</f>
        <v>11.822770422145267</v>
      </c>
    </row>
    <row r="100" spans="1:13" x14ac:dyDescent="0.2">
      <c r="A100" s="21" t="s">
        <v>10</v>
      </c>
      <c r="B100" s="293">
        <v>1084176.58322088</v>
      </c>
      <c r="C100" s="294">
        <v>1083023.01288831</v>
      </c>
      <c r="D100" s="165">
        <f>IF(B100=0, "    ---- ", IF(ABS(ROUND(100/B100*C100-100,1))&lt;999,ROUND(100/B100*C100-100,1),IF(ROUND(100/B100*C100-100,1)&gt;999,999,-999)))</f>
        <v>-0.1</v>
      </c>
      <c r="E100" s="27">
        <f>IFERROR(100/'Skjema total MA'!C100*C100,0)</f>
        <v>40.507774560062472</v>
      </c>
      <c r="F100" s="234">
        <v>28178991.197280101</v>
      </c>
      <c r="G100" s="234">
        <v>32642196.111051299</v>
      </c>
      <c r="H100" s="165">
        <f>IF(F100=0, "    ---- ", IF(ABS(ROUND(100/F100*G100-100,1))&lt;999,ROUND(100/F100*G100-100,1),IF(ROUND(100/F100*G100-100,1)&gt;999,999,-999)))</f>
        <v>15.8</v>
      </c>
      <c r="I100" s="27">
        <f>IFERROR(100/'Skjema total MA'!F100*G100,0)</f>
        <v>13.323314631190081</v>
      </c>
      <c r="J100" s="289">
        <f t="shared" si="13"/>
        <v>29263167.780500982</v>
      </c>
      <c r="K100" s="44">
        <f t="shared" si="13"/>
        <v>33725219.123939611</v>
      </c>
      <c r="L100" s="256">
        <f>IF(J100=0, "    ---- ", IF(ABS(ROUND(100/J100*K100-100,1))&lt;999,ROUND(100/J100*K100-100,1),IF(ROUND(100/J100*K100-100,1)&gt;999,999,-999)))</f>
        <v>15.2</v>
      </c>
      <c r="M100" s="27">
        <f>IFERROR(100/'Skjema total MA'!I100*K100,0)</f>
        <v>13.61676811630916</v>
      </c>
    </row>
    <row r="101" spans="1:13" ht="15.75" x14ac:dyDescent="0.2">
      <c r="A101" s="694" t="s">
        <v>398</v>
      </c>
      <c r="B101" s="287" t="s">
        <v>374</v>
      </c>
      <c r="C101" s="287" t="s">
        <v>374</v>
      </c>
      <c r="D101" s="165"/>
      <c r="E101" s="418"/>
      <c r="F101" s="287"/>
      <c r="G101" s="287"/>
      <c r="H101" s="165"/>
      <c r="I101" s="418"/>
      <c r="J101" s="287"/>
      <c r="K101" s="287"/>
      <c r="L101" s="165"/>
      <c r="M101" s="23"/>
    </row>
    <row r="102" spans="1:13" x14ac:dyDescent="0.2">
      <c r="A102" s="694" t="s">
        <v>12</v>
      </c>
      <c r="B102" s="235"/>
      <c r="C102" s="291"/>
      <c r="D102" s="165"/>
      <c r="E102" s="418"/>
      <c r="F102" s="287"/>
      <c r="G102" s="287"/>
      <c r="H102" s="165"/>
      <c r="I102" s="418"/>
      <c r="J102" s="287"/>
      <c r="K102" s="287"/>
      <c r="L102" s="165"/>
      <c r="M102" s="23"/>
    </row>
    <row r="103" spans="1:13" x14ac:dyDescent="0.2">
      <c r="A103" s="694" t="s">
        <v>13</v>
      </c>
      <c r="B103" s="235"/>
      <c r="C103" s="291"/>
      <c r="D103" s="165"/>
      <c r="E103" s="418"/>
      <c r="F103" s="287"/>
      <c r="G103" s="287"/>
      <c r="H103" s="165"/>
      <c r="I103" s="418"/>
      <c r="J103" s="287"/>
      <c r="K103" s="287"/>
      <c r="L103" s="165"/>
      <c r="M103" s="23"/>
    </row>
    <row r="104" spans="1:13" ht="15.75" x14ac:dyDescent="0.2">
      <c r="A104" s="694" t="s">
        <v>399</v>
      </c>
      <c r="B104" s="287" t="s">
        <v>374</v>
      </c>
      <c r="C104" s="287" t="s">
        <v>374</v>
      </c>
      <c r="D104" s="165"/>
      <c r="E104" s="418"/>
      <c r="F104" s="287"/>
      <c r="G104" s="287"/>
      <c r="H104" s="165"/>
      <c r="I104" s="418"/>
      <c r="J104" s="287"/>
      <c r="K104" s="287"/>
      <c r="L104" s="165"/>
      <c r="M104" s="23"/>
    </row>
    <row r="105" spans="1:13" x14ac:dyDescent="0.2">
      <c r="A105" s="694" t="s">
        <v>12</v>
      </c>
      <c r="B105" s="235"/>
      <c r="C105" s="291"/>
      <c r="D105" s="165"/>
      <c r="E105" s="418"/>
      <c r="F105" s="287"/>
      <c r="G105" s="287"/>
      <c r="H105" s="165"/>
      <c r="I105" s="418"/>
      <c r="J105" s="287"/>
      <c r="K105" s="287"/>
      <c r="L105" s="165"/>
      <c r="M105" s="23"/>
    </row>
    <row r="106" spans="1:13" x14ac:dyDescent="0.2">
      <c r="A106" s="694" t="s">
        <v>13</v>
      </c>
      <c r="B106" s="235"/>
      <c r="C106" s="291"/>
      <c r="D106" s="165"/>
      <c r="E106" s="418"/>
      <c r="F106" s="287"/>
      <c r="G106" s="287"/>
      <c r="H106" s="165"/>
      <c r="I106" s="418"/>
      <c r="J106" s="287"/>
      <c r="K106" s="287"/>
      <c r="L106" s="165"/>
      <c r="M106" s="23"/>
    </row>
    <row r="107" spans="1:13" ht="15.75" x14ac:dyDescent="0.2">
      <c r="A107" s="21" t="s">
        <v>402</v>
      </c>
      <c r="B107" s="234">
        <v>24998.387999999999</v>
      </c>
      <c r="C107" s="144">
        <v>26246.69</v>
      </c>
      <c r="D107" s="165">
        <f>IF(B107=0, "    ---- ", IF(ABS(ROUND(100/B107*C107-100,1))&lt;999,ROUND(100/B107*C107-100,1),IF(ROUND(100/B107*C107-100,1)&gt;999,999,-999)))</f>
        <v>5</v>
      </c>
      <c r="E107" s="27">
        <f>IFERROR(100/'Skjema total MA'!C107*C107,0)</f>
        <v>0.53642250355429266</v>
      </c>
      <c r="F107" s="234">
        <v>19140.055</v>
      </c>
      <c r="G107" s="144">
        <v>20714.612000000001</v>
      </c>
      <c r="H107" s="165">
        <f>IF(F107=0, "    ---- ", IF(ABS(ROUND(100/F107*G107-100,1))&lt;999,ROUND(100/F107*G107-100,1),IF(ROUND(100/F107*G107-100,1)&gt;999,999,-999)))</f>
        <v>8.1999999999999993</v>
      </c>
      <c r="I107" s="27">
        <f>IFERROR(100/'Skjema total MA'!F107*G107,0)</f>
        <v>3.0938822617760762</v>
      </c>
      <c r="J107" s="289">
        <f t="shared" ref="J107:K111" si="14">SUM(B107,F107)</f>
        <v>44138.442999999999</v>
      </c>
      <c r="K107" s="44">
        <f t="shared" si="14"/>
        <v>46961.301999999996</v>
      </c>
      <c r="L107" s="256">
        <f>IF(J107=0, "    ---- ", IF(ABS(ROUND(100/J107*K107-100,1))&lt;999,ROUND(100/J107*K107-100,1),IF(ROUND(100/J107*K107-100,1)&gt;999,999,-999)))</f>
        <v>6.4</v>
      </c>
      <c r="M107" s="27">
        <f>IFERROR(100/'Skjema total MA'!I107*K107,0)</f>
        <v>0.8442559784933199</v>
      </c>
    </row>
    <row r="108" spans="1:13" ht="15.75" x14ac:dyDescent="0.2">
      <c r="A108" s="21" t="s">
        <v>403</v>
      </c>
      <c r="B108" s="234">
        <v>32591520.490515299</v>
      </c>
      <c r="C108" s="234">
        <v>33657190.095261797</v>
      </c>
      <c r="D108" s="165">
        <f>IF(B108=0, "    ---- ", IF(ABS(ROUND(100/B108*C108-100,1))&lt;999,ROUND(100/B108*C108-100,1),IF(ROUND(100/B108*C108-100,1)&gt;999,999,-999)))</f>
        <v>3.3</v>
      </c>
      <c r="E108" s="27">
        <f>IFERROR(100/'Skjema total MA'!C108*C108,0)</f>
        <v>10.900973170421365</v>
      </c>
      <c r="F108" s="234"/>
      <c r="G108" s="234"/>
      <c r="H108" s="165"/>
      <c r="I108" s="27"/>
      <c r="J108" s="289">
        <f t="shared" si="14"/>
        <v>32591520.490515299</v>
      </c>
      <c r="K108" s="44">
        <f t="shared" si="14"/>
        <v>33657190.095261797</v>
      </c>
      <c r="L108" s="256">
        <f>IF(J108=0, "    ---- ", IF(ABS(ROUND(100/J108*K108-100,1))&lt;999,ROUND(100/J108*K108-100,1),IF(ROUND(100/J108*K108-100,1)&gt;999,999,-999)))</f>
        <v>3.3</v>
      </c>
      <c r="M108" s="27">
        <f>IFERROR(100/'Skjema total MA'!I108*K108,0)</f>
        <v>10.370883394470004</v>
      </c>
    </row>
    <row r="109" spans="1:13" ht="15.75" x14ac:dyDescent="0.2">
      <c r="A109" s="21" t="s">
        <v>404</v>
      </c>
      <c r="B109" s="234">
        <v>387000.54399999999</v>
      </c>
      <c r="C109" s="234">
        <v>575707.02435838501</v>
      </c>
      <c r="D109" s="165">
        <f>IF(B109=0, "    ---- ", IF(ABS(ROUND(100/B109*C109-100,1))&lt;999,ROUND(100/B109*C109-100,1),IF(ROUND(100/B109*C109-100,1)&gt;999,999,-999)))</f>
        <v>48.8</v>
      </c>
      <c r="E109" s="27">
        <f>IFERROR(100/'Skjema total MA'!C109*C109,0)</f>
        <v>58.615176564652934</v>
      </c>
      <c r="F109" s="234">
        <v>11249709.821288001</v>
      </c>
      <c r="G109" s="234">
        <v>13305689.557475099</v>
      </c>
      <c r="H109" s="165">
        <f>IF(F109=0, "    ---- ", IF(ABS(ROUND(100/F109*G109-100,1))&lt;999,ROUND(100/F109*G109-100,1),IF(ROUND(100/F109*G109-100,1)&gt;999,999,-999)))</f>
        <v>18.3</v>
      </c>
      <c r="I109" s="27">
        <f>IFERROR(100/'Skjema total MA'!F109*G109,0)</f>
        <v>17.070483465640034</v>
      </c>
      <c r="J109" s="289">
        <f t="shared" si="14"/>
        <v>11636710.365288001</v>
      </c>
      <c r="K109" s="44">
        <f t="shared" si="14"/>
        <v>13881396.581833484</v>
      </c>
      <c r="L109" s="256">
        <f>IF(J109=0, "    ---- ", IF(ABS(ROUND(100/J109*K109-100,1))&lt;999,ROUND(100/J109*K109-100,1),IF(ROUND(100/J109*K109-100,1)&gt;999,999,-999)))</f>
        <v>19.3</v>
      </c>
      <c r="M109" s="27">
        <f>IFERROR(100/'Skjema total MA'!I109*K109,0)</f>
        <v>17.58746752537602</v>
      </c>
    </row>
    <row r="110" spans="1:13" ht="15.75" x14ac:dyDescent="0.2">
      <c r="A110" s="21" t="s">
        <v>405</v>
      </c>
      <c r="B110" s="234"/>
      <c r="C110" s="234"/>
      <c r="D110" s="165"/>
      <c r="E110" s="27"/>
      <c r="F110" s="234"/>
      <c r="G110" s="234"/>
      <c r="H110" s="165"/>
      <c r="I110" s="27"/>
      <c r="J110" s="289"/>
      <c r="K110" s="44"/>
      <c r="L110" s="256"/>
      <c r="M110" s="27"/>
    </row>
    <row r="111" spans="1:13" ht="15.75" x14ac:dyDescent="0.2">
      <c r="A111" s="13" t="s">
        <v>384</v>
      </c>
      <c r="B111" s="309"/>
      <c r="C111" s="158">
        <v>651.95899999999995</v>
      </c>
      <c r="D111" s="170" t="str">
        <f>IF(B111=0, "    ---- ", IF(ABS(ROUND(100/B111*C111-100,1))&lt;999,ROUND(100/B111*C111-100,1),IF(ROUND(100/B111*C111-100,1)&gt;999,999,-999)))</f>
        <v xml:space="preserve">    ---- </v>
      </c>
      <c r="E111" s="11">
        <f>IFERROR(100/'Skjema total MA'!C111*C111,0)</f>
        <v>0.28596061647660403</v>
      </c>
      <c r="F111" s="309">
        <v>617767.728</v>
      </c>
      <c r="G111" s="158">
        <v>1452250.7524900001</v>
      </c>
      <c r="H111" s="170">
        <f>IF(F111=0, "    ---- ", IF(ABS(ROUND(100/F111*G111-100,1))&lt;999,ROUND(100/F111*G111-100,1),IF(ROUND(100/F111*G111-100,1)&gt;999,999,-999)))</f>
        <v>135.1</v>
      </c>
      <c r="I111" s="11">
        <f>IFERROR(100/'Skjema total MA'!F111*G111,0)</f>
        <v>20.461400532928629</v>
      </c>
      <c r="J111" s="310">
        <f t="shared" si="14"/>
        <v>617767.728</v>
      </c>
      <c r="K111" s="236">
        <f t="shared" si="14"/>
        <v>1452902.7114900001</v>
      </c>
      <c r="L111" s="429">
        <f>IF(J111=0, "    ---- ", IF(ABS(ROUND(100/J111*K111-100,1))&lt;999,ROUND(100/J111*K111-100,1),IF(ROUND(100/J111*K111-100,1)&gt;999,999,-999)))</f>
        <v>135.19999999999999</v>
      </c>
      <c r="M111" s="11">
        <f>IFERROR(100/'Skjema total MA'!I111*K111,0)</f>
        <v>19.833487319793985</v>
      </c>
    </row>
    <row r="112" spans="1:13" x14ac:dyDescent="0.2">
      <c r="A112" s="21" t="s">
        <v>9</v>
      </c>
      <c r="B112" s="234"/>
      <c r="C112" s="144">
        <v>651.95899999999995</v>
      </c>
      <c r="D112" s="165" t="str">
        <f t="shared" ref="D112:D120" si="15">IF(B112=0, "    ---- ", IF(ABS(ROUND(100/B112*C112-100,1))&lt;999,ROUND(100/B112*C112-100,1),IF(ROUND(100/B112*C112-100,1)&gt;999,999,-999)))</f>
        <v xml:space="preserve">    ---- </v>
      </c>
      <c r="E112" s="27">
        <f>IFERROR(100/'Skjema total MA'!C112*C112,0)</f>
        <v>0.33462554734653366</v>
      </c>
      <c r="F112" s="234"/>
      <c r="G112" s="144"/>
      <c r="H112" s="165"/>
      <c r="I112" s="27"/>
      <c r="J112" s="289">
        <f t="shared" ref="J112:K125" si="16">SUM(B112,F112)</f>
        <v>0</v>
      </c>
      <c r="K112" s="44">
        <f t="shared" si="16"/>
        <v>651.95899999999995</v>
      </c>
      <c r="L112" s="256" t="str">
        <f t="shared" ref="L112:L125" si="17">IF(J112=0, "    ---- ", IF(ABS(ROUND(100/J112*K112-100,1))&lt;999,ROUND(100/J112*K112-100,1),IF(ROUND(100/J112*K112-100,1)&gt;999,999,-999)))</f>
        <v xml:space="preserve">    ---- </v>
      </c>
      <c r="M112" s="27">
        <f>IFERROR(100/'Skjema total MA'!I112*K112,0)</f>
        <v>0.33318322023680064</v>
      </c>
    </row>
    <row r="113" spans="1:14" x14ac:dyDescent="0.2">
      <c r="A113" s="21" t="s">
        <v>10</v>
      </c>
      <c r="B113" s="234"/>
      <c r="C113" s="144"/>
      <c r="D113" s="165"/>
      <c r="E113" s="27"/>
      <c r="F113" s="234">
        <v>617767.728</v>
      </c>
      <c r="G113" s="144">
        <v>1452250.7524900001</v>
      </c>
      <c r="H113" s="165">
        <f t="shared" ref="H113:H125" si="18">IF(F113=0, "    ---- ", IF(ABS(ROUND(100/F113*G113-100,1))&lt;999,ROUND(100/F113*G113-100,1),IF(ROUND(100/F113*G113-100,1)&gt;999,999,-999)))</f>
        <v>135.1</v>
      </c>
      <c r="I113" s="27">
        <f>IFERROR(100/'Skjema total MA'!F113*G113,0)</f>
        <v>20.577538660459197</v>
      </c>
      <c r="J113" s="289">
        <f t="shared" si="16"/>
        <v>617767.728</v>
      </c>
      <c r="K113" s="44">
        <f t="shared" si="16"/>
        <v>1452250.7524900001</v>
      </c>
      <c r="L113" s="256">
        <f t="shared" si="17"/>
        <v>135.1</v>
      </c>
      <c r="M113" s="27">
        <f>IFERROR(100/'Skjema total MA'!I113*K113,0)</f>
        <v>20.572910078001435</v>
      </c>
    </row>
    <row r="114" spans="1:14" x14ac:dyDescent="0.2">
      <c r="A114" s="21" t="s">
        <v>26</v>
      </c>
      <c r="B114" s="234"/>
      <c r="C114" s="144"/>
      <c r="D114" s="165"/>
      <c r="E114" s="27"/>
      <c r="F114" s="234"/>
      <c r="G114" s="144"/>
      <c r="H114" s="165"/>
      <c r="I114" s="27"/>
      <c r="J114" s="289"/>
      <c r="K114" s="44"/>
      <c r="L114" s="256"/>
      <c r="M114" s="27"/>
    </row>
    <row r="115" spans="1:14" x14ac:dyDescent="0.2">
      <c r="A115" s="694" t="s">
        <v>15</v>
      </c>
      <c r="B115" s="287" t="s">
        <v>374</v>
      </c>
      <c r="C115" s="287"/>
      <c r="D115" s="165"/>
      <c r="E115" s="418"/>
      <c r="F115" s="287"/>
      <c r="G115" s="287"/>
      <c r="H115" s="165"/>
      <c r="I115" s="418"/>
      <c r="J115" s="287"/>
      <c r="K115" s="287"/>
      <c r="L115" s="165"/>
      <c r="M115" s="23"/>
    </row>
    <row r="116" spans="1:14" ht="15.75" x14ac:dyDescent="0.2">
      <c r="A116" s="21" t="s">
        <v>410</v>
      </c>
      <c r="B116" s="234">
        <v>0</v>
      </c>
      <c r="C116" s="234">
        <v>354.43099999999998</v>
      </c>
      <c r="D116" s="165" t="str">
        <f t="shared" si="15"/>
        <v xml:space="preserve">    ---- </v>
      </c>
      <c r="E116" s="27">
        <f>IFERROR(100/'Skjema total MA'!C116*C116,0)</f>
        <v>0.46241202398127501</v>
      </c>
      <c r="F116" s="234"/>
      <c r="G116" s="234"/>
      <c r="H116" s="165"/>
      <c r="I116" s="27"/>
      <c r="J116" s="289">
        <f t="shared" si="16"/>
        <v>0</v>
      </c>
      <c r="K116" s="44">
        <f t="shared" si="16"/>
        <v>354.43099999999998</v>
      </c>
      <c r="L116" s="256" t="str">
        <f t="shared" si="17"/>
        <v xml:space="preserve">    ---- </v>
      </c>
      <c r="M116" s="27">
        <f>IFERROR(100/'Skjema total MA'!I116*K116,0)</f>
        <v>0.45289992316855537</v>
      </c>
    </row>
    <row r="117" spans="1:14" ht="15.75" x14ac:dyDescent="0.2">
      <c r="A117" s="21" t="s">
        <v>411</v>
      </c>
      <c r="B117" s="234"/>
      <c r="C117" s="234"/>
      <c r="D117" s="165"/>
      <c r="E117" s="27"/>
      <c r="F117" s="234">
        <v>162692.728</v>
      </c>
      <c r="G117" s="234">
        <v>91058.561000000002</v>
      </c>
      <c r="H117" s="165">
        <f t="shared" si="18"/>
        <v>-44</v>
      </c>
      <c r="I117" s="27">
        <f>IFERROR(100/'Skjema total MA'!F117*G117,0)</f>
        <v>7.9397650534969877</v>
      </c>
      <c r="J117" s="289">
        <f t="shared" si="16"/>
        <v>162692.728</v>
      </c>
      <c r="K117" s="44">
        <f t="shared" si="16"/>
        <v>91058.561000000002</v>
      </c>
      <c r="L117" s="256">
        <f t="shared" si="17"/>
        <v>-44</v>
      </c>
      <c r="M117" s="27">
        <f>IFERROR(100/'Skjema total MA'!I117*K117,0)</f>
        <v>7.9397650534969877</v>
      </c>
    </row>
    <row r="118" spans="1:14" ht="15.75" x14ac:dyDescent="0.2">
      <c r="A118" s="21" t="s">
        <v>405</v>
      </c>
      <c r="B118" s="234"/>
      <c r="C118" s="234"/>
      <c r="D118" s="165"/>
      <c r="E118" s="27"/>
      <c r="F118" s="234"/>
      <c r="G118" s="234"/>
      <c r="H118" s="165"/>
      <c r="I118" s="27"/>
      <c r="J118" s="289"/>
      <c r="K118" s="44"/>
      <c r="L118" s="256"/>
      <c r="M118" s="27"/>
    </row>
    <row r="119" spans="1:14" ht="15.75" x14ac:dyDescent="0.2">
      <c r="A119" s="13" t="s">
        <v>385</v>
      </c>
      <c r="B119" s="309">
        <v>56828.131709999798</v>
      </c>
      <c r="C119" s="158">
        <v>99555.318620000005</v>
      </c>
      <c r="D119" s="170">
        <f t="shared" si="15"/>
        <v>75.2</v>
      </c>
      <c r="E119" s="11">
        <f>IFERROR(100/'Skjema total MA'!C119*C119,0)</f>
        <v>28.964950612814324</v>
      </c>
      <c r="F119" s="309">
        <v>1537598.8160000001</v>
      </c>
      <c r="G119" s="158">
        <v>1857408.59</v>
      </c>
      <c r="H119" s="170">
        <f t="shared" si="18"/>
        <v>20.8</v>
      </c>
      <c r="I119" s="11">
        <f>IFERROR(100/'Skjema total MA'!F119*G119,0)</f>
        <v>24.340035608976635</v>
      </c>
      <c r="J119" s="310">
        <f t="shared" si="16"/>
        <v>1594426.94771</v>
      </c>
      <c r="K119" s="236">
        <f t="shared" si="16"/>
        <v>1956963.9086200001</v>
      </c>
      <c r="L119" s="429">
        <f t="shared" si="17"/>
        <v>22.7</v>
      </c>
      <c r="M119" s="11">
        <f>IFERROR(100/'Skjema total MA'!I119*K119,0)</f>
        <v>24.53936712591274</v>
      </c>
    </row>
    <row r="120" spans="1:14" x14ac:dyDescent="0.2">
      <c r="A120" s="21" t="s">
        <v>9</v>
      </c>
      <c r="B120" s="234">
        <v>56828.131709999798</v>
      </c>
      <c r="C120" s="144">
        <v>99555.318620000005</v>
      </c>
      <c r="D120" s="165">
        <f t="shared" si="15"/>
        <v>75.2</v>
      </c>
      <c r="E120" s="27">
        <f>IFERROR(100/'Skjema total MA'!C120*C120,0)</f>
        <v>38.840430650764276</v>
      </c>
      <c r="F120" s="234"/>
      <c r="G120" s="144"/>
      <c r="H120" s="165"/>
      <c r="I120" s="27"/>
      <c r="J120" s="289">
        <f t="shared" si="16"/>
        <v>56828.131709999798</v>
      </c>
      <c r="K120" s="44">
        <f t="shared" si="16"/>
        <v>99555.318620000005</v>
      </c>
      <c r="L120" s="256">
        <f t="shared" si="17"/>
        <v>75.2</v>
      </c>
      <c r="M120" s="27">
        <f>IFERROR(100/'Skjema total MA'!I120*K120,0)</f>
        <v>38.840430650764276</v>
      </c>
    </row>
    <row r="121" spans="1:14" x14ac:dyDescent="0.2">
      <c r="A121" s="21" t="s">
        <v>10</v>
      </c>
      <c r="B121" s="234"/>
      <c r="C121" s="144"/>
      <c r="D121" s="165"/>
      <c r="E121" s="27"/>
      <c r="F121" s="234">
        <v>1537598.8160000001</v>
      </c>
      <c r="G121" s="144">
        <v>1857408.59</v>
      </c>
      <c r="H121" s="165">
        <f t="shared" si="18"/>
        <v>20.8</v>
      </c>
      <c r="I121" s="27">
        <f>IFERROR(100/'Skjema total MA'!F121*G121,0)</f>
        <v>24.340035608976635</v>
      </c>
      <c r="J121" s="289">
        <f t="shared" si="16"/>
        <v>1537598.8160000001</v>
      </c>
      <c r="K121" s="44">
        <f t="shared" si="16"/>
        <v>1857408.59</v>
      </c>
      <c r="L121" s="256">
        <f t="shared" si="17"/>
        <v>20.8</v>
      </c>
      <c r="M121" s="27">
        <f>IFERROR(100/'Skjema total MA'!I121*K121,0)</f>
        <v>24.301054240429252</v>
      </c>
    </row>
    <row r="122" spans="1:14" x14ac:dyDescent="0.2">
      <c r="A122" s="21" t="s">
        <v>26</v>
      </c>
      <c r="B122" s="234"/>
      <c r="C122" s="144"/>
      <c r="D122" s="165"/>
      <c r="E122" s="27"/>
      <c r="F122" s="234"/>
      <c r="G122" s="144"/>
      <c r="H122" s="165"/>
      <c r="I122" s="27"/>
      <c r="J122" s="289"/>
      <c r="K122" s="44"/>
      <c r="L122" s="256"/>
      <c r="M122" s="27"/>
    </row>
    <row r="123" spans="1:14" x14ac:dyDescent="0.2">
      <c r="A123" s="694" t="s">
        <v>14</v>
      </c>
      <c r="B123" s="287"/>
      <c r="C123" s="287"/>
      <c r="D123" s="165"/>
      <c r="E123" s="418"/>
      <c r="F123" s="287"/>
      <c r="G123" s="287"/>
      <c r="H123" s="165"/>
      <c r="I123" s="418"/>
      <c r="J123" s="287"/>
      <c r="K123" s="287"/>
      <c r="L123" s="165"/>
      <c r="M123" s="23"/>
    </row>
    <row r="124" spans="1:14" ht="15.75" x14ac:dyDescent="0.2">
      <c r="A124" s="21" t="s">
        <v>412</v>
      </c>
      <c r="B124" s="234"/>
      <c r="C124" s="234"/>
      <c r="D124" s="165"/>
      <c r="E124" s="27"/>
      <c r="F124" s="234"/>
      <c r="G124" s="234"/>
      <c r="H124" s="165"/>
      <c r="I124" s="27"/>
      <c r="J124" s="289"/>
      <c r="K124" s="44"/>
      <c r="L124" s="256"/>
      <c r="M124" s="27"/>
    </row>
    <row r="125" spans="1:14" ht="15.75" x14ac:dyDescent="0.2">
      <c r="A125" s="21" t="s">
        <v>404</v>
      </c>
      <c r="B125" s="234"/>
      <c r="C125" s="234"/>
      <c r="D125" s="165"/>
      <c r="E125" s="27"/>
      <c r="F125" s="234">
        <v>0</v>
      </c>
      <c r="G125" s="234">
        <v>151073.15700000001</v>
      </c>
      <c r="H125" s="165" t="str">
        <f t="shared" si="18"/>
        <v xml:space="preserve">    ---- </v>
      </c>
      <c r="I125" s="27">
        <f>IFERROR(100/'Skjema total MA'!F125*G125,0)</f>
        <v>13.992893938573021</v>
      </c>
      <c r="J125" s="289">
        <f t="shared" si="16"/>
        <v>0</v>
      </c>
      <c r="K125" s="44">
        <f t="shared" si="16"/>
        <v>151073.15700000001</v>
      </c>
      <c r="L125" s="256" t="str">
        <f t="shared" si="17"/>
        <v xml:space="preserve">    ---- </v>
      </c>
      <c r="M125" s="27">
        <f>IFERROR(100/'Skjema total MA'!I125*K125,0)</f>
        <v>13.972436787505101</v>
      </c>
    </row>
    <row r="126" spans="1:14" ht="15.75" x14ac:dyDescent="0.2">
      <c r="A126" s="10" t="s">
        <v>405</v>
      </c>
      <c r="B126" s="45"/>
      <c r="C126" s="45"/>
      <c r="D126" s="166"/>
      <c r="E126" s="419"/>
      <c r="F126" s="45"/>
      <c r="G126" s="45"/>
      <c r="H126" s="166"/>
      <c r="I126" s="22"/>
      <c r="J126" s="290"/>
      <c r="K126" s="45"/>
      <c r="L126" s="257"/>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8"/>
      <c r="C130" s="728"/>
      <c r="D130" s="728"/>
      <c r="E130" s="300"/>
      <c r="F130" s="728"/>
      <c r="G130" s="728"/>
      <c r="H130" s="728"/>
      <c r="I130" s="300"/>
      <c r="J130" s="728"/>
      <c r="K130" s="728"/>
      <c r="L130" s="728"/>
      <c r="M130" s="300"/>
    </row>
    <row r="131" spans="1:14" s="3" customFormat="1" x14ac:dyDescent="0.2">
      <c r="A131" s="143"/>
      <c r="B131" s="724" t="s">
        <v>0</v>
      </c>
      <c r="C131" s="725"/>
      <c r="D131" s="725"/>
      <c r="E131" s="302"/>
      <c r="F131" s="724" t="s">
        <v>1</v>
      </c>
      <c r="G131" s="725"/>
      <c r="H131" s="725"/>
      <c r="I131" s="305"/>
      <c r="J131" s="724" t="s">
        <v>2</v>
      </c>
      <c r="K131" s="725"/>
      <c r="L131" s="725"/>
      <c r="M131" s="305"/>
      <c r="N131" s="147"/>
    </row>
    <row r="132" spans="1:14" s="3" customFormat="1" x14ac:dyDescent="0.2">
      <c r="A132" s="140"/>
      <c r="B132" s="151" t="s">
        <v>372</v>
      </c>
      <c r="C132" s="151" t="s">
        <v>373</v>
      </c>
      <c r="D132" s="246" t="s">
        <v>3</v>
      </c>
      <c r="E132" s="306" t="s">
        <v>29</v>
      </c>
      <c r="F132" s="151" t="s">
        <v>372</v>
      </c>
      <c r="G132" s="151" t="s">
        <v>373</v>
      </c>
      <c r="H132" s="206" t="s">
        <v>3</v>
      </c>
      <c r="I132" s="161" t="s">
        <v>29</v>
      </c>
      <c r="J132" s="247" t="s">
        <v>372</v>
      </c>
      <c r="K132" s="247" t="s">
        <v>373</v>
      </c>
      <c r="L132" s="248" t="s">
        <v>3</v>
      </c>
      <c r="M132" s="161" t="s">
        <v>29</v>
      </c>
      <c r="N132" s="147"/>
    </row>
    <row r="133" spans="1:14" s="3" customFormat="1" x14ac:dyDescent="0.2">
      <c r="A133" s="692"/>
      <c r="B133" s="155"/>
      <c r="C133" s="155"/>
      <c r="D133" s="248" t="s">
        <v>4</v>
      </c>
      <c r="E133" s="155" t="s">
        <v>30</v>
      </c>
      <c r="F133" s="160"/>
      <c r="G133" s="160"/>
      <c r="H133" s="206" t="s">
        <v>4</v>
      </c>
      <c r="I133" s="155" t="s">
        <v>30</v>
      </c>
      <c r="J133" s="155"/>
      <c r="K133" s="155"/>
      <c r="L133" s="149" t="s">
        <v>4</v>
      </c>
      <c r="M133" s="155" t="s">
        <v>30</v>
      </c>
      <c r="N133" s="147"/>
    </row>
    <row r="134" spans="1:14" s="3" customFormat="1" ht="15.75" x14ac:dyDescent="0.2">
      <c r="A134" s="14" t="s">
        <v>406</v>
      </c>
      <c r="B134" s="236"/>
      <c r="C134" s="310"/>
      <c r="D134" s="352"/>
      <c r="E134" s="11"/>
      <c r="F134" s="317"/>
      <c r="G134" s="318"/>
      <c r="H134" s="432"/>
      <c r="I134" s="24"/>
      <c r="J134" s="319"/>
      <c r="K134" s="319"/>
      <c r="L134" s="428"/>
      <c r="M134" s="11"/>
      <c r="N134" s="147"/>
    </row>
    <row r="135" spans="1:14" s="3" customFormat="1" ht="15.75" x14ac:dyDescent="0.2">
      <c r="A135" s="13" t="s">
        <v>409</v>
      </c>
      <c r="B135" s="236"/>
      <c r="C135" s="310"/>
      <c r="D135" s="170"/>
      <c r="E135" s="11"/>
      <c r="F135" s="236"/>
      <c r="G135" s="310"/>
      <c r="H135" s="433"/>
      <c r="I135" s="24"/>
      <c r="J135" s="309"/>
      <c r="K135" s="309"/>
      <c r="L135" s="429"/>
      <c r="M135" s="11"/>
      <c r="N135" s="147"/>
    </row>
    <row r="136" spans="1:14" s="3" customFormat="1" ht="15.75" x14ac:dyDescent="0.2">
      <c r="A136" s="13" t="s">
        <v>407</v>
      </c>
      <c r="B136" s="236"/>
      <c r="C136" s="310"/>
      <c r="D136" s="170"/>
      <c r="E136" s="11"/>
      <c r="F136" s="236"/>
      <c r="G136" s="310"/>
      <c r="H136" s="433"/>
      <c r="I136" s="24"/>
      <c r="J136" s="309"/>
      <c r="K136" s="309"/>
      <c r="L136" s="429"/>
      <c r="M136" s="11"/>
      <c r="N136" s="147"/>
    </row>
    <row r="137" spans="1:14" s="3" customFormat="1" ht="15.75" x14ac:dyDescent="0.2">
      <c r="A137" s="41" t="s">
        <v>413</v>
      </c>
      <c r="B137" s="278"/>
      <c r="C137" s="316"/>
      <c r="D137" s="168"/>
      <c r="E137" s="9"/>
      <c r="F137" s="278"/>
      <c r="G137" s="316"/>
      <c r="H137" s="434"/>
      <c r="I137" s="36"/>
      <c r="J137" s="315"/>
      <c r="K137" s="315"/>
      <c r="L137" s="430"/>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488" priority="132">
      <formula>kvartal &lt; 4</formula>
    </cfRule>
  </conditionalFormatting>
  <conditionalFormatting sqref="B69">
    <cfRule type="expression" dxfId="487" priority="100">
      <formula>kvartal &lt; 4</formula>
    </cfRule>
  </conditionalFormatting>
  <conditionalFormatting sqref="C69">
    <cfRule type="expression" dxfId="486" priority="99">
      <formula>kvartal &lt; 4</formula>
    </cfRule>
  </conditionalFormatting>
  <conditionalFormatting sqref="B72">
    <cfRule type="expression" dxfId="485" priority="98">
      <formula>kvartal &lt; 4</formula>
    </cfRule>
  </conditionalFormatting>
  <conditionalFormatting sqref="C72">
    <cfRule type="expression" dxfId="484" priority="97">
      <formula>kvartal &lt; 4</formula>
    </cfRule>
  </conditionalFormatting>
  <conditionalFormatting sqref="B80">
    <cfRule type="expression" dxfId="483" priority="96">
      <formula>kvartal &lt; 4</formula>
    </cfRule>
  </conditionalFormatting>
  <conditionalFormatting sqref="C80">
    <cfRule type="expression" dxfId="482" priority="95">
      <formula>kvartal &lt; 4</formula>
    </cfRule>
  </conditionalFormatting>
  <conditionalFormatting sqref="B83">
    <cfRule type="expression" dxfId="481" priority="94">
      <formula>kvartal &lt; 4</formula>
    </cfRule>
  </conditionalFormatting>
  <conditionalFormatting sqref="C83">
    <cfRule type="expression" dxfId="480" priority="93">
      <formula>kvartal &lt; 4</formula>
    </cfRule>
  </conditionalFormatting>
  <conditionalFormatting sqref="B90">
    <cfRule type="expression" dxfId="479" priority="84">
      <formula>kvartal &lt; 4</formula>
    </cfRule>
  </conditionalFormatting>
  <conditionalFormatting sqref="C90">
    <cfRule type="expression" dxfId="478" priority="83">
      <formula>kvartal &lt; 4</formula>
    </cfRule>
  </conditionalFormatting>
  <conditionalFormatting sqref="B93">
    <cfRule type="expression" dxfId="477" priority="82">
      <formula>kvartal &lt; 4</formula>
    </cfRule>
  </conditionalFormatting>
  <conditionalFormatting sqref="C93">
    <cfRule type="expression" dxfId="476" priority="81">
      <formula>kvartal &lt; 4</formula>
    </cfRule>
  </conditionalFormatting>
  <conditionalFormatting sqref="B101">
    <cfRule type="expression" dxfId="475" priority="80">
      <formula>kvartal &lt; 4</formula>
    </cfRule>
  </conditionalFormatting>
  <conditionalFormatting sqref="C101">
    <cfRule type="expression" dxfId="474" priority="79">
      <formula>kvartal &lt; 4</formula>
    </cfRule>
  </conditionalFormatting>
  <conditionalFormatting sqref="B104">
    <cfRule type="expression" dxfId="473" priority="78">
      <formula>kvartal &lt; 4</formula>
    </cfRule>
  </conditionalFormatting>
  <conditionalFormatting sqref="C104">
    <cfRule type="expression" dxfId="472" priority="77">
      <formula>kvartal &lt; 4</formula>
    </cfRule>
  </conditionalFormatting>
  <conditionalFormatting sqref="B115">
    <cfRule type="expression" dxfId="471" priority="76">
      <formula>kvartal &lt; 4</formula>
    </cfRule>
  </conditionalFormatting>
  <conditionalFormatting sqref="C115">
    <cfRule type="expression" dxfId="470" priority="75">
      <formula>kvartal &lt; 4</formula>
    </cfRule>
  </conditionalFormatting>
  <conditionalFormatting sqref="B123">
    <cfRule type="expression" dxfId="469" priority="74">
      <formula>kvartal &lt; 4</formula>
    </cfRule>
  </conditionalFormatting>
  <conditionalFormatting sqref="C123">
    <cfRule type="expression" dxfId="468" priority="73">
      <formula>kvartal &lt; 4</formula>
    </cfRule>
  </conditionalFormatting>
  <conditionalFormatting sqref="F70">
    <cfRule type="expression" dxfId="467" priority="72">
      <formula>kvartal &lt; 4</formula>
    </cfRule>
  </conditionalFormatting>
  <conditionalFormatting sqref="G70">
    <cfRule type="expression" dxfId="466" priority="71">
      <formula>kvartal &lt; 4</formula>
    </cfRule>
  </conditionalFormatting>
  <conditionalFormatting sqref="F71:G71">
    <cfRule type="expression" dxfId="465" priority="70">
      <formula>kvartal &lt; 4</formula>
    </cfRule>
  </conditionalFormatting>
  <conditionalFormatting sqref="F73:G74">
    <cfRule type="expression" dxfId="464" priority="69">
      <formula>kvartal &lt; 4</formula>
    </cfRule>
  </conditionalFormatting>
  <conditionalFormatting sqref="F81:G82">
    <cfRule type="expression" dxfId="463" priority="68">
      <formula>kvartal &lt; 4</formula>
    </cfRule>
  </conditionalFormatting>
  <conditionalFormatting sqref="F84:G85">
    <cfRule type="expression" dxfId="462" priority="67">
      <formula>kvartal &lt; 4</formula>
    </cfRule>
  </conditionalFormatting>
  <conditionalFormatting sqref="F91:G92">
    <cfRule type="expression" dxfId="461" priority="62">
      <formula>kvartal &lt; 4</formula>
    </cfRule>
  </conditionalFormatting>
  <conditionalFormatting sqref="F94:G95">
    <cfRule type="expression" dxfId="460" priority="61">
      <formula>kvartal &lt; 4</formula>
    </cfRule>
  </conditionalFormatting>
  <conditionalFormatting sqref="F102:G103">
    <cfRule type="expression" dxfId="459" priority="60">
      <formula>kvartal &lt; 4</formula>
    </cfRule>
  </conditionalFormatting>
  <conditionalFormatting sqref="F105:G106">
    <cfRule type="expression" dxfId="458" priority="59">
      <formula>kvartal &lt; 4</formula>
    </cfRule>
  </conditionalFormatting>
  <conditionalFormatting sqref="F115">
    <cfRule type="expression" dxfId="457" priority="58">
      <formula>kvartal &lt; 4</formula>
    </cfRule>
  </conditionalFormatting>
  <conditionalFormatting sqref="G115">
    <cfRule type="expression" dxfId="456" priority="57">
      <formula>kvartal &lt; 4</formula>
    </cfRule>
  </conditionalFormatting>
  <conditionalFormatting sqref="F123:G123">
    <cfRule type="expression" dxfId="455" priority="56">
      <formula>kvartal &lt; 4</formula>
    </cfRule>
  </conditionalFormatting>
  <conditionalFormatting sqref="F69:G69">
    <cfRule type="expression" dxfId="454" priority="55">
      <formula>kvartal &lt; 4</formula>
    </cfRule>
  </conditionalFormatting>
  <conditionalFormatting sqref="F72:G72">
    <cfRule type="expression" dxfId="453" priority="54">
      <formula>kvartal &lt; 4</formula>
    </cfRule>
  </conditionalFormatting>
  <conditionalFormatting sqref="F80:G80">
    <cfRule type="expression" dxfId="452" priority="53">
      <formula>kvartal &lt; 4</formula>
    </cfRule>
  </conditionalFormatting>
  <conditionalFormatting sqref="F83:G83">
    <cfRule type="expression" dxfId="451" priority="52">
      <formula>kvartal &lt; 4</formula>
    </cfRule>
  </conditionalFormatting>
  <conditionalFormatting sqref="F90:G90">
    <cfRule type="expression" dxfId="450" priority="46">
      <formula>kvartal &lt; 4</formula>
    </cfRule>
  </conditionalFormatting>
  <conditionalFormatting sqref="F93">
    <cfRule type="expression" dxfId="449" priority="45">
      <formula>kvartal &lt; 4</formula>
    </cfRule>
  </conditionalFormatting>
  <conditionalFormatting sqref="G93">
    <cfRule type="expression" dxfId="448" priority="44">
      <formula>kvartal &lt; 4</formula>
    </cfRule>
  </conditionalFormatting>
  <conditionalFormatting sqref="F101">
    <cfRule type="expression" dxfId="447" priority="43">
      <formula>kvartal &lt; 4</formula>
    </cfRule>
  </conditionalFormatting>
  <conditionalFormatting sqref="G101">
    <cfRule type="expression" dxfId="446" priority="42">
      <formula>kvartal &lt; 4</formula>
    </cfRule>
  </conditionalFormatting>
  <conditionalFormatting sqref="G104">
    <cfRule type="expression" dxfId="445" priority="41">
      <formula>kvartal &lt; 4</formula>
    </cfRule>
  </conditionalFormatting>
  <conditionalFormatting sqref="F104">
    <cfRule type="expression" dxfId="444" priority="40">
      <formula>kvartal &lt; 4</formula>
    </cfRule>
  </conditionalFormatting>
  <conditionalFormatting sqref="J69:K73">
    <cfRule type="expression" dxfId="443" priority="39">
      <formula>kvartal &lt; 4</formula>
    </cfRule>
  </conditionalFormatting>
  <conditionalFormatting sqref="J74:K74">
    <cfRule type="expression" dxfId="442" priority="38">
      <formula>kvartal &lt; 4</formula>
    </cfRule>
  </conditionalFormatting>
  <conditionalFormatting sqref="J80:K85">
    <cfRule type="expression" dxfId="441" priority="37">
      <formula>kvartal &lt; 4</formula>
    </cfRule>
  </conditionalFormatting>
  <conditionalFormatting sqref="J90:K95">
    <cfRule type="expression" dxfId="440" priority="34">
      <formula>kvartal &lt; 4</formula>
    </cfRule>
  </conditionalFormatting>
  <conditionalFormatting sqref="J101:K106">
    <cfRule type="expression" dxfId="439" priority="33">
      <formula>kvartal &lt; 4</formula>
    </cfRule>
  </conditionalFormatting>
  <conditionalFormatting sqref="J115:K115">
    <cfRule type="expression" dxfId="438" priority="32">
      <formula>kvartal &lt; 4</formula>
    </cfRule>
  </conditionalFormatting>
  <conditionalFormatting sqref="J123:K123">
    <cfRule type="expression" dxfId="437" priority="31">
      <formula>kvartal &lt; 4</formula>
    </cfRule>
  </conditionalFormatting>
  <conditionalFormatting sqref="A50:A52">
    <cfRule type="expression" dxfId="436" priority="12">
      <formula>kvartal &lt; 4</formula>
    </cfRule>
  </conditionalFormatting>
  <conditionalFormatting sqref="A69:A74">
    <cfRule type="expression" dxfId="435" priority="10">
      <formula>kvartal &lt; 4</formula>
    </cfRule>
  </conditionalFormatting>
  <conditionalFormatting sqref="A80:A85">
    <cfRule type="expression" dxfId="434" priority="9">
      <formula>kvartal &lt; 4</formula>
    </cfRule>
  </conditionalFormatting>
  <conditionalFormatting sqref="A90:A95">
    <cfRule type="expression" dxfId="433" priority="6">
      <formula>kvartal &lt; 4</formula>
    </cfRule>
  </conditionalFormatting>
  <conditionalFormatting sqref="A101:A106">
    <cfRule type="expression" dxfId="432" priority="5">
      <formula>kvartal &lt; 4</formula>
    </cfRule>
  </conditionalFormatting>
  <conditionalFormatting sqref="A115">
    <cfRule type="expression" dxfId="431" priority="4">
      <formula>kvartal &lt; 4</formula>
    </cfRule>
  </conditionalFormatting>
  <conditionalFormatting sqref="A123">
    <cfRule type="expression" dxfId="430" priority="3">
      <formula>kvartal &lt; 4</formula>
    </cfRule>
  </conditionalFormatting>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6"/>
  <dimension ref="A1:N144"/>
  <sheetViews>
    <sheetView showGridLines="0" zoomScale="90" zoomScaleNormal="90" workbookViewId="0"/>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130</v>
      </c>
      <c r="B1" s="695">
        <v>41</v>
      </c>
      <c r="C1" s="250" t="s">
        <v>102</v>
      </c>
      <c r="D1" s="26"/>
      <c r="E1" s="26"/>
      <c r="F1" s="26"/>
      <c r="G1" s="26"/>
      <c r="H1" s="26"/>
      <c r="I1" s="26"/>
      <c r="J1" s="26"/>
      <c r="K1" s="26"/>
      <c r="L1" s="26"/>
      <c r="M1" s="26"/>
    </row>
    <row r="2" spans="1:14" ht="15.75" x14ac:dyDescent="0.25">
      <c r="A2" s="164" t="s">
        <v>28</v>
      </c>
      <c r="B2" s="727"/>
      <c r="C2" s="727"/>
      <c r="D2" s="727"/>
      <c r="E2" s="300"/>
      <c r="F2" s="727"/>
      <c r="G2" s="727"/>
      <c r="H2" s="727"/>
      <c r="I2" s="300"/>
      <c r="J2" s="727"/>
      <c r="K2" s="727"/>
      <c r="L2" s="727"/>
      <c r="M2" s="300"/>
    </row>
    <row r="3" spans="1:14" ht="15.75" x14ac:dyDescent="0.25">
      <c r="A3" s="162"/>
      <c r="B3" s="300"/>
      <c r="C3" s="300"/>
      <c r="D3" s="300"/>
      <c r="E3" s="300"/>
      <c r="F3" s="300"/>
      <c r="G3" s="300"/>
      <c r="H3" s="300"/>
      <c r="I3" s="300"/>
      <c r="J3" s="300"/>
      <c r="K3" s="300"/>
      <c r="L3" s="300"/>
      <c r="M3" s="300"/>
    </row>
    <row r="4" spans="1:14" x14ac:dyDescent="0.2">
      <c r="A4" s="143"/>
      <c r="B4" s="724" t="s">
        <v>0</v>
      </c>
      <c r="C4" s="725"/>
      <c r="D4" s="725"/>
      <c r="E4" s="302"/>
      <c r="F4" s="724" t="s">
        <v>1</v>
      </c>
      <c r="G4" s="725"/>
      <c r="H4" s="725"/>
      <c r="I4" s="305"/>
      <c r="J4" s="724" t="s">
        <v>2</v>
      </c>
      <c r="K4" s="725"/>
      <c r="L4" s="725"/>
      <c r="M4" s="305"/>
    </row>
    <row r="5" spans="1:14" x14ac:dyDescent="0.2">
      <c r="A5" s="157"/>
      <c r="B5" s="151" t="s">
        <v>372</v>
      </c>
      <c r="C5" s="151" t="s">
        <v>373</v>
      </c>
      <c r="D5" s="246" t="s">
        <v>3</v>
      </c>
      <c r="E5" s="306" t="s">
        <v>29</v>
      </c>
      <c r="F5" s="151" t="s">
        <v>372</v>
      </c>
      <c r="G5" s="151" t="s">
        <v>373</v>
      </c>
      <c r="H5" s="246" t="s">
        <v>3</v>
      </c>
      <c r="I5" s="161" t="s">
        <v>29</v>
      </c>
      <c r="J5" s="151" t="s">
        <v>372</v>
      </c>
      <c r="K5" s="151" t="s">
        <v>373</v>
      </c>
      <c r="L5" s="246" t="s">
        <v>3</v>
      </c>
      <c r="M5" s="161" t="s">
        <v>29</v>
      </c>
    </row>
    <row r="6" spans="1:14" x14ac:dyDescent="0.2">
      <c r="A6" s="691"/>
      <c r="B6" s="155"/>
      <c r="C6" s="155"/>
      <c r="D6" s="248" t="s">
        <v>4</v>
      </c>
      <c r="E6" s="155" t="s">
        <v>30</v>
      </c>
      <c r="F6" s="160"/>
      <c r="G6" s="160"/>
      <c r="H6" s="246" t="s">
        <v>4</v>
      </c>
      <c r="I6" s="155" t="s">
        <v>30</v>
      </c>
      <c r="J6" s="160"/>
      <c r="K6" s="160"/>
      <c r="L6" s="246" t="s">
        <v>4</v>
      </c>
      <c r="M6" s="155" t="s">
        <v>30</v>
      </c>
    </row>
    <row r="7" spans="1:14" ht="15.75" x14ac:dyDescent="0.2">
      <c r="A7" s="14" t="s">
        <v>23</v>
      </c>
      <c r="B7" s="307"/>
      <c r="C7" s="308"/>
      <c r="D7" s="352"/>
      <c r="E7" s="11"/>
      <c r="F7" s="307"/>
      <c r="G7" s="308"/>
      <c r="H7" s="352"/>
      <c r="I7" s="159"/>
      <c r="J7" s="309"/>
      <c r="K7" s="310"/>
      <c r="L7" s="428"/>
      <c r="M7" s="11"/>
    </row>
    <row r="8" spans="1:14" ht="15.75" x14ac:dyDescent="0.2">
      <c r="A8" s="21" t="s">
        <v>25</v>
      </c>
      <c r="B8" s="283"/>
      <c r="C8" s="284"/>
      <c r="D8" s="165"/>
      <c r="E8" s="27"/>
      <c r="F8" s="287"/>
      <c r="G8" s="288"/>
      <c r="H8" s="165"/>
      <c r="I8" s="175"/>
      <c r="J8" s="234"/>
      <c r="K8" s="289"/>
      <c r="L8" s="256"/>
      <c r="M8" s="27"/>
    </row>
    <row r="9" spans="1:14" ht="15.75" x14ac:dyDescent="0.2">
      <c r="A9" s="21" t="s">
        <v>24</v>
      </c>
      <c r="B9" s="283"/>
      <c r="C9" s="284"/>
      <c r="D9" s="165"/>
      <c r="E9" s="27"/>
      <c r="F9" s="287"/>
      <c r="G9" s="288"/>
      <c r="H9" s="165"/>
      <c r="I9" s="175"/>
      <c r="J9" s="234"/>
      <c r="K9" s="289"/>
      <c r="L9" s="256"/>
      <c r="M9" s="27"/>
    </row>
    <row r="10" spans="1:14" ht="15.75" x14ac:dyDescent="0.2">
      <c r="A10" s="13" t="s">
        <v>383</v>
      </c>
      <c r="B10" s="311"/>
      <c r="C10" s="312"/>
      <c r="D10" s="170"/>
      <c r="E10" s="11"/>
      <c r="F10" s="311"/>
      <c r="G10" s="312"/>
      <c r="H10" s="170"/>
      <c r="I10" s="159"/>
      <c r="J10" s="309"/>
      <c r="K10" s="310"/>
      <c r="L10" s="429"/>
      <c r="M10" s="11"/>
    </row>
    <row r="11" spans="1:14" s="43" customFormat="1" ht="15.75" x14ac:dyDescent="0.2">
      <c r="A11" s="13" t="s">
        <v>384</v>
      </c>
      <c r="B11" s="311"/>
      <c r="C11" s="312"/>
      <c r="D11" s="170"/>
      <c r="E11" s="11"/>
      <c r="F11" s="311"/>
      <c r="G11" s="312"/>
      <c r="H11" s="170"/>
      <c r="I11" s="159"/>
      <c r="J11" s="309"/>
      <c r="K11" s="310"/>
      <c r="L11" s="429"/>
      <c r="M11" s="11"/>
      <c r="N11" s="142"/>
    </row>
    <row r="12" spans="1:14" s="43" customFormat="1" ht="15.75" x14ac:dyDescent="0.2">
      <c r="A12" s="41" t="s">
        <v>385</v>
      </c>
      <c r="B12" s="313"/>
      <c r="C12" s="314"/>
      <c r="D12" s="168"/>
      <c r="E12" s="36"/>
      <c r="F12" s="313"/>
      <c r="G12" s="314"/>
      <c r="H12" s="168"/>
      <c r="I12" s="168"/>
      <c r="J12" s="315"/>
      <c r="K12" s="316"/>
      <c r="L12" s="430"/>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271</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268</v>
      </c>
      <c r="B17" s="156"/>
      <c r="C17" s="156"/>
      <c r="D17" s="150"/>
      <c r="E17" s="150"/>
      <c r="F17" s="156"/>
      <c r="G17" s="156"/>
      <c r="H17" s="156"/>
      <c r="I17" s="156"/>
      <c r="J17" s="156"/>
      <c r="K17" s="156"/>
      <c r="L17" s="156"/>
      <c r="M17" s="156"/>
    </row>
    <row r="18" spans="1:14" ht="15.75" x14ac:dyDescent="0.25">
      <c r="B18" s="728"/>
      <c r="C18" s="728"/>
      <c r="D18" s="728"/>
      <c r="E18" s="300"/>
      <c r="F18" s="728"/>
      <c r="G18" s="728"/>
      <c r="H18" s="728"/>
      <c r="I18" s="300"/>
      <c r="J18" s="728"/>
      <c r="K18" s="728"/>
      <c r="L18" s="728"/>
      <c r="M18" s="300"/>
    </row>
    <row r="19" spans="1:14" x14ac:dyDescent="0.2">
      <c r="A19" s="143"/>
      <c r="B19" s="724" t="s">
        <v>0</v>
      </c>
      <c r="C19" s="725"/>
      <c r="D19" s="725"/>
      <c r="E19" s="302"/>
      <c r="F19" s="724" t="s">
        <v>1</v>
      </c>
      <c r="G19" s="725"/>
      <c r="H19" s="725"/>
      <c r="I19" s="305"/>
      <c r="J19" s="724" t="s">
        <v>2</v>
      </c>
      <c r="K19" s="725"/>
      <c r="L19" s="725"/>
      <c r="M19" s="305"/>
    </row>
    <row r="20" spans="1:14" x14ac:dyDescent="0.2">
      <c r="A20" s="140" t="s">
        <v>5</v>
      </c>
      <c r="B20" s="243" t="s">
        <v>372</v>
      </c>
      <c r="C20" s="243" t="s">
        <v>373</v>
      </c>
      <c r="D20" s="161" t="s">
        <v>3</v>
      </c>
      <c r="E20" s="306" t="s">
        <v>29</v>
      </c>
      <c r="F20" s="243" t="s">
        <v>372</v>
      </c>
      <c r="G20" s="243" t="s">
        <v>373</v>
      </c>
      <c r="H20" s="161" t="s">
        <v>3</v>
      </c>
      <c r="I20" s="161" t="s">
        <v>29</v>
      </c>
      <c r="J20" s="243" t="s">
        <v>372</v>
      </c>
      <c r="K20" s="243" t="s">
        <v>373</v>
      </c>
      <c r="L20" s="161" t="s">
        <v>3</v>
      </c>
      <c r="M20" s="161" t="s">
        <v>29</v>
      </c>
    </row>
    <row r="21" spans="1:14" x14ac:dyDescent="0.2">
      <c r="A21" s="692"/>
      <c r="B21" s="155"/>
      <c r="C21" s="155"/>
      <c r="D21" s="248" t="s">
        <v>4</v>
      </c>
      <c r="E21" s="155" t="s">
        <v>30</v>
      </c>
      <c r="F21" s="160"/>
      <c r="G21" s="160"/>
      <c r="H21" s="246" t="s">
        <v>4</v>
      </c>
      <c r="I21" s="155" t="s">
        <v>30</v>
      </c>
      <c r="J21" s="160"/>
      <c r="K21" s="160"/>
      <c r="L21" s="155" t="s">
        <v>4</v>
      </c>
      <c r="M21" s="155" t="s">
        <v>30</v>
      </c>
    </row>
    <row r="22" spans="1:14" ht="15.75" x14ac:dyDescent="0.2">
      <c r="A22" s="14" t="s">
        <v>23</v>
      </c>
      <c r="B22" s="317"/>
      <c r="C22" s="317"/>
      <c r="D22" s="352"/>
      <c r="E22" s="11"/>
      <c r="F22" s="319"/>
      <c r="G22" s="319"/>
      <c r="H22" s="352"/>
      <c r="I22" s="11"/>
      <c r="J22" s="317"/>
      <c r="K22" s="317"/>
      <c r="L22" s="428"/>
      <c r="M22" s="24"/>
    </row>
    <row r="23" spans="1:14" ht="15.75" x14ac:dyDescent="0.2">
      <c r="A23" s="297" t="s">
        <v>392</v>
      </c>
      <c r="B23" s="283"/>
      <c r="C23" s="283"/>
      <c r="D23" s="165"/>
      <c r="E23" s="11"/>
      <c r="F23" s="292"/>
      <c r="G23" s="292"/>
      <c r="H23" s="165"/>
      <c r="I23" s="418"/>
      <c r="J23" s="292"/>
      <c r="K23" s="292"/>
      <c r="L23" s="165"/>
      <c r="M23" s="23"/>
    </row>
    <row r="24" spans="1:14" ht="15.75" x14ac:dyDescent="0.2">
      <c r="A24" s="297" t="s">
        <v>393</v>
      </c>
      <c r="B24" s="283"/>
      <c r="C24" s="283"/>
      <c r="D24" s="165"/>
      <c r="E24" s="11"/>
      <c r="F24" s="292"/>
      <c r="G24" s="292"/>
      <c r="H24" s="165"/>
      <c r="I24" s="418"/>
      <c r="J24" s="292"/>
      <c r="K24" s="292"/>
      <c r="L24" s="165"/>
      <c r="M24" s="23"/>
    </row>
    <row r="25" spans="1:14" ht="15.75" x14ac:dyDescent="0.2">
      <c r="A25" s="297" t="s">
        <v>394</v>
      </c>
      <c r="B25" s="283"/>
      <c r="C25" s="283"/>
      <c r="D25" s="165"/>
      <c r="E25" s="11"/>
      <c r="F25" s="292"/>
      <c r="G25" s="292"/>
      <c r="H25" s="165"/>
      <c r="I25" s="418"/>
      <c r="J25" s="292"/>
      <c r="K25" s="292"/>
      <c r="L25" s="165"/>
      <c r="M25" s="23"/>
    </row>
    <row r="26" spans="1:14" ht="15.75" x14ac:dyDescent="0.2">
      <c r="A26" s="297" t="s">
        <v>395</v>
      </c>
      <c r="B26" s="283"/>
      <c r="C26" s="283"/>
      <c r="D26" s="165"/>
      <c r="E26" s="11"/>
      <c r="F26" s="292"/>
      <c r="G26" s="292"/>
      <c r="H26" s="165"/>
      <c r="I26" s="418"/>
      <c r="J26" s="292"/>
      <c r="K26" s="292"/>
      <c r="L26" s="165"/>
      <c r="M26" s="23"/>
    </row>
    <row r="27" spans="1:14" x14ac:dyDescent="0.2">
      <c r="A27" s="297" t="s">
        <v>11</v>
      </c>
      <c r="B27" s="283"/>
      <c r="C27" s="283"/>
      <c r="D27" s="165"/>
      <c r="E27" s="11"/>
      <c r="F27" s="292"/>
      <c r="G27" s="292"/>
      <c r="H27" s="165"/>
      <c r="I27" s="418"/>
      <c r="J27" s="292"/>
      <c r="K27" s="292"/>
      <c r="L27" s="165"/>
      <c r="M27" s="23"/>
    </row>
    <row r="28" spans="1:14" ht="15.75" x14ac:dyDescent="0.2">
      <c r="A28" s="49" t="s">
        <v>272</v>
      </c>
      <c r="B28" s="44"/>
      <c r="C28" s="289"/>
      <c r="D28" s="165"/>
      <c r="E28" s="11"/>
      <c r="F28" s="234"/>
      <c r="G28" s="289"/>
      <c r="H28" s="165"/>
      <c r="I28" s="27"/>
      <c r="J28" s="44"/>
      <c r="K28" s="44"/>
      <c r="L28" s="256"/>
      <c r="M28" s="23"/>
    </row>
    <row r="29" spans="1:14" s="3" customFormat="1" ht="15.75" x14ac:dyDescent="0.2">
      <c r="A29" s="13" t="s">
        <v>383</v>
      </c>
      <c r="B29" s="236"/>
      <c r="C29" s="236"/>
      <c r="D29" s="170"/>
      <c r="E29" s="11"/>
      <c r="F29" s="309"/>
      <c r="G29" s="309"/>
      <c r="H29" s="170"/>
      <c r="I29" s="11"/>
      <c r="J29" s="236"/>
      <c r="K29" s="236"/>
      <c r="L29" s="429"/>
      <c r="M29" s="24"/>
      <c r="N29" s="147"/>
    </row>
    <row r="30" spans="1:14" s="3" customFormat="1" ht="15.75" x14ac:dyDescent="0.2">
      <c r="A30" s="297" t="s">
        <v>392</v>
      </c>
      <c r="B30" s="283"/>
      <c r="C30" s="283"/>
      <c r="D30" s="165"/>
      <c r="E30" s="11"/>
      <c r="F30" s="292"/>
      <c r="G30" s="292"/>
      <c r="H30" s="165"/>
      <c r="I30" s="418"/>
      <c r="J30" s="292"/>
      <c r="K30" s="292"/>
      <c r="L30" s="165"/>
      <c r="M30" s="23"/>
      <c r="N30" s="147"/>
    </row>
    <row r="31" spans="1:14" s="3" customFormat="1" ht="15.75" x14ac:dyDescent="0.2">
      <c r="A31" s="297" t="s">
        <v>393</v>
      </c>
      <c r="B31" s="283"/>
      <c r="C31" s="283"/>
      <c r="D31" s="165"/>
      <c r="E31" s="11"/>
      <c r="F31" s="292"/>
      <c r="G31" s="292"/>
      <c r="H31" s="165"/>
      <c r="I31" s="418"/>
      <c r="J31" s="292"/>
      <c r="K31" s="292"/>
      <c r="L31" s="165"/>
      <c r="M31" s="23"/>
      <c r="N31" s="147"/>
    </row>
    <row r="32" spans="1:14" ht="15.75" x14ac:dyDescent="0.2">
      <c r="A32" s="297" t="s">
        <v>394</v>
      </c>
      <c r="B32" s="283"/>
      <c r="C32" s="283"/>
      <c r="D32" s="165"/>
      <c r="E32" s="11"/>
      <c r="F32" s="292"/>
      <c r="G32" s="292"/>
      <c r="H32" s="165"/>
      <c r="I32" s="418"/>
      <c r="J32" s="292"/>
      <c r="K32" s="292"/>
      <c r="L32" s="165"/>
      <c r="M32" s="23"/>
    </row>
    <row r="33" spans="1:14" ht="15.75" x14ac:dyDescent="0.2">
      <c r="A33" s="297" t="s">
        <v>395</v>
      </c>
      <c r="B33" s="283"/>
      <c r="C33" s="283"/>
      <c r="D33" s="165"/>
      <c r="E33" s="11"/>
      <c r="F33" s="292"/>
      <c r="G33" s="292"/>
      <c r="H33" s="165"/>
      <c r="I33" s="418"/>
      <c r="J33" s="292"/>
      <c r="K33" s="292"/>
      <c r="L33" s="165"/>
      <c r="M33" s="23"/>
    </row>
    <row r="34" spans="1:14" ht="15.75" x14ac:dyDescent="0.2">
      <c r="A34" s="13" t="s">
        <v>384</v>
      </c>
      <c r="B34" s="236"/>
      <c r="C34" s="310"/>
      <c r="D34" s="170"/>
      <c r="E34" s="11"/>
      <c r="F34" s="309"/>
      <c r="G34" s="310"/>
      <c r="H34" s="170"/>
      <c r="I34" s="11"/>
      <c r="J34" s="236"/>
      <c r="K34" s="236"/>
      <c r="L34" s="429"/>
      <c r="M34" s="24"/>
    </row>
    <row r="35" spans="1:14" ht="15.75" x14ac:dyDescent="0.2">
      <c r="A35" s="13" t="s">
        <v>385</v>
      </c>
      <c r="B35" s="236"/>
      <c r="C35" s="310"/>
      <c r="D35" s="170"/>
      <c r="E35" s="11"/>
      <c r="F35" s="309"/>
      <c r="G35" s="310"/>
      <c r="H35" s="170"/>
      <c r="I35" s="11"/>
      <c r="J35" s="236"/>
      <c r="K35" s="236"/>
      <c r="L35" s="429"/>
      <c r="M35" s="24"/>
    </row>
    <row r="36" spans="1:14" ht="15.75" x14ac:dyDescent="0.2">
      <c r="A36" s="12" t="s">
        <v>280</v>
      </c>
      <c r="B36" s="236"/>
      <c r="C36" s="310"/>
      <c r="D36" s="170"/>
      <c r="E36" s="11"/>
      <c r="F36" s="320"/>
      <c r="G36" s="321"/>
      <c r="H36" s="170"/>
      <c r="I36" s="435"/>
      <c r="J36" s="236"/>
      <c r="K36" s="236"/>
      <c r="L36" s="429"/>
      <c r="M36" s="24"/>
    </row>
    <row r="37" spans="1:14" ht="15.75" x14ac:dyDescent="0.2">
      <c r="A37" s="12" t="s">
        <v>387</v>
      </c>
      <c r="B37" s="236"/>
      <c r="C37" s="310"/>
      <c r="D37" s="170"/>
      <c r="E37" s="11"/>
      <c r="F37" s="320"/>
      <c r="G37" s="322"/>
      <c r="H37" s="170"/>
      <c r="I37" s="435"/>
      <c r="J37" s="236"/>
      <c r="K37" s="236"/>
      <c r="L37" s="429"/>
      <c r="M37" s="24"/>
    </row>
    <row r="38" spans="1:14" ht="15.75" x14ac:dyDescent="0.2">
      <c r="A38" s="12" t="s">
        <v>388</v>
      </c>
      <c r="B38" s="236"/>
      <c r="C38" s="310"/>
      <c r="D38" s="170"/>
      <c r="E38" s="24"/>
      <c r="F38" s="320"/>
      <c r="G38" s="321"/>
      <c r="H38" s="170"/>
      <c r="I38" s="435"/>
      <c r="J38" s="236"/>
      <c r="K38" s="236"/>
      <c r="L38" s="429"/>
      <c r="M38" s="24"/>
    </row>
    <row r="39" spans="1:14" ht="15.75" x14ac:dyDescent="0.2">
      <c r="A39" s="18" t="s">
        <v>389</v>
      </c>
      <c r="B39" s="278"/>
      <c r="C39" s="316"/>
      <c r="D39" s="168"/>
      <c r="E39" s="36"/>
      <c r="F39" s="323"/>
      <c r="G39" s="324"/>
      <c r="H39" s="168"/>
      <c r="I39" s="36"/>
      <c r="J39" s="236"/>
      <c r="K39" s="236"/>
      <c r="L39" s="430"/>
      <c r="M39" s="36"/>
    </row>
    <row r="40" spans="1:14" ht="15.75" x14ac:dyDescent="0.25">
      <c r="A40" s="47"/>
      <c r="B40" s="255"/>
      <c r="C40" s="255"/>
      <c r="D40" s="729"/>
      <c r="E40" s="729"/>
      <c r="F40" s="729"/>
      <c r="G40" s="729"/>
      <c r="H40" s="729"/>
      <c r="I40" s="729"/>
      <c r="J40" s="729"/>
      <c r="K40" s="729"/>
      <c r="L40" s="729"/>
      <c r="M40" s="303"/>
    </row>
    <row r="41" spans="1:14" x14ac:dyDescent="0.2">
      <c r="A41" s="154"/>
    </row>
    <row r="42" spans="1:14" ht="15.75" x14ac:dyDescent="0.25">
      <c r="A42" s="146" t="s">
        <v>269</v>
      </c>
      <c r="B42" s="727"/>
      <c r="C42" s="727"/>
      <c r="D42" s="727"/>
      <c r="E42" s="300"/>
      <c r="F42" s="730"/>
      <c r="G42" s="730"/>
      <c r="H42" s="730"/>
      <c r="I42" s="303"/>
      <c r="J42" s="730"/>
      <c r="K42" s="730"/>
      <c r="L42" s="730"/>
      <c r="M42" s="303"/>
    </row>
    <row r="43" spans="1:14" ht="15.75" x14ac:dyDescent="0.25">
      <c r="A43" s="162"/>
      <c r="B43" s="304"/>
      <c r="C43" s="304"/>
      <c r="D43" s="304"/>
      <c r="E43" s="304"/>
      <c r="F43" s="303"/>
      <c r="G43" s="303"/>
      <c r="H43" s="303"/>
      <c r="I43" s="303"/>
      <c r="J43" s="303"/>
      <c r="K43" s="303"/>
      <c r="L43" s="303"/>
      <c r="M43" s="303"/>
    </row>
    <row r="44" spans="1:14" ht="15.75" x14ac:dyDescent="0.25">
      <c r="A44" s="249"/>
      <c r="B44" s="724" t="s">
        <v>0</v>
      </c>
      <c r="C44" s="725"/>
      <c r="D44" s="725"/>
      <c r="E44" s="244"/>
      <c r="F44" s="303"/>
      <c r="G44" s="303"/>
      <c r="H44" s="303"/>
      <c r="I44" s="303"/>
      <c r="J44" s="303"/>
      <c r="K44" s="303"/>
      <c r="L44" s="303"/>
      <c r="M44" s="303"/>
    </row>
    <row r="45" spans="1:14" s="3" customFormat="1" x14ac:dyDescent="0.2">
      <c r="A45" s="140"/>
      <c r="B45" s="172" t="s">
        <v>372</v>
      </c>
      <c r="C45" s="172" t="s">
        <v>373</v>
      </c>
      <c r="D45" s="161" t="s">
        <v>3</v>
      </c>
      <c r="E45" s="161" t="s">
        <v>29</v>
      </c>
      <c r="F45" s="174"/>
      <c r="G45" s="174"/>
      <c r="H45" s="173"/>
      <c r="I45" s="173"/>
      <c r="J45" s="174"/>
      <c r="K45" s="174"/>
      <c r="L45" s="173"/>
      <c r="M45" s="173"/>
      <c r="N45" s="147"/>
    </row>
    <row r="46" spans="1:14" s="3" customFormat="1" x14ac:dyDescent="0.2">
      <c r="A46" s="692"/>
      <c r="B46" s="245"/>
      <c r="C46" s="245"/>
      <c r="D46" s="246" t="s">
        <v>4</v>
      </c>
      <c r="E46" s="155" t="s">
        <v>30</v>
      </c>
      <c r="F46" s="173"/>
      <c r="G46" s="173"/>
      <c r="H46" s="173"/>
      <c r="I46" s="173"/>
      <c r="J46" s="173"/>
      <c r="K46" s="173"/>
      <c r="L46" s="173"/>
      <c r="M46" s="173"/>
      <c r="N46" s="147"/>
    </row>
    <row r="47" spans="1:14" s="3" customFormat="1" ht="15.75" x14ac:dyDescent="0.2">
      <c r="A47" s="14" t="s">
        <v>23</v>
      </c>
      <c r="B47" s="311">
        <v>16365</v>
      </c>
      <c r="C47" s="312">
        <v>15976</v>
      </c>
      <c r="D47" s="428">
        <f t="shared" ref="D47:D48" si="0">IF(B47=0, "    ---- ", IF(ABS(ROUND(100/B47*C47-100,1))&lt;999,ROUND(100/B47*C47-100,1),IF(ROUND(100/B47*C47-100,1)&gt;999,999,-999)))</f>
        <v>-2.4</v>
      </c>
      <c r="E47" s="11">
        <f>IFERROR(100/'Skjema total MA'!C47*C47,0)</f>
        <v>0.5271283914665722</v>
      </c>
      <c r="F47" s="144"/>
      <c r="G47" s="33"/>
      <c r="H47" s="158"/>
      <c r="I47" s="158"/>
      <c r="J47" s="37"/>
      <c r="K47" s="37"/>
      <c r="L47" s="158"/>
      <c r="M47" s="158"/>
      <c r="N47" s="147"/>
    </row>
    <row r="48" spans="1:14" s="3" customFormat="1" ht="15.75" x14ac:dyDescent="0.2">
      <c r="A48" s="38" t="s">
        <v>396</v>
      </c>
      <c r="B48" s="283">
        <v>16365</v>
      </c>
      <c r="C48" s="284">
        <v>15976</v>
      </c>
      <c r="D48" s="256">
        <f t="shared" si="0"/>
        <v>-2.4</v>
      </c>
      <c r="E48" s="27">
        <f>IFERROR(100/'Skjema total MA'!C48*C48,0)</f>
        <v>0.95403013705616624</v>
      </c>
      <c r="F48" s="144"/>
      <c r="G48" s="33"/>
      <c r="H48" s="144"/>
      <c r="I48" s="144"/>
      <c r="J48" s="33"/>
      <c r="K48" s="33"/>
      <c r="L48" s="158"/>
      <c r="M48" s="158"/>
      <c r="N48" s="147"/>
    </row>
    <row r="49" spans="1:14" s="3" customFormat="1" ht="15.75" x14ac:dyDescent="0.2">
      <c r="A49" s="38" t="s">
        <v>397</v>
      </c>
      <c r="B49" s="44"/>
      <c r="C49" s="289"/>
      <c r="D49" s="256"/>
      <c r="E49" s="27"/>
      <c r="F49" s="144"/>
      <c r="G49" s="33"/>
      <c r="H49" s="144"/>
      <c r="I49" s="144"/>
      <c r="J49" s="37"/>
      <c r="K49" s="37"/>
      <c r="L49" s="158"/>
      <c r="M49" s="158"/>
      <c r="N49" s="147"/>
    </row>
    <row r="50" spans="1:14" s="3" customFormat="1" x14ac:dyDescent="0.2">
      <c r="A50" s="694" t="s">
        <v>6</v>
      </c>
      <c r="B50" s="287"/>
      <c r="C50" s="288"/>
      <c r="D50" s="256"/>
      <c r="E50" s="23"/>
      <c r="F50" s="144"/>
      <c r="G50" s="33"/>
      <c r="H50" s="144"/>
      <c r="I50" s="144"/>
      <c r="J50" s="33"/>
      <c r="K50" s="33"/>
      <c r="L50" s="158"/>
      <c r="M50" s="158"/>
      <c r="N50" s="147"/>
    </row>
    <row r="51" spans="1:14" s="3" customFormat="1" x14ac:dyDescent="0.2">
      <c r="A51" s="694" t="s">
        <v>7</v>
      </c>
      <c r="B51" s="287"/>
      <c r="C51" s="288"/>
      <c r="D51" s="256"/>
      <c r="E51" s="23"/>
      <c r="F51" s="144"/>
      <c r="G51" s="33"/>
      <c r="H51" s="144"/>
      <c r="I51" s="144"/>
      <c r="J51" s="33"/>
      <c r="K51" s="33"/>
      <c r="L51" s="158"/>
      <c r="M51" s="158"/>
      <c r="N51" s="147"/>
    </row>
    <row r="52" spans="1:14" s="3" customFormat="1" x14ac:dyDescent="0.2">
      <c r="A52" s="694" t="s">
        <v>8</v>
      </c>
      <c r="B52" s="287"/>
      <c r="C52" s="288"/>
      <c r="D52" s="256"/>
      <c r="E52" s="23"/>
      <c r="F52" s="144"/>
      <c r="G52" s="33"/>
      <c r="H52" s="144"/>
      <c r="I52" s="144"/>
      <c r="J52" s="33"/>
      <c r="K52" s="33"/>
      <c r="L52" s="158"/>
      <c r="M52" s="158"/>
      <c r="N52" s="147"/>
    </row>
    <row r="53" spans="1:14" s="3" customFormat="1" ht="15.75" x14ac:dyDescent="0.2">
      <c r="A53" s="39" t="s">
        <v>390</v>
      </c>
      <c r="B53" s="311"/>
      <c r="C53" s="312"/>
      <c r="D53" s="429"/>
      <c r="E53" s="11"/>
      <c r="F53" s="144"/>
      <c r="G53" s="33"/>
      <c r="H53" s="144"/>
      <c r="I53" s="144"/>
      <c r="J53" s="33"/>
      <c r="K53" s="33"/>
      <c r="L53" s="158"/>
      <c r="M53" s="158"/>
      <c r="N53" s="147"/>
    </row>
    <row r="54" spans="1:14" s="3" customFormat="1" ht="15.75" x14ac:dyDescent="0.2">
      <c r="A54" s="38" t="s">
        <v>396</v>
      </c>
      <c r="B54" s="283"/>
      <c r="C54" s="284"/>
      <c r="D54" s="256"/>
      <c r="E54" s="27"/>
      <c r="F54" s="144"/>
      <c r="G54" s="33"/>
      <c r="H54" s="144"/>
      <c r="I54" s="144"/>
      <c r="J54" s="33"/>
      <c r="K54" s="33"/>
      <c r="L54" s="158"/>
      <c r="M54" s="158"/>
      <c r="N54" s="147"/>
    </row>
    <row r="55" spans="1:14" s="3" customFormat="1" ht="15.75" x14ac:dyDescent="0.2">
      <c r="A55" s="38" t="s">
        <v>397</v>
      </c>
      <c r="B55" s="283"/>
      <c r="C55" s="284"/>
      <c r="D55" s="256"/>
      <c r="E55" s="27"/>
      <c r="F55" s="144"/>
      <c r="G55" s="33"/>
      <c r="H55" s="144"/>
      <c r="I55" s="144"/>
      <c r="J55" s="33"/>
      <c r="K55" s="33"/>
      <c r="L55" s="158"/>
      <c r="M55" s="158"/>
      <c r="N55" s="147"/>
    </row>
    <row r="56" spans="1:14" s="3" customFormat="1" ht="15.75" x14ac:dyDescent="0.2">
      <c r="A56" s="39" t="s">
        <v>391</v>
      </c>
      <c r="B56" s="311"/>
      <c r="C56" s="312"/>
      <c r="D56" s="429"/>
      <c r="E56" s="11"/>
      <c r="F56" s="144"/>
      <c r="G56" s="33"/>
      <c r="H56" s="144"/>
      <c r="I56" s="144"/>
      <c r="J56" s="33"/>
      <c r="K56" s="33"/>
      <c r="L56" s="158"/>
      <c r="M56" s="158"/>
      <c r="N56" s="147"/>
    </row>
    <row r="57" spans="1:14" s="3" customFormat="1" ht="15.75" x14ac:dyDescent="0.2">
      <c r="A57" s="38" t="s">
        <v>396</v>
      </c>
      <c r="B57" s="283"/>
      <c r="C57" s="284"/>
      <c r="D57" s="256"/>
      <c r="E57" s="27"/>
      <c r="F57" s="144"/>
      <c r="G57" s="33"/>
      <c r="H57" s="144"/>
      <c r="I57" s="144"/>
      <c r="J57" s="33"/>
      <c r="K57" s="33"/>
      <c r="L57" s="158"/>
      <c r="M57" s="158"/>
      <c r="N57" s="147"/>
    </row>
    <row r="58" spans="1:14" s="3" customFormat="1" ht="15.75" x14ac:dyDescent="0.2">
      <c r="A58" s="46" t="s">
        <v>397</v>
      </c>
      <c r="B58" s="285"/>
      <c r="C58" s="286"/>
      <c r="D58" s="257"/>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270</v>
      </c>
      <c r="C61" s="26"/>
      <c r="D61" s="26"/>
      <c r="E61" s="26"/>
      <c r="F61" s="26"/>
      <c r="G61" s="26"/>
      <c r="H61" s="26"/>
      <c r="I61" s="26"/>
      <c r="J61" s="26"/>
      <c r="K61" s="26"/>
      <c r="L61" s="26"/>
      <c r="M61" s="26"/>
    </row>
    <row r="62" spans="1:14" ht="15.75" x14ac:dyDescent="0.25">
      <c r="B62" s="728"/>
      <c r="C62" s="728"/>
      <c r="D62" s="728"/>
      <c r="E62" s="300"/>
      <c r="F62" s="728"/>
      <c r="G62" s="728"/>
      <c r="H62" s="728"/>
      <c r="I62" s="300"/>
      <c r="J62" s="728"/>
      <c r="K62" s="728"/>
      <c r="L62" s="728"/>
      <c r="M62" s="300"/>
    </row>
    <row r="63" spans="1:14" x14ac:dyDescent="0.2">
      <c r="A63" s="143"/>
      <c r="B63" s="724" t="s">
        <v>0</v>
      </c>
      <c r="C63" s="725"/>
      <c r="D63" s="726"/>
      <c r="E63" s="301"/>
      <c r="F63" s="725" t="s">
        <v>1</v>
      </c>
      <c r="G63" s="725"/>
      <c r="H63" s="725"/>
      <c r="I63" s="305"/>
      <c r="J63" s="724" t="s">
        <v>2</v>
      </c>
      <c r="K63" s="725"/>
      <c r="L63" s="725"/>
      <c r="M63" s="305"/>
    </row>
    <row r="64" spans="1:14" x14ac:dyDescent="0.2">
      <c r="A64" s="140"/>
      <c r="B64" s="151" t="s">
        <v>372</v>
      </c>
      <c r="C64" s="151" t="s">
        <v>373</v>
      </c>
      <c r="D64" s="246" t="s">
        <v>3</v>
      </c>
      <c r="E64" s="306" t="s">
        <v>29</v>
      </c>
      <c r="F64" s="151" t="s">
        <v>372</v>
      </c>
      <c r="G64" s="151" t="s">
        <v>373</v>
      </c>
      <c r="H64" s="246" t="s">
        <v>3</v>
      </c>
      <c r="I64" s="306" t="s">
        <v>29</v>
      </c>
      <c r="J64" s="151" t="s">
        <v>372</v>
      </c>
      <c r="K64" s="151" t="s">
        <v>373</v>
      </c>
      <c r="L64" s="246" t="s">
        <v>3</v>
      </c>
      <c r="M64" s="161" t="s">
        <v>29</v>
      </c>
    </row>
    <row r="65" spans="1:14" x14ac:dyDescent="0.2">
      <c r="A65" s="692"/>
      <c r="B65" s="155"/>
      <c r="C65" s="155"/>
      <c r="D65" s="248" t="s">
        <v>4</v>
      </c>
      <c r="E65" s="155" t="s">
        <v>30</v>
      </c>
      <c r="F65" s="160"/>
      <c r="G65" s="160"/>
      <c r="H65" s="246" t="s">
        <v>4</v>
      </c>
      <c r="I65" s="155" t="s">
        <v>30</v>
      </c>
      <c r="J65" s="160"/>
      <c r="K65" s="206"/>
      <c r="L65" s="155" t="s">
        <v>4</v>
      </c>
      <c r="M65" s="155" t="s">
        <v>30</v>
      </c>
    </row>
    <row r="66" spans="1:14" ht="15.75" x14ac:dyDescent="0.2">
      <c r="A66" s="14" t="s">
        <v>23</v>
      </c>
      <c r="B66" s="355"/>
      <c r="C66" s="355"/>
      <c r="D66" s="352"/>
      <c r="E66" s="11"/>
      <c r="F66" s="354"/>
      <c r="G66" s="354"/>
      <c r="H66" s="352"/>
      <c r="I66" s="11"/>
      <c r="J66" s="310"/>
      <c r="K66" s="317"/>
      <c r="L66" s="429"/>
      <c r="M66" s="11"/>
    </row>
    <row r="67" spans="1:14" x14ac:dyDescent="0.2">
      <c r="A67" s="420" t="s">
        <v>9</v>
      </c>
      <c r="B67" s="44"/>
      <c r="C67" s="144"/>
      <c r="D67" s="165"/>
      <c r="E67" s="27"/>
      <c r="F67" s="234"/>
      <c r="G67" s="144"/>
      <c r="H67" s="165"/>
      <c r="I67" s="27"/>
      <c r="J67" s="289"/>
      <c r="K67" s="44"/>
      <c r="L67" s="256"/>
      <c r="M67" s="27"/>
    </row>
    <row r="68" spans="1:14" x14ac:dyDescent="0.2">
      <c r="A68" s="21" t="s">
        <v>10</v>
      </c>
      <c r="B68" s="293"/>
      <c r="C68" s="294"/>
      <c r="D68" s="165"/>
      <c r="E68" s="27"/>
      <c r="F68" s="293"/>
      <c r="G68" s="294"/>
      <c r="H68" s="165"/>
      <c r="I68" s="27"/>
      <c r="J68" s="289"/>
      <c r="K68" s="44"/>
      <c r="L68" s="256"/>
      <c r="M68" s="27"/>
    </row>
    <row r="69" spans="1:14" ht="15.75" x14ac:dyDescent="0.2">
      <c r="A69" s="694" t="s">
        <v>398</v>
      </c>
      <c r="B69" s="287"/>
      <c r="C69" s="287"/>
      <c r="D69" s="165"/>
      <c r="E69" s="418"/>
      <c r="F69" s="287"/>
      <c r="G69" s="287"/>
      <c r="H69" s="165"/>
      <c r="I69" s="418"/>
      <c r="J69" s="287"/>
      <c r="K69" s="287"/>
      <c r="L69" s="165"/>
      <c r="M69" s="23"/>
    </row>
    <row r="70" spans="1:14" x14ac:dyDescent="0.2">
      <c r="A70" s="694" t="s">
        <v>12</v>
      </c>
      <c r="B70" s="295"/>
      <c r="C70" s="296"/>
      <c r="D70" s="165"/>
      <c r="E70" s="418"/>
      <c r="F70" s="287"/>
      <c r="G70" s="287"/>
      <c r="H70" s="165"/>
      <c r="I70" s="418"/>
      <c r="J70" s="287"/>
      <c r="K70" s="287"/>
      <c r="L70" s="165"/>
      <c r="M70" s="23"/>
    </row>
    <row r="71" spans="1:14" x14ac:dyDescent="0.2">
      <c r="A71" s="694" t="s">
        <v>13</v>
      </c>
      <c r="B71" s="235"/>
      <c r="C71" s="291"/>
      <c r="D71" s="165"/>
      <c r="E71" s="418"/>
      <c r="F71" s="287"/>
      <c r="G71" s="287"/>
      <c r="H71" s="165"/>
      <c r="I71" s="418"/>
      <c r="J71" s="287"/>
      <c r="K71" s="287"/>
      <c r="L71" s="165"/>
      <c r="M71" s="23"/>
    </row>
    <row r="72" spans="1:14" ht="15.75" x14ac:dyDescent="0.2">
      <c r="A72" s="694" t="s">
        <v>399</v>
      </c>
      <c r="B72" s="287"/>
      <c r="C72" s="287"/>
      <c r="D72" s="165"/>
      <c r="E72" s="418"/>
      <c r="F72" s="287"/>
      <c r="G72" s="287"/>
      <c r="H72" s="165"/>
      <c r="I72" s="418"/>
      <c r="J72" s="287"/>
      <c r="K72" s="287"/>
      <c r="L72" s="165"/>
      <c r="M72" s="23"/>
    </row>
    <row r="73" spans="1:14" x14ac:dyDescent="0.2">
      <c r="A73" s="694" t="s">
        <v>12</v>
      </c>
      <c r="B73" s="235"/>
      <c r="C73" s="291"/>
      <c r="D73" s="165"/>
      <c r="E73" s="418"/>
      <c r="F73" s="287"/>
      <c r="G73" s="287"/>
      <c r="H73" s="165"/>
      <c r="I73" s="418"/>
      <c r="J73" s="287"/>
      <c r="K73" s="287"/>
      <c r="L73" s="165"/>
      <c r="M73" s="23"/>
    </row>
    <row r="74" spans="1:14" s="3" customFormat="1" x14ac:dyDescent="0.2">
      <c r="A74" s="694" t="s">
        <v>13</v>
      </c>
      <c r="B74" s="235"/>
      <c r="C74" s="291"/>
      <c r="D74" s="165"/>
      <c r="E74" s="418"/>
      <c r="F74" s="287"/>
      <c r="G74" s="287"/>
      <c r="H74" s="165"/>
      <c r="I74" s="418"/>
      <c r="J74" s="287"/>
      <c r="K74" s="287"/>
      <c r="L74" s="165"/>
      <c r="M74" s="23"/>
      <c r="N74" s="147"/>
    </row>
    <row r="75" spans="1:14" s="3" customFormat="1" x14ac:dyDescent="0.2">
      <c r="A75" s="21" t="s">
        <v>346</v>
      </c>
      <c r="B75" s="234"/>
      <c r="C75" s="144"/>
      <c r="D75" s="165"/>
      <c r="E75" s="27"/>
      <c r="F75" s="234"/>
      <c r="G75" s="144"/>
      <c r="H75" s="165"/>
      <c r="I75" s="27"/>
      <c r="J75" s="289"/>
      <c r="K75" s="44"/>
      <c r="L75" s="256"/>
      <c r="M75" s="27"/>
      <c r="N75" s="147"/>
    </row>
    <row r="76" spans="1:14" s="3" customFormat="1" x14ac:dyDescent="0.2">
      <c r="A76" s="21" t="s">
        <v>345</v>
      </c>
      <c r="B76" s="234"/>
      <c r="C76" s="144"/>
      <c r="D76" s="165"/>
      <c r="E76" s="27"/>
      <c r="F76" s="234"/>
      <c r="G76" s="144"/>
      <c r="H76" s="165"/>
      <c r="I76" s="27"/>
      <c r="J76" s="289"/>
      <c r="K76" s="44"/>
      <c r="L76" s="256"/>
      <c r="M76" s="27"/>
      <c r="N76" s="147"/>
    </row>
    <row r="77" spans="1:14" ht="15.75" x14ac:dyDescent="0.2">
      <c r="A77" s="21" t="s">
        <v>400</v>
      </c>
      <c r="B77" s="234"/>
      <c r="C77" s="234"/>
      <c r="D77" s="165"/>
      <c r="E77" s="27"/>
      <c r="F77" s="234"/>
      <c r="G77" s="144"/>
      <c r="H77" s="165"/>
      <c r="I77" s="27"/>
      <c r="J77" s="289"/>
      <c r="K77" s="44"/>
      <c r="L77" s="256"/>
      <c r="M77" s="27"/>
    </row>
    <row r="78" spans="1:14" x14ac:dyDescent="0.2">
      <c r="A78" s="21" t="s">
        <v>9</v>
      </c>
      <c r="B78" s="234"/>
      <c r="C78" s="144"/>
      <c r="D78" s="165"/>
      <c r="E78" s="27"/>
      <c r="F78" s="234"/>
      <c r="G78" s="144"/>
      <c r="H78" s="165"/>
      <c r="I78" s="27"/>
      <c r="J78" s="289"/>
      <c r="K78" s="44"/>
      <c r="L78" s="256"/>
      <c r="M78" s="27"/>
    </row>
    <row r="79" spans="1:14" x14ac:dyDescent="0.2">
      <c r="A79" s="21" t="s">
        <v>10</v>
      </c>
      <c r="B79" s="293"/>
      <c r="C79" s="294"/>
      <c r="D79" s="165"/>
      <c r="E79" s="27"/>
      <c r="F79" s="293"/>
      <c r="G79" s="294"/>
      <c r="H79" s="165"/>
      <c r="I79" s="27"/>
      <c r="J79" s="289"/>
      <c r="K79" s="44"/>
      <c r="L79" s="256"/>
      <c r="M79" s="27"/>
    </row>
    <row r="80" spans="1:14" ht="15.75" x14ac:dyDescent="0.2">
      <c r="A80" s="694" t="s">
        <v>398</v>
      </c>
      <c r="B80" s="287"/>
      <c r="C80" s="287"/>
      <c r="D80" s="165"/>
      <c r="E80" s="418"/>
      <c r="F80" s="287"/>
      <c r="G80" s="287"/>
      <c r="H80" s="165"/>
      <c r="I80" s="418"/>
      <c r="J80" s="287"/>
      <c r="K80" s="287"/>
      <c r="L80" s="165"/>
      <c r="M80" s="23"/>
    </row>
    <row r="81" spans="1:13" x14ac:dyDescent="0.2">
      <c r="A81" s="694" t="s">
        <v>12</v>
      </c>
      <c r="B81" s="235"/>
      <c r="C81" s="291"/>
      <c r="D81" s="165"/>
      <c r="E81" s="418"/>
      <c r="F81" s="287"/>
      <c r="G81" s="287"/>
      <c r="H81" s="165"/>
      <c r="I81" s="418"/>
      <c r="J81" s="287"/>
      <c r="K81" s="287"/>
      <c r="L81" s="165"/>
      <c r="M81" s="23"/>
    </row>
    <row r="82" spans="1:13" x14ac:dyDescent="0.2">
      <c r="A82" s="694" t="s">
        <v>13</v>
      </c>
      <c r="B82" s="235"/>
      <c r="C82" s="291"/>
      <c r="D82" s="165"/>
      <c r="E82" s="418"/>
      <c r="F82" s="287"/>
      <c r="G82" s="287"/>
      <c r="H82" s="165"/>
      <c r="I82" s="418"/>
      <c r="J82" s="287"/>
      <c r="K82" s="287"/>
      <c r="L82" s="165"/>
      <c r="M82" s="23"/>
    </row>
    <row r="83" spans="1:13" ht="15.75" x14ac:dyDescent="0.2">
      <c r="A83" s="694" t="s">
        <v>399</v>
      </c>
      <c r="B83" s="287"/>
      <c r="C83" s="287"/>
      <c r="D83" s="165"/>
      <c r="E83" s="418"/>
      <c r="F83" s="287"/>
      <c r="G83" s="287"/>
      <c r="H83" s="165"/>
      <c r="I83" s="418"/>
      <c r="J83" s="287"/>
      <c r="K83" s="287"/>
      <c r="L83" s="165"/>
      <c r="M83" s="23"/>
    </row>
    <row r="84" spans="1:13" x14ac:dyDescent="0.2">
      <c r="A84" s="694" t="s">
        <v>12</v>
      </c>
      <c r="B84" s="235"/>
      <c r="C84" s="291"/>
      <c r="D84" s="165"/>
      <c r="E84" s="418"/>
      <c r="F84" s="287"/>
      <c r="G84" s="287"/>
      <c r="H84" s="165"/>
      <c r="I84" s="418"/>
      <c r="J84" s="287"/>
      <c r="K84" s="287"/>
      <c r="L84" s="165"/>
      <c r="M84" s="23"/>
    </row>
    <row r="85" spans="1:13" x14ac:dyDescent="0.2">
      <c r="A85" s="694" t="s">
        <v>13</v>
      </c>
      <c r="B85" s="235"/>
      <c r="C85" s="291"/>
      <c r="D85" s="165"/>
      <c r="E85" s="418"/>
      <c r="F85" s="287"/>
      <c r="G85" s="287"/>
      <c r="H85" s="165"/>
      <c r="I85" s="418"/>
      <c r="J85" s="287"/>
      <c r="K85" s="287"/>
      <c r="L85" s="165"/>
      <c r="M85" s="23"/>
    </row>
    <row r="86" spans="1:13" ht="15.75" x14ac:dyDescent="0.2">
      <c r="A86" s="21" t="s">
        <v>401</v>
      </c>
      <c r="B86" s="234"/>
      <c r="C86" s="144"/>
      <c r="D86" s="165"/>
      <c r="E86" s="27"/>
      <c r="F86" s="234"/>
      <c r="G86" s="144"/>
      <c r="H86" s="165"/>
      <c r="I86" s="27"/>
      <c r="J86" s="289"/>
      <c r="K86" s="44"/>
      <c r="L86" s="256"/>
      <c r="M86" s="27"/>
    </row>
    <row r="87" spans="1:13" ht="15.75" x14ac:dyDescent="0.2">
      <c r="A87" s="13" t="s">
        <v>383</v>
      </c>
      <c r="B87" s="355"/>
      <c r="C87" s="355"/>
      <c r="D87" s="170"/>
      <c r="E87" s="11"/>
      <c r="F87" s="354"/>
      <c r="G87" s="354"/>
      <c r="H87" s="170"/>
      <c r="I87" s="11"/>
      <c r="J87" s="310"/>
      <c r="K87" s="236"/>
      <c r="L87" s="429"/>
      <c r="M87" s="11"/>
    </row>
    <row r="88" spans="1:13" x14ac:dyDescent="0.2">
      <c r="A88" s="21" t="s">
        <v>9</v>
      </c>
      <c r="B88" s="234"/>
      <c r="C88" s="144"/>
      <c r="D88" s="165"/>
      <c r="E88" s="27"/>
      <c r="F88" s="234"/>
      <c r="G88" s="144"/>
      <c r="H88" s="165"/>
      <c r="I88" s="27"/>
      <c r="J88" s="289"/>
      <c r="K88" s="44"/>
      <c r="L88" s="256"/>
      <c r="M88" s="27"/>
    </row>
    <row r="89" spans="1:13" x14ac:dyDescent="0.2">
      <c r="A89" s="21" t="s">
        <v>10</v>
      </c>
      <c r="B89" s="234"/>
      <c r="C89" s="144"/>
      <c r="D89" s="165"/>
      <c r="E89" s="27"/>
      <c r="F89" s="234"/>
      <c r="G89" s="144"/>
      <c r="H89" s="165"/>
      <c r="I89" s="27"/>
      <c r="J89" s="289"/>
      <c r="K89" s="44"/>
      <c r="L89" s="256"/>
      <c r="M89" s="27"/>
    </row>
    <row r="90" spans="1:13" ht="15.75" x14ac:dyDescent="0.2">
      <c r="A90" s="694" t="s">
        <v>398</v>
      </c>
      <c r="B90" s="287"/>
      <c r="C90" s="287"/>
      <c r="D90" s="165"/>
      <c r="E90" s="418"/>
      <c r="F90" s="287"/>
      <c r="G90" s="287"/>
      <c r="H90" s="165"/>
      <c r="I90" s="418"/>
      <c r="J90" s="287"/>
      <c r="K90" s="287"/>
      <c r="L90" s="165"/>
      <c r="M90" s="23"/>
    </row>
    <row r="91" spans="1:13" x14ac:dyDescent="0.2">
      <c r="A91" s="694" t="s">
        <v>12</v>
      </c>
      <c r="B91" s="235"/>
      <c r="C91" s="291"/>
      <c r="D91" s="165"/>
      <c r="E91" s="418"/>
      <c r="F91" s="287"/>
      <c r="G91" s="287"/>
      <c r="H91" s="165"/>
      <c r="I91" s="418"/>
      <c r="J91" s="287"/>
      <c r="K91" s="287"/>
      <c r="L91" s="165"/>
      <c r="M91" s="23"/>
    </row>
    <row r="92" spans="1:13" x14ac:dyDescent="0.2">
      <c r="A92" s="694" t="s">
        <v>13</v>
      </c>
      <c r="B92" s="235"/>
      <c r="C92" s="291"/>
      <c r="D92" s="165"/>
      <c r="E92" s="418"/>
      <c r="F92" s="287"/>
      <c r="G92" s="287"/>
      <c r="H92" s="165"/>
      <c r="I92" s="418"/>
      <c r="J92" s="287"/>
      <c r="K92" s="287"/>
      <c r="L92" s="165"/>
      <c r="M92" s="23"/>
    </row>
    <row r="93" spans="1:13" ht="15.75" x14ac:dyDescent="0.2">
      <c r="A93" s="694" t="s">
        <v>399</v>
      </c>
      <c r="B93" s="287"/>
      <c r="C93" s="287"/>
      <c r="D93" s="165"/>
      <c r="E93" s="418"/>
      <c r="F93" s="287"/>
      <c r="G93" s="287"/>
      <c r="H93" s="165"/>
      <c r="I93" s="418"/>
      <c r="J93" s="287"/>
      <c r="K93" s="287"/>
      <c r="L93" s="165"/>
      <c r="M93" s="23"/>
    </row>
    <row r="94" spans="1:13" x14ac:dyDescent="0.2">
      <c r="A94" s="694" t="s">
        <v>12</v>
      </c>
      <c r="B94" s="235"/>
      <c r="C94" s="291"/>
      <c r="D94" s="165"/>
      <c r="E94" s="418"/>
      <c r="F94" s="287"/>
      <c r="G94" s="287"/>
      <c r="H94" s="165"/>
      <c r="I94" s="418"/>
      <c r="J94" s="287"/>
      <c r="K94" s="287"/>
      <c r="L94" s="165"/>
      <c r="M94" s="23"/>
    </row>
    <row r="95" spans="1:13" x14ac:dyDescent="0.2">
      <c r="A95" s="694" t="s">
        <v>13</v>
      </c>
      <c r="B95" s="235"/>
      <c r="C95" s="291"/>
      <c r="D95" s="165"/>
      <c r="E95" s="418"/>
      <c r="F95" s="287"/>
      <c r="G95" s="287"/>
      <c r="H95" s="165"/>
      <c r="I95" s="418"/>
      <c r="J95" s="287"/>
      <c r="K95" s="287"/>
      <c r="L95" s="165"/>
      <c r="M95" s="23"/>
    </row>
    <row r="96" spans="1:13" x14ac:dyDescent="0.2">
      <c r="A96" s="21" t="s">
        <v>344</v>
      </c>
      <c r="B96" s="234"/>
      <c r="C96" s="144"/>
      <c r="D96" s="165"/>
      <c r="E96" s="27"/>
      <c r="F96" s="234"/>
      <c r="G96" s="144"/>
      <c r="H96" s="165"/>
      <c r="I96" s="27"/>
      <c r="J96" s="289"/>
      <c r="K96" s="44"/>
      <c r="L96" s="256"/>
      <c r="M96" s="27"/>
    </row>
    <row r="97" spans="1:13" x14ac:dyDescent="0.2">
      <c r="A97" s="21" t="s">
        <v>343</v>
      </c>
      <c r="B97" s="234"/>
      <c r="C97" s="144"/>
      <c r="D97" s="165"/>
      <c r="E97" s="27"/>
      <c r="F97" s="234"/>
      <c r="G97" s="144"/>
      <c r="H97" s="165"/>
      <c r="I97" s="27"/>
      <c r="J97" s="289"/>
      <c r="K97" s="44"/>
      <c r="L97" s="256"/>
      <c r="M97" s="27"/>
    </row>
    <row r="98" spans="1:13" ht="15.75" x14ac:dyDescent="0.2">
      <c r="A98" s="21" t="s">
        <v>400</v>
      </c>
      <c r="B98" s="234"/>
      <c r="C98" s="234"/>
      <c r="D98" s="165"/>
      <c r="E98" s="27"/>
      <c r="F98" s="293"/>
      <c r="G98" s="293"/>
      <c r="H98" s="165"/>
      <c r="I98" s="27"/>
      <c r="J98" s="289"/>
      <c r="K98" s="44"/>
      <c r="L98" s="256"/>
      <c r="M98" s="27"/>
    </row>
    <row r="99" spans="1:13" x14ac:dyDescent="0.2">
      <c r="A99" s="21" t="s">
        <v>9</v>
      </c>
      <c r="B99" s="293"/>
      <c r="C99" s="294"/>
      <c r="D99" s="165"/>
      <c r="E99" s="27"/>
      <c r="F99" s="234"/>
      <c r="G99" s="144"/>
      <c r="H99" s="165"/>
      <c r="I99" s="27"/>
      <c r="J99" s="289"/>
      <c r="K99" s="44"/>
      <c r="L99" s="256"/>
      <c r="M99" s="27"/>
    </row>
    <row r="100" spans="1:13" x14ac:dyDescent="0.2">
      <c r="A100" s="21" t="s">
        <v>10</v>
      </c>
      <c r="B100" s="293"/>
      <c r="C100" s="294"/>
      <c r="D100" s="165"/>
      <c r="E100" s="27"/>
      <c r="F100" s="234"/>
      <c r="G100" s="234"/>
      <c r="H100" s="165"/>
      <c r="I100" s="27"/>
      <c r="J100" s="289"/>
      <c r="K100" s="44"/>
      <c r="L100" s="256"/>
      <c r="M100" s="27"/>
    </row>
    <row r="101" spans="1:13" ht="15.75" x14ac:dyDescent="0.2">
      <c r="A101" s="694" t="s">
        <v>398</v>
      </c>
      <c r="B101" s="287"/>
      <c r="C101" s="287"/>
      <c r="D101" s="165"/>
      <c r="E101" s="418"/>
      <c r="F101" s="287"/>
      <c r="G101" s="287"/>
      <c r="H101" s="165"/>
      <c r="I101" s="418"/>
      <c r="J101" s="287"/>
      <c r="K101" s="287"/>
      <c r="L101" s="165"/>
      <c r="M101" s="23"/>
    </row>
    <row r="102" spans="1:13" x14ac:dyDescent="0.2">
      <c r="A102" s="694" t="s">
        <v>12</v>
      </c>
      <c r="B102" s="235"/>
      <c r="C102" s="291"/>
      <c r="D102" s="165"/>
      <c r="E102" s="418"/>
      <c r="F102" s="287"/>
      <c r="G102" s="287"/>
      <c r="H102" s="165"/>
      <c r="I102" s="418"/>
      <c r="J102" s="287"/>
      <c r="K102" s="287"/>
      <c r="L102" s="165"/>
      <c r="M102" s="23"/>
    </row>
    <row r="103" spans="1:13" x14ac:dyDescent="0.2">
      <c r="A103" s="694" t="s">
        <v>13</v>
      </c>
      <c r="B103" s="235"/>
      <c r="C103" s="291"/>
      <c r="D103" s="165"/>
      <c r="E103" s="418"/>
      <c r="F103" s="287"/>
      <c r="G103" s="287"/>
      <c r="H103" s="165"/>
      <c r="I103" s="418"/>
      <c r="J103" s="287"/>
      <c r="K103" s="287"/>
      <c r="L103" s="165"/>
      <c r="M103" s="23"/>
    </row>
    <row r="104" spans="1:13" ht="15.75" x14ac:dyDescent="0.2">
      <c r="A104" s="694" t="s">
        <v>399</v>
      </c>
      <c r="B104" s="287"/>
      <c r="C104" s="287"/>
      <c r="D104" s="165"/>
      <c r="E104" s="418"/>
      <c r="F104" s="287"/>
      <c r="G104" s="287"/>
      <c r="H104" s="165"/>
      <c r="I104" s="418"/>
      <c r="J104" s="287"/>
      <c r="K104" s="287"/>
      <c r="L104" s="165"/>
      <c r="M104" s="23"/>
    </row>
    <row r="105" spans="1:13" x14ac:dyDescent="0.2">
      <c r="A105" s="694" t="s">
        <v>12</v>
      </c>
      <c r="B105" s="235"/>
      <c r="C105" s="291"/>
      <c r="D105" s="165"/>
      <c r="E105" s="418"/>
      <c r="F105" s="287"/>
      <c r="G105" s="287"/>
      <c r="H105" s="165"/>
      <c r="I105" s="418"/>
      <c r="J105" s="287"/>
      <c r="K105" s="287"/>
      <c r="L105" s="165"/>
      <c r="M105" s="23"/>
    </row>
    <row r="106" spans="1:13" x14ac:dyDescent="0.2">
      <c r="A106" s="694" t="s">
        <v>13</v>
      </c>
      <c r="B106" s="235"/>
      <c r="C106" s="291"/>
      <c r="D106" s="165"/>
      <c r="E106" s="418"/>
      <c r="F106" s="287"/>
      <c r="G106" s="287"/>
      <c r="H106" s="165"/>
      <c r="I106" s="418"/>
      <c r="J106" s="287"/>
      <c r="K106" s="287"/>
      <c r="L106" s="165"/>
      <c r="M106" s="23"/>
    </row>
    <row r="107" spans="1:13" ht="15.75" x14ac:dyDescent="0.2">
      <c r="A107" s="21" t="s">
        <v>402</v>
      </c>
      <c r="B107" s="234"/>
      <c r="C107" s="144"/>
      <c r="D107" s="165"/>
      <c r="E107" s="27"/>
      <c r="F107" s="234"/>
      <c r="G107" s="144"/>
      <c r="H107" s="165"/>
      <c r="I107" s="27"/>
      <c r="J107" s="289"/>
      <c r="K107" s="44"/>
      <c r="L107" s="256"/>
      <c r="M107" s="27"/>
    </row>
    <row r="108" spans="1:13" ht="15.75" x14ac:dyDescent="0.2">
      <c r="A108" s="21" t="s">
        <v>403</v>
      </c>
      <c r="B108" s="234"/>
      <c r="C108" s="234"/>
      <c r="D108" s="165"/>
      <c r="E108" s="27"/>
      <c r="F108" s="234"/>
      <c r="G108" s="234"/>
      <c r="H108" s="165"/>
      <c r="I108" s="27"/>
      <c r="J108" s="289"/>
      <c r="K108" s="44"/>
      <c r="L108" s="256"/>
      <c r="M108" s="27"/>
    </row>
    <row r="109" spans="1:13" ht="15.75" x14ac:dyDescent="0.2">
      <c r="A109" s="21" t="s">
        <v>404</v>
      </c>
      <c r="B109" s="234"/>
      <c r="C109" s="234"/>
      <c r="D109" s="165"/>
      <c r="E109" s="27"/>
      <c r="F109" s="234"/>
      <c r="G109" s="234"/>
      <c r="H109" s="165"/>
      <c r="I109" s="27"/>
      <c r="J109" s="289"/>
      <c r="K109" s="44"/>
      <c r="L109" s="256"/>
      <c r="M109" s="27"/>
    </row>
    <row r="110" spans="1:13" ht="15.75" x14ac:dyDescent="0.2">
      <c r="A110" s="21" t="s">
        <v>405</v>
      </c>
      <c r="B110" s="234"/>
      <c r="C110" s="234"/>
      <c r="D110" s="165"/>
      <c r="E110" s="27"/>
      <c r="F110" s="234"/>
      <c r="G110" s="234"/>
      <c r="H110" s="165"/>
      <c r="I110" s="27"/>
      <c r="J110" s="289"/>
      <c r="K110" s="44"/>
      <c r="L110" s="256"/>
      <c r="M110" s="27"/>
    </row>
    <row r="111" spans="1:13" ht="15.75" x14ac:dyDescent="0.2">
      <c r="A111" s="13" t="s">
        <v>384</v>
      </c>
      <c r="B111" s="309"/>
      <c r="C111" s="158"/>
      <c r="D111" s="170"/>
      <c r="E111" s="11"/>
      <c r="F111" s="309"/>
      <c r="G111" s="158"/>
      <c r="H111" s="170"/>
      <c r="I111" s="11"/>
      <c r="J111" s="310"/>
      <c r="K111" s="236"/>
      <c r="L111" s="429"/>
      <c r="M111" s="11"/>
    </row>
    <row r="112" spans="1:13" x14ac:dyDescent="0.2">
      <c r="A112" s="21" t="s">
        <v>9</v>
      </c>
      <c r="B112" s="234"/>
      <c r="C112" s="144"/>
      <c r="D112" s="165"/>
      <c r="E112" s="27"/>
      <c r="F112" s="234"/>
      <c r="G112" s="144"/>
      <c r="H112" s="165"/>
      <c r="I112" s="27"/>
      <c r="J112" s="289"/>
      <c r="K112" s="44"/>
      <c r="L112" s="256"/>
      <c r="M112" s="27"/>
    </row>
    <row r="113" spans="1:14" x14ac:dyDescent="0.2">
      <c r="A113" s="21" t="s">
        <v>10</v>
      </c>
      <c r="B113" s="234"/>
      <c r="C113" s="144"/>
      <c r="D113" s="165"/>
      <c r="E113" s="27"/>
      <c r="F113" s="234"/>
      <c r="G113" s="144"/>
      <c r="H113" s="165"/>
      <c r="I113" s="27"/>
      <c r="J113" s="289"/>
      <c r="K113" s="44"/>
      <c r="L113" s="256"/>
      <c r="M113" s="27"/>
    </row>
    <row r="114" spans="1:14" x14ac:dyDescent="0.2">
      <c r="A114" s="21" t="s">
        <v>26</v>
      </c>
      <c r="B114" s="234"/>
      <c r="C114" s="144"/>
      <c r="D114" s="165"/>
      <c r="E114" s="27"/>
      <c r="F114" s="234"/>
      <c r="G114" s="144"/>
      <c r="H114" s="165"/>
      <c r="I114" s="27"/>
      <c r="J114" s="289"/>
      <c r="K114" s="44"/>
      <c r="L114" s="256"/>
      <c r="M114" s="27"/>
    </row>
    <row r="115" spans="1:14" x14ac:dyDescent="0.2">
      <c r="A115" s="694" t="s">
        <v>15</v>
      </c>
      <c r="B115" s="287"/>
      <c r="C115" s="287"/>
      <c r="D115" s="165"/>
      <c r="E115" s="418"/>
      <c r="F115" s="287"/>
      <c r="G115" s="287"/>
      <c r="H115" s="165"/>
      <c r="I115" s="418"/>
      <c r="J115" s="287"/>
      <c r="K115" s="287"/>
      <c r="L115" s="165"/>
      <c r="M115" s="23"/>
    </row>
    <row r="116" spans="1:14" ht="15.75" x14ac:dyDescent="0.2">
      <c r="A116" s="21" t="s">
        <v>410</v>
      </c>
      <c r="B116" s="234"/>
      <c r="C116" s="234"/>
      <c r="D116" s="165"/>
      <c r="E116" s="27"/>
      <c r="F116" s="234"/>
      <c r="G116" s="234"/>
      <c r="H116" s="165"/>
      <c r="I116" s="27"/>
      <c r="J116" s="289"/>
      <c r="K116" s="44"/>
      <c r="L116" s="256"/>
      <c r="M116" s="27"/>
    </row>
    <row r="117" spans="1:14" ht="15.75" x14ac:dyDescent="0.2">
      <c r="A117" s="21" t="s">
        <v>411</v>
      </c>
      <c r="B117" s="234"/>
      <c r="C117" s="234"/>
      <c r="D117" s="165"/>
      <c r="E117" s="27"/>
      <c r="F117" s="234"/>
      <c r="G117" s="234"/>
      <c r="H117" s="165"/>
      <c r="I117" s="27"/>
      <c r="J117" s="289"/>
      <c r="K117" s="44"/>
      <c r="L117" s="256"/>
      <c r="M117" s="27"/>
    </row>
    <row r="118" spans="1:14" ht="15.75" x14ac:dyDescent="0.2">
      <c r="A118" s="21" t="s">
        <v>405</v>
      </c>
      <c r="B118" s="234"/>
      <c r="C118" s="234"/>
      <c r="D118" s="165"/>
      <c r="E118" s="27"/>
      <c r="F118" s="234"/>
      <c r="G118" s="234"/>
      <c r="H118" s="165"/>
      <c r="I118" s="27"/>
      <c r="J118" s="289"/>
      <c r="K118" s="44"/>
      <c r="L118" s="256"/>
      <c r="M118" s="27"/>
    </row>
    <row r="119" spans="1:14" ht="15.75" x14ac:dyDescent="0.2">
      <c r="A119" s="13" t="s">
        <v>385</v>
      </c>
      <c r="B119" s="309"/>
      <c r="C119" s="158"/>
      <c r="D119" s="170"/>
      <c r="E119" s="11"/>
      <c r="F119" s="309"/>
      <c r="G119" s="158"/>
      <c r="H119" s="170"/>
      <c r="I119" s="11"/>
      <c r="J119" s="310"/>
      <c r="K119" s="236"/>
      <c r="L119" s="429"/>
      <c r="M119" s="11"/>
    </row>
    <row r="120" spans="1:14" x14ac:dyDescent="0.2">
      <c r="A120" s="21" t="s">
        <v>9</v>
      </c>
      <c r="B120" s="234"/>
      <c r="C120" s="144"/>
      <c r="D120" s="165"/>
      <c r="E120" s="27"/>
      <c r="F120" s="234"/>
      <c r="G120" s="144"/>
      <c r="H120" s="165"/>
      <c r="I120" s="27"/>
      <c r="J120" s="289"/>
      <c r="K120" s="44"/>
      <c r="L120" s="256"/>
      <c r="M120" s="27"/>
    </row>
    <row r="121" spans="1:14" x14ac:dyDescent="0.2">
      <c r="A121" s="21" t="s">
        <v>10</v>
      </c>
      <c r="B121" s="234"/>
      <c r="C121" s="144"/>
      <c r="D121" s="165"/>
      <c r="E121" s="27"/>
      <c r="F121" s="234"/>
      <c r="G121" s="144"/>
      <c r="H121" s="165"/>
      <c r="I121" s="27"/>
      <c r="J121" s="289"/>
      <c r="K121" s="44"/>
      <c r="L121" s="256"/>
      <c r="M121" s="27"/>
    </row>
    <row r="122" spans="1:14" x14ac:dyDescent="0.2">
      <c r="A122" s="21" t="s">
        <v>26</v>
      </c>
      <c r="B122" s="234"/>
      <c r="C122" s="144"/>
      <c r="D122" s="165"/>
      <c r="E122" s="27"/>
      <c r="F122" s="234"/>
      <c r="G122" s="144"/>
      <c r="H122" s="165"/>
      <c r="I122" s="27"/>
      <c r="J122" s="289"/>
      <c r="K122" s="44"/>
      <c r="L122" s="256"/>
      <c r="M122" s="27"/>
    </row>
    <row r="123" spans="1:14" x14ac:dyDescent="0.2">
      <c r="A123" s="694" t="s">
        <v>14</v>
      </c>
      <c r="B123" s="287"/>
      <c r="C123" s="287"/>
      <c r="D123" s="165"/>
      <c r="E123" s="418"/>
      <c r="F123" s="287"/>
      <c r="G123" s="287"/>
      <c r="H123" s="165"/>
      <c r="I123" s="418"/>
      <c r="J123" s="287"/>
      <c r="K123" s="287"/>
      <c r="L123" s="165"/>
      <c r="M123" s="23"/>
    </row>
    <row r="124" spans="1:14" ht="15.75" x14ac:dyDescent="0.2">
      <c r="A124" s="21" t="s">
        <v>412</v>
      </c>
      <c r="B124" s="234"/>
      <c r="C124" s="234"/>
      <c r="D124" s="165"/>
      <c r="E124" s="27"/>
      <c r="F124" s="234"/>
      <c r="G124" s="234"/>
      <c r="H124" s="165"/>
      <c r="I124" s="27"/>
      <c r="J124" s="289"/>
      <c r="K124" s="44"/>
      <c r="L124" s="256"/>
      <c r="M124" s="27"/>
    </row>
    <row r="125" spans="1:14" ht="15.75" x14ac:dyDescent="0.2">
      <c r="A125" s="21" t="s">
        <v>404</v>
      </c>
      <c r="B125" s="234"/>
      <c r="C125" s="234"/>
      <c r="D125" s="165"/>
      <c r="E125" s="27"/>
      <c r="F125" s="234"/>
      <c r="G125" s="234"/>
      <c r="H125" s="165"/>
      <c r="I125" s="27"/>
      <c r="J125" s="289"/>
      <c r="K125" s="44"/>
      <c r="L125" s="256"/>
      <c r="M125" s="27"/>
    </row>
    <row r="126" spans="1:14" ht="15.75" x14ac:dyDescent="0.2">
      <c r="A126" s="10" t="s">
        <v>405</v>
      </c>
      <c r="B126" s="45"/>
      <c r="C126" s="45"/>
      <c r="D126" s="166"/>
      <c r="E126" s="419"/>
      <c r="F126" s="45"/>
      <c r="G126" s="45"/>
      <c r="H126" s="166"/>
      <c r="I126" s="22"/>
      <c r="J126" s="290"/>
      <c r="K126" s="45"/>
      <c r="L126" s="257"/>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8"/>
      <c r="C130" s="728"/>
      <c r="D130" s="728"/>
      <c r="E130" s="300"/>
      <c r="F130" s="728"/>
      <c r="G130" s="728"/>
      <c r="H130" s="728"/>
      <c r="I130" s="300"/>
      <c r="J130" s="728"/>
      <c r="K130" s="728"/>
      <c r="L130" s="728"/>
      <c r="M130" s="300"/>
    </row>
    <row r="131" spans="1:14" s="3" customFormat="1" x14ac:dyDescent="0.2">
      <c r="A131" s="143"/>
      <c r="B131" s="724" t="s">
        <v>0</v>
      </c>
      <c r="C131" s="725"/>
      <c r="D131" s="725"/>
      <c r="E131" s="302"/>
      <c r="F131" s="724" t="s">
        <v>1</v>
      </c>
      <c r="G131" s="725"/>
      <c r="H131" s="725"/>
      <c r="I131" s="305"/>
      <c r="J131" s="724" t="s">
        <v>2</v>
      </c>
      <c r="K131" s="725"/>
      <c r="L131" s="725"/>
      <c r="M131" s="305"/>
      <c r="N131" s="147"/>
    </row>
    <row r="132" spans="1:14" s="3" customFormat="1" x14ac:dyDescent="0.2">
      <c r="A132" s="140"/>
      <c r="B132" s="151" t="s">
        <v>372</v>
      </c>
      <c r="C132" s="151" t="s">
        <v>373</v>
      </c>
      <c r="D132" s="246" t="s">
        <v>3</v>
      </c>
      <c r="E132" s="306" t="s">
        <v>29</v>
      </c>
      <c r="F132" s="151" t="s">
        <v>372</v>
      </c>
      <c r="G132" s="151" t="s">
        <v>373</v>
      </c>
      <c r="H132" s="206" t="s">
        <v>3</v>
      </c>
      <c r="I132" s="161" t="s">
        <v>29</v>
      </c>
      <c r="J132" s="247" t="s">
        <v>372</v>
      </c>
      <c r="K132" s="247" t="s">
        <v>373</v>
      </c>
      <c r="L132" s="248" t="s">
        <v>3</v>
      </c>
      <c r="M132" s="161" t="s">
        <v>29</v>
      </c>
      <c r="N132" s="147"/>
    </row>
    <row r="133" spans="1:14" s="3" customFormat="1" x14ac:dyDescent="0.2">
      <c r="A133" s="692"/>
      <c r="B133" s="155"/>
      <c r="C133" s="155"/>
      <c r="D133" s="248" t="s">
        <v>4</v>
      </c>
      <c r="E133" s="155" t="s">
        <v>30</v>
      </c>
      <c r="F133" s="160"/>
      <c r="G133" s="160"/>
      <c r="H133" s="206" t="s">
        <v>4</v>
      </c>
      <c r="I133" s="155" t="s">
        <v>30</v>
      </c>
      <c r="J133" s="155"/>
      <c r="K133" s="155"/>
      <c r="L133" s="149" t="s">
        <v>4</v>
      </c>
      <c r="M133" s="155" t="s">
        <v>30</v>
      </c>
      <c r="N133" s="147"/>
    </row>
    <row r="134" spans="1:14" s="3" customFormat="1" ht="15.75" x14ac:dyDescent="0.2">
      <c r="A134" s="14" t="s">
        <v>406</v>
      </c>
      <c r="B134" s="236">
        <v>1508392</v>
      </c>
      <c r="C134" s="310">
        <v>1428590</v>
      </c>
      <c r="D134" s="352">
        <f>IF(B134=0, "    ---- ", IF(ABS(ROUND(100/B134*C134-100,1))&lt;999,ROUND(100/B134*C134-100,1),IF(ROUND(100/B134*C134-100,1)&gt;999,999,-999)))</f>
        <v>-5.3</v>
      </c>
      <c r="E134" s="11">
        <f>IFERROR(100/'Skjema total MA'!C134*C134,0)</f>
        <v>6.0814888232741122</v>
      </c>
      <c r="F134" s="317"/>
      <c r="G134" s="318"/>
      <c r="H134" s="432"/>
      <c r="I134" s="24"/>
      <c r="J134" s="319">
        <f t="shared" ref="J134:K136" si="1">SUM(B134,F134)</f>
        <v>1508392</v>
      </c>
      <c r="K134" s="319">
        <f t="shared" si="1"/>
        <v>1428590</v>
      </c>
      <c r="L134" s="428">
        <f>IF(J134=0, "    ---- ", IF(ABS(ROUND(100/J134*K134-100,1))&lt;999,ROUND(100/J134*K134-100,1),IF(ROUND(100/J134*K134-100,1)&gt;999,999,-999)))</f>
        <v>-5.3</v>
      </c>
      <c r="M134" s="11">
        <f>IFERROR(100/'Skjema total MA'!I134*K134,0)</f>
        <v>6.0582704749278991</v>
      </c>
      <c r="N134" s="147"/>
    </row>
    <row r="135" spans="1:14" s="3" customFormat="1" ht="15.75" x14ac:dyDescent="0.2">
      <c r="A135" s="13" t="s">
        <v>409</v>
      </c>
      <c r="B135" s="236">
        <v>66551653</v>
      </c>
      <c r="C135" s="310">
        <v>72102299</v>
      </c>
      <c r="D135" s="170">
        <f>IF(B135=0, "    ---- ", IF(ABS(ROUND(100/B135*C135-100,1))&lt;999,ROUND(100/B135*C135-100,1),IF(ROUND(100/B135*C135-100,1)&gt;999,999,-999)))</f>
        <v>8.3000000000000007</v>
      </c>
      <c r="E135" s="11">
        <f>IFERROR(100/'Skjema total MA'!C135*C135,0)</f>
        <v>13.338664914557034</v>
      </c>
      <c r="F135" s="236"/>
      <c r="G135" s="310"/>
      <c r="H135" s="433"/>
      <c r="I135" s="24"/>
      <c r="J135" s="309">
        <f t="shared" si="1"/>
        <v>66551653</v>
      </c>
      <c r="K135" s="309">
        <f t="shared" si="1"/>
        <v>72102299</v>
      </c>
      <c r="L135" s="429">
        <f>IF(J135=0, "    ---- ", IF(ABS(ROUND(100/J135*K135-100,1))&lt;999,ROUND(100/J135*K135-100,1),IF(ROUND(100/J135*K135-100,1)&gt;999,999,-999)))</f>
        <v>8.3000000000000007</v>
      </c>
      <c r="M135" s="11">
        <f>IFERROR(100/'Skjema total MA'!I135*K135,0)</f>
        <v>13.27845457563186</v>
      </c>
      <c r="N135" s="147"/>
    </row>
    <row r="136" spans="1:14" s="3" customFormat="1" ht="15.75" x14ac:dyDescent="0.2">
      <c r="A136" s="13" t="s">
        <v>407</v>
      </c>
      <c r="B136" s="236">
        <v>0</v>
      </c>
      <c r="C136" s="310">
        <v>310329</v>
      </c>
      <c r="D136" s="170" t="str">
        <f>IF(B136=0, "    ---- ", IF(ABS(ROUND(100/B136*C136-100,1))&lt;999,ROUND(100/B136*C136-100,1),IF(ROUND(100/B136*C136-100,1)&gt;999,999,-999)))</f>
        <v xml:space="preserve">    ---- </v>
      </c>
      <c r="E136" s="11">
        <f>IFERROR(100/'Skjema total MA'!C136*C136,0)</f>
        <v>98.320196890432598</v>
      </c>
      <c r="F136" s="236"/>
      <c r="G136" s="310"/>
      <c r="H136" s="433"/>
      <c r="I136" s="24"/>
      <c r="J136" s="309">
        <f t="shared" si="1"/>
        <v>0</v>
      </c>
      <c r="K136" s="309">
        <f t="shared" si="1"/>
        <v>310329</v>
      </c>
      <c r="L136" s="429" t="str">
        <f>IF(J136=0, "    ---- ", IF(ABS(ROUND(100/J136*K136-100,1))&lt;999,ROUND(100/J136*K136-100,1),IF(ROUND(100/J136*K136-100,1)&gt;999,999,-999)))</f>
        <v xml:space="preserve">    ---- </v>
      </c>
      <c r="M136" s="11">
        <f>IFERROR(100/'Skjema total MA'!I136*K136,0)</f>
        <v>98.320196890432598</v>
      </c>
      <c r="N136" s="147"/>
    </row>
    <row r="137" spans="1:14" s="3" customFormat="1" ht="15.75" x14ac:dyDescent="0.2">
      <c r="A137" s="41" t="s">
        <v>413</v>
      </c>
      <c r="B137" s="278"/>
      <c r="C137" s="316"/>
      <c r="D137" s="168"/>
      <c r="E137" s="9"/>
      <c r="F137" s="278"/>
      <c r="G137" s="316"/>
      <c r="H137" s="434"/>
      <c r="I137" s="36"/>
      <c r="J137" s="315"/>
      <c r="K137" s="315"/>
      <c r="L137" s="430"/>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429" priority="132">
      <formula>kvartal &lt; 4</formula>
    </cfRule>
  </conditionalFormatting>
  <conditionalFormatting sqref="B69">
    <cfRule type="expression" dxfId="428" priority="100">
      <formula>kvartal &lt; 4</formula>
    </cfRule>
  </conditionalFormatting>
  <conditionalFormatting sqref="C69">
    <cfRule type="expression" dxfId="427" priority="99">
      <formula>kvartal &lt; 4</formula>
    </cfRule>
  </conditionalFormatting>
  <conditionalFormatting sqref="B72">
    <cfRule type="expression" dxfId="426" priority="98">
      <formula>kvartal &lt; 4</formula>
    </cfRule>
  </conditionalFormatting>
  <conditionalFormatting sqref="C72">
    <cfRule type="expression" dxfId="425" priority="97">
      <formula>kvartal &lt; 4</formula>
    </cfRule>
  </conditionalFormatting>
  <conditionalFormatting sqref="B80">
    <cfRule type="expression" dxfId="424" priority="96">
      <formula>kvartal &lt; 4</formula>
    </cfRule>
  </conditionalFormatting>
  <conditionalFormatting sqref="C80">
    <cfRule type="expression" dxfId="423" priority="95">
      <formula>kvartal &lt; 4</formula>
    </cfRule>
  </conditionalFormatting>
  <conditionalFormatting sqref="B83">
    <cfRule type="expression" dxfId="422" priority="94">
      <formula>kvartal &lt; 4</formula>
    </cfRule>
  </conditionalFormatting>
  <conditionalFormatting sqref="C83">
    <cfRule type="expression" dxfId="421" priority="93">
      <formula>kvartal &lt; 4</formula>
    </cfRule>
  </conditionalFormatting>
  <conditionalFormatting sqref="B90">
    <cfRule type="expression" dxfId="420" priority="84">
      <formula>kvartal &lt; 4</formula>
    </cfRule>
  </conditionalFormatting>
  <conditionalFormatting sqref="C90">
    <cfRule type="expression" dxfId="419" priority="83">
      <formula>kvartal &lt; 4</formula>
    </cfRule>
  </conditionalFormatting>
  <conditionalFormatting sqref="B93">
    <cfRule type="expression" dxfId="418" priority="82">
      <formula>kvartal &lt; 4</formula>
    </cfRule>
  </conditionalFormatting>
  <conditionalFormatting sqref="C93">
    <cfRule type="expression" dxfId="417" priority="81">
      <formula>kvartal &lt; 4</formula>
    </cfRule>
  </conditionalFormatting>
  <conditionalFormatting sqref="B101">
    <cfRule type="expression" dxfId="416" priority="80">
      <formula>kvartal &lt; 4</formula>
    </cfRule>
  </conditionalFormatting>
  <conditionalFormatting sqref="C101">
    <cfRule type="expression" dxfId="415" priority="79">
      <formula>kvartal &lt; 4</formula>
    </cfRule>
  </conditionalFormatting>
  <conditionalFormatting sqref="B104">
    <cfRule type="expression" dxfId="414" priority="78">
      <formula>kvartal &lt; 4</formula>
    </cfRule>
  </conditionalFormatting>
  <conditionalFormatting sqref="C104">
    <cfRule type="expression" dxfId="413" priority="77">
      <formula>kvartal &lt; 4</formula>
    </cfRule>
  </conditionalFormatting>
  <conditionalFormatting sqref="B115">
    <cfRule type="expression" dxfId="412" priority="76">
      <formula>kvartal &lt; 4</formula>
    </cfRule>
  </conditionalFormatting>
  <conditionalFormatting sqref="C115">
    <cfRule type="expression" dxfId="411" priority="75">
      <formula>kvartal &lt; 4</formula>
    </cfRule>
  </conditionalFormatting>
  <conditionalFormatting sqref="B123">
    <cfRule type="expression" dxfId="410" priority="74">
      <formula>kvartal &lt; 4</formula>
    </cfRule>
  </conditionalFormatting>
  <conditionalFormatting sqref="C123">
    <cfRule type="expression" dxfId="409" priority="73">
      <formula>kvartal &lt; 4</formula>
    </cfRule>
  </conditionalFormatting>
  <conditionalFormatting sqref="F70">
    <cfRule type="expression" dxfId="408" priority="72">
      <formula>kvartal &lt; 4</formula>
    </cfRule>
  </conditionalFormatting>
  <conditionalFormatting sqref="G70">
    <cfRule type="expression" dxfId="407" priority="71">
      <formula>kvartal &lt; 4</formula>
    </cfRule>
  </conditionalFormatting>
  <conditionalFormatting sqref="F71:G71">
    <cfRule type="expression" dxfId="406" priority="70">
      <formula>kvartal &lt; 4</formula>
    </cfRule>
  </conditionalFormatting>
  <conditionalFormatting sqref="F73:G74">
    <cfRule type="expression" dxfId="405" priority="69">
      <formula>kvartal &lt; 4</formula>
    </cfRule>
  </conditionalFormatting>
  <conditionalFormatting sqref="F81:G82">
    <cfRule type="expression" dxfId="404" priority="68">
      <formula>kvartal &lt; 4</formula>
    </cfRule>
  </conditionalFormatting>
  <conditionalFormatting sqref="F84:G85">
    <cfRule type="expression" dxfId="403" priority="67">
      <formula>kvartal &lt; 4</formula>
    </cfRule>
  </conditionalFormatting>
  <conditionalFormatting sqref="F91:G92">
    <cfRule type="expression" dxfId="402" priority="62">
      <formula>kvartal &lt; 4</formula>
    </cfRule>
  </conditionalFormatting>
  <conditionalFormatting sqref="F94:G95">
    <cfRule type="expression" dxfId="401" priority="61">
      <formula>kvartal &lt; 4</formula>
    </cfRule>
  </conditionalFormatting>
  <conditionalFormatting sqref="F102:G103">
    <cfRule type="expression" dxfId="400" priority="60">
      <formula>kvartal &lt; 4</formula>
    </cfRule>
  </conditionalFormatting>
  <conditionalFormatting sqref="F105:G106">
    <cfRule type="expression" dxfId="399" priority="59">
      <formula>kvartal &lt; 4</formula>
    </cfRule>
  </conditionalFormatting>
  <conditionalFormatting sqref="F115">
    <cfRule type="expression" dxfId="398" priority="58">
      <formula>kvartal &lt; 4</formula>
    </cfRule>
  </conditionalFormatting>
  <conditionalFormatting sqref="G115">
    <cfRule type="expression" dxfId="397" priority="57">
      <formula>kvartal &lt; 4</formula>
    </cfRule>
  </conditionalFormatting>
  <conditionalFormatting sqref="F123:G123">
    <cfRule type="expression" dxfId="396" priority="56">
      <formula>kvartal &lt; 4</formula>
    </cfRule>
  </conditionalFormatting>
  <conditionalFormatting sqref="F69:G69">
    <cfRule type="expression" dxfId="395" priority="55">
      <formula>kvartal &lt; 4</formula>
    </cfRule>
  </conditionalFormatting>
  <conditionalFormatting sqref="F72:G72">
    <cfRule type="expression" dxfId="394" priority="54">
      <formula>kvartal &lt; 4</formula>
    </cfRule>
  </conditionalFormatting>
  <conditionalFormatting sqref="F80:G80">
    <cfRule type="expression" dxfId="393" priority="53">
      <formula>kvartal &lt; 4</formula>
    </cfRule>
  </conditionalFormatting>
  <conditionalFormatting sqref="F83:G83">
    <cfRule type="expression" dxfId="392" priority="52">
      <formula>kvartal &lt; 4</formula>
    </cfRule>
  </conditionalFormatting>
  <conditionalFormatting sqref="F90:G90">
    <cfRule type="expression" dxfId="391" priority="46">
      <formula>kvartal &lt; 4</formula>
    </cfRule>
  </conditionalFormatting>
  <conditionalFormatting sqref="F93">
    <cfRule type="expression" dxfId="390" priority="45">
      <formula>kvartal &lt; 4</formula>
    </cfRule>
  </conditionalFormatting>
  <conditionalFormatting sqref="G93">
    <cfRule type="expression" dxfId="389" priority="44">
      <formula>kvartal &lt; 4</formula>
    </cfRule>
  </conditionalFormatting>
  <conditionalFormatting sqref="F101">
    <cfRule type="expression" dxfId="388" priority="43">
      <formula>kvartal &lt; 4</formula>
    </cfRule>
  </conditionalFormatting>
  <conditionalFormatting sqref="G101">
    <cfRule type="expression" dxfId="387" priority="42">
      <formula>kvartal &lt; 4</formula>
    </cfRule>
  </conditionalFormatting>
  <conditionalFormatting sqref="G104">
    <cfRule type="expression" dxfId="386" priority="41">
      <formula>kvartal &lt; 4</formula>
    </cfRule>
  </conditionalFormatting>
  <conditionalFormatting sqref="F104">
    <cfRule type="expression" dxfId="385" priority="40">
      <formula>kvartal &lt; 4</formula>
    </cfRule>
  </conditionalFormatting>
  <conditionalFormatting sqref="J69:K73">
    <cfRule type="expression" dxfId="384" priority="39">
      <formula>kvartal &lt; 4</formula>
    </cfRule>
  </conditionalFormatting>
  <conditionalFormatting sqref="J74:K74">
    <cfRule type="expression" dxfId="383" priority="38">
      <formula>kvartal &lt; 4</formula>
    </cfRule>
  </conditionalFormatting>
  <conditionalFormatting sqref="J80:K85">
    <cfRule type="expression" dxfId="382" priority="37">
      <formula>kvartal &lt; 4</formula>
    </cfRule>
  </conditionalFormatting>
  <conditionalFormatting sqref="J90:K95">
    <cfRule type="expression" dxfId="381" priority="34">
      <formula>kvartal &lt; 4</formula>
    </cfRule>
  </conditionalFormatting>
  <conditionalFormatting sqref="J101:K106">
    <cfRule type="expression" dxfId="380" priority="33">
      <formula>kvartal &lt; 4</formula>
    </cfRule>
  </conditionalFormatting>
  <conditionalFormatting sqref="J115:K115">
    <cfRule type="expression" dxfId="379" priority="32">
      <formula>kvartal &lt; 4</formula>
    </cfRule>
  </conditionalFormatting>
  <conditionalFormatting sqref="J123:K123">
    <cfRule type="expression" dxfId="378" priority="31">
      <formula>kvartal &lt; 4</formula>
    </cfRule>
  </conditionalFormatting>
  <conditionalFormatting sqref="A50:A52">
    <cfRule type="expression" dxfId="377" priority="12">
      <formula>kvartal &lt; 4</formula>
    </cfRule>
  </conditionalFormatting>
  <conditionalFormatting sqref="A69:A74">
    <cfRule type="expression" dxfId="376" priority="10">
      <formula>kvartal &lt; 4</formula>
    </cfRule>
  </conditionalFormatting>
  <conditionalFormatting sqref="A80:A85">
    <cfRule type="expression" dxfId="375" priority="9">
      <formula>kvartal &lt; 4</formula>
    </cfRule>
  </conditionalFormatting>
  <conditionalFormatting sqref="A90:A95">
    <cfRule type="expression" dxfId="374" priority="6">
      <formula>kvartal &lt; 4</formula>
    </cfRule>
  </conditionalFormatting>
  <conditionalFormatting sqref="A101:A106">
    <cfRule type="expression" dxfId="373" priority="5">
      <formula>kvartal &lt; 4</formula>
    </cfRule>
  </conditionalFormatting>
  <conditionalFormatting sqref="A115">
    <cfRule type="expression" dxfId="372" priority="4">
      <formula>kvartal &lt; 4</formula>
    </cfRule>
  </conditionalFormatting>
  <conditionalFormatting sqref="A123">
    <cfRule type="expression" dxfId="371" priority="3">
      <formula>kvartal &lt; 4</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144"/>
  <sheetViews>
    <sheetView showGridLines="0" zoomScale="90" zoomScaleNormal="90" workbookViewId="0"/>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130</v>
      </c>
      <c r="B1" s="695">
        <v>56</v>
      </c>
      <c r="C1" s="541" t="s">
        <v>360</v>
      </c>
      <c r="D1" s="26"/>
      <c r="E1" s="26"/>
      <c r="F1" s="26"/>
      <c r="G1" s="26"/>
      <c r="H1" s="26"/>
      <c r="I1" s="26"/>
      <c r="J1" s="26"/>
      <c r="K1" s="26"/>
      <c r="L1" s="26"/>
      <c r="M1" s="26"/>
    </row>
    <row r="2" spans="1:14" ht="15.75" x14ac:dyDescent="0.25">
      <c r="A2" s="164" t="s">
        <v>28</v>
      </c>
      <c r="B2" s="727"/>
      <c r="C2" s="727"/>
      <c r="D2" s="727"/>
      <c r="E2" s="538"/>
      <c r="F2" s="727"/>
      <c r="G2" s="727"/>
      <c r="H2" s="727"/>
      <c r="I2" s="538"/>
      <c r="J2" s="727"/>
      <c r="K2" s="727"/>
      <c r="L2" s="727"/>
      <c r="M2" s="538"/>
    </row>
    <row r="3" spans="1:14" ht="15.75" x14ac:dyDescent="0.25">
      <c r="A3" s="162"/>
      <c r="B3" s="538"/>
      <c r="C3" s="538"/>
      <c r="D3" s="538"/>
      <c r="E3" s="538"/>
      <c r="F3" s="538"/>
      <c r="G3" s="538"/>
      <c r="H3" s="538"/>
      <c r="I3" s="538"/>
      <c r="J3" s="538"/>
      <c r="K3" s="538"/>
      <c r="L3" s="538"/>
      <c r="M3" s="538"/>
    </row>
    <row r="4" spans="1:14" x14ac:dyDescent="0.2">
      <c r="A4" s="143"/>
      <c r="B4" s="724" t="s">
        <v>0</v>
      </c>
      <c r="C4" s="725"/>
      <c r="D4" s="725"/>
      <c r="E4" s="536"/>
      <c r="F4" s="724" t="s">
        <v>1</v>
      </c>
      <c r="G4" s="725"/>
      <c r="H4" s="725"/>
      <c r="I4" s="537"/>
      <c r="J4" s="724" t="s">
        <v>2</v>
      </c>
      <c r="K4" s="725"/>
      <c r="L4" s="725"/>
      <c r="M4" s="537"/>
    </row>
    <row r="5" spans="1:14" x14ac:dyDescent="0.2">
      <c r="A5" s="157"/>
      <c r="B5" s="151" t="s">
        <v>372</v>
      </c>
      <c r="C5" s="151" t="s">
        <v>373</v>
      </c>
      <c r="D5" s="246" t="s">
        <v>3</v>
      </c>
      <c r="E5" s="306" t="s">
        <v>29</v>
      </c>
      <c r="F5" s="151" t="s">
        <v>372</v>
      </c>
      <c r="G5" s="151" t="s">
        <v>373</v>
      </c>
      <c r="H5" s="246" t="s">
        <v>3</v>
      </c>
      <c r="I5" s="161" t="s">
        <v>29</v>
      </c>
      <c r="J5" s="151" t="s">
        <v>372</v>
      </c>
      <c r="K5" s="151" t="s">
        <v>373</v>
      </c>
      <c r="L5" s="246" t="s">
        <v>3</v>
      </c>
      <c r="M5" s="161" t="s">
        <v>29</v>
      </c>
    </row>
    <row r="6" spans="1:14" x14ac:dyDescent="0.2">
      <c r="A6" s="691"/>
      <c r="B6" s="155"/>
      <c r="C6" s="155"/>
      <c r="D6" s="248" t="s">
        <v>4</v>
      </c>
      <c r="E6" s="155" t="s">
        <v>30</v>
      </c>
      <c r="F6" s="160"/>
      <c r="G6" s="160"/>
      <c r="H6" s="246" t="s">
        <v>4</v>
      </c>
      <c r="I6" s="155" t="s">
        <v>30</v>
      </c>
      <c r="J6" s="160"/>
      <c r="K6" s="160"/>
      <c r="L6" s="246" t="s">
        <v>4</v>
      </c>
      <c r="M6" s="155" t="s">
        <v>30</v>
      </c>
    </row>
    <row r="7" spans="1:14" ht="15.75" x14ac:dyDescent="0.2">
      <c r="A7" s="14" t="s">
        <v>23</v>
      </c>
      <c r="B7" s="307"/>
      <c r="C7" s="308"/>
      <c r="D7" s="352"/>
      <c r="E7" s="11"/>
      <c r="F7" s="307"/>
      <c r="G7" s="308"/>
      <c r="H7" s="352"/>
      <c r="I7" s="159"/>
      <c r="J7" s="309"/>
      <c r="K7" s="310"/>
      <c r="L7" s="428"/>
      <c r="M7" s="11"/>
    </row>
    <row r="8" spans="1:14" ht="15.75" x14ac:dyDescent="0.2">
      <c r="A8" s="21" t="s">
        <v>25</v>
      </c>
      <c r="B8" s="283"/>
      <c r="C8" s="284"/>
      <c r="D8" s="165"/>
      <c r="E8" s="27"/>
      <c r="F8" s="287"/>
      <c r="G8" s="288"/>
      <c r="H8" s="165"/>
      <c r="I8" s="175"/>
      <c r="J8" s="234"/>
      <c r="K8" s="289"/>
      <c r="L8" s="256"/>
      <c r="M8" s="27"/>
    </row>
    <row r="9" spans="1:14" ht="15.75" x14ac:dyDescent="0.2">
      <c r="A9" s="21" t="s">
        <v>24</v>
      </c>
      <c r="B9" s="283"/>
      <c r="C9" s="284"/>
      <c r="D9" s="165"/>
      <c r="E9" s="27"/>
      <c r="F9" s="287"/>
      <c r="G9" s="288"/>
      <c r="H9" s="165"/>
      <c r="I9" s="175"/>
      <c r="J9" s="234"/>
      <c r="K9" s="289"/>
      <c r="L9" s="256"/>
      <c r="M9" s="27"/>
    </row>
    <row r="10" spans="1:14" ht="15.75" x14ac:dyDescent="0.2">
      <c r="A10" s="13" t="s">
        <v>383</v>
      </c>
      <c r="B10" s="311"/>
      <c r="C10" s="312"/>
      <c r="D10" s="170"/>
      <c r="E10" s="11"/>
      <c r="F10" s="311"/>
      <c r="G10" s="312"/>
      <c r="H10" s="170"/>
      <c r="I10" s="159"/>
      <c r="J10" s="309"/>
      <c r="K10" s="310"/>
      <c r="L10" s="429"/>
      <c r="M10" s="11"/>
    </row>
    <row r="11" spans="1:14" s="43" customFormat="1" ht="15.75" x14ac:dyDescent="0.2">
      <c r="A11" s="13" t="s">
        <v>384</v>
      </c>
      <c r="B11" s="311"/>
      <c r="C11" s="312"/>
      <c r="D11" s="170"/>
      <c r="E11" s="11"/>
      <c r="F11" s="311"/>
      <c r="G11" s="312"/>
      <c r="H11" s="170"/>
      <c r="I11" s="159"/>
      <c r="J11" s="309"/>
      <c r="K11" s="310"/>
      <c r="L11" s="429"/>
      <c r="M11" s="11"/>
      <c r="N11" s="142"/>
    </row>
    <row r="12" spans="1:14" s="43" customFormat="1" ht="15.75" x14ac:dyDescent="0.2">
      <c r="A12" s="41" t="s">
        <v>385</v>
      </c>
      <c r="B12" s="313"/>
      <c r="C12" s="314"/>
      <c r="D12" s="168"/>
      <c r="E12" s="36"/>
      <c r="F12" s="313"/>
      <c r="G12" s="314"/>
      <c r="H12" s="168"/>
      <c r="I12" s="168"/>
      <c r="J12" s="315"/>
      <c r="K12" s="316"/>
      <c r="L12" s="430"/>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271</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268</v>
      </c>
      <c r="B17" s="156"/>
      <c r="C17" s="156"/>
      <c r="D17" s="150"/>
      <c r="E17" s="150"/>
      <c r="F17" s="156"/>
      <c r="G17" s="156"/>
      <c r="H17" s="156"/>
      <c r="I17" s="156"/>
      <c r="J17" s="156"/>
      <c r="K17" s="156"/>
      <c r="L17" s="156"/>
      <c r="M17" s="156"/>
    </row>
    <row r="18" spans="1:14" ht="15.75" x14ac:dyDescent="0.25">
      <c r="B18" s="728"/>
      <c r="C18" s="728"/>
      <c r="D18" s="728"/>
      <c r="E18" s="538"/>
      <c r="F18" s="728"/>
      <c r="G18" s="728"/>
      <c r="H18" s="728"/>
      <c r="I18" s="538"/>
      <c r="J18" s="728"/>
      <c r="K18" s="728"/>
      <c r="L18" s="728"/>
      <c r="M18" s="538"/>
    </row>
    <row r="19" spans="1:14" x14ac:dyDescent="0.2">
      <c r="A19" s="143"/>
      <c r="B19" s="724" t="s">
        <v>0</v>
      </c>
      <c r="C19" s="725"/>
      <c r="D19" s="725"/>
      <c r="E19" s="536"/>
      <c r="F19" s="724" t="s">
        <v>1</v>
      </c>
      <c r="G19" s="725"/>
      <c r="H19" s="725"/>
      <c r="I19" s="537"/>
      <c r="J19" s="724" t="s">
        <v>2</v>
      </c>
      <c r="K19" s="725"/>
      <c r="L19" s="725"/>
      <c r="M19" s="537"/>
    </row>
    <row r="20" spans="1:14" x14ac:dyDescent="0.2">
      <c r="A20" s="140" t="s">
        <v>5</v>
      </c>
      <c r="B20" s="243" t="s">
        <v>372</v>
      </c>
      <c r="C20" s="243" t="s">
        <v>373</v>
      </c>
      <c r="D20" s="161" t="s">
        <v>3</v>
      </c>
      <c r="E20" s="306" t="s">
        <v>29</v>
      </c>
      <c r="F20" s="243" t="s">
        <v>372</v>
      </c>
      <c r="G20" s="243" t="s">
        <v>373</v>
      </c>
      <c r="H20" s="161" t="s">
        <v>3</v>
      </c>
      <c r="I20" s="161" t="s">
        <v>29</v>
      </c>
      <c r="J20" s="243" t="s">
        <v>372</v>
      </c>
      <c r="K20" s="243" t="s">
        <v>373</v>
      </c>
      <c r="L20" s="161" t="s">
        <v>3</v>
      </c>
      <c r="M20" s="161" t="s">
        <v>29</v>
      </c>
    </row>
    <row r="21" spans="1:14" x14ac:dyDescent="0.2">
      <c r="A21" s="692"/>
      <c r="B21" s="155"/>
      <c r="C21" s="155"/>
      <c r="D21" s="248" t="s">
        <v>4</v>
      </c>
      <c r="E21" s="155" t="s">
        <v>30</v>
      </c>
      <c r="F21" s="160"/>
      <c r="G21" s="160"/>
      <c r="H21" s="246" t="s">
        <v>4</v>
      </c>
      <c r="I21" s="155" t="s">
        <v>30</v>
      </c>
      <c r="J21" s="160"/>
      <c r="K21" s="160"/>
      <c r="L21" s="155" t="s">
        <v>4</v>
      </c>
      <c r="M21" s="155" t="s">
        <v>30</v>
      </c>
    </row>
    <row r="22" spans="1:14" ht="15.75" x14ac:dyDescent="0.2">
      <c r="A22" s="14" t="s">
        <v>23</v>
      </c>
      <c r="B22" s="317"/>
      <c r="C22" s="317"/>
      <c r="D22" s="352"/>
      <c r="E22" s="11"/>
      <c r="F22" s="319"/>
      <c r="G22" s="319"/>
      <c r="H22" s="352"/>
      <c r="I22" s="11"/>
      <c r="J22" s="317"/>
      <c r="K22" s="317"/>
      <c r="L22" s="428"/>
      <c r="M22" s="24"/>
    </row>
    <row r="23" spans="1:14" ht="15.75" x14ac:dyDescent="0.2">
      <c r="A23" s="297" t="s">
        <v>392</v>
      </c>
      <c r="B23" s="283"/>
      <c r="C23" s="283"/>
      <c r="D23" s="165"/>
      <c r="E23" s="11"/>
      <c r="F23" s="292"/>
      <c r="G23" s="292"/>
      <c r="H23" s="165"/>
      <c r="I23" s="418"/>
      <c r="J23" s="292"/>
      <c r="K23" s="292"/>
      <c r="L23" s="165"/>
      <c r="M23" s="23"/>
    </row>
    <row r="24" spans="1:14" ht="15.75" x14ac:dyDescent="0.2">
      <c r="A24" s="297" t="s">
        <v>393</v>
      </c>
      <c r="B24" s="283"/>
      <c r="C24" s="283"/>
      <c r="D24" s="165"/>
      <c r="E24" s="11"/>
      <c r="F24" s="292"/>
      <c r="G24" s="292"/>
      <c r="H24" s="165"/>
      <c r="I24" s="418"/>
      <c r="J24" s="292"/>
      <c r="K24" s="292"/>
      <c r="L24" s="165"/>
      <c r="M24" s="23"/>
    </row>
    <row r="25" spans="1:14" ht="15.75" x14ac:dyDescent="0.2">
      <c r="A25" s="297" t="s">
        <v>394</v>
      </c>
      <c r="B25" s="283"/>
      <c r="C25" s="283"/>
      <c r="D25" s="165"/>
      <c r="E25" s="11"/>
      <c r="F25" s="292"/>
      <c r="G25" s="292"/>
      <c r="H25" s="165"/>
      <c r="I25" s="418"/>
      <c r="J25" s="292"/>
      <c r="K25" s="292"/>
      <c r="L25" s="165"/>
      <c r="M25" s="23"/>
    </row>
    <row r="26" spans="1:14" ht="15.75" x14ac:dyDescent="0.2">
      <c r="A26" s="297" t="s">
        <v>395</v>
      </c>
      <c r="B26" s="283"/>
      <c r="C26" s="283"/>
      <c r="D26" s="165"/>
      <c r="E26" s="11"/>
      <c r="F26" s="292"/>
      <c r="G26" s="292"/>
      <c r="H26" s="165"/>
      <c r="I26" s="418"/>
      <c r="J26" s="292"/>
      <c r="K26" s="292"/>
      <c r="L26" s="165"/>
      <c r="M26" s="23"/>
    </row>
    <row r="27" spans="1:14" x14ac:dyDescent="0.2">
      <c r="A27" s="297" t="s">
        <v>11</v>
      </c>
      <c r="B27" s="283"/>
      <c r="C27" s="283"/>
      <c r="D27" s="165"/>
      <c r="E27" s="11"/>
      <c r="F27" s="292"/>
      <c r="G27" s="292"/>
      <c r="H27" s="165"/>
      <c r="I27" s="418"/>
      <c r="J27" s="292"/>
      <c r="K27" s="292"/>
      <c r="L27" s="165"/>
      <c r="M27" s="23"/>
    </row>
    <row r="28" spans="1:14" ht="15.75" x14ac:dyDescent="0.2">
      <c r="A28" s="49" t="s">
        <v>272</v>
      </c>
      <c r="B28" s="44"/>
      <c r="C28" s="289"/>
      <c r="D28" s="165"/>
      <c r="E28" s="11"/>
      <c r="F28" s="234"/>
      <c r="G28" s="289"/>
      <c r="H28" s="165"/>
      <c r="I28" s="27"/>
      <c r="J28" s="44"/>
      <c r="K28" s="44"/>
      <c r="L28" s="256"/>
      <c r="M28" s="23"/>
    </row>
    <row r="29" spans="1:14" s="3" customFormat="1" ht="15.75" x14ac:dyDescent="0.2">
      <c r="A29" s="13" t="s">
        <v>383</v>
      </c>
      <c r="B29" s="236"/>
      <c r="C29" s="236"/>
      <c r="D29" s="170"/>
      <c r="E29" s="11"/>
      <c r="F29" s="309"/>
      <c r="G29" s="309"/>
      <c r="H29" s="170"/>
      <c r="I29" s="11"/>
      <c r="J29" s="236"/>
      <c r="K29" s="236"/>
      <c r="L29" s="429"/>
      <c r="M29" s="24"/>
      <c r="N29" s="147"/>
    </row>
    <row r="30" spans="1:14" s="3" customFormat="1" ht="15.75" x14ac:dyDescent="0.2">
      <c r="A30" s="297" t="s">
        <v>392</v>
      </c>
      <c r="B30" s="283"/>
      <c r="C30" s="283"/>
      <c r="D30" s="165"/>
      <c r="E30" s="11"/>
      <c r="F30" s="292"/>
      <c r="G30" s="292"/>
      <c r="H30" s="165"/>
      <c r="I30" s="418"/>
      <c r="J30" s="292"/>
      <c r="K30" s="292"/>
      <c r="L30" s="165"/>
      <c r="M30" s="23"/>
      <c r="N30" s="147"/>
    </row>
    <row r="31" spans="1:14" s="3" customFormat="1" ht="15.75" x14ac:dyDescent="0.2">
      <c r="A31" s="297" t="s">
        <v>393</v>
      </c>
      <c r="B31" s="283"/>
      <c r="C31" s="283"/>
      <c r="D31" s="165"/>
      <c r="E31" s="11"/>
      <c r="F31" s="292"/>
      <c r="G31" s="292"/>
      <c r="H31" s="165"/>
      <c r="I31" s="418"/>
      <c r="J31" s="292"/>
      <c r="K31" s="292"/>
      <c r="L31" s="165"/>
      <c r="M31" s="23"/>
      <c r="N31" s="147"/>
    </row>
    <row r="32" spans="1:14" ht="15.75" x14ac:dyDescent="0.2">
      <c r="A32" s="297" t="s">
        <v>394</v>
      </c>
      <c r="B32" s="283"/>
      <c r="C32" s="283"/>
      <c r="D32" s="165"/>
      <c r="E32" s="11"/>
      <c r="F32" s="292"/>
      <c r="G32" s="292"/>
      <c r="H32" s="165"/>
      <c r="I32" s="418"/>
      <c r="J32" s="292"/>
      <c r="K32" s="292"/>
      <c r="L32" s="165"/>
      <c r="M32" s="23"/>
    </row>
    <row r="33" spans="1:14" ht="15.75" x14ac:dyDescent="0.2">
      <c r="A33" s="297" t="s">
        <v>395</v>
      </c>
      <c r="B33" s="283"/>
      <c r="C33" s="283"/>
      <c r="D33" s="165"/>
      <c r="E33" s="11"/>
      <c r="F33" s="292"/>
      <c r="G33" s="292"/>
      <c r="H33" s="165"/>
      <c r="I33" s="418"/>
      <c r="J33" s="292"/>
      <c r="K33" s="292"/>
      <c r="L33" s="165"/>
      <c r="M33" s="23"/>
    </row>
    <row r="34" spans="1:14" ht="15.75" x14ac:dyDescent="0.2">
      <c r="A34" s="13" t="s">
        <v>384</v>
      </c>
      <c r="B34" s="236"/>
      <c r="C34" s="310"/>
      <c r="D34" s="170"/>
      <c r="E34" s="11"/>
      <c r="F34" s="309"/>
      <c r="G34" s="310"/>
      <c r="H34" s="170"/>
      <c r="I34" s="11"/>
      <c r="J34" s="236"/>
      <c r="K34" s="236"/>
      <c r="L34" s="429"/>
      <c r="M34" s="24"/>
    </row>
    <row r="35" spans="1:14" ht="15.75" x14ac:dyDescent="0.2">
      <c r="A35" s="13" t="s">
        <v>385</v>
      </c>
      <c r="B35" s="236"/>
      <c r="C35" s="310"/>
      <c r="D35" s="170"/>
      <c r="E35" s="11"/>
      <c r="F35" s="309"/>
      <c r="G35" s="310"/>
      <c r="H35" s="170"/>
      <c r="I35" s="11"/>
      <c r="J35" s="236"/>
      <c r="K35" s="236"/>
      <c r="L35" s="429"/>
      <c r="M35" s="24"/>
    </row>
    <row r="36" spans="1:14" ht="15.75" x14ac:dyDescent="0.2">
      <c r="A36" s="12" t="s">
        <v>280</v>
      </c>
      <c r="B36" s="236"/>
      <c r="C36" s="310"/>
      <c r="D36" s="170"/>
      <c r="E36" s="11"/>
      <c r="F36" s="320"/>
      <c r="G36" s="321"/>
      <c r="H36" s="170"/>
      <c r="I36" s="435"/>
      <c r="J36" s="236"/>
      <c r="K36" s="236"/>
      <c r="L36" s="429"/>
      <c r="M36" s="24"/>
    </row>
    <row r="37" spans="1:14" ht="15.75" x14ac:dyDescent="0.2">
      <c r="A37" s="12" t="s">
        <v>387</v>
      </c>
      <c r="B37" s="236"/>
      <c r="C37" s="310"/>
      <c r="D37" s="170"/>
      <c r="E37" s="11"/>
      <c r="F37" s="320"/>
      <c r="G37" s="322"/>
      <c r="H37" s="170"/>
      <c r="I37" s="435"/>
      <c r="J37" s="236"/>
      <c r="K37" s="236"/>
      <c r="L37" s="429"/>
      <c r="M37" s="24"/>
    </row>
    <row r="38" spans="1:14" ht="15.75" x14ac:dyDescent="0.2">
      <c r="A38" s="12" t="s">
        <v>388</v>
      </c>
      <c r="B38" s="236"/>
      <c r="C38" s="310"/>
      <c r="D38" s="170"/>
      <c r="E38" s="24"/>
      <c r="F38" s="320"/>
      <c r="G38" s="321"/>
      <c r="H38" s="170"/>
      <c r="I38" s="435"/>
      <c r="J38" s="236"/>
      <c r="K38" s="236"/>
      <c r="L38" s="429"/>
      <c r="M38" s="24"/>
    </row>
    <row r="39" spans="1:14" ht="15.75" x14ac:dyDescent="0.2">
      <c r="A39" s="18" t="s">
        <v>389</v>
      </c>
      <c r="B39" s="278"/>
      <c r="C39" s="316"/>
      <c r="D39" s="168"/>
      <c r="E39" s="36"/>
      <c r="F39" s="323"/>
      <c r="G39" s="324"/>
      <c r="H39" s="168"/>
      <c r="I39" s="36"/>
      <c r="J39" s="236"/>
      <c r="K39" s="236"/>
      <c r="L39" s="430"/>
      <c r="M39" s="36"/>
    </row>
    <row r="40" spans="1:14" ht="15.75" x14ac:dyDescent="0.25">
      <c r="A40" s="47"/>
      <c r="B40" s="255"/>
      <c r="C40" s="255"/>
      <c r="D40" s="729"/>
      <c r="E40" s="729"/>
      <c r="F40" s="729"/>
      <c r="G40" s="729"/>
      <c r="H40" s="729"/>
      <c r="I40" s="729"/>
      <c r="J40" s="729"/>
      <c r="K40" s="729"/>
      <c r="L40" s="729"/>
      <c r="M40" s="540"/>
    </row>
    <row r="41" spans="1:14" x14ac:dyDescent="0.2">
      <c r="A41" s="154"/>
    </row>
    <row r="42" spans="1:14" ht="15.75" x14ac:dyDescent="0.25">
      <c r="A42" s="146" t="s">
        <v>269</v>
      </c>
      <c r="B42" s="727"/>
      <c r="C42" s="727"/>
      <c r="D42" s="727"/>
      <c r="E42" s="538"/>
      <c r="F42" s="730"/>
      <c r="G42" s="730"/>
      <c r="H42" s="730"/>
      <c r="I42" s="540"/>
      <c r="J42" s="730"/>
      <c r="K42" s="730"/>
      <c r="L42" s="730"/>
      <c r="M42" s="540"/>
    </row>
    <row r="43" spans="1:14" ht="15.75" x14ac:dyDescent="0.25">
      <c r="A43" s="162"/>
      <c r="B43" s="539"/>
      <c r="C43" s="539"/>
      <c r="D43" s="539"/>
      <c r="E43" s="539"/>
      <c r="F43" s="540"/>
      <c r="G43" s="540"/>
      <c r="H43" s="540"/>
      <c r="I43" s="540"/>
      <c r="J43" s="540"/>
      <c r="K43" s="540"/>
      <c r="L43" s="540"/>
      <c r="M43" s="540"/>
    </row>
    <row r="44" spans="1:14" ht="15.75" x14ac:dyDescent="0.25">
      <c r="A44" s="249"/>
      <c r="B44" s="724" t="s">
        <v>0</v>
      </c>
      <c r="C44" s="725"/>
      <c r="D44" s="725"/>
      <c r="E44" s="244"/>
      <c r="F44" s="540"/>
      <c r="G44" s="540"/>
      <c r="H44" s="540"/>
      <c r="I44" s="540"/>
      <c r="J44" s="540"/>
      <c r="K44" s="540"/>
      <c r="L44" s="540"/>
      <c r="M44" s="540"/>
    </row>
    <row r="45" spans="1:14" s="3" customFormat="1" x14ac:dyDescent="0.2">
      <c r="A45" s="140"/>
      <c r="B45" s="172" t="s">
        <v>372</v>
      </c>
      <c r="C45" s="172" t="s">
        <v>373</v>
      </c>
      <c r="D45" s="161" t="s">
        <v>3</v>
      </c>
      <c r="E45" s="161" t="s">
        <v>29</v>
      </c>
      <c r="F45" s="174"/>
      <c r="G45" s="174"/>
      <c r="H45" s="173"/>
      <c r="I45" s="173"/>
      <c r="J45" s="174"/>
      <c r="K45" s="174"/>
      <c r="L45" s="173"/>
      <c r="M45" s="173"/>
      <c r="N45" s="147"/>
    </row>
    <row r="46" spans="1:14" s="3" customFormat="1" x14ac:dyDescent="0.2">
      <c r="A46" s="692"/>
      <c r="B46" s="245"/>
      <c r="C46" s="245"/>
      <c r="D46" s="246" t="s">
        <v>4</v>
      </c>
      <c r="E46" s="155" t="s">
        <v>30</v>
      </c>
      <c r="F46" s="173"/>
      <c r="G46" s="173"/>
      <c r="H46" s="173"/>
      <c r="I46" s="173"/>
      <c r="J46" s="173"/>
      <c r="K46" s="173"/>
      <c r="L46" s="173"/>
      <c r="M46" s="173"/>
      <c r="N46" s="147"/>
    </row>
    <row r="47" spans="1:14" s="3" customFormat="1" ht="15.75" x14ac:dyDescent="0.2">
      <c r="A47" s="14" t="s">
        <v>23</v>
      </c>
      <c r="B47" s="311"/>
      <c r="C47" s="312">
        <v>251893.27284613601</v>
      </c>
      <c r="D47" s="428" t="str">
        <f t="shared" ref="D47:D48" si="0">IF(B47=0, "    ---- ", IF(ABS(ROUND(100/B47*C47-100,1))&lt;999,ROUND(100/B47*C47-100,1),IF(ROUND(100/B47*C47-100,1)&gt;999,999,-999)))</f>
        <v xml:space="preserve">    ---- </v>
      </c>
      <c r="E47" s="11">
        <f>IFERROR(100/'Skjema total MA'!C47*C47,0)</f>
        <v>8.3112228177662786</v>
      </c>
      <c r="F47" s="144"/>
      <c r="G47" s="33"/>
      <c r="H47" s="158"/>
      <c r="I47" s="158"/>
      <c r="J47" s="37"/>
      <c r="K47" s="37"/>
      <c r="L47" s="158"/>
      <c r="M47" s="158"/>
      <c r="N47" s="147"/>
    </row>
    <row r="48" spans="1:14" s="3" customFormat="1" ht="15.75" x14ac:dyDescent="0.2">
      <c r="A48" s="38" t="s">
        <v>396</v>
      </c>
      <c r="B48" s="283"/>
      <c r="C48" s="284">
        <v>251893.27284613601</v>
      </c>
      <c r="D48" s="256" t="str">
        <f t="shared" si="0"/>
        <v xml:space="preserve">    ---- </v>
      </c>
      <c r="E48" s="27">
        <f>IFERROR(100/'Skjema total MA'!C48*C48,0)</f>
        <v>15.042174112226178</v>
      </c>
      <c r="F48" s="144"/>
      <c r="G48" s="33"/>
      <c r="H48" s="144"/>
      <c r="I48" s="144"/>
      <c r="J48" s="33"/>
      <c r="K48" s="33"/>
      <c r="L48" s="158"/>
      <c r="M48" s="158"/>
      <c r="N48" s="147"/>
    </row>
    <row r="49" spans="1:14" s="3" customFormat="1" ht="15.75" x14ac:dyDescent="0.2">
      <c r="A49" s="38" t="s">
        <v>397</v>
      </c>
      <c r="B49" s="44"/>
      <c r="C49" s="289"/>
      <c r="D49" s="256"/>
      <c r="E49" s="27"/>
      <c r="F49" s="144"/>
      <c r="G49" s="33"/>
      <c r="H49" s="144"/>
      <c r="I49" s="144"/>
      <c r="J49" s="37"/>
      <c r="K49" s="37"/>
      <c r="L49" s="158"/>
      <c r="M49" s="158"/>
      <c r="N49" s="147"/>
    </row>
    <row r="50" spans="1:14" s="3" customFormat="1" x14ac:dyDescent="0.2">
      <c r="A50" s="694" t="s">
        <v>6</v>
      </c>
      <c r="B50" s="287"/>
      <c r="C50" s="288"/>
      <c r="D50" s="256"/>
      <c r="E50" s="23"/>
      <c r="F50" s="144"/>
      <c r="G50" s="33"/>
      <c r="H50" s="144"/>
      <c r="I50" s="144"/>
      <c r="J50" s="33"/>
      <c r="K50" s="33"/>
      <c r="L50" s="158"/>
      <c r="M50" s="158"/>
      <c r="N50" s="147"/>
    </row>
    <row r="51" spans="1:14" s="3" customFormat="1" x14ac:dyDescent="0.2">
      <c r="A51" s="694" t="s">
        <v>7</v>
      </c>
      <c r="B51" s="287"/>
      <c r="C51" s="288"/>
      <c r="D51" s="256"/>
      <c r="E51" s="23"/>
      <c r="F51" s="144"/>
      <c r="G51" s="33"/>
      <c r="H51" s="144"/>
      <c r="I51" s="144"/>
      <c r="J51" s="33"/>
      <c r="K51" s="33"/>
      <c r="L51" s="158"/>
      <c r="M51" s="158"/>
      <c r="N51" s="147"/>
    </row>
    <row r="52" spans="1:14" s="3" customFormat="1" x14ac:dyDescent="0.2">
      <c r="A52" s="694" t="s">
        <v>8</v>
      </c>
      <c r="B52" s="287"/>
      <c r="C52" s="288"/>
      <c r="D52" s="256"/>
      <c r="E52" s="23"/>
      <c r="F52" s="144"/>
      <c r="G52" s="33"/>
      <c r="H52" s="144"/>
      <c r="I52" s="144"/>
      <c r="J52" s="33"/>
      <c r="K52" s="33"/>
      <c r="L52" s="158"/>
      <c r="M52" s="158"/>
      <c r="N52" s="147"/>
    </row>
    <row r="53" spans="1:14" s="3" customFormat="1" ht="15.75" x14ac:dyDescent="0.2">
      <c r="A53" s="39" t="s">
        <v>390</v>
      </c>
      <c r="B53" s="311"/>
      <c r="C53" s="312"/>
      <c r="D53" s="429"/>
      <c r="E53" s="11"/>
      <c r="F53" s="144"/>
      <c r="G53" s="33"/>
      <c r="H53" s="144"/>
      <c r="I53" s="144"/>
      <c r="J53" s="33"/>
      <c r="K53" s="33"/>
      <c r="L53" s="158"/>
      <c r="M53" s="158"/>
      <c r="N53" s="147"/>
    </row>
    <row r="54" spans="1:14" s="3" customFormat="1" ht="15.75" x14ac:dyDescent="0.2">
      <c r="A54" s="38" t="s">
        <v>396</v>
      </c>
      <c r="B54" s="283"/>
      <c r="C54" s="284"/>
      <c r="D54" s="256"/>
      <c r="E54" s="27"/>
      <c r="F54" s="144"/>
      <c r="G54" s="33"/>
      <c r="H54" s="144"/>
      <c r="I54" s="144"/>
      <c r="J54" s="33"/>
      <c r="K54" s="33"/>
      <c r="L54" s="158"/>
      <c r="M54" s="158"/>
      <c r="N54" s="147"/>
    </row>
    <row r="55" spans="1:14" s="3" customFormat="1" ht="15.75" x14ac:dyDescent="0.2">
      <c r="A55" s="38" t="s">
        <v>397</v>
      </c>
      <c r="B55" s="283"/>
      <c r="C55" s="284"/>
      <c r="D55" s="256"/>
      <c r="E55" s="27"/>
      <c r="F55" s="144"/>
      <c r="G55" s="33"/>
      <c r="H55" s="144"/>
      <c r="I55" s="144"/>
      <c r="J55" s="33"/>
      <c r="K55" s="33"/>
      <c r="L55" s="158"/>
      <c r="M55" s="158"/>
      <c r="N55" s="147"/>
    </row>
    <row r="56" spans="1:14" s="3" customFormat="1" ht="15.75" x14ac:dyDescent="0.2">
      <c r="A56" s="39" t="s">
        <v>391</v>
      </c>
      <c r="B56" s="311"/>
      <c r="C56" s="312"/>
      <c r="D56" s="429"/>
      <c r="E56" s="11"/>
      <c r="F56" s="144"/>
      <c r="G56" s="33"/>
      <c r="H56" s="144"/>
      <c r="I56" s="144"/>
      <c r="J56" s="33"/>
      <c r="K56" s="33"/>
      <c r="L56" s="158"/>
      <c r="M56" s="158"/>
      <c r="N56" s="147"/>
    </row>
    <row r="57" spans="1:14" s="3" customFormat="1" ht="15.75" x14ac:dyDescent="0.2">
      <c r="A57" s="38" t="s">
        <v>396</v>
      </c>
      <c r="B57" s="283"/>
      <c r="C57" s="284"/>
      <c r="D57" s="256"/>
      <c r="E57" s="27"/>
      <c r="F57" s="144"/>
      <c r="G57" s="33"/>
      <c r="H57" s="144"/>
      <c r="I57" s="144"/>
      <c r="J57" s="33"/>
      <c r="K57" s="33"/>
      <c r="L57" s="158"/>
      <c r="M57" s="158"/>
      <c r="N57" s="147"/>
    </row>
    <row r="58" spans="1:14" s="3" customFormat="1" ht="15.75" x14ac:dyDescent="0.2">
      <c r="A58" s="46" t="s">
        <v>397</v>
      </c>
      <c r="B58" s="285"/>
      <c r="C58" s="286"/>
      <c r="D58" s="257"/>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270</v>
      </c>
      <c r="C61" s="26"/>
      <c r="D61" s="26"/>
      <c r="E61" s="26"/>
      <c r="F61" s="26"/>
      <c r="G61" s="26"/>
      <c r="H61" s="26"/>
      <c r="I61" s="26"/>
      <c r="J61" s="26"/>
      <c r="K61" s="26"/>
      <c r="L61" s="26"/>
      <c r="M61" s="26"/>
    </row>
    <row r="62" spans="1:14" ht="15.75" x14ac:dyDescent="0.25">
      <c r="B62" s="728"/>
      <c r="C62" s="728"/>
      <c r="D62" s="728"/>
      <c r="E62" s="538"/>
      <c r="F62" s="728"/>
      <c r="G62" s="728"/>
      <c r="H62" s="728"/>
      <c r="I62" s="538"/>
      <c r="J62" s="728"/>
      <c r="K62" s="728"/>
      <c r="L62" s="728"/>
      <c r="M62" s="538"/>
    </row>
    <row r="63" spans="1:14" x14ac:dyDescent="0.2">
      <c r="A63" s="143"/>
      <c r="B63" s="724" t="s">
        <v>0</v>
      </c>
      <c r="C63" s="725"/>
      <c r="D63" s="726"/>
      <c r="E63" s="535"/>
      <c r="F63" s="725" t="s">
        <v>1</v>
      </c>
      <c r="G63" s="725"/>
      <c r="H63" s="725"/>
      <c r="I63" s="537"/>
      <c r="J63" s="724" t="s">
        <v>2</v>
      </c>
      <c r="K63" s="725"/>
      <c r="L63" s="725"/>
      <c r="M63" s="537"/>
    </row>
    <row r="64" spans="1:14" x14ac:dyDescent="0.2">
      <c r="A64" s="140"/>
      <c r="B64" s="151" t="s">
        <v>372</v>
      </c>
      <c r="C64" s="151" t="s">
        <v>373</v>
      </c>
      <c r="D64" s="246" t="s">
        <v>3</v>
      </c>
      <c r="E64" s="306" t="s">
        <v>29</v>
      </c>
      <c r="F64" s="151" t="s">
        <v>372</v>
      </c>
      <c r="G64" s="151" t="s">
        <v>373</v>
      </c>
      <c r="H64" s="246" t="s">
        <v>3</v>
      </c>
      <c r="I64" s="306" t="s">
        <v>29</v>
      </c>
      <c r="J64" s="151" t="s">
        <v>372</v>
      </c>
      <c r="K64" s="151" t="s">
        <v>373</v>
      </c>
      <c r="L64" s="246" t="s">
        <v>3</v>
      </c>
      <c r="M64" s="161" t="s">
        <v>29</v>
      </c>
    </row>
    <row r="65" spans="1:14" x14ac:dyDescent="0.2">
      <c r="A65" s="692"/>
      <c r="B65" s="155"/>
      <c r="C65" s="155"/>
      <c r="D65" s="248" t="s">
        <v>4</v>
      </c>
      <c r="E65" s="155" t="s">
        <v>30</v>
      </c>
      <c r="F65" s="160"/>
      <c r="G65" s="160"/>
      <c r="H65" s="246" t="s">
        <v>4</v>
      </c>
      <c r="I65" s="155" t="s">
        <v>30</v>
      </c>
      <c r="J65" s="160"/>
      <c r="K65" s="206"/>
      <c r="L65" s="155" t="s">
        <v>4</v>
      </c>
      <c r="M65" s="155" t="s">
        <v>30</v>
      </c>
    </row>
    <row r="66" spans="1:14" ht="15.75" x14ac:dyDescent="0.2">
      <c r="A66" s="14" t="s">
        <v>23</v>
      </c>
      <c r="B66" s="355"/>
      <c r="C66" s="355"/>
      <c r="D66" s="352"/>
      <c r="E66" s="11"/>
      <c r="F66" s="354"/>
      <c r="G66" s="354"/>
      <c r="H66" s="352"/>
      <c r="I66" s="11"/>
      <c r="J66" s="310"/>
      <c r="K66" s="317"/>
      <c r="L66" s="429"/>
      <c r="M66" s="11"/>
    </row>
    <row r="67" spans="1:14" x14ac:dyDescent="0.2">
      <c r="A67" s="420" t="s">
        <v>9</v>
      </c>
      <c r="B67" s="44"/>
      <c r="C67" s="144"/>
      <c r="D67" s="165"/>
      <c r="E67" s="27"/>
      <c r="F67" s="234"/>
      <c r="G67" s="144"/>
      <c r="H67" s="165"/>
      <c r="I67" s="27"/>
      <c r="J67" s="289"/>
      <c r="K67" s="44"/>
      <c r="L67" s="256"/>
      <c r="M67" s="27"/>
    </row>
    <row r="68" spans="1:14" x14ac:dyDescent="0.2">
      <c r="A68" s="21" t="s">
        <v>10</v>
      </c>
      <c r="B68" s="293"/>
      <c r="C68" s="294"/>
      <c r="D68" s="165"/>
      <c r="E68" s="27"/>
      <c r="F68" s="293"/>
      <c r="G68" s="294"/>
      <c r="H68" s="165"/>
      <c r="I68" s="27"/>
      <c r="J68" s="289"/>
      <c r="K68" s="44"/>
      <c r="L68" s="256"/>
      <c r="M68" s="27"/>
    </row>
    <row r="69" spans="1:14" ht="15.75" x14ac:dyDescent="0.2">
      <c r="A69" s="694" t="s">
        <v>398</v>
      </c>
      <c r="B69" s="287"/>
      <c r="C69" s="287"/>
      <c r="D69" s="165"/>
      <c r="E69" s="418"/>
      <c r="F69" s="287"/>
      <c r="G69" s="287"/>
      <c r="H69" s="165"/>
      <c r="I69" s="418"/>
      <c r="J69" s="287"/>
      <c r="K69" s="287"/>
      <c r="L69" s="165"/>
      <c r="M69" s="23"/>
    </row>
    <row r="70" spans="1:14" x14ac:dyDescent="0.2">
      <c r="A70" s="694" t="s">
        <v>12</v>
      </c>
      <c r="B70" s="295"/>
      <c r="C70" s="296"/>
      <c r="D70" s="165"/>
      <c r="E70" s="418"/>
      <c r="F70" s="287"/>
      <c r="G70" s="287"/>
      <c r="H70" s="165"/>
      <c r="I70" s="418"/>
      <c r="J70" s="287"/>
      <c r="K70" s="287"/>
      <c r="L70" s="165"/>
      <c r="M70" s="23"/>
    </row>
    <row r="71" spans="1:14" x14ac:dyDescent="0.2">
      <c r="A71" s="694" t="s">
        <v>13</v>
      </c>
      <c r="B71" s="235"/>
      <c r="C71" s="291"/>
      <c r="D71" s="165"/>
      <c r="E71" s="418"/>
      <c r="F71" s="287"/>
      <c r="G71" s="287"/>
      <c r="H71" s="165"/>
      <c r="I71" s="418"/>
      <c r="J71" s="287"/>
      <c r="K71" s="287"/>
      <c r="L71" s="165"/>
      <c r="M71" s="23"/>
    </row>
    <row r="72" spans="1:14" ht="15.75" x14ac:dyDescent="0.2">
      <c r="A72" s="694" t="s">
        <v>399</v>
      </c>
      <c r="B72" s="287"/>
      <c r="C72" s="287"/>
      <c r="D72" s="165"/>
      <c r="E72" s="418"/>
      <c r="F72" s="287"/>
      <c r="G72" s="287"/>
      <c r="H72" s="165"/>
      <c r="I72" s="418"/>
      <c r="J72" s="287"/>
      <c r="K72" s="287"/>
      <c r="L72" s="165"/>
      <c r="M72" s="23"/>
    </row>
    <row r="73" spans="1:14" x14ac:dyDescent="0.2">
      <c r="A73" s="694" t="s">
        <v>12</v>
      </c>
      <c r="B73" s="235"/>
      <c r="C73" s="291"/>
      <c r="D73" s="165"/>
      <c r="E73" s="418"/>
      <c r="F73" s="287"/>
      <c r="G73" s="287"/>
      <c r="H73" s="165"/>
      <c r="I73" s="418"/>
      <c r="J73" s="287"/>
      <c r="K73" s="287"/>
      <c r="L73" s="165"/>
      <c r="M73" s="23"/>
    </row>
    <row r="74" spans="1:14" s="3" customFormat="1" x14ac:dyDescent="0.2">
      <c r="A74" s="694" t="s">
        <v>13</v>
      </c>
      <c r="B74" s="235"/>
      <c r="C74" s="291"/>
      <c r="D74" s="165"/>
      <c r="E74" s="418"/>
      <c r="F74" s="287"/>
      <c r="G74" s="287"/>
      <c r="H74" s="165"/>
      <c r="I74" s="418"/>
      <c r="J74" s="287"/>
      <c r="K74" s="287"/>
      <c r="L74" s="165"/>
      <c r="M74" s="23"/>
      <c r="N74" s="147"/>
    </row>
    <row r="75" spans="1:14" s="3" customFormat="1" x14ac:dyDescent="0.2">
      <c r="A75" s="21" t="s">
        <v>346</v>
      </c>
      <c r="B75" s="234"/>
      <c r="C75" s="144"/>
      <c r="D75" s="165"/>
      <c r="E75" s="27"/>
      <c r="F75" s="234"/>
      <c r="G75" s="144"/>
      <c r="H75" s="165"/>
      <c r="I75" s="27"/>
      <c r="J75" s="289"/>
      <c r="K75" s="44"/>
      <c r="L75" s="256"/>
      <c r="M75" s="27"/>
      <c r="N75" s="147"/>
    </row>
    <row r="76" spans="1:14" s="3" customFormat="1" x14ac:dyDescent="0.2">
      <c r="A76" s="21" t="s">
        <v>345</v>
      </c>
      <c r="B76" s="234"/>
      <c r="C76" s="144"/>
      <c r="D76" s="165"/>
      <c r="E76" s="27"/>
      <c r="F76" s="234"/>
      <c r="G76" s="144"/>
      <c r="H76" s="165"/>
      <c r="I76" s="27"/>
      <c r="J76" s="289"/>
      <c r="K76" s="44"/>
      <c r="L76" s="256"/>
      <c r="M76" s="27"/>
      <c r="N76" s="147"/>
    </row>
    <row r="77" spans="1:14" ht="15.75" x14ac:dyDescent="0.2">
      <c r="A77" s="21" t="s">
        <v>400</v>
      </c>
      <c r="B77" s="234"/>
      <c r="C77" s="234"/>
      <c r="D77" s="165"/>
      <c r="E77" s="27"/>
      <c r="F77" s="234"/>
      <c r="G77" s="144"/>
      <c r="H77" s="165"/>
      <c r="I77" s="27"/>
      <c r="J77" s="289"/>
      <c r="K77" s="44"/>
      <c r="L77" s="256"/>
      <c r="M77" s="27"/>
    </row>
    <row r="78" spans="1:14" x14ac:dyDescent="0.2">
      <c r="A78" s="21" t="s">
        <v>9</v>
      </c>
      <c r="B78" s="234"/>
      <c r="C78" s="144"/>
      <c r="D78" s="165"/>
      <c r="E78" s="27"/>
      <c r="F78" s="234"/>
      <c r="G78" s="144"/>
      <c r="H78" s="165"/>
      <c r="I78" s="27"/>
      <c r="J78" s="289"/>
      <c r="K78" s="44"/>
      <c r="L78" s="256"/>
      <c r="M78" s="27"/>
    </row>
    <row r="79" spans="1:14" x14ac:dyDescent="0.2">
      <c r="A79" s="21" t="s">
        <v>10</v>
      </c>
      <c r="B79" s="293"/>
      <c r="C79" s="294"/>
      <c r="D79" s="165"/>
      <c r="E79" s="27"/>
      <c r="F79" s="293"/>
      <c r="G79" s="294"/>
      <c r="H79" s="165"/>
      <c r="I79" s="27"/>
      <c r="J79" s="289"/>
      <c r="K79" s="44"/>
      <c r="L79" s="256"/>
      <c r="M79" s="27"/>
    </row>
    <row r="80" spans="1:14" ht="15.75" x14ac:dyDescent="0.2">
      <c r="A80" s="694" t="s">
        <v>398</v>
      </c>
      <c r="B80" s="287"/>
      <c r="C80" s="287"/>
      <c r="D80" s="165"/>
      <c r="E80" s="418"/>
      <c r="F80" s="287"/>
      <c r="G80" s="287"/>
      <c r="H80" s="165"/>
      <c r="I80" s="418"/>
      <c r="J80" s="287"/>
      <c r="K80" s="287"/>
      <c r="L80" s="165"/>
      <c r="M80" s="23"/>
    </row>
    <row r="81" spans="1:13" x14ac:dyDescent="0.2">
      <c r="A81" s="694" t="s">
        <v>12</v>
      </c>
      <c r="B81" s="235"/>
      <c r="C81" s="291"/>
      <c r="D81" s="165"/>
      <c r="E81" s="418"/>
      <c r="F81" s="287"/>
      <c r="G81" s="287"/>
      <c r="H81" s="165"/>
      <c r="I81" s="418"/>
      <c r="J81" s="287"/>
      <c r="K81" s="287"/>
      <c r="L81" s="165"/>
      <c r="M81" s="23"/>
    </row>
    <row r="82" spans="1:13" x14ac:dyDescent="0.2">
      <c r="A82" s="694" t="s">
        <v>13</v>
      </c>
      <c r="B82" s="235"/>
      <c r="C82" s="291"/>
      <c r="D82" s="165"/>
      <c r="E82" s="418"/>
      <c r="F82" s="287"/>
      <c r="G82" s="287"/>
      <c r="H82" s="165"/>
      <c r="I82" s="418"/>
      <c r="J82" s="287"/>
      <c r="K82" s="287"/>
      <c r="L82" s="165"/>
      <c r="M82" s="23"/>
    </row>
    <row r="83" spans="1:13" ht="15.75" x14ac:dyDescent="0.2">
      <c r="A83" s="694" t="s">
        <v>399</v>
      </c>
      <c r="B83" s="287"/>
      <c r="C83" s="287"/>
      <c r="D83" s="165"/>
      <c r="E83" s="418"/>
      <c r="F83" s="287"/>
      <c r="G83" s="287"/>
      <c r="H83" s="165"/>
      <c r="I83" s="418"/>
      <c r="J83" s="287"/>
      <c r="K83" s="287"/>
      <c r="L83" s="165"/>
      <c r="M83" s="23"/>
    </row>
    <row r="84" spans="1:13" x14ac:dyDescent="0.2">
      <c r="A84" s="694" t="s">
        <v>12</v>
      </c>
      <c r="B84" s="235"/>
      <c r="C84" s="291"/>
      <c r="D84" s="165"/>
      <c r="E84" s="418"/>
      <c r="F84" s="287"/>
      <c r="G84" s="287"/>
      <c r="H84" s="165"/>
      <c r="I84" s="418"/>
      <c r="J84" s="287"/>
      <c r="K84" s="287"/>
      <c r="L84" s="165"/>
      <c r="M84" s="23"/>
    </row>
    <row r="85" spans="1:13" x14ac:dyDescent="0.2">
      <c r="A85" s="694" t="s">
        <v>13</v>
      </c>
      <c r="B85" s="235"/>
      <c r="C85" s="291"/>
      <c r="D85" s="165"/>
      <c r="E85" s="418"/>
      <c r="F85" s="287"/>
      <c r="G85" s="287"/>
      <c r="H85" s="165"/>
      <c r="I85" s="418"/>
      <c r="J85" s="287"/>
      <c r="K85" s="287"/>
      <c r="L85" s="165"/>
      <c r="M85" s="23"/>
    </row>
    <row r="86" spans="1:13" ht="15.75" x14ac:dyDescent="0.2">
      <c r="A86" s="21" t="s">
        <v>401</v>
      </c>
      <c r="B86" s="234"/>
      <c r="C86" s="144"/>
      <c r="D86" s="165"/>
      <c r="E86" s="27"/>
      <c r="F86" s="234"/>
      <c r="G86" s="144"/>
      <c r="H86" s="165"/>
      <c r="I86" s="27"/>
      <c r="J86" s="289"/>
      <c r="K86" s="44"/>
      <c r="L86" s="256"/>
      <c r="M86" s="27"/>
    </row>
    <row r="87" spans="1:13" ht="15.75" x14ac:dyDescent="0.2">
      <c r="A87" s="13" t="s">
        <v>383</v>
      </c>
      <c r="B87" s="355"/>
      <c r="C87" s="355"/>
      <c r="D87" s="170"/>
      <c r="E87" s="11"/>
      <c r="F87" s="354"/>
      <c r="G87" s="354"/>
      <c r="H87" s="170"/>
      <c r="I87" s="11"/>
      <c r="J87" s="310"/>
      <c r="K87" s="236"/>
      <c r="L87" s="429"/>
      <c r="M87" s="11"/>
    </row>
    <row r="88" spans="1:13" x14ac:dyDescent="0.2">
      <c r="A88" s="21" t="s">
        <v>9</v>
      </c>
      <c r="B88" s="234"/>
      <c r="C88" s="144"/>
      <c r="D88" s="165"/>
      <c r="E88" s="27"/>
      <c r="F88" s="234"/>
      <c r="G88" s="144"/>
      <c r="H88" s="165"/>
      <c r="I88" s="27"/>
      <c r="J88" s="289"/>
      <c r="K88" s="44"/>
      <c r="L88" s="256"/>
      <c r="M88" s="27"/>
    </row>
    <row r="89" spans="1:13" x14ac:dyDescent="0.2">
      <c r="A89" s="21" t="s">
        <v>10</v>
      </c>
      <c r="B89" s="234"/>
      <c r="C89" s="144"/>
      <c r="D89" s="165"/>
      <c r="E89" s="27"/>
      <c r="F89" s="234"/>
      <c r="G89" s="144"/>
      <c r="H89" s="165"/>
      <c r="I89" s="27"/>
      <c r="J89" s="289"/>
      <c r="K89" s="44"/>
      <c r="L89" s="256"/>
      <c r="M89" s="27"/>
    </row>
    <row r="90" spans="1:13" ht="15.75" x14ac:dyDescent="0.2">
      <c r="A90" s="694" t="s">
        <v>398</v>
      </c>
      <c r="B90" s="287"/>
      <c r="C90" s="287"/>
      <c r="D90" s="165"/>
      <c r="E90" s="418"/>
      <c r="F90" s="287"/>
      <c r="G90" s="287"/>
      <c r="H90" s="165"/>
      <c r="I90" s="418"/>
      <c r="J90" s="287"/>
      <c r="K90" s="287"/>
      <c r="L90" s="165"/>
      <c r="M90" s="23"/>
    </row>
    <row r="91" spans="1:13" x14ac:dyDescent="0.2">
      <c r="A91" s="694" t="s">
        <v>12</v>
      </c>
      <c r="B91" s="235"/>
      <c r="C91" s="291"/>
      <c r="D91" s="165"/>
      <c r="E91" s="418"/>
      <c r="F91" s="287"/>
      <c r="G91" s="287"/>
      <c r="H91" s="165"/>
      <c r="I91" s="418"/>
      <c r="J91" s="287"/>
      <c r="K91" s="287"/>
      <c r="L91" s="165"/>
      <c r="M91" s="23"/>
    </row>
    <row r="92" spans="1:13" x14ac:dyDescent="0.2">
      <c r="A92" s="694" t="s">
        <v>13</v>
      </c>
      <c r="B92" s="235"/>
      <c r="C92" s="291"/>
      <c r="D92" s="165"/>
      <c r="E92" s="418"/>
      <c r="F92" s="287"/>
      <c r="G92" s="287"/>
      <c r="H92" s="165"/>
      <c r="I92" s="418"/>
      <c r="J92" s="287"/>
      <c r="K92" s="287"/>
      <c r="L92" s="165"/>
      <c r="M92" s="23"/>
    </row>
    <row r="93" spans="1:13" ht="15.75" x14ac:dyDescent="0.2">
      <c r="A93" s="694" t="s">
        <v>399</v>
      </c>
      <c r="B93" s="287"/>
      <c r="C93" s="287"/>
      <c r="D93" s="165"/>
      <c r="E93" s="418"/>
      <c r="F93" s="287"/>
      <c r="G93" s="287"/>
      <c r="H93" s="165"/>
      <c r="I93" s="418"/>
      <c r="J93" s="287"/>
      <c r="K93" s="287"/>
      <c r="L93" s="165"/>
      <c r="M93" s="23"/>
    </row>
    <row r="94" spans="1:13" x14ac:dyDescent="0.2">
      <c r="A94" s="694" t="s">
        <v>12</v>
      </c>
      <c r="B94" s="235"/>
      <c r="C94" s="291"/>
      <c r="D94" s="165"/>
      <c r="E94" s="418"/>
      <c r="F94" s="287"/>
      <c r="G94" s="287"/>
      <c r="H94" s="165"/>
      <c r="I94" s="418"/>
      <c r="J94" s="287"/>
      <c r="K94" s="287"/>
      <c r="L94" s="165"/>
      <c r="M94" s="23"/>
    </row>
    <row r="95" spans="1:13" x14ac:dyDescent="0.2">
      <c r="A95" s="694" t="s">
        <v>13</v>
      </c>
      <c r="B95" s="235"/>
      <c r="C95" s="291"/>
      <c r="D95" s="165"/>
      <c r="E95" s="418"/>
      <c r="F95" s="287"/>
      <c r="G95" s="287"/>
      <c r="H95" s="165"/>
      <c r="I95" s="418"/>
      <c r="J95" s="287"/>
      <c r="K95" s="287"/>
      <c r="L95" s="165"/>
      <c r="M95" s="23"/>
    </row>
    <row r="96" spans="1:13" x14ac:dyDescent="0.2">
      <c r="A96" s="21" t="s">
        <v>344</v>
      </c>
      <c r="B96" s="234"/>
      <c r="C96" s="144"/>
      <c r="D96" s="165"/>
      <c r="E96" s="27"/>
      <c r="F96" s="234"/>
      <c r="G96" s="144"/>
      <c r="H96" s="165"/>
      <c r="I96" s="27"/>
      <c r="J96" s="289"/>
      <c r="K96" s="44"/>
      <c r="L96" s="256"/>
      <c r="M96" s="27"/>
    </row>
    <row r="97" spans="1:13" x14ac:dyDescent="0.2">
      <c r="A97" s="21" t="s">
        <v>343</v>
      </c>
      <c r="B97" s="234"/>
      <c r="C97" s="144"/>
      <c r="D97" s="165"/>
      <c r="E97" s="27"/>
      <c r="F97" s="234"/>
      <c r="G97" s="144"/>
      <c r="H97" s="165"/>
      <c r="I97" s="27"/>
      <c r="J97" s="289"/>
      <c r="K97" s="44"/>
      <c r="L97" s="256"/>
      <c r="M97" s="27"/>
    </row>
    <row r="98" spans="1:13" ht="15.75" x14ac:dyDescent="0.2">
      <c r="A98" s="21" t="s">
        <v>400</v>
      </c>
      <c r="B98" s="234"/>
      <c r="C98" s="234"/>
      <c r="D98" s="165"/>
      <c r="E98" s="27"/>
      <c r="F98" s="293"/>
      <c r="G98" s="293"/>
      <c r="H98" s="165"/>
      <c r="I98" s="27"/>
      <c r="J98" s="289"/>
      <c r="K98" s="44"/>
      <c r="L98" s="256"/>
      <c r="M98" s="27"/>
    </row>
    <row r="99" spans="1:13" x14ac:dyDescent="0.2">
      <c r="A99" s="21" t="s">
        <v>9</v>
      </c>
      <c r="B99" s="293"/>
      <c r="C99" s="294"/>
      <c r="D99" s="165"/>
      <c r="E99" s="27"/>
      <c r="F99" s="234"/>
      <c r="G99" s="144"/>
      <c r="H99" s="165"/>
      <c r="I99" s="27"/>
      <c r="J99" s="289"/>
      <c r="K99" s="44"/>
      <c r="L99" s="256"/>
      <c r="M99" s="27"/>
    </row>
    <row r="100" spans="1:13" x14ac:dyDescent="0.2">
      <c r="A100" s="21" t="s">
        <v>10</v>
      </c>
      <c r="B100" s="293"/>
      <c r="C100" s="294"/>
      <c r="D100" s="165"/>
      <c r="E100" s="27"/>
      <c r="F100" s="234"/>
      <c r="G100" s="234"/>
      <c r="H100" s="165"/>
      <c r="I100" s="27"/>
      <c r="J100" s="289"/>
      <c r="K100" s="44"/>
      <c r="L100" s="256"/>
      <c r="M100" s="27"/>
    </row>
    <row r="101" spans="1:13" ht="15.75" x14ac:dyDescent="0.2">
      <c r="A101" s="694" t="s">
        <v>398</v>
      </c>
      <c r="B101" s="287"/>
      <c r="C101" s="287"/>
      <c r="D101" s="165"/>
      <c r="E101" s="418"/>
      <c r="F101" s="287"/>
      <c r="G101" s="287"/>
      <c r="H101" s="165"/>
      <c r="I101" s="418"/>
      <c r="J101" s="287"/>
      <c r="K101" s="287"/>
      <c r="L101" s="165"/>
      <c r="M101" s="23"/>
    </row>
    <row r="102" spans="1:13" x14ac:dyDescent="0.2">
      <c r="A102" s="694" t="s">
        <v>12</v>
      </c>
      <c r="B102" s="235"/>
      <c r="C102" s="291"/>
      <c r="D102" s="165"/>
      <c r="E102" s="418"/>
      <c r="F102" s="287"/>
      <c r="G102" s="287"/>
      <c r="H102" s="165"/>
      <c r="I102" s="418"/>
      <c r="J102" s="287"/>
      <c r="K102" s="287"/>
      <c r="L102" s="165"/>
      <c r="M102" s="23"/>
    </row>
    <row r="103" spans="1:13" x14ac:dyDescent="0.2">
      <c r="A103" s="694" t="s">
        <v>13</v>
      </c>
      <c r="B103" s="235"/>
      <c r="C103" s="291"/>
      <c r="D103" s="165"/>
      <c r="E103" s="418"/>
      <c r="F103" s="287"/>
      <c r="G103" s="287"/>
      <c r="H103" s="165"/>
      <c r="I103" s="418"/>
      <c r="J103" s="287"/>
      <c r="K103" s="287"/>
      <c r="L103" s="165"/>
      <c r="M103" s="23"/>
    </row>
    <row r="104" spans="1:13" ht="15.75" x14ac:dyDescent="0.2">
      <c r="A104" s="694" t="s">
        <v>399</v>
      </c>
      <c r="B104" s="287"/>
      <c r="C104" s="287"/>
      <c r="D104" s="165"/>
      <c r="E104" s="418"/>
      <c r="F104" s="287"/>
      <c r="G104" s="287"/>
      <c r="H104" s="165"/>
      <c r="I104" s="418"/>
      <c r="J104" s="287"/>
      <c r="K104" s="287"/>
      <c r="L104" s="165"/>
      <c r="M104" s="23"/>
    </row>
    <row r="105" spans="1:13" x14ac:dyDescent="0.2">
      <c r="A105" s="694" t="s">
        <v>12</v>
      </c>
      <c r="B105" s="235"/>
      <c r="C105" s="291"/>
      <c r="D105" s="165"/>
      <c r="E105" s="418"/>
      <c r="F105" s="287"/>
      <c r="G105" s="287"/>
      <c r="H105" s="165"/>
      <c r="I105" s="418"/>
      <c r="J105" s="287"/>
      <c r="K105" s="287"/>
      <c r="L105" s="165"/>
      <c r="M105" s="23"/>
    </row>
    <row r="106" spans="1:13" x14ac:dyDescent="0.2">
      <c r="A106" s="694" t="s">
        <v>13</v>
      </c>
      <c r="B106" s="235"/>
      <c r="C106" s="291"/>
      <c r="D106" s="165"/>
      <c r="E106" s="418"/>
      <c r="F106" s="287"/>
      <c r="G106" s="287"/>
      <c r="H106" s="165"/>
      <c r="I106" s="418"/>
      <c r="J106" s="287"/>
      <c r="K106" s="287"/>
      <c r="L106" s="165"/>
      <c r="M106" s="23"/>
    </row>
    <row r="107" spans="1:13" ht="15.75" x14ac:dyDescent="0.2">
      <c r="A107" s="21" t="s">
        <v>402</v>
      </c>
      <c r="B107" s="234"/>
      <c r="C107" s="144"/>
      <c r="D107" s="165"/>
      <c r="E107" s="27"/>
      <c r="F107" s="234"/>
      <c r="G107" s="144"/>
      <c r="H107" s="165"/>
      <c r="I107" s="27"/>
      <c r="J107" s="289"/>
      <c r="K107" s="44"/>
      <c r="L107" s="256"/>
      <c r="M107" s="27"/>
    </row>
    <row r="108" spans="1:13" ht="15.75" x14ac:dyDescent="0.2">
      <c r="A108" s="21" t="s">
        <v>403</v>
      </c>
      <c r="B108" s="234"/>
      <c r="C108" s="234"/>
      <c r="D108" s="165"/>
      <c r="E108" s="27"/>
      <c r="F108" s="234"/>
      <c r="G108" s="234"/>
      <c r="H108" s="165"/>
      <c r="I108" s="27"/>
      <c r="J108" s="289"/>
      <c r="K108" s="44"/>
      <c r="L108" s="256"/>
      <c r="M108" s="27"/>
    </row>
    <row r="109" spans="1:13" ht="15.75" x14ac:dyDescent="0.2">
      <c r="A109" s="21" t="s">
        <v>404</v>
      </c>
      <c r="B109" s="234"/>
      <c r="C109" s="234"/>
      <c r="D109" s="165"/>
      <c r="E109" s="27"/>
      <c r="F109" s="234"/>
      <c r="G109" s="234"/>
      <c r="H109" s="165"/>
      <c r="I109" s="27"/>
      <c r="J109" s="289"/>
      <c r="K109" s="44"/>
      <c r="L109" s="256"/>
      <c r="M109" s="27"/>
    </row>
    <row r="110" spans="1:13" ht="15.75" x14ac:dyDescent="0.2">
      <c r="A110" s="21" t="s">
        <v>405</v>
      </c>
      <c r="B110" s="234"/>
      <c r="C110" s="234"/>
      <c r="D110" s="165"/>
      <c r="E110" s="27"/>
      <c r="F110" s="234"/>
      <c r="G110" s="234"/>
      <c r="H110" s="165"/>
      <c r="I110" s="27"/>
      <c r="J110" s="289"/>
      <c r="K110" s="44"/>
      <c r="L110" s="256"/>
      <c r="M110" s="27"/>
    </row>
    <row r="111" spans="1:13" ht="15.75" x14ac:dyDescent="0.2">
      <c r="A111" s="13" t="s">
        <v>384</v>
      </c>
      <c r="B111" s="309"/>
      <c r="C111" s="158"/>
      <c r="D111" s="170"/>
      <c r="E111" s="11"/>
      <c r="F111" s="309"/>
      <c r="G111" s="158"/>
      <c r="H111" s="170"/>
      <c r="I111" s="11"/>
      <c r="J111" s="310"/>
      <c r="K111" s="236"/>
      <c r="L111" s="429"/>
      <c r="M111" s="11"/>
    </row>
    <row r="112" spans="1:13" x14ac:dyDescent="0.2">
      <c r="A112" s="21" t="s">
        <v>9</v>
      </c>
      <c r="B112" s="234"/>
      <c r="C112" s="144"/>
      <c r="D112" s="165"/>
      <c r="E112" s="27"/>
      <c r="F112" s="234"/>
      <c r="G112" s="144"/>
      <c r="H112" s="165"/>
      <c r="I112" s="27"/>
      <c r="J112" s="289"/>
      <c r="K112" s="44"/>
      <c r="L112" s="256"/>
      <c r="M112" s="27"/>
    </row>
    <row r="113" spans="1:14" x14ac:dyDescent="0.2">
      <c r="A113" s="21" t="s">
        <v>10</v>
      </c>
      <c r="B113" s="234"/>
      <c r="C113" s="144"/>
      <c r="D113" s="165"/>
      <c r="E113" s="27"/>
      <c r="F113" s="234"/>
      <c r="G113" s="144"/>
      <c r="H113" s="165"/>
      <c r="I113" s="27"/>
      <c r="J113" s="289"/>
      <c r="K113" s="44"/>
      <c r="L113" s="256"/>
      <c r="M113" s="27"/>
    </row>
    <row r="114" spans="1:14" x14ac:dyDescent="0.2">
      <c r="A114" s="21" t="s">
        <v>26</v>
      </c>
      <c r="B114" s="234"/>
      <c r="C114" s="144"/>
      <c r="D114" s="165"/>
      <c r="E114" s="27"/>
      <c r="F114" s="234"/>
      <c r="G114" s="144"/>
      <c r="H114" s="165"/>
      <c r="I114" s="27"/>
      <c r="J114" s="289"/>
      <c r="K114" s="44"/>
      <c r="L114" s="256"/>
      <c r="M114" s="27"/>
    </row>
    <row r="115" spans="1:14" x14ac:dyDescent="0.2">
      <c r="A115" s="694" t="s">
        <v>15</v>
      </c>
      <c r="B115" s="287"/>
      <c r="C115" s="287"/>
      <c r="D115" s="165"/>
      <c r="E115" s="418"/>
      <c r="F115" s="287"/>
      <c r="G115" s="287"/>
      <c r="H115" s="165"/>
      <c r="I115" s="418"/>
      <c r="J115" s="287"/>
      <c r="K115" s="287"/>
      <c r="L115" s="165"/>
      <c r="M115" s="23"/>
    </row>
    <row r="116" spans="1:14" ht="15.75" x14ac:dyDescent="0.2">
      <c r="A116" s="21" t="s">
        <v>410</v>
      </c>
      <c r="B116" s="234"/>
      <c r="C116" s="234"/>
      <c r="D116" s="165"/>
      <c r="E116" s="27"/>
      <c r="F116" s="234"/>
      <c r="G116" s="234"/>
      <c r="H116" s="165"/>
      <c r="I116" s="27"/>
      <c r="J116" s="289"/>
      <c r="K116" s="44"/>
      <c r="L116" s="256"/>
      <c r="M116" s="27"/>
    </row>
    <row r="117" spans="1:14" ht="15.75" x14ac:dyDescent="0.2">
      <c r="A117" s="21" t="s">
        <v>411</v>
      </c>
      <c r="B117" s="234"/>
      <c r="C117" s="234"/>
      <c r="D117" s="165"/>
      <c r="E117" s="27"/>
      <c r="F117" s="234"/>
      <c r="G117" s="234"/>
      <c r="H117" s="165"/>
      <c r="I117" s="27"/>
      <c r="J117" s="289"/>
      <c r="K117" s="44"/>
      <c r="L117" s="256"/>
      <c r="M117" s="27"/>
    </row>
    <row r="118" spans="1:14" ht="15.75" x14ac:dyDescent="0.2">
      <c r="A118" s="21" t="s">
        <v>405</v>
      </c>
      <c r="B118" s="234"/>
      <c r="C118" s="234"/>
      <c r="D118" s="165"/>
      <c r="E118" s="27"/>
      <c r="F118" s="234"/>
      <c r="G118" s="234"/>
      <c r="H118" s="165"/>
      <c r="I118" s="27"/>
      <c r="J118" s="289"/>
      <c r="K118" s="44"/>
      <c r="L118" s="256"/>
      <c r="M118" s="27"/>
    </row>
    <row r="119" spans="1:14" ht="15.75" x14ac:dyDescent="0.2">
      <c r="A119" s="13" t="s">
        <v>385</v>
      </c>
      <c r="B119" s="309"/>
      <c r="C119" s="158"/>
      <c r="D119" s="170"/>
      <c r="E119" s="11"/>
      <c r="F119" s="309"/>
      <c r="G119" s="158"/>
      <c r="H119" s="170"/>
      <c r="I119" s="11"/>
      <c r="J119" s="310"/>
      <c r="K119" s="236"/>
      <c r="L119" s="429"/>
      <c r="M119" s="11"/>
    </row>
    <row r="120" spans="1:14" x14ac:dyDescent="0.2">
      <c r="A120" s="21" t="s">
        <v>9</v>
      </c>
      <c r="B120" s="234"/>
      <c r="C120" s="144"/>
      <c r="D120" s="165"/>
      <c r="E120" s="27"/>
      <c r="F120" s="234"/>
      <c r="G120" s="144"/>
      <c r="H120" s="165"/>
      <c r="I120" s="27"/>
      <c r="J120" s="289"/>
      <c r="K120" s="44"/>
      <c r="L120" s="256"/>
      <c r="M120" s="27"/>
    </row>
    <row r="121" spans="1:14" x14ac:dyDescent="0.2">
      <c r="A121" s="21" t="s">
        <v>10</v>
      </c>
      <c r="B121" s="234"/>
      <c r="C121" s="144"/>
      <c r="D121" s="165"/>
      <c r="E121" s="27"/>
      <c r="F121" s="234"/>
      <c r="G121" s="144"/>
      <c r="H121" s="165"/>
      <c r="I121" s="27"/>
      <c r="J121" s="289"/>
      <c r="K121" s="44"/>
      <c r="L121" s="256"/>
      <c r="M121" s="27"/>
    </row>
    <row r="122" spans="1:14" x14ac:dyDescent="0.2">
      <c r="A122" s="21" t="s">
        <v>26</v>
      </c>
      <c r="B122" s="234"/>
      <c r="C122" s="144"/>
      <c r="D122" s="165"/>
      <c r="E122" s="27"/>
      <c r="F122" s="234"/>
      <c r="G122" s="144"/>
      <c r="H122" s="165"/>
      <c r="I122" s="27"/>
      <c r="J122" s="289"/>
      <c r="K122" s="44"/>
      <c r="L122" s="256"/>
      <c r="M122" s="27"/>
    </row>
    <row r="123" spans="1:14" x14ac:dyDescent="0.2">
      <c r="A123" s="694" t="s">
        <v>14</v>
      </c>
      <c r="B123" s="287"/>
      <c r="C123" s="287"/>
      <c r="D123" s="165"/>
      <c r="E123" s="418"/>
      <c r="F123" s="287"/>
      <c r="G123" s="287"/>
      <c r="H123" s="165"/>
      <c r="I123" s="418"/>
      <c r="J123" s="287"/>
      <c r="K123" s="287"/>
      <c r="L123" s="165"/>
      <c r="M123" s="23"/>
    </row>
    <row r="124" spans="1:14" ht="15.75" x14ac:dyDescent="0.2">
      <c r="A124" s="21" t="s">
        <v>412</v>
      </c>
      <c r="B124" s="234"/>
      <c r="C124" s="234"/>
      <c r="D124" s="165"/>
      <c r="E124" s="27"/>
      <c r="F124" s="234"/>
      <c r="G124" s="234"/>
      <c r="H124" s="165"/>
      <c r="I124" s="27"/>
      <c r="J124" s="289"/>
      <c r="K124" s="44"/>
      <c r="L124" s="256"/>
      <c r="M124" s="27"/>
    </row>
    <row r="125" spans="1:14" ht="15.75" x14ac:dyDescent="0.2">
      <c r="A125" s="21" t="s">
        <v>404</v>
      </c>
      <c r="B125" s="234"/>
      <c r="C125" s="234"/>
      <c r="D125" s="165"/>
      <c r="E125" s="27"/>
      <c r="F125" s="234"/>
      <c r="G125" s="234"/>
      <c r="H125" s="165"/>
      <c r="I125" s="27"/>
      <c r="J125" s="289"/>
      <c r="K125" s="44"/>
      <c r="L125" s="256"/>
      <c r="M125" s="27"/>
    </row>
    <row r="126" spans="1:14" ht="15.75" x14ac:dyDescent="0.2">
      <c r="A126" s="10" t="s">
        <v>405</v>
      </c>
      <c r="B126" s="45"/>
      <c r="C126" s="45"/>
      <c r="D126" s="166"/>
      <c r="E126" s="419"/>
      <c r="F126" s="45"/>
      <c r="G126" s="45"/>
      <c r="H126" s="166"/>
      <c r="I126" s="22"/>
      <c r="J126" s="290"/>
      <c r="K126" s="45"/>
      <c r="L126" s="257"/>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8"/>
      <c r="C130" s="728"/>
      <c r="D130" s="728"/>
      <c r="E130" s="538"/>
      <c r="F130" s="728"/>
      <c r="G130" s="728"/>
      <c r="H130" s="728"/>
      <c r="I130" s="538"/>
      <c r="J130" s="728"/>
      <c r="K130" s="728"/>
      <c r="L130" s="728"/>
      <c r="M130" s="538"/>
    </row>
    <row r="131" spans="1:14" s="3" customFormat="1" x14ac:dyDescent="0.2">
      <c r="A131" s="143"/>
      <c r="B131" s="724" t="s">
        <v>0</v>
      </c>
      <c r="C131" s="725"/>
      <c r="D131" s="725"/>
      <c r="E131" s="536"/>
      <c r="F131" s="724" t="s">
        <v>1</v>
      </c>
      <c r="G131" s="725"/>
      <c r="H131" s="725"/>
      <c r="I131" s="537"/>
      <c r="J131" s="724" t="s">
        <v>2</v>
      </c>
      <c r="K131" s="725"/>
      <c r="L131" s="725"/>
      <c r="M131" s="537"/>
      <c r="N131" s="147"/>
    </row>
    <row r="132" spans="1:14" s="3" customFormat="1" x14ac:dyDescent="0.2">
      <c r="A132" s="140"/>
      <c r="B132" s="151" t="s">
        <v>372</v>
      </c>
      <c r="C132" s="151" t="s">
        <v>373</v>
      </c>
      <c r="D132" s="246" t="s">
        <v>3</v>
      </c>
      <c r="E132" s="306" t="s">
        <v>29</v>
      </c>
      <c r="F132" s="151" t="s">
        <v>372</v>
      </c>
      <c r="G132" s="151" t="s">
        <v>373</v>
      </c>
      <c r="H132" s="206" t="s">
        <v>3</v>
      </c>
      <c r="I132" s="161" t="s">
        <v>29</v>
      </c>
      <c r="J132" s="247" t="s">
        <v>372</v>
      </c>
      <c r="K132" s="247" t="s">
        <v>373</v>
      </c>
      <c r="L132" s="248" t="s">
        <v>3</v>
      </c>
      <c r="M132" s="161" t="s">
        <v>29</v>
      </c>
      <c r="N132" s="147"/>
    </row>
    <row r="133" spans="1:14" s="3" customFormat="1" x14ac:dyDescent="0.2">
      <c r="A133" s="692"/>
      <c r="B133" s="155"/>
      <c r="C133" s="155"/>
      <c r="D133" s="248" t="s">
        <v>4</v>
      </c>
      <c r="E133" s="155" t="s">
        <v>30</v>
      </c>
      <c r="F133" s="160"/>
      <c r="G133" s="160"/>
      <c r="H133" s="206" t="s">
        <v>4</v>
      </c>
      <c r="I133" s="155" t="s">
        <v>30</v>
      </c>
      <c r="J133" s="155"/>
      <c r="K133" s="155"/>
      <c r="L133" s="149" t="s">
        <v>4</v>
      </c>
      <c r="M133" s="155" t="s">
        <v>30</v>
      </c>
      <c r="N133" s="147"/>
    </row>
    <row r="134" spans="1:14" s="3" customFormat="1" ht="15.75" x14ac:dyDescent="0.2">
      <c r="A134" s="14" t="s">
        <v>406</v>
      </c>
      <c r="B134" s="236"/>
      <c r="C134" s="310"/>
      <c r="D134" s="352"/>
      <c r="E134" s="11"/>
      <c r="F134" s="317"/>
      <c r="G134" s="318"/>
      <c r="H134" s="432"/>
      <c r="I134" s="24"/>
      <c r="J134" s="319"/>
      <c r="K134" s="319"/>
      <c r="L134" s="428"/>
      <c r="M134" s="11"/>
      <c r="N134" s="147"/>
    </row>
    <row r="135" spans="1:14" s="3" customFormat="1" ht="15.75" x14ac:dyDescent="0.2">
      <c r="A135" s="13" t="s">
        <v>409</v>
      </c>
      <c r="B135" s="236"/>
      <c r="C135" s="310"/>
      <c r="D135" s="170"/>
      <c r="E135" s="11"/>
      <c r="F135" s="236"/>
      <c r="G135" s="310"/>
      <c r="H135" s="433"/>
      <c r="I135" s="24"/>
      <c r="J135" s="309"/>
      <c r="K135" s="309"/>
      <c r="L135" s="429"/>
      <c r="M135" s="11"/>
      <c r="N135" s="147"/>
    </row>
    <row r="136" spans="1:14" s="3" customFormat="1" ht="15.75" x14ac:dyDescent="0.2">
      <c r="A136" s="13" t="s">
        <v>407</v>
      </c>
      <c r="B136" s="236"/>
      <c r="C136" s="310"/>
      <c r="D136" s="170"/>
      <c r="E136" s="11"/>
      <c r="F136" s="236"/>
      <c r="G136" s="310"/>
      <c r="H136" s="433"/>
      <c r="I136" s="24"/>
      <c r="J136" s="309"/>
      <c r="K136" s="309"/>
      <c r="L136" s="429"/>
      <c r="M136" s="11"/>
      <c r="N136" s="147"/>
    </row>
    <row r="137" spans="1:14" s="3" customFormat="1" ht="15.75" x14ac:dyDescent="0.2">
      <c r="A137" s="41" t="s">
        <v>413</v>
      </c>
      <c r="B137" s="278"/>
      <c r="C137" s="316"/>
      <c r="D137" s="168"/>
      <c r="E137" s="9"/>
      <c r="F137" s="278"/>
      <c r="G137" s="316"/>
      <c r="H137" s="434"/>
      <c r="I137" s="36"/>
      <c r="J137" s="315"/>
      <c r="K137" s="315"/>
      <c r="L137" s="430"/>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50:C52">
    <cfRule type="expression" dxfId="370" priority="82">
      <formula>kvartal &lt; 4</formula>
    </cfRule>
  </conditionalFormatting>
  <conditionalFormatting sqref="B69">
    <cfRule type="expression" dxfId="369" priority="61">
      <formula>kvartal &lt; 4</formula>
    </cfRule>
  </conditionalFormatting>
  <conditionalFormatting sqref="C69">
    <cfRule type="expression" dxfId="368" priority="60">
      <formula>kvartal &lt; 4</formula>
    </cfRule>
  </conditionalFormatting>
  <conditionalFormatting sqref="B72">
    <cfRule type="expression" dxfId="367" priority="59">
      <formula>kvartal &lt; 4</formula>
    </cfRule>
  </conditionalFormatting>
  <conditionalFormatting sqref="C72">
    <cfRule type="expression" dxfId="366" priority="58">
      <formula>kvartal &lt; 4</formula>
    </cfRule>
  </conditionalFormatting>
  <conditionalFormatting sqref="B80">
    <cfRule type="expression" dxfId="365" priority="57">
      <formula>kvartal &lt; 4</formula>
    </cfRule>
  </conditionalFormatting>
  <conditionalFormatting sqref="C80">
    <cfRule type="expression" dxfId="364" priority="56">
      <formula>kvartal &lt; 4</formula>
    </cfRule>
  </conditionalFormatting>
  <conditionalFormatting sqref="B83">
    <cfRule type="expression" dxfId="363" priority="55">
      <formula>kvartal &lt; 4</formula>
    </cfRule>
  </conditionalFormatting>
  <conditionalFormatting sqref="C83">
    <cfRule type="expression" dxfId="362" priority="54">
      <formula>kvartal &lt; 4</formula>
    </cfRule>
  </conditionalFormatting>
  <conditionalFormatting sqref="B90">
    <cfRule type="expression" dxfId="361" priority="53">
      <formula>kvartal &lt; 4</formula>
    </cfRule>
  </conditionalFormatting>
  <conditionalFormatting sqref="C90">
    <cfRule type="expression" dxfId="360" priority="52">
      <formula>kvartal &lt; 4</formula>
    </cfRule>
  </conditionalFormatting>
  <conditionalFormatting sqref="B93">
    <cfRule type="expression" dxfId="359" priority="51">
      <formula>kvartal &lt; 4</formula>
    </cfRule>
  </conditionalFormatting>
  <conditionalFormatting sqref="C93">
    <cfRule type="expression" dxfId="358" priority="50">
      <formula>kvartal &lt; 4</formula>
    </cfRule>
  </conditionalFormatting>
  <conditionalFormatting sqref="B101">
    <cfRule type="expression" dxfId="357" priority="49">
      <formula>kvartal &lt; 4</formula>
    </cfRule>
  </conditionalFormatting>
  <conditionalFormatting sqref="C101">
    <cfRule type="expression" dxfId="356" priority="48">
      <formula>kvartal &lt; 4</formula>
    </cfRule>
  </conditionalFormatting>
  <conditionalFormatting sqref="B104">
    <cfRule type="expression" dxfId="355" priority="47">
      <formula>kvartal &lt; 4</formula>
    </cfRule>
  </conditionalFormatting>
  <conditionalFormatting sqref="C104">
    <cfRule type="expression" dxfId="354" priority="46">
      <formula>kvartal &lt; 4</formula>
    </cfRule>
  </conditionalFormatting>
  <conditionalFormatting sqref="B115">
    <cfRule type="expression" dxfId="353" priority="45">
      <formula>kvartal &lt; 4</formula>
    </cfRule>
  </conditionalFormatting>
  <conditionalFormatting sqref="C115">
    <cfRule type="expression" dxfId="352" priority="44">
      <formula>kvartal &lt; 4</formula>
    </cfRule>
  </conditionalFormatting>
  <conditionalFormatting sqref="B123">
    <cfRule type="expression" dxfId="351" priority="43">
      <formula>kvartal &lt; 4</formula>
    </cfRule>
  </conditionalFormatting>
  <conditionalFormatting sqref="C123">
    <cfRule type="expression" dxfId="350" priority="42">
      <formula>kvartal &lt; 4</formula>
    </cfRule>
  </conditionalFormatting>
  <conditionalFormatting sqref="F70">
    <cfRule type="expression" dxfId="349" priority="41">
      <formula>kvartal &lt; 4</formula>
    </cfRule>
  </conditionalFormatting>
  <conditionalFormatting sqref="G70">
    <cfRule type="expression" dxfId="348" priority="40">
      <formula>kvartal &lt; 4</formula>
    </cfRule>
  </conditionalFormatting>
  <conditionalFormatting sqref="F71:G71">
    <cfRule type="expression" dxfId="347" priority="39">
      <formula>kvartal &lt; 4</formula>
    </cfRule>
  </conditionalFormatting>
  <conditionalFormatting sqref="F73:G74">
    <cfRule type="expression" dxfId="346" priority="38">
      <formula>kvartal &lt; 4</formula>
    </cfRule>
  </conditionalFormatting>
  <conditionalFormatting sqref="F81:G82">
    <cfRule type="expression" dxfId="345" priority="37">
      <formula>kvartal &lt; 4</formula>
    </cfRule>
  </conditionalFormatting>
  <conditionalFormatting sqref="F84:G85">
    <cfRule type="expression" dxfId="344" priority="36">
      <formula>kvartal &lt; 4</formula>
    </cfRule>
  </conditionalFormatting>
  <conditionalFormatting sqref="F91:G92">
    <cfRule type="expression" dxfId="343" priority="35">
      <formula>kvartal &lt; 4</formula>
    </cfRule>
  </conditionalFormatting>
  <conditionalFormatting sqref="F94:G95">
    <cfRule type="expression" dxfId="342" priority="34">
      <formula>kvartal &lt; 4</formula>
    </cfRule>
  </conditionalFormatting>
  <conditionalFormatting sqref="F102:G103">
    <cfRule type="expression" dxfId="341" priority="33">
      <formula>kvartal &lt; 4</formula>
    </cfRule>
  </conditionalFormatting>
  <conditionalFormatting sqref="F105:G106">
    <cfRule type="expression" dxfId="340" priority="32">
      <formula>kvartal &lt; 4</formula>
    </cfRule>
  </conditionalFormatting>
  <conditionalFormatting sqref="F115">
    <cfRule type="expression" dxfId="339" priority="31">
      <formula>kvartal &lt; 4</formula>
    </cfRule>
  </conditionalFormatting>
  <conditionalFormatting sqref="G115">
    <cfRule type="expression" dxfId="338" priority="30">
      <formula>kvartal &lt; 4</formula>
    </cfRule>
  </conditionalFormatting>
  <conditionalFormatting sqref="F123:G123">
    <cfRule type="expression" dxfId="337" priority="29">
      <formula>kvartal &lt; 4</formula>
    </cfRule>
  </conditionalFormatting>
  <conditionalFormatting sqref="F69:G69">
    <cfRule type="expression" dxfId="336" priority="28">
      <formula>kvartal &lt; 4</formula>
    </cfRule>
  </conditionalFormatting>
  <conditionalFormatting sqref="F72:G72">
    <cfRule type="expression" dxfId="335" priority="27">
      <formula>kvartal &lt; 4</formula>
    </cfRule>
  </conditionalFormatting>
  <conditionalFormatting sqref="F80:G80">
    <cfRule type="expression" dxfId="334" priority="26">
      <formula>kvartal &lt; 4</formula>
    </cfRule>
  </conditionalFormatting>
  <conditionalFormatting sqref="F83:G83">
    <cfRule type="expression" dxfId="333" priority="25">
      <formula>kvartal &lt; 4</formula>
    </cfRule>
  </conditionalFormatting>
  <conditionalFormatting sqref="F90:G90">
    <cfRule type="expression" dxfId="332" priority="24">
      <formula>kvartal &lt; 4</formula>
    </cfRule>
  </conditionalFormatting>
  <conditionalFormatting sqref="F93">
    <cfRule type="expression" dxfId="331" priority="23">
      <formula>kvartal &lt; 4</formula>
    </cfRule>
  </conditionalFormatting>
  <conditionalFormatting sqref="G93">
    <cfRule type="expression" dxfId="330" priority="22">
      <formula>kvartal &lt; 4</formula>
    </cfRule>
  </conditionalFormatting>
  <conditionalFormatting sqref="F101">
    <cfRule type="expression" dxfId="329" priority="21">
      <formula>kvartal &lt; 4</formula>
    </cfRule>
  </conditionalFormatting>
  <conditionalFormatting sqref="G101">
    <cfRule type="expression" dxfId="328" priority="20">
      <formula>kvartal &lt; 4</formula>
    </cfRule>
  </conditionalFormatting>
  <conditionalFormatting sqref="G104">
    <cfRule type="expression" dxfId="327" priority="19">
      <formula>kvartal &lt; 4</formula>
    </cfRule>
  </conditionalFormatting>
  <conditionalFormatting sqref="F104">
    <cfRule type="expression" dxfId="326" priority="18">
      <formula>kvartal &lt; 4</formula>
    </cfRule>
  </conditionalFormatting>
  <conditionalFormatting sqref="J69:K73">
    <cfRule type="expression" dxfId="325" priority="17">
      <formula>kvartal &lt; 4</formula>
    </cfRule>
  </conditionalFormatting>
  <conditionalFormatting sqref="J74:K74">
    <cfRule type="expression" dxfId="324" priority="16">
      <formula>kvartal &lt; 4</formula>
    </cfRule>
  </conditionalFormatting>
  <conditionalFormatting sqref="J80:K85">
    <cfRule type="expression" dxfId="323" priority="15">
      <formula>kvartal &lt; 4</formula>
    </cfRule>
  </conditionalFormatting>
  <conditionalFormatting sqref="J90:K95">
    <cfRule type="expression" dxfId="322" priority="14">
      <formula>kvartal &lt; 4</formula>
    </cfRule>
  </conditionalFormatting>
  <conditionalFormatting sqref="J101:K106">
    <cfRule type="expression" dxfId="321" priority="13">
      <formula>kvartal &lt; 4</formula>
    </cfRule>
  </conditionalFormatting>
  <conditionalFormatting sqref="J115:K115">
    <cfRule type="expression" dxfId="320" priority="12">
      <formula>kvartal &lt; 4</formula>
    </cfRule>
  </conditionalFormatting>
  <conditionalFormatting sqref="J123:K123">
    <cfRule type="expression" dxfId="319" priority="11">
      <formula>kvartal &lt; 4</formula>
    </cfRule>
  </conditionalFormatting>
  <conditionalFormatting sqref="A50:A52">
    <cfRule type="expression" dxfId="318" priority="8">
      <formula>kvartal &lt; 4</formula>
    </cfRule>
  </conditionalFormatting>
  <conditionalFormatting sqref="A69:A74">
    <cfRule type="expression" dxfId="317" priority="7">
      <formula>kvartal &lt; 4</formula>
    </cfRule>
  </conditionalFormatting>
  <conditionalFormatting sqref="A80:A85">
    <cfRule type="expression" dxfId="316" priority="6">
      <formula>kvartal &lt; 4</formula>
    </cfRule>
  </conditionalFormatting>
  <conditionalFormatting sqref="A90:A95">
    <cfRule type="expression" dxfId="315" priority="5">
      <formula>kvartal &lt; 4</formula>
    </cfRule>
  </conditionalFormatting>
  <conditionalFormatting sqref="A101:A106">
    <cfRule type="expression" dxfId="314" priority="4">
      <formula>kvartal &lt; 4</formula>
    </cfRule>
  </conditionalFormatting>
  <conditionalFormatting sqref="A115">
    <cfRule type="expression" dxfId="313" priority="3">
      <formula>kvartal &lt; 4</formula>
    </cfRule>
  </conditionalFormatting>
  <conditionalFormatting sqref="A123">
    <cfRule type="expression" dxfId="312" priority="2">
      <formula>kvartal &lt; 4</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7"/>
  <dimension ref="A1:N144"/>
  <sheetViews>
    <sheetView showGridLines="0" zoomScale="90" zoomScaleNormal="90" workbookViewId="0"/>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130</v>
      </c>
      <c r="B1" s="695">
        <v>42</v>
      </c>
      <c r="C1" s="250" t="s">
        <v>75</v>
      </c>
      <c r="D1" s="26"/>
      <c r="E1" s="26"/>
      <c r="F1" s="26"/>
      <c r="G1" s="26"/>
      <c r="H1" s="26"/>
      <c r="I1" s="26"/>
      <c r="J1" s="26"/>
      <c r="K1" s="26"/>
      <c r="L1" s="26"/>
      <c r="M1" s="26"/>
    </row>
    <row r="2" spans="1:14" ht="15.75" x14ac:dyDescent="0.25">
      <c r="A2" s="164" t="s">
        <v>28</v>
      </c>
      <c r="B2" s="727"/>
      <c r="C2" s="727"/>
      <c r="D2" s="727"/>
      <c r="E2" s="300"/>
      <c r="F2" s="727"/>
      <c r="G2" s="727"/>
      <c r="H2" s="727"/>
      <c r="I2" s="300"/>
      <c r="J2" s="727"/>
      <c r="K2" s="727"/>
      <c r="L2" s="727"/>
      <c r="M2" s="300"/>
    </row>
    <row r="3" spans="1:14" ht="15.75" x14ac:dyDescent="0.25">
      <c r="A3" s="162"/>
      <c r="B3" s="300"/>
      <c r="C3" s="300"/>
      <c r="D3" s="300"/>
      <c r="E3" s="300"/>
      <c r="F3" s="300"/>
      <c r="G3" s="300"/>
      <c r="H3" s="300"/>
      <c r="I3" s="300"/>
      <c r="J3" s="300"/>
      <c r="K3" s="300"/>
      <c r="L3" s="300"/>
      <c r="M3" s="300"/>
    </row>
    <row r="4" spans="1:14" x14ac:dyDescent="0.2">
      <c r="A4" s="143"/>
      <c r="B4" s="724" t="s">
        <v>0</v>
      </c>
      <c r="C4" s="725"/>
      <c r="D4" s="725"/>
      <c r="E4" s="302"/>
      <c r="F4" s="724" t="s">
        <v>1</v>
      </c>
      <c r="G4" s="725"/>
      <c r="H4" s="725"/>
      <c r="I4" s="305"/>
      <c r="J4" s="724" t="s">
        <v>2</v>
      </c>
      <c r="K4" s="725"/>
      <c r="L4" s="725"/>
      <c r="M4" s="305"/>
    </row>
    <row r="5" spans="1:14" x14ac:dyDescent="0.2">
      <c r="A5" s="157"/>
      <c r="B5" s="151" t="s">
        <v>372</v>
      </c>
      <c r="C5" s="151" t="s">
        <v>373</v>
      </c>
      <c r="D5" s="246" t="s">
        <v>3</v>
      </c>
      <c r="E5" s="306" t="s">
        <v>29</v>
      </c>
      <c r="F5" s="151" t="s">
        <v>372</v>
      </c>
      <c r="G5" s="151" t="s">
        <v>373</v>
      </c>
      <c r="H5" s="246" t="s">
        <v>3</v>
      </c>
      <c r="I5" s="161" t="s">
        <v>29</v>
      </c>
      <c r="J5" s="151" t="s">
        <v>372</v>
      </c>
      <c r="K5" s="151" t="s">
        <v>373</v>
      </c>
      <c r="L5" s="246" t="s">
        <v>3</v>
      </c>
      <c r="M5" s="161" t="s">
        <v>29</v>
      </c>
    </row>
    <row r="6" spans="1:14" x14ac:dyDescent="0.2">
      <c r="A6" s="691"/>
      <c r="B6" s="155"/>
      <c r="C6" s="155"/>
      <c r="D6" s="248" t="s">
        <v>4</v>
      </c>
      <c r="E6" s="155" t="s">
        <v>30</v>
      </c>
      <c r="F6" s="160"/>
      <c r="G6" s="160"/>
      <c r="H6" s="246" t="s">
        <v>4</v>
      </c>
      <c r="I6" s="155" t="s">
        <v>30</v>
      </c>
      <c r="J6" s="160"/>
      <c r="K6" s="160"/>
      <c r="L6" s="246" t="s">
        <v>4</v>
      </c>
      <c r="M6" s="155" t="s">
        <v>30</v>
      </c>
    </row>
    <row r="7" spans="1:14" ht="15.75" x14ac:dyDescent="0.2">
      <c r="A7" s="14" t="s">
        <v>23</v>
      </c>
      <c r="B7" s="307"/>
      <c r="C7" s="308"/>
      <c r="D7" s="352"/>
      <c r="E7" s="11"/>
      <c r="F7" s="307">
        <v>59116</v>
      </c>
      <c r="G7" s="308">
        <v>54919</v>
      </c>
      <c r="H7" s="352">
        <f>IF(F7=0, "    ---- ", IF(ABS(ROUND(100/F7*G7-100,1))&lt;999,ROUND(100/F7*G7-100,1),IF(ROUND(100/F7*G7-100,1)&gt;999,999,-999)))</f>
        <v>-7.1</v>
      </c>
      <c r="I7" s="159">
        <f>IFERROR(100/'Skjema total MA'!F7*G7,0)</f>
        <v>1.476066342128213</v>
      </c>
      <c r="J7" s="309">
        <f t="shared" ref="J7:K12" si="0">SUM(B7,F7)</f>
        <v>59116</v>
      </c>
      <c r="K7" s="310">
        <f t="shared" si="0"/>
        <v>54919</v>
      </c>
      <c r="L7" s="428">
        <f>IF(J7=0, "    ---- ", IF(ABS(ROUND(100/J7*K7-100,1))&lt;999,ROUND(100/J7*K7-100,1),IF(ROUND(100/J7*K7-100,1)&gt;999,999,-999)))</f>
        <v>-7.1</v>
      </c>
      <c r="M7" s="11">
        <f>IFERROR(100/'Skjema total MA'!I7*K7,0)</f>
        <v>0.87490805915511738</v>
      </c>
    </row>
    <row r="8" spans="1:14" ht="15.75" x14ac:dyDescent="0.2">
      <c r="A8" s="21" t="s">
        <v>25</v>
      </c>
      <c r="B8" s="283"/>
      <c r="C8" s="284"/>
      <c r="D8" s="165"/>
      <c r="E8" s="27"/>
      <c r="F8" s="287"/>
      <c r="G8" s="288"/>
      <c r="H8" s="165"/>
      <c r="I8" s="175"/>
      <c r="J8" s="234"/>
      <c r="K8" s="289"/>
      <c r="L8" s="256"/>
      <c r="M8" s="27"/>
    </row>
    <row r="9" spans="1:14" ht="15.75" x14ac:dyDescent="0.2">
      <c r="A9" s="21" t="s">
        <v>24</v>
      </c>
      <c r="B9" s="283"/>
      <c r="C9" s="284"/>
      <c r="D9" s="165"/>
      <c r="E9" s="27"/>
      <c r="F9" s="287"/>
      <c r="G9" s="288"/>
      <c r="H9" s="165"/>
      <c r="I9" s="175"/>
      <c r="J9" s="234"/>
      <c r="K9" s="289"/>
      <c r="L9" s="256"/>
      <c r="M9" s="27"/>
    </row>
    <row r="10" spans="1:14" ht="15.75" x14ac:dyDescent="0.2">
      <c r="A10" s="13" t="s">
        <v>383</v>
      </c>
      <c r="B10" s="311"/>
      <c r="C10" s="312"/>
      <c r="D10" s="170"/>
      <c r="E10" s="11"/>
      <c r="F10" s="311">
        <v>730663</v>
      </c>
      <c r="G10" s="312">
        <v>822203</v>
      </c>
      <c r="H10" s="170">
        <f>IF(F10=0, "    ---- ", IF(ABS(ROUND(100/F10*G10-100,1))&lt;999,ROUND(100/F10*G10-100,1),IF(ROUND(100/F10*G10-100,1)&gt;999,999,-999)))</f>
        <v>12.5</v>
      </c>
      <c r="I10" s="159">
        <f>IFERROR(100/'Skjema total MA'!F10*G10,0)</f>
        <v>1.8988630047913058</v>
      </c>
      <c r="J10" s="309">
        <f t="shared" si="0"/>
        <v>730663</v>
      </c>
      <c r="K10" s="310">
        <f t="shared" si="0"/>
        <v>822203</v>
      </c>
      <c r="L10" s="429">
        <f>IF(J10=0, "    ---- ", IF(ABS(ROUND(100/J10*K10-100,1))&lt;999,ROUND(100/J10*K10-100,1),IF(ROUND(100/J10*K10-100,1)&gt;999,999,-999)))</f>
        <v>12.5</v>
      </c>
      <c r="M10" s="11">
        <f>IFERROR(100/'Skjema total MA'!I10*K10,0)</f>
        <v>1.267674181794354</v>
      </c>
    </row>
    <row r="11" spans="1:14" s="43" customFormat="1" ht="15.75" x14ac:dyDescent="0.2">
      <c r="A11" s="13" t="s">
        <v>384</v>
      </c>
      <c r="B11" s="311"/>
      <c r="C11" s="312"/>
      <c r="D11" s="170"/>
      <c r="E11" s="11"/>
      <c r="F11" s="311">
        <v>1675</v>
      </c>
      <c r="G11" s="312">
        <v>11532</v>
      </c>
      <c r="H11" s="170">
        <f>IF(F11=0, "    ---- ", IF(ABS(ROUND(100/F11*G11-100,1))&lt;999,ROUND(100/F11*G11-100,1),IF(ROUND(100/F11*G11-100,1)&gt;999,999,-999)))</f>
        <v>588.5</v>
      </c>
      <c r="I11" s="159">
        <f>IFERROR(100/'Skjema total MA'!F11*G11,0)</f>
        <v>8.3455438486790019</v>
      </c>
      <c r="J11" s="309">
        <f t="shared" si="0"/>
        <v>1675</v>
      </c>
      <c r="K11" s="310">
        <f t="shared" si="0"/>
        <v>11532</v>
      </c>
      <c r="L11" s="429">
        <f>IF(J11=0, "    ---- ", IF(ABS(ROUND(100/J11*K11-100,1))&lt;999,ROUND(100/J11*K11-100,1),IF(ROUND(100/J11*K11-100,1)&gt;999,999,-999)))</f>
        <v>588.5</v>
      </c>
      <c r="M11" s="11">
        <f>IFERROR(100/'Skjema total MA'!I11*K11,0)</f>
        <v>7.98595447722243</v>
      </c>
      <c r="N11" s="142"/>
    </row>
    <row r="12" spans="1:14" s="43" customFormat="1" ht="15.75" x14ac:dyDescent="0.2">
      <c r="A12" s="41" t="s">
        <v>385</v>
      </c>
      <c r="B12" s="313"/>
      <c r="C12" s="314"/>
      <c r="D12" s="168"/>
      <c r="E12" s="36"/>
      <c r="F12" s="313">
        <v>2400</v>
      </c>
      <c r="G12" s="314">
        <v>498</v>
      </c>
      <c r="H12" s="168">
        <f>IF(F12=0, "    ---- ", IF(ABS(ROUND(100/F12*G12-100,1))&lt;999,ROUND(100/F12*G12-100,1),IF(ROUND(100/F12*G12-100,1)&gt;999,999,-999)))</f>
        <v>-79.3</v>
      </c>
      <c r="I12" s="168">
        <f>IFERROR(100/'Skjema total MA'!F12*G12,0)</f>
        <v>0.38156765742081183</v>
      </c>
      <c r="J12" s="315">
        <f t="shared" si="0"/>
        <v>2400</v>
      </c>
      <c r="K12" s="316">
        <f t="shared" si="0"/>
        <v>498</v>
      </c>
      <c r="L12" s="430">
        <f>IF(J12=0, "    ---- ", IF(ABS(ROUND(100/J12*K12-100,1))&lt;999,ROUND(100/J12*K12-100,1),IF(ROUND(100/J12*K12-100,1)&gt;999,999,-999)))</f>
        <v>-79.3</v>
      </c>
      <c r="M12" s="36">
        <f>IFERROR(100/'Skjema total MA'!I12*K12,0)</f>
        <v>0.38165538474075011</v>
      </c>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271</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268</v>
      </c>
      <c r="B17" s="156"/>
      <c r="C17" s="156"/>
      <c r="D17" s="150"/>
      <c r="E17" s="150"/>
      <c r="F17" s="156"/>
      <c r="G17" s="156"/>
      <c r="H17" s="156"/>
      <c r="I17" s="156"/>
      <c r="J17" s="156"/>
      <c r="K17" s="156"/>
      <c r="L17" s="156"/>
      <c r="M17" s="156"/>
    </row>
    <row r="18" spans="1:14" ht="15.75" x14ac:dyDescent="0.25">
      <c r="B18" s="728"/>
      <c r="C18" s="728"/>
      <c r="D18" s="728"/>
      <c r="E18" s="300"/>
      <c r="F18" s="728"/>
      <c r="G18" s="728"/>
      <c r="H18" s="728"/>
      <c r="I18" s="300"/>
      <c r="J18" s="728"/>
      <c r="K18" s="728"/>
      <c r="L18" s="728"/>
      <c r="M18" s="300"/>
    </row>
    <row r="19" spans="1:14" x14ac:dyDescent="0.2">
      <c r="A19" s="143"/>
      <c r="B19" s="724" t="s">
        <v>0</v>
      </c>
      <c r="C19" s="725"/>
      <c r="D19" s="725"/>
      <c r="E19" s="302"/>
      <c r="F19" s="724" t="s">
        <v>1</v>
      </c>
      <c r="G19" s="725"/>
      <c r="H19" s="725"/>
      <c r="I19" s="305"/>
      <c r="J19" s="724" t="s">
        <v>2</v>
      </c>
      <c r="K19" s="725"/>
      <c r="L19" s="725"/>
      <c r="M19" s="305"/>
    </row>
    <row r="20" spans="1:14" x14ac:dyDescent="0.2">
      <c r="A20" s="140" t="s">
        <v>5</v>
      </c>
      <c r="B20" s="243" t="s">
        <v>372</v>
      </c>
      <c r="C20" s="243" t="s">
        <v>373</v>
      </c>
      <c r="D20" s="161" t="s">
        <v>3</v>
      </c>
      <c r="E20" s="306" t="s">
        <v>29</v>
      </c>
      <c r="F20" s="243" t="s">
        <v>372</v>
      </c>
      <c r="G20" s="243" t="s">
        <v>373</v>
      </c>
      <c r="H20" s="161" t="s">
        <v>3</v>
      </c>
      <c r="I20" s="161" t="s">
        <v>29</v>
      </c>
      <c r="J20" s="243" t="s">
        <v>372</v>
      </c>
      <c r="K20" s="243" t="s">
        <v>373</v>
      </c>
      <c r="L20" s="161" t="s">
        <v>3</v>
      </c>
      <c r="M20" s="161" t="s">
        <v>29</v>
      </c>
    </row>
    <row r="21" spans="1:14" x14ac:dyDescent="0.2">
      <c r="A21" s="692"/>
      <c r="B21" s="155"/>
      <c r="C21" s="155"/>
      <c r="D21" s="248" t="s">
        <v>4</v>
      </c>
      <c r="E21" s="155" t="s">
        <v>30</v>
      </c>
      <c r="F21" s="160"/>
      <c r="G21" s="160"/>
      <c r="H21" s="246" t="s">
        <v>4</v>
      </c>
      <c r="I21" s="155" t="s">
        <v>30</v>
      </c>
      <c r="J21" s="160"/>
      <c r="K21" s="160"/>
      <c r="L21" s="155" t="s">
        <v>4</v>
      </c>
      <c r="M21" s="155" t="s">
        <v>30</v>
      </c>
    </row>
    <row r="22" spans="1:14" ht="15.75" x14ac:dyDescent="0.2">
      <c r="A22" s="14" t="s">
        <v>23</v>
      </c>
      <c r="B22" s="317"/>
      <c r="C22" s="317"/>
      <c r="D22" s="352"/>
      <c r="E22" s="11"/>
      <c r="F22" s="319">
        <v>459</v>
      </c>
      <c r="G22" s="319">
        <v>18689</v>
      </c>
      <c r="H22" s="352">
        <f>IF(F22=0, "    ---- ", IF(ABS(ROUND(100/F22*G22-100,1))&lt;999,ROUND(100/F22*G22-100,1),IF(ROUND(100/F22*G22-100,1)&gt;999,999,-999)))</f>
        <v>999</v>
      </c>
      <c r="I22" s="11">
        <f>IFERROR(100/'Skjema total MA'!F22*G22,0)</f>
        <v>3.4686466644914415</v>
      </c>
      <c r="J22" s="317">
        <f t="shared" ref="J22:J35" si="1">SUM(B22,F22)</f>
        <v>459</v>
      </c>
      <c r="K22" s="317">
        <f t="shared" ref="K22:K35" si="2">SUM(C22,G22)</f>
        <v>18689</v>
      </c>
      <c r="L22" s="428">
        <f>IF(J22=0, "    ---- ", IF(ABS(ROUND(100/J22*K22-100,1))&lt;999,ROUND(100/J22*K22-100,1),IF(ROUND(100/J22*K22-100,1)&gt;999,999,-999)))</f>
        <v>999</v>
      </c>
      <c r="M22" s="24">
        <f>IFERROR(100/'Skjema total MA'!I22*K22,0)</f>
        <v>1.3027641687734453</v>
      </c>
    </row>
    <row r="23" spans="1:14" ht="15.75" x14ac:dyDescent="0.2">
      <c r="A23" s="297" t="s">
        <v>392</v>
      </c>
      <c r="B23" s="283"/>
      <c r="C23" s="283"/>
      <c r="D23" s="165"/>
      <c r="E23" s="11"/>
      <c r="F23" s="292"/>
      <c r="G23" s="292">
        <v>202</v>
      </c>
      <c r="H23" s="165" t="str">
        <f>IF(F23=0, "    ---- ", IF(ABS(ROUND(100/F23*G23-100,1))&lt;999,ROUND(100/F23*G23-100,1),IF(ROUND(100/F23*G23-100,1)&gt;999,999,-999)))</f>
        <v xml:space="preserve">    ---- </v>
      </c>
      <c r="I23" s="418">
        <f>IFERROR(100/'Skjema total MA'!F23*G23,0)</f>
        <v>0.25558967599000532</v>
      </c>
      <c r="J23" s="292"/>
      <c r="K23" s="292">
        <f t="shared" si="2"/>
        <v>202</v>
      </c>
      <c r="L23" s="165" t="str">
        <f>IF(J23=0, "    ---- ", IF(ABS(ROUND(100/J23*K23-100,1))&lt;999,ROUND(100/J23*K23-100,1),IF(ROUND(100/J23*K23-100,1)&gt;999,999,-999)))</f>
        <v xml:space="preserve">    ---- </v>
      </c>
      <c r="M23" s="23">
        <f>IFERROR(100/'Skjema total MA'!I23*K23,0)</f>
        <v>2.8030891167018641E-2</v>
      </c>
    </row>
    <row r="24" spans="1:14" ht="15.75" x14ac:dyDescent="0.2">
      <c r="A24" s="297" t="s">
        <v>393</v>
      </c>
      <c r="B24" s="283"/>
      <c r="C24" s="283"/>
      <c r="D24" s="165"/>
      <c r="E24" s="11"/>
      <c r="F24" s="292"/>
      <c r="G24" s="292"/>
      <c r="H24" s="165"/>
      <c r="I24" s="418"/>
      <c r="J24" s="292"/>
      <c r="K24" s="292"/>
      <c r="L24" s="165"/>
      <c r="M24" s="23"/>
    </row>
    <row r="25" spans="1:14" ht="15.75" x14ac:dyDescent="0.2">
      <c r="A25" s="297" t="s">
        <v>394</v>
      </c>
      <c r="B25" s="283"/>
      <c r="C25" s="283"/>
      <c r="D25" s="165"/>
      <c r="E25" s="11"/>
      <c r="F25" s="292"/>
      <c r="G25" s="292"/>
      <c r="H25" s="165"/>
      <c r="I25" s="418"/>
      <c r="J25" s="292"/>
      <c r="K25" s="292"/>
      <c r="L25" s="165"/>
      <c r="M25" s="23"/>
    </row>
    <row r="26" spans="1:14" ht="15.75" x14ac:dyDescent="0.2">
      <c r="A26" s="297" t="s">
        <v>395</v>
      </c>
      <c r="B26" s="283"/>
      <c r="C26" s="283"/>
      <c r="D26" s="165"/>
      <c r="E26" s="11"/>
      <c r="F26" s="292"/>
      <c r="G26" s="292">
        <v>18487</v>
      </c>
      <c r="H26" s="165" t="str">
        <f>IF(F26=0, "    ---- ", IF(ABS(ROUND(100/F26*G26-100,1))&lt;999,ROUND(100/F26*G26-100,1),IF(ROUND(100/F26*G26-100,1)&gt;999,999,-999)))</f>
        <v xml:space="preserve">    ---- </v>
      </c>
      <c r="I26" s="418">
        <f>IFERROR(100/'Skjema total MA'!F26*G26,0)</f>
        <v>4.9905846375495608</v>
      </c>
      <c r="J26" s="292"/>
      <c r="K26" s="292">
        <f t="shared" si="2"/>
        <v>18487</v>
      </c>
      <c r="L26" s="165" t="str">
        <f>IF(J26=0, "    ---- ", IF(ABS(ROUND(100/J26*K26-100,1))&lt;999,ROUND(100/J26*K26-100,1),IF(ROUND(100/J26*K26-100,1)&gt;999,999,-999)))</f>
        <v xml:space="preserve">    ---- </v>
      </c>
      <c r="M26" s="23">
        <f>IFERROR(100/'Skjema total MA'!I26*K26,0)</f>
        <v>4.9905846375495608</v>
      </c>
    </row>
    <row r="27" spans="1:14" x14ac:dyDescent="0.2">
      <c r="A27" s="297" t="s">
        <v>11</v>
      </c>
      <c r="B27" s="283"/>
      <c r="C27" s="283"/>
      <c r="D27" s="165"/>
      <c r="E27" s="11"/>
      <c r="F27" s="292"/>
      <c r="G27" s="292"/>
      <c r="H27" s="165"/>
      <c r="I27" s="418"/>
      <c r="J27" s="292"/>
      <c r="K27" s="292"/>
      <c r="L27" s="165"/>
      <c r="M27" s="23"/>
    </row>
    <row r="28" spans="1:14" ht="15.75" x14ac:dyDescent="0.2">
      <c r="A28" s="49" t="s">
        <v>272</v>
      </c>
      <c r="B28" s="44"/>
      <c r="C28" s="289"/>
      <c r="D28" s="165"/>
      <c r="E28" s="11"/>
      <c r="F28" s="234"/>
      <c r="G28" s="289"/>
      <c r="H28" s="165"/>
      <c r="I28" s="27"/>
      <c r="J28" s="44"/>
      <c r="K28" s="44"/>
      <c r="L28" s="256"/>
      <c r="M28" s="23"/>
    </row>
    <row r="29" spans="1:14" s="3" customFormat="1" ht="15.75" x14ac:dyDescent="0.2">
      <c r="A29" s="13" t="s">
        <v>383</v>
      </c>
      <c r="B29" s="236"/>
      <c r="C29" s="236"/>
      <c r="D29" s="170"/>
      <c r="E29" s="11"/>
      <c r="F29" s="309">
        <v>858066</v>
      </c>
      <c r="G29" s="309">
        <v>881998</v>
      </c>
      <c r="H29" s="170">
        <f>IF(F29=0, "    ---- ", IF(ABS(ROUND(100/F29*G29-100,1))&lt;999,ROUND(100/F29*G29-100,1),IF(ROUND(100/F29*G29-100,1)&gt;999,999,-999)))</f>
        <v>2.8</v>
      </c>
      <c r="I29" s="11">
        <f>IFERROR(100/'Skjema total MA'!F29*G29,0)</f>
        <v>4.3297080464565711</v>
      </c>
      <c r="J29" s="236">
        <f t="shared" si="1"/>
        <v>858066</v>
      </c>
      <c r="K29" s="236">
        <f t="shared" si="2"/>
        <v>881998</v>
      </c>
      <c r="L29" s="429">
        <f>IF(J29=0, "    ---- ", IF(ABS(ROUND(100/J29*K29-100,1))&lt;999,ROUND(100/J29*K29-100,1),IF(ROUND(100/J29*K29-100,1)&gt;999,999,-999)))</f>
        <v>2.8</v>
      </c>
      <c r="M29" s="24">
        <f>IFERROR(100/'Skjema total MA'!I29*K29,0)</f>
        <v>1.2628073864616334</v>
      </c>
      <c r="N29" s="147"/>
    </row>
    <row r="30" spans="1:14" s="3" customFormat="1" ht="15.75" x14ac:dyDescent="0.2">
      <c r="A30" s="297" t="s">
        <v>392</v>
      </c>
      <c r="B30" s="283"/>
      <c r="C30" s="283"/>
      <c r="D30" s="165"/>
      <c r="E30" s="11"/>
      <c r="F30" s="292"/>
      <c r="G30" s="292">
        <v>125097</v>
      </c>
      <c r="H30" s="165" t="str">
        <f t="shared" ref="H30:H31" si="3">IF(F30=0, "    ---- ", IF(ABS(ROUND(100/F30*G30-100,1))&lt;999,ROUND(100/F30*G30-100,1),IF(ROUND(100/F30*G30-100,1)&gt;999,999,-999)))</f>
        <v xml:space="preserve">    ---- </v>
      </c>
      <c r="I30" s="418">
        <f>IFERROR(100/'Skjema total MA'!F30*G30,0)</f>
        <v>2.8696657558668721</v>
      </c>
      <c r="J30" s="292"/>
      <c r="K30" s="292">
        <f t="shared" si="2"/>
        <v>125097</v>
      </c>
      <c r="L30" s="165" t="str">
        <f t="shared" ref="L30:L31" si="4">IF(J30=0, "    ---- ", IF(ABS(ROUND(100/J30*K30-100,1))&lt;999,ROUND(100/J30*K30-100,1),IF(ROUND(100/J30*K30-100,1)&gt;999,999,-999)))</f>
        <v xml:space="preserve">    ---- </v>
      </c>
      <c r="M30" s="23">
        <f>IFERROR(100/'Skjema total MA'!I30*K30,0)</f>
        <v>0.77367729943673058</v>
      </c>
      <c r="N30" s="147"/>
    </row>
    <row r="31" spans="1:14" s="3" customFormat="1" ht="15.75" x14ac:dyDescent="0.2">
      <c r="A31" s="297" t="s">
        <v>393</v>
      </c>
      <c r="B31" s="283"/>
      <c r="C31" s="283"/>
      <c r="D31" s="165"/>
      <c r="E31" s="11"/>
      <c r="F31" s="292"/>
      <c r="G31" s="292">
        <v>680237</v>
      </c>
      <c r="H31" s="165" t="str">
        <f t="shared" si="3"/>
        <v xml:space="preserve">    ---- </v>
      </c>
      <c r="I31" s="418">
        <f>IFERROR(100/'Skjema total MA'!F31*G31,0)</f>
        <v>6.419224538369539</v>
      </c>
      <c r="J31" s="292"/>
      <c r="K31" s="292">
        <f t="shared" si="2"/>
        <v>680237</v>
      </c>
      <c r="L31" s="165" t="str">
        <f t="shared" si="4"/>
        <v xml:space="preserve">    ---- </v>
      </c>
      <c r="M31" s="23">
        <f>IFERROR(100/'Skjema total MA'!I31*K31,0)</f>
        <v>1.499139991648996</v>
      </c>
      <c r="N31" s="147"/>
    </row>
    <row r="32" spans="1:14" ht="15.75" x14ac:dyDescent="0.2">
      <c r="A32" s="297" t="s">
        <v>394</v>
      </c>
      <c r="B32" s="283"/>
      <c r="C32" s="283"/>
      <c r="D32" s="165"/>
      <c r="E32" s="11"/>
      <c r="F32" s="292"/>
      <c r="G32" s="292"/>
      <c r="H32" s="165"/>
      <c r="I32" s="418"/>
      <c r="J32" s="292"/>
      <c r="K32" s="292"/>
      <c r="L32" s="165"/>
      <c r="M32" s="23"/>
    </row>
    <row r="33" spans="1:14" ht="15.75" x14ac:dyDescent="0.2">
      <c r="A33" s="297" t="s">
        <v>395</v>
      </c>
      <c r="B33" s="283"/>
      <c r="C33" s="283"/>
      <c r="D33" s="165"/>
      <c r="E33" s="11"/>
      <c r="F33" s="292"/>
      <c r="G33" s="292">
        <v>76664</v>
      </c>
      <c r="H33" s="165" t="str">
        <f>IF(F33=0, "    ---- ", IF(ABS(ROUND(100/F33*G33-100,1))&lt;999,ROUND(100/F33*G33-100,1),IF(ROUND(100/F33*G33-100,1)&gt;999,999,-999)))</f>
        <v xml:space="preserve">    ---- </v>
      </c>
      <c r="I33" s="418">
        <f>IFERROR(100/'Skjema total MA'!F34*G33,0)</f>
        <v>280.3090493265758</v>
      </c>
      <c r="J33" s="292"/>
      <c r="K33" s="292">
        <f t="shared" si="2"/>
        <v>76664</v>
      </c>
      <c r="L33" s="165" t="str">
        <f>IF(J33=0, "    ---- ", IF(ABS(ROUND(100/J33*K33-100,1))&lt;999,ROUND(100/J33*K33-100,1),IF(ROUND(100/J33*K33-100,1)&gt;999,999,-999)))</f>
        <v xml:space="preserve">    ---- </v>
      </c>
      <c r="M33" s="23">
        <f>IFERROR(100/'Skjema total MA'!I34*K33,0)</f>
        <v>193.17349019730295</v>
      </c>
    </row>
    <row r="34" spans="1:14" ht="15.75" x14ac:dyDescent="0.2">
      <c r="A34" s="13" t="s">
        <v>384</v>
      </c>
      <c r="B34" s="236"/>
      <c r="C34" s="310"/>
      <c r="D34" s="170"/>
      <c r="E34" s="11"/>
      <c r="F34" s="309">
        <v>5284</v>
      </c>
      <c r="G34" s="310">
        <v>3888</v>
      </c>
      <c r="H34" s="170">
        <f>IF(F34=0, "    ---- ", IF(ABS(ROUND(100/F34*G34-100,1))&lt;999,ROUND(100/F34*G34-100,1),IF(ROUND(100/F34*G34-100,1)&gt;999,999,-999)))</f>
        <v>-26.4</v>
      </c>
      <c r="I34" s="11">
        <f>IFERROR(100/'Skjema total MA'!F34*G34,0)</f>
        <v>14.215819469134493</v>
      </c>
      <c r="J34" s="236">
        <f t="shared" si="1"/>
        <v>5284</v>
      </c>
      <c r="K34" s="236">
        <f t="shared" si="2"/>
        <v>3888</v>
      </c>
      <c r="L34" s="429">
        <f>IF(J34=0, "    ---- ", IF(ABS(ROUND(100/J34*K34-100,1))&lt;999,ROUND(100/J34*K34-100,1),IF(ROUND(100/J34*K34-100,1)&gt;999,999,-999)))</f>
        <v>-26.4</v>
      </c>
      <c r="M34" s="24">
        <f>IFERROR(100/'Skjema total MA'!I34*K34,0)</f>
        <v>9.7967563639663187</v>
      </c>
    </row>
    <row r="35" spans="1:14" ht="15.75" x14ac:dyDescent="0.2">
      <c r="A35" s="13" t="s">
        <v>385</v>
      </c>
      <c r="B35" s="236"/>
      <c r="C35" s="310"/>
      <c r="D35" s="170"/>
      <c r="E35" s="11"/>
      <c r="F35" s="309">
        <v>15932</v>
      </c>
      <c r="G35" s="310">
        <v>5496</v>
      </c>
      <c r="H35" s="170">
        <f>IF(F35=0, "    ---- ", IF(ABS(ROUND(100/F35*G35-100,1))&lt;999,ROUND(100/F35*G35-100,1),IF(ROUND(100/F35*G35-100,1)&gt;999,999,-999)))</f>
        <v>-65.5</v>
      </c>
      <c r="I35" s="11">
        <f>IFERROR(100/'Skjema total MA'!F35*G35,0)</f>
        <v>10.124670153568802</v>
      </c>
      <c r="J35" s="236">
        <f t="shared" si="1"/>
        <v>15932</v>
      </c>
      <c r="K35" s="236">
        <f t="shared" si="2"/>
        <v>5496</v>
      </c>
      <c r="L35" s="429">
        <f>IF(J35=0, "    ---- ", IF(ABS(ROUND(100/J35*K35-100,1))&lt;999,ROUND(100/J35*K35-100,1),IF(ROUND(100/J35*K35-100,1)&gt;999,999,-999)))</f>
        <v>-65.5</v>
      </c>
      <c r="M35" s="24">
        <f>IFERROR(100/'Skjema total MA'!I35*K35,0)</f>
        <v>15.672727086280512</v>
      </c>
    </row>
    <row r="36" spans="1:14" ht="15.75" x14ac:dyDescent="0.2">
      <c r="A36" s="12" t="s">
        <v>280</v>
      </c>
      <c r="B36" s="236"/>
      <c r="C36" s="310"/>
      <c r="D36" s="170"/>
      <c r="E36" s="11"/>
      <c r="F36" s="320"/>
      <c r="G36" s="321"/>
      <c r="H36" s="170"/>
      <c r="I36" s="435"/>
      <c r="J36" s="236"/>
      <c r="K36" s="236"/>
      <c r="L36" s="429"/>
      <c r="M36" s="24"/>
    </row>
    <row r="37" spans="1:14" ht="15.75" x14ac:dyDescent="0.2">
      <c r="A37" s="12" t="s">
        <v>387</v>
      </c>
      <c r="B37" s="236"/>
      <c r="C37" s="310"/>
      <c r="D37" s="170"/>
      <c r="E37" s="11"/>
      <c r="F37" s="320"/>
      <c r="G37" s="322"/>
      <c r="H37" s="170"/>
      <c r="I37" s="435"/>
      <c r="J37" s="236"/>
      <c r="K37" s="236"/>
      <c r="L37" s="429"/>
      <c r="M37" s="24"/>
    </row>
    <row r="38" spans="1:14" ht="15.75" x14ac:dyDescent="0.2">
      <c r="A38" s="12" t="s">
        <v>388</v>
      </c>
      <c r="B38" s="236"/>
      <c r="C38" s="310"/>
      <c r="D38" s="170"/>
      <c r="E38" s="24"/>
      <c r="F38" s="320"/>
      <c r="G38" s="321"/>
      <c r="H38" s="170"/>
      <c r="I38" s="435"/>
      <c r="J38" s="236"/>
      <c r="K38" s="236"/>
      <c r="L38" s="429"/>
      <c r="M38" s="24"/>
    </row>
    <row r="39" spans="1:14" ht="15.75" x14ac:dyDescent="0.2">
      <c r="A39" s="18" t="s">
        <v>389</v>
      </c>
      <c r="B39" s="278"/>
      <c r="C39" s="316"/>
      <c r="D39" s="168"/>
      <c r="E39" s="36"/>
      <c r="F39" s="323"/>
      <c r="G39" s="324"/>
      <c r="H39" s="168"/>
      <c r="I39" s="36"/>
      <c r="J39" s="236"/>
      <c r="K39" s="236"/>
      <c r="L39" s="430"/>
      <c r="M39" s="36"/>
    </row>
    <row r="40" spans="1:14" ht="15.75" x14ac:dyDescent="0.25">
      <c r="A40" s="47"/>
      <c r="B40" s="255"/>
      <c r="C40" s="255"/>
      <c r="D40" s="729"/>
      <c r="E40" s="729"/>
      <c r="F40" s="729"/>
      <c r="G40" s="729"/>
      <c r="H40" s="729"/>
      <c r="I40" s="729"/>
      <c r="J40" s="729"/>
      <c r="K40" s="729"/>
      <c r="L40" s="729"/>
      <c r="M40" s="303"/>
    </row>
    <row r="41" spans="1:14" x14ac:dyDescent="0.2">
      <c r="A41" s="154"/>
    </row>
    <row r="42" spans="1:14" ht="15.75" x14ac:dyDescent="0.25">
      <c r="A42" s="146" t="s">
        <v>269</v>
      </c>
      <c r="B42" s="727"/>
      <c r="C42" s="727"/>
      <c r="D42" s="727"/>
      <c r="E42" s="300"/>
      <c r="F42" s="730"/>
      <c r="G42" s="730"/>
      <c r="H42" s="730"/>
      <c r="I42" s="303"/>
      <c r="J42" s="730"/>
      <c r="K42" s="730"/>
      <c r="L42" s="730"/>
      <c r="M42" s="303"/>
    </row>
    <row r="43" spans="1:14" ht="15.75" x14ac:dyDescent="0.25">
      <c r="A43" s="162"/>
      <c r="B43" s="304"/>
      <c r="C43" s="304"/>
      <c r="D43" s="304"/>
      <c r="E43" s="304"/>
      <c r="F43" s="303"/>
      <c r="G43" s="303"/>
      <c r="H43" s="303"/>
      <c r="I43" s="303"/>
      <c r="J43" s="303"/>
      <c r="K43" s="303"/>
      <c r="L43" s="303"/>
      <c r="M43" s="303"/>
    </row>
    <row r="44" spans="1:14" ht="15.75" x14ac:dyDescent="0.25">
      <c r="A44" s="249"/>
      <c r="B44" s="724" t="s">
        <v>0</v>
      </c>
      <c r="C44" s="725"/>
      <c r="D44" s="725"/>
      <c r="E44" s="244"/>
      <c r="F44" s="303"/>
      <c r="G44" s="303"/>
      <c r="H44" s="303"/>
      <c r="I44" s="303"/>
      <c r="J44" s="303"/>
      <c r="K44" s="303"/>
      <c r="L44" s="303"/>
      <c r="M44" s="303"/>
    </row>
    <row r="45" spans="1:14" s="3" customFormat="1" x14ac:dyDescent="0.2">
      <c r="A45" s="140"/>
      <c r="B45" s="172" t="s">
        <v>372</v>
      </c>
      <c r="C45" s="172" t="s">
        <v>373</v>
      </c>
      <c r="D45" s="161" t="s">
        <v>3</v>
      </c>
      <c r="E45" s="161" t="s">
        <v>29</v>
      </c>
      <c r="F45" s="174"/>
      <c r="G45" s="174"/>
      <c r="H45" s="173"/>
      <c r="I45" s="173"/>
      <c r="J45" s="174"/>
      <c r="K45" s="174"/>
      <c r="L45" s="173"/>
      <c r="M45" s="173"/>
      <c r="N45" s="147"/>
    </row>
    <row r="46" spans="1:14" s="3" customFormat="1" x14ac:dyDescent="0.2">
      <c r="A46" s="692"/>
      <c r="B46" s="245"/>
      <c r="C46" s="245"/>
      <c r="D46" s="246" t="s">
        <v>4</v>
      </c>
      <c r="E46" s="155" t="s">
        <v>30</v>
      </c>
      <c r="F46" s="173"/>
      <c r="G46" s="173"/>
      <c r="H46" s="173"/>
      <c r="I46" s="173"/>
      <c r="J46" s="173"/>
      <c r="K46" s="173"/>
      <c r="L46" s="173"/>
      <c r="M46" s="173"/>
      <c r="N46" s="147"/>
    </row>
    <row r="47" spans="1:14" s="3" customFormat="1" ht="15.75" x14ac:dyDescent="0.2">
      <c r="A47" s="14" t="s">
        <v>23</v>
      </c>
      <c r="B47" s="311"/>
      <c r="C47" s="312"/>
      <c r="D47" s="428"/>
      <c r="E47" s="11"/>
      <c r="F47" s="144"/>
      <c r="G47" s="33"/>
      <c r="H47" s="158"/>
      <c r="I47" s="158"/>
      <c r="J47" s="37"/>
      <c r="K47" s="37"/>
      <c r="L47" s="158"/>
      <c r="M47" s="158"/>
      <c r="N47" s="147"/>
    </row>
    <row r="48" spans="1:14" s="3" customFormat="1" ht="15.75" x14ac:dyDescent="0.2">
      <c r="A48" s="38" t="s">
        <v>396</v>
      </c>
      <c r="B48" s="283"/>
      <c r="C48" s="284"/>
      <c r="D48" s="256"/>
      <c r="E48" s="27"/>
      <c r="F48" s="144"/>
      <c r="G48" s="33"/>
      <c r="H48" s="144"/>
      <c r="I48" s="144"/>
      <c r="J48" s="33"/>
      <c r="K48" s="33"/>
      <c r="L48" s="158"/>
      <c r="M48" s="158"/>
      <c r="N48" s="147"/>
    </row>
    <row r="49" spans="1:14" s="3" customFormat="1" ht="15.75" x14ac:dyDescent="0.2">
      <c r="A49" s="38" t="s">
        <v>397</v>
      </c>
      <c r="B49" s="44"/>
      <c r="C49" s="289"/>
      <c r="D49" s="256"/>
      <c r="E49" s="27"/>
      <c r="F49" s="144"/>
      <c r="G49" s="33"/>
      <c r="H49" s="144"/>
      <c r="I49" s="144"/>
      <c r="J49" s="37"/>
      <c r="K49" s="37"/>
      <c r="L49" s="158"/>
      <c r="M49" s="158"/>
      <c r="N49" s="147"/>
    </row>
    <row r="50" spans="1:14" s="3" customFormat="1" x14ac:dyDescent="0.2">
      <c r="A50" s="694" t="s">
        <v>6</v>
      </c>
      <c r="B50" s="287"/>
      <c r="C50" s="288"/>
      <c r="D50" s="256"/>
      <c r="E50" s="23"/>
      <c r="F50" s="144"/>
      <c r="G50" s="33"/>
      <c r="H50" s="144"/>
      <c r="I50" s="144"/>
      <c r="J50" s="33"/>
      <c r="K50" s="33"/>
      <c r="L50" s="158"/>
      <c r="M50" s="158"/>
      <c r="N50" s="147"/>
    </row>
    <row r="51" spans="1:14" s="3" customFormat="1" x14ac:dyDescent="0.2">
      <c r="A51" s="694" t="s">
        <v>7</v>
      </c>
      <c r="B51" s="287"/>
      <c r="C51" s="288"/>
      <c r="D51" s="256"/>
      <c r="E51" s="23"/>
      <c r="F51" s="144"/>
      <c r="G51" s="33"/>
      <c r="H51" s="144"/>
      <c r="I51" s="144"/>
      <c r="J51" s="33"/>
      <c r="K51" s="33"/>
      <c r="L51" s="158"/>
      <c r="M51" s="158"/>
      <c r="N51" s="147"/>
    </row>
    <row r="52" spans="1:14" s="3" customFormat="1" x14ac:dyDescent="0.2">
      <c r="A52" s="694" t="s">
        <v>8</v>
      </c>
      <c r="B52" s="287"/>
      <c r="C52" s="288"/>
      <c r="D52" s="256"/>
      <c r="E52" s="23"/>
      <c r="F52" s="144"/>
      <c r="G52" s="33"/>
      <c r="H52" s="144"/>
      <c r="I52" s="144"/>
      <c r="J52" s="33"/>
      <c r="K52" s="33"/>
      <c r="L52" s="158"/>
      <c r="M52" s="158"/>
      <c r="N52" s="147"/>
    </row>
    <row r="53" spans="1:14" s="3" customFormat="1" ht="15.75" x14ac:dyDescent="0.2">
      <c r="A53" s="39" t="s">
        <v>390</v>
      </c>
      <c r="B53" s="311"/>
      <c r="C53" s="312"/>
      <c r="D53" s="429"/>
      <c r="E53" s="11"/>
      <c r="F53" s="144"/>
      <c r="G53" s="33"/>
      <c r="H53" s="144"/>
      <c r="I53" s="144"/>
      <c r="J53" s="33"/>
      <c r="K53" s="33"/>
      <c r="L53" s="158"/>
      <c r="M53" s="158"/>
      <c r="N53" s="147"/>
    </row>
    <row r="54" spans="1:14" s="3" customFormat="1" ht="15.75" x14ac:dyDescent="0.2">
      <c r="A54" s="38" t="s">
        <v>396</v>
      </c>
      <c r="B54" s="283"/>
      <c r="C54" s="284"/>
      <c r="D54" s="256"/>
      <c r="E54" s="27"/>
      <c r="F54" s="144"/>
      <c r="G54" s="33"/>
      <c r="H54" s="144"/>
      <c r="I54" s="144"/>
      <c r="J54" s="33"/>
      <c r="K54" s="33"/>
      <c r="L54" s="158"/>
      <c r="M54" s="158"/>
      <c r="N54" s="147"/>
    </row>
    <row r="55" spans="1:14" s="3" customFormat="1" ht="15.75" x14ac:dyDescent="0.2">
      <c r="A55" s="38" t="s">
        <v>397</v>
      </c>
      <c r="B55" s="283"/>
      <c r="C55" s="284"/>
      <c r="D55" s="256"/>
      <c r="E55" s="27"/>
      <c r="F55" s="144"/>
      <c r="G55" s="33"/>
      <c r="H55" s="144"/>
      <c r="I55" s="144"/>
      <c r="J55" s="33"/>
      <c r="K55" s="33"/>
      <c r="L55" s="158"/>
      <c r="M55" s="158"/>
      <c r="N55" s="147"/>
    </row>
    <row r="56" spans="1:14" s="3" customFormat="1" ht="15.75" x14ac:dyDescent="0.2">
      <c r="A56" s="39" t="s">
        <v>391</v>
      </c>
      <c r="B56" s="311"/>
      <c r="C56" s="312"/>
      <c r="D56" s="429"/>
      <c r="E56" s="11"/>
      <c r="F56" s="144"/>
      <c r="G56" s="33"/>
      <c r="H56" s="144"/>
      <c r="I56" s="144"/>
      <c r="J56" s="33"/>
      <c r="K56" s="33"/>
      <c r="L56" s="158"/>
      <c r="M56" s="158"/>
      <c r="N56" s="147"/>
    </row>
    <row r="57" spans="1:14" s="3" customFormat="1" ht="15.75" x14ac:dyDescent="0.2">
      <c r="A57" s="38" t="s">
        <v>396</v>
      </c>
      <c r="B57" s="283"/>
      <c r="C57" s="284"/>
      <c r="D57" s="256"/>
      <c r="E57" s="27"/>
      <c r="F57" s="144"/>
      <c r="G57" s="33"/>
      <c r="H57" s="144"/>
      <c r="I57" s="144"/>
      <c r="J57" s="33"/>
      <c r="K57" s="33"/>
      <c r="L57" s="158"/>
      <c r="M57" s="158"/>
      <c r="N57" s="147"/>
    </row>
    <row r="58" spans="1:14" s="3" customFormat="1" ht="15.75" x14ac:dyDescent="0.2">
      <c r="A58" s="46" t="s">
        <v>397</v>
      </c>
      <c r="B58" s="285"/>
      <c r="C58" s="286"/>
      <c r="D58" s="257"/>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270</v>
      </c>
      <c r="C61" s="26"/>
      <c r="D61" s="26"/>
      <c r="E61" s="26"/>
      <c r="F61" s="26"/>
      <c r="G61" s="26"/>
      <c r="H61" s="26"/>
      <c r="I61" s="26"/>
      <c r="J61" s="26"/>
      <c r="K61" s="26"/>
      <c r="L61" s="26"/>
      <c r="M61" s="26"/>
    </row>
    <row r="62" spans="1:14" ht="15.75" x14ac:dyDescent="0.25">
      <c r="B62" s="728"/>
      <c r="C62" s="728"/>
      <c r="D62" s="728"/>
      <c r="E62" s="300"/>
      <c r="F62" s="728"/>
      <c r="G62" s="728"/>
      <c r="H62" s="728"/>
      <c r="I62" s="300"/>
      <c r="J62" s="728"/>
      <c r="K62" s="728"/>
      <c r="L62" s="728"/>
      <c r="M62" s="300"/>
    </row>
    <row r="63" spans="1:14" x14ac:dyDescent="0.2">
      <c r="A63" s="143"/>
      <c r="B63" s="724" t="s">
        <v>0</v>
      </c>
      <c r="C63" s="725"/>
      <c r="D63" s="726"/>
      <c r="E63" s="301"/>
      <c r="F63" s="725" t="s">
        <v>1</v>
      </c>
      <c r="G63" s="725"/>
      <c r="H63" s="725"/>
      <c r="I63" s="305"/>
      <c r="J63" s="724" t="s">
        <v>2</v>
      </c>
      <c r="K63" s="725"/>
      <c r="L63" s="725"/>
      <c r="M63" s="305"/>
    </row>
    <row r="64" spans="1:14" x14ac:dyDescent="0.2">
      <c r="A64" s="140"/>
      <c r="B64" s="151" t="s">
        <v>372</v>
      </c>
      <c r="C64" s="151" t="s">
        <v>373</v>
      </c>
      <c r="D64" s="246" t="s">
        <v>3</v>
      </c>
      <c r="E64" s="306" t="s">
        <v>29</v>
      </c>
      <c r="F64" s="151" t="s">
        <v>372</v>
      </c>
      <c r="G64" s="151" t="s">
        <v>373</v>
      </c>
      <c r="H64" s="246" t="s">
        <v>3</v>
      </c>
      <c r="I64" s="306" t="s">
        <v>29</v>
      </c>
      <c r="J64" s="151" t="s">
        <v>372</v>
      </c>
      <c r="K64" s="151" t="s">
        <v>373</v>
      </c>
      <c r="L64" s="246" t="s">
        <v>3</v>
      </c>
      <c r="M64" s="161" t="s">
        <v>29</v>
      </c>
    </row>
    <row r="65" spans="1:14" x14ac:dyDescent="0.2">
      <c r="A65" s="692"/>
      <c r="B65" s="155"/>
      <c r="C65" s="155"/>
      <c r="D65" s="248" t="s">
        <v>4</v>
      </c>
      <c r="E65" s="155" t="s">
        <v>30</v>
      </c>
      <c r="F65" s="160"/>
      <c r="G65" s="160"/>
      <c r="H65" s="246" t="s">
        <v>4</v>
      </c>
      <c r="I65" s="155" t="s">
        <v>30</v>
      </c>
      <c r="J65" s="160"/>
      <c r="K65" s="206"/>
      <c r="L65" s="155" t="s">
        <v>4</v>
      </c>
      <c r="M65" s="155" t="s">
        <v>30</v>
      </c>
    </row>
    <row r="66" spans="1:14" ht="15.75" x14ac:dyDescent="0.2">
      <c r="A66" s="14" t="s">
        <v>23</v>
      </c>
      <c r="B66" s="355"/>
      <c r="C66" s="355"/>
      <c r="D66" s="352"/>
      <c r="E66" s="11"/>
      <c r="F66" s="354">
        <v>40</v>
      </c>
      <c r="G66" s="354">
        <v>59</v>
      </c>
      <c r="H66" s="352">
        <f>IF(F66=0, "    ---- ", IF(ABS(ROUND(100/F66*G66-100,1))&lt;999,ROUND(100/F66*G66-100,1),IF(ROUND(100/F66*G66-100,1)&gt;999,999,-999)))</f>
        <v>47.5</v>
      </c>
      <c r="I66" s="11">
        <f>IFERROR(100/'Skjema total MA'!F66*G66,0)</f>
        <v>4.1614069852671722E-4</v>
      </c>
      <c r="J66" s="310">
        <f t="shared" ref="J66:K68" si="5">SUM(B66,F66)</f>
        <v>40</v>
      </c>
      <c r="K66" s="317">
        <f t="shared" si="5"/>
        <v>59</v>
      </c>
      <c r="L66" s="429">
        <f>IF(J66=0, "    ---- ", IF(ABS(ROUND(100/J66*K66-100,1))&lt;999,ROUND(100/J66*K66-100,1),IF(ROUND(100/J66*K66-100,1)&gt;999,999,-999)))</f>
        <v>47.5</v>
      </c>
      <c r="M66" s="11">
        <f>IFERROR(100/'Skjema total MA'!I66*K66,0)</f>
        <v>2.9970705477608549E-4</v>
      </c>
    </row>
    <row r="67" spans="1:14" x14ac:dyDescent="0.2">
      <c r="A67" s="420" t="s">
        <v>9</v>
      </c>
      <c r="B67" s="44"/>
      <c r="C67" s="144"/>
      <c r="D67" s="165"/>
      <c r="E67" s="27"/>
      <c r="F67" s="234"/>
      <c r="G67" s="144"/>
      <c r="H67" s="165"/>
      <c r="I67" s="27"/>
      <c r="J67" s="289"/>
      <c r="K67" s="44"/>
      <c r="L67" s="256"/>
      <c r="M67" s="27"/>
    </row>
    <row r="68" spans="1:14" x14ac:dyDescent="0.2">
      <c r="A68" s="21" t="s">
        <v>10</v>
      </c>
      <c r="B68" s="293"/>
      <c r="C68" s="294"/>
      <c r="D68" s="165"/>
      <c r="E68" s="27"/>
      <c r="F68" s="293">
        <v>40</v>
      </c>
      <c r="G68" s="294">
        <v>59</v>
      </c>
      <c r="H68" s="165">
        <f>IF(F68=0, "    ---- ", IF(ABS(ROUND(100/F68*G68-100,1))&lt;999,ROUND(100/F68*G68-100,1),IF(ROUND(100/F68*G68-100,1)&gt;999,999,-999)))</f>
        <v>47.5</v>
      </c>
      <c r="I68" s="27">
        <f>IFERROR(100/'Skjema total MA'!F68*G68,0)</f>
        <v>4.220290803893423E-4</v>
      </c>
      <c r="J68" s="289">
        <f t="shared" si="5"/>
        <v>40</v>
      </c>
      <c r="K68" s="44">
        <f t="shared" si="5"/>
        <v>59</v>
      </c>
      <c r="L68" s="256">
        <f>IF(J68=0, "    ---- ", IF(ABS(ROUND(100/J68*K68-100,1))&lt;999,ROUND(100/J68*K68-100,1),IF(ROUND(100/J68*K68-100,1)&gt;999,999,-999)))</f>
        <v>47.5</v>
      </c>
      <c r="M68" s="27">
        <f>IFERROR(100/'Skjema total MA'!I68*K68,0)</f>
        <v>4.1865062584942519E-4</v>
      </c>
    </row>
    <row r="69" spans="1:14" ht="15.75" x14ac:dyDescent="0.2">
      <c r="A69" s="694" t="s">
        <v>398</v>
      </c>
      <c r="B69" s="287"/>
      <c r="C69" s="287"/>
      <c r="D69" s="165"/>
      <c r="E69" s="418"/>
      <c r="F69" s="287"/>
      <c r="G69" s="287"/>
      <c r="H69" s="165"/>
      <c r="I69" s="418"/>
      <c r="J69" s="287"/>
      <c r="K69" s="287"/>
      <c r="L69" s="165"/>
      <c r="M69" s="23"/>
    </row>
    <row r="70" spans="1:14" x14ac:dyDescent="0.2">
      <c r="A70" s="694" t="s">
        <v>12</v>
      </c>
      <c r="B70" s="295"/>
      <c r="C70" s="296"/>
      <c r="D70" s="165"/>
      <c r="E70" s="418"/>
      <c r="F70" s="287"/>
      <c r="G70" s="287"/>
      <c r="H70" s="165"/>
      <c r="I70" s="418"/>
      <c r="J70" s="287"/>
      <c r="K70" s="287"/>
      <c r="L70" s="165"/>
      <c r="M70" s="23"/>
    </row>
    <row r="71" spans="1:14" x14ac:dyDescent="0.2">
      <c r="A71" s="694" t="s">
        <v>13</v>
      </c>
      <c r="B71" s="235"/>
      <c r="C71" s="291"/>
      <c r="D71" s="165"/>
      <c r="E71" s="418"/>
      <c r="F71" s="287"/>
      <c r="G71" s="287"/>
      <c r="H71" s="165"/>
      <c r="I71" s="418"/>
      <c r="J71" s="287"/>
      <c r="K71" s="287"/>
      <c r="L71" s="165"/>
      <c r="M71" s="23"/>
    </row>
    <row r="72" spans="1:14" ht="15.75" x14ac:dyDescent="0.2">
      <c r="A72" s="694" t="s">
        <v>399</v>
      </c>
      <c r="B72" s="287"/>
      <c r="C72" s="287"/>
      <c r="D72" s="165"/>
      <c r="E72" s="418"/>
      <c r="F72" s="287"/>
      <c r="G72" s="287"/>
      <c r="H72" s="165"/>
      <c r="I72" s="418"/>
      <c r="J72" s="287"/>
      <c r="K72" s="287"/>
      <c r="L72" s="165"/>
      <c r="M72" s="23"/>
    </row>
    <row r="73" spans="1:14" x14ac:dyDescent="0.2">
      <c r="A73" s="694" t="s">
        <v>12</v>
      </c>
      <c r="B73" s="235"/>
      <c r="C73" s="291"/>
      <c r="D73" s="165"/>
      <c r="E73" s="418"/>
      <c r="F73" s="287"/>
      <c r="G73" s="287"/>
      <c r="H73" s="165"/>
      <c r="I73" s="418"/>
      <c r="J73" s="287"/>
      <c r="K73" s="287"/>
      <c r="L73" s="165"/>
      <c r="M73" s="23"/>
    </row>
    <row r="74" spans="1:14" s="3" customFormat="1" x14ac:dyDescent="0.2">
      <c r="A74" s="694" t="s">
        <v>13</v>
      </c>
      <c r="B74" s="235"/>
      <c r="C74" s="291"/>
      <c r="D74" s="165"/>
      <c r="E74" s="418"/>
      <c r="F74" s="287"/>
      <c r="G74" s="287"/>
      <c r="H74" s="165"/>
      <c r="I74" s="418"/>
      <c r="J74" s="287"/>
      <c r="K74" s="287"/>
      <c r="L74" s="165"/>
      <c r="M74" s="23"/>
      <c r="N74" s="147"/>
    </row>
    <row r="75" spans="1:14" s="3" customFormat="1" x14ac:dyDescent="0.2">
      <c r="A75" s="21" t="s">
        <v>346</v>
      </c>
      <c r="B75" s="234"/>
      <c r="C75" s="144"/>
      <c r="D75" s="165"/>
      <c r="E75" s="27"/>
      <c r="F75" s="234"/>
      <c r="G75" s="144"/>
      <c r="H75" s="165"/>
      <c r="I75" s="27"/>
      <c r="J75" s="289"/>
      <c r="K75" s="44"/>
      <c r="L75" s="256"/>
      <c r="M75" s="27"/>
      <c r="N75" s="147"/>
    </row>
    <row r="76" spans="1:14" s="3" customFormat="1" x14ac:dyDescent="0.2">
      <c r="A76" s="21" t="s">
        <v>345</v>
      </c>
      <c r="B76" s="234"/>
      <c r="C76" s="144"/>
      <c r="D76" s="165"/>
      <c r="E76" s="27"/>
      <c r="F76" s="234"/>
      <c r="G76" s="144"/>
      <c r="H76" s="165"/>
      <c r="I76" s="27"/>
      <c r="J76" s="289"/>
      <c r="K76" s="44"/>
      <c r="L76" s="256"/>
      <c r="M76" s="27"/>
      <c r="N76" s="147"/>
    </row>
    <row r="77" spans="1:14" ht="15.75" x14ac:dyDescent="0.2">
      <c r="A77" s="21" t="s">
        <v>400</v>
      </c>
      <c r="B77" s="234"/>
      <c r="C77" s="234"/>
      <c r="D77" s="165"/>
      <c r="E77" s="27"/>
      <c r="F77" s="234"/>
      <c r="G77" s="144"/>
      <c r="H77" s="165"/>
      <c r="I77" s="27"/>
      <c r="J77" s="289"/>
      <c r="K77" s="44"/>
      <c r="L77" s="256"/>
      <c r="M77" s="27"/>
    </row>
    <row r="78" spans="1:14" x14ac:dyDescent="0.2">
      <c r="A78" s="21" t="s">
        <v>9</v>
      </c>
      <c r="B78" s="234"/>
      <c r="C78" s="144"/>
      <c r="D78" s="165"/>
      <c r="E78" s="27"/>
      <c r="F78" s="234"/>
      <c r="G78" s="144"/>
      <c r="H78" s="165"/>
      <c r="I78" s="27"/>
      <c r="J78" s="289"/>
      <c r="K78" s="44"/>
      <c r="L78" s="256"/>
      <c r="M78" s="27"/>
    </row>
    <row r="79" spans="1:14" x14ac:dyDescent="0.2">
      <c r="A79" s="21" t="s">
        <v>10</v>
      </c>
      <c r="B79" s="293"/>
      <c r="C79" s="294"/>
      <c r="D79" s="165"/>
      <c r="E79" s="27"/>
      <c r="F79" s="293"/>
      <c r="G79" s="294"/>
      <c r="H79" s="165"/>
      <c r="I79" s="27"/>
      <c r="J79" s="289"/>
      <c r="K79" s="44"/>
      <c r="L79" s="256"/>
      <c r="M79" s="27"/>
    </row>
    <row r="80" spans="1:14" ht="15.75" x14ac:dyDescent="0.2">
      <c r="A80" s="694" t="s">
        <v>398</v>
      </c>
      <c r="B80" s="287"/>
      <c r="C80" s="287"/>
      <c r="D80" s="165"/>
      <c r="E80" s="418"/>
      <c r="F80" s="287"/>
      <c r="G80" s="287"/>
      <c r="H80" s="165"/>
      <c r="I80" s="418"/>
      <c r="J80" s="287"/>
      <c r="K80" s="287"/>
      <c r="L80" s="165"/>
      <c r="M80" s="23"/>
    </row>
    <row r="81" spans="1:13" x14ac:dyDescent="0.2">
      <c r="A81" s="694" t="s">
        <v>12</v>
      </c>
      <c r="B81" s="235"/>
      <c r="C81" s="291"/>
      <c r="D81" s="165"/>
      <c r="E81" s="418"/>
      <c r="F81" s="287"/>
      <c r="G81" s="287"/>
      <c r="H81" s="165"/>
      <c r="I81" s="418"/>
      <c r="J81" s="287"/>
      <c r="K81" s="287"/>
      <c r="L81" s="165"/>
      <c r="M81" s="23"/>
    </row>
    <row r="82" spans="1:13" x14ac:dyDescent="0.2">
      <c r="A82" s="694" t="s">
        <v>13</v>
      </c>
      <c r="B82" s="235"/>
      <c r="C82" s="291"/>
      <c r="D82" s="165"/>
      <c r="E82" s="418"/>
      <c r="F82" s="287"/>
      <c r="G82" s="287"/>
      <c r="H82" s="165"/>
      <c r="I82" s="418"/>
      <c r="J82" s="287"/>
      <c r="K82" s="287"/>
      <c r="L82" s="165"/>
      <c r="M82" s="23"/>
    </row>
    <row r="83" spans="1:13" ht="15.75" x14ac:dyDescent="0.2">
      <c r="A83" s="694" t="s">
        <v>399</v>
      </c>
      <c r="B83" s="287"/>
      <c r="C83" s="287"/>
      <c r="D83" s="165"/>
      <c r="E83" s="418"/>
      <c r="F83" s="287"/>
      <c r="G83" s="287"/>
      <c r="H83" s="165"/>
      <c r="I83" s="418"/>
      <c r="J83" s="287"/>
      <c r="K83" s="287"/>
      <c r="L83" s="165"/>
      <c r="M83" s="23"/>
    </row>
    <row r="84" spans="1:13" x14ac:dyDescent="0.2">
      <c r="A84" s="694" t="s">
        <v>12</v>
      </c>
      <c r="B84" s="235"/>
      <c r="C84" s="291"/>
      <c r="D84" s="165"/>
      <c r="E84" s="418"/>
      <c r="F84" s="287"/>
      <c r="G84" s="287"/>
      <c r="H84" s="165"/>
      <c r="I84" s="418"/>
      <c r="J84" s="287"/>
      <c r="K84" s="287"/>
      <c r="L84" s="165"/>
      <c r="M84" s="23"/>
    </row>
    <row r="85" spans="1:13" x14ac:dyDescent="0.2">
      <c r="A85" s="694" t="s">
        <v>13</v>
      </c>
      <c r="B85" s="235"/>
      <c r="C85" s="291"/>
      <c r="D85" s="165"/>
      <c r="E85" s="418"/>
      <c r="F85" s="287"/>
      <c r="G85" s="287"/>
      <c r="H85" s="165"/>
      <c r="I85" s="418"/>
      <c r="J85" s="287"/>
      <c r="K85" s="287"/>
      <c r="L85" s="165"/>
      <c r="M85" s="23"/>
    </row>
    <row r="86" spans="1:13" ht="15.75" x14ac:dyDescent="0.2">
      <c r="A86" s="21" t="s">
        <v>401</v>
      </c>
      <c r="B86" s="234"/>
      <c r="C86" s="144"/>
      <c r="D86" s="165"/>
      <c r="E86" s="27"/>
      <c r="F86" s="234">
        <v>40</v>
      </c>
      <c r="G86" s="144">
        <v>59</v>
      </c>
      <c r="H86" s="165">
        <f>IF(F86=0, "    ---- ", IF(ABS(ROUND(100/F86*G86-100,1))&lt;999,ROUND(100/F86*G86-100,1),IF(ROUND(100/F86*G86-100,1)&gt;999,999,-999)))</f>
        <v>47.5</v>
      </c>
      <c r="I86" s="27">
        <f>IFERROR(100/'Skjema total MA'!F86*G86,0)</f>
        <v>0.87177403325087721</v>
      </c>
      <c r="J86" s="289">
        <f t="shared" ref="J86:K89" si="6">SUM(B86,F86)</f>
        <v>40</v>
      </c>
      <c r="K86" s="44">
        <f t="shared" si="6"/>
        <v>59</v>
      </c>
      <c r="L86" s="256">
        <f>IF(J86=0, "    ---- ", IF(ABS(ROUND(100/J86*K86-100,1))&lt;999,ROUND(100/J86*K86-100,1),IF(ROUND(100/J86*K86-100,1)&gt;999,999,-999)))</f>
        <v>47.5</v>
      </c>
      <c r="M86" s="27">
        <f>IFERROR(100/'Skjema total MA'!I86*K86,0)</f>
        <v>3.8861994383101672E-2</v>
      </c>
    </row>
    <row r="87" spans="1:13" ht="15.75" x14ac:dyDescent="0.2">
      <c r="A87" s="13" t="s">
        <v>383</v>
      </c>
      <c r="B87" s="355"/>
      <c r="C87" s="355"/>
      <c r="D87" s="170"/>
      <c r="E87" s="11"/>
      <c r="F87" s="354">
        <v>314881</v>
      </c>
      <c r="G87" s="354">
        <v>459398</v>
      </c>
      <c r="H87" s="170">
        <f>IF(F87=0, "    ---- ", IF(ABS(ROUND(100/F87*G87-100,1))&lt;999,ROUND(100/F87*G87-100,1),IF(ROUND(100/F87*G87-100,1)&gt;999,999,-999)))</f>
        <v>45.9</v>
      </c>
      <c r="I87" s="11">
        <f>IFERROR(100/'Skjema total MA'!F87*G87,0)</f>
        <v>0.18630251502977951</v>
      </c>
      <c r="J87" s="310">
        <f t="shared" si="6"/>
        <v>314881</v>
      </c>
      <c r="K87" s="236">
        <f t="shared" si="6"/>
        <v>459398</v>
      </c>
      <c r="L87" s="429">
        <f>IF(J87=0, "    ---- ", IF(ABS(ROUND(100/J87*K87-100,1))&lt;999,ROUND(100/J87*K87-100,1),IF(ROUND(100/J87*K87-100,1)&gt;999,999,-999)))</f>
        <v>45.9</v>
      </c>
      <c r="M87" s="11">
        <f>IFERROR(100/'Skjema total MA'!I87*K87,0)</f>
        <v>7.2735453080366344E-2</v>
      </c>
    </row>
    <row r="88" spans="1:13" x14ac:dyDescent="0.2">
      <c r="A88" s="21" t="s">
        <v>9</v>
      </c>
      <c r="B88" s="234"/>
      <c r="C88" s="144"/>
      <c r="D88" s="165"/>
      <c r="E88" s="27"/>
      <c r="F88" s="234"/>
      <c r="G88" s="144"/>
      <c r="H88" s="165"/>
      <c r="I88" s="27"/>
      <c r="J88" s="289"/>
      <c r="K88" s="44"/>
      <c r="L88" s="256"/>
      <c r="M88" s="27"/>
    </row>
    <row r="89" spans="1:13" x14ac:dyDescent="0.2">
      <c r="A89" s="21" t="s">
        <v>10</v>
      </c>
      <c r="B89" s="234"/>
      <c r="C89" s="144"/>
      <c r="D89" s="165"/>
      <c r="E89" s="27"/>
      <c r="F89" s="234">
        <v>314881</v>
      </c>
      <c r="G89" s="144">
        <v>459398</v>
      </c>
      <c r="H89" s="165">
        <f>IF(F89=0, "    ---- ", IF(ABS(ROUND(100/F89*G89-100,1))&lt;999,ROUND(100/F89*G89-100,1),IF(ROUND(100/F89*G89-100,1)&gt;999,999,-999)))</f>
        <v>45.9</v>
      </c>
      <c r="I89" s="27">
        <f>IFERROR(100/'Skjema total MA'!F89*G89,0)</f>
        <v>0.18699792971605397</v>
      </c>
      <c r="J89" s="289">
        <f t="shared" si="6"/>
        <v>314881</v>
      </c>
      <c r="K89" s="44">
        <f t="shared" si="6"/>
        <v>459398</v>
      </c>
      <c r="L89" s="256">
        <f>IF(J89=0, "    ---- ", IF(ABS(ROUND(100/J89*K89-100,1))&lt;999,ROUND(100/J89*K89-100,1),IF(ROUND(100/J89*K89-100,1)&gt;999,999,-999)))</f>
        <v>45.9</v>
      </c>
      <c r="M89" s="27">
        <f>IFERROR(100/'Skjema total MA'!I89*K89,0)</f>
        <v>0.18498474825796757</v>
      </c>
    </row>
    <row r="90" spans="1:13" ht="15.75" x14ac:dyDescent="0.2">
      <c r="A90" s="694" t="s">
        <v>398</v>
      </c>
      <c r="B90" s="287"/>
      <c r="C90" s="287"/>
      <c r="D90" s="165"/>
      <c r="E90" s="418"/>
      <c r="F90" s="287"/>
      <c r="G90" s="287"/>
      <c r="H90" s="165"/>
      <c r="I90" s="418"/>
      <c r="J90" s="287"/>
      <c r="K90" s="287"/>
      <c r="L90" s="165"/>
      <c r="M90" s="23"/>
    </row>
    <row r="91" spans="1:13" x14ac:dyDescent="0.2">
      <c r="A91" s="694" t="s">
        <v>12</v>
      </c>
      <c r="B91" s="235"/>
      <c r="C91" s="291"/>
      <c r="D91" s="165"/>
      <c r="E91" s="418"/>
      <c r="F91" s="287"/>
      <c r="G91" s="287"/>
      <c r="H91" s="165"/>
      <c r="I91" s="418"/>
      <c r="J91" s="287"/>
      <c r="K91" s="287"/>
      <c r="L91" s="165"/>
      <c r="M91" s="23"/>
    </row>
    <row r="92" spans="1:13" x14ac:dyDescent="0.2">
      <c r="A92" s="694" t="s">
        <v>13</v>
      </c>
      <c r="B92" s="235"/>
      <c r="C92" s="291"/>
      <c r="D92" s="165"/>
      <c r="E92" s="418"/>
      <c r="F92" s="287"/>
      <c r="G92" s="287"/>
      <c r="H92" s="165"/>
      <c r="I92" s="418"/>
      <c r="J92" s="287"/>
      <c r="K92" s="287"/>
      <c r="L92" s="165"/>
      <c r="M92" s="23"/>
    </row>
    <row r="93" spans="1:13" ht="15.75" x14ac:dyDescent="0.2">
      <c r="A93" s="694" t="s">
        <v>399</v>
      </c>
      <c r="B93" s="287"/>
      <c r="C93" s="287"/>
      <c r="D93" s="165"/>
      <c r="E93" s="418"/>
      <c r="F93" s="287"/>
      <c r="G93" s="287"/>
      <c r="H93" s="165"/>
      <c r="I93" s="418"/>
      <c r="J93" s="287"/>
      <c r="K93" s="287"/>
      <c r="L93" s="165"/>
      <c r="M93" s="23"/>
    </row>
    <row r="94" spans="1:13" x14ac:dyDescent="0.2">
      <c r="A94" s="694" t="s">
        <v>12</v>
      </c>
      <c r="B94" s="235"/>
      <c r="C94" s="291"/>
      <c r="D94" s="165"/>
      <c r="E94" s="418"/>
      <c r="F94" s="287"/>
      <c r="G94" s="287"/>
      <c r="H94" s="165"/>
      <c r="I94" s="418"/>
      <c r="J94" s="287"/>
      <c r="K94" s="287"/>
      <c r="L94" s="165"/>
      <c r="M94" s="23"/>
    </row>
    <row r="95" spans="1:13" x14ac:dyDescent="0.2">
      <c r="A95" s="694" t="s">
        <v>13</v>
      </c>
      <c r="B95" s="235"/>
      <c r="C95" s="291"/>
      <c r="D95" s="165"/>
      <c r="E95" s="418"/>
      <c r="F95" s="287"/>
      <c r="G95" s="287"/>
      <c r="H95" s="165"/>
      <c r="I95" s="418"/>
      <c r="J95" s="287"/>
      <c r="K95" s="287"/>
      <c r="L95" s="165"/>
      <c r="M95" s="23"/>
    </row>
    <row r="96" spans="1:13" x14ac:dyDescent="0.2">
      <c r="A96" s="21" t="s">
        <v>344</v>
      </c>
      <c r="B96" s="234"/>
      <c r="C96" s="144"/>
      <c r="D96" s="165"/>
      <c r="E96" s="27"/>
      <c r="F96" s="234"/>
      <c r="G96" s="144"/>
      <c r="H96" s="165"/>
      <c r="I96" s="27"/>
      <c r="J96" s="289"/>
      <c r="K96" s="44"/>
      <c r="L96" s="256"/>
      <c r="M96" s="27"/>
    </row>
    <row r="97" spans="1:13" x14ac:dyDescent="0.2">
      <c r="A97" s="21" t="s">
        <v>343</v>
      </c>
      <c r="B97" s="234"/>
      <c r="C97" s="144"/>
      <c r="D97" s="165"/>
      <c r="E97" s="27"/>
      <c r="F97" s="234"/>
      <c r="G97" s="144"/>
      <c r="H97" s="165"/>
      <c r="I97" s="27"/>
      <c r="J97" s="289"/>
      <c r="K97" s="44"/>
      <c r="L97" s="256"/>
      <c r="M97" s="27"/>
    </row>
    <row r="98" spans="1:13" ht="15.75" x14ac:dyDescent="0.2">
      <c r="A98" s="21" t="s">
        <v>400</v>
      </c>
      <c r="B98" s="234"/>
      <c r="C98" s="234"/>
      <c r="D98" s="165"/>
      <c r="E98" s="27"/>
      <c r="F98" s="293"/>
      <c r="G98" s="293"/>
      <c r="H98" s="165"/>
      <c r="I98" s="27"/>
      <c r="J98" s="289"/>
      <c r="K98" s="44"/>
      <c r="L98" s="256"/>
      <c r="M98" s="27"/>
    </row>
    <row r="99" spans="1:13" x14ac:dyDescent="0.2">
      <c r="A99" s="21" t="s">
        <v>9</v>
      </c>
      <c r="B99" s="293"/>
      <c r="C99" s="294"/>
      <c r="D99" s="165"/>
      <c r="E99" s="27"/>
      <c r="F99" s="234"/>
      <c r="G99" s="144"/>
      <c r="H99" s="165"/>
      <c r="I99" s="27"/>
      <c r="J99" s="289"/>
      <c r="K99" s="44"/>
      <c r="L99" s="256"/>
      <c r="M99" s="27"/>
    </row>
    <row r="100" spans="1:13" x14ac:dyDescent="0.2">
      <c r="A100" s="21" t="s">
        <v>10</v>
      </c>
      <c r="B100" s="293"/>
      <c r="C100" s="294"/>
      <c r="D100" s="165"/>
      <c r="E100" s="27"/>
      <c r="F100" s="234"/>
      <c r="G100" s="234"/>
      <c r="H100" s="165"/>
      <c r="I100" s="27"/>
      <c r="J100" s="289"/>
      <c r="K100" s="44"/>
      <c r="L100" s="256"/>
      <c r="M100" s="27"/>
    </row>
    <row r="101" spans="1:13" ht="15.75" x14ac:dyDescent="0.2">
      <c r="A101" s="694" t="s">
        <v>398</v>
      </c>
      <c r="B101" s="287"/>
      <c r="C101" s="287"/>
      <c r="D101" s="165"/>
      <c r="E101" s="418"/>
      <c r="F101" s="287"/>
      <c r="G101" s="287"/>
      <c r="H101" s="165"/>
      <c r="I101" s="418"/>
      <c r="J101" s="287"/>
      <c r="K101" s="287"/>
      <c r="L101" s="165"/>
      <c r="M101" s="23"/>
    </row>
    <row r="102" spans="1:13" x14ac:dyDescent="0.2">
      <c r="A102" s="694" t="s">
        <v>12</v>
      </c>
      <c r="B102" s="235"/>
      <c r="C102" s="291"/>
      <c r="D102" s="165"/>
      <c r="E102" s="418"/>
      <c r="F102" s="287"/>
      <c r="G102" s="287"/>
      <c r="H102" s="165"/>
      <c r="I102" s="418"/>
      <c r="J102" s="287"/>
      <c r="K102" s="287"/>
      <c r="L102" s="165"/>
      <c r="M102" s="23"/>
    </row>
    <row r="103" spans="1:13" x14ac:dyDescent="0.2">
      <c r="A103" s="694" t="s">
        <v>13</v>
      </c>
      <c r="B103" s="235"/>
      <c r="C103" s="291"/>
      <c r="D103" s="165"/>
      <c r="E103" s="418"/>
      <c r="F103" s="287"/>
      <c r="G103" s="287"/>
      <c r="H103" s="165"/>
      <c r="I103" s="418"/>
      <c r="J103" s="287"/>
      <c r="K103" s="287"/>
      <c r="L103" s="165"/>
      <c r="M103" s="23"/>
    </row>
    <row r="104" spans="1:13" ht="15.75" x14ac:dyDescent="0.2">
      <c r="A104" s="694" t="s">
        <v>399</v>
      </c>
      <c r="B104" s="287"/>
      <c r="C104" s="287"/>
      <c r="D104" s="165"/>
      <c r="E104" s="418"/>
      <c r="F104" s="287"/>
      <c r="G104" s="287"/>
      <c r="H104" s="165"/>
      <c r="I104" s="418"/>
      <c r="J104" s="287"/>
      <c r="K104" s="287"/>
      <c r="L104" s="165"/>
      <c r="M104" s="23"/>
    </row>
    <row r="105" spans="1:13" x14ac:dyDescent="0.2">
      <c r="A105" s="694" t="s">
        <v>12</v>
      </c>
      <c r="B105" s="235"/>
      <c r="C105" s="291"/>
      <c r="D105" s="165"/>
      <c r="E105" s="418"/>
      <c r="F105" s="287"/>
      <c r="G105" s="287"/>
      <c r="H105" s="165"/>
      <c r="I105" s="418"/>
      <c r="J105" s="287"/>
      <c r="K105" s="287"/>
      <c r="L105" s="165"/>
      <c r="M105" s="23"/>
    </row>
    <row r="106" spans="1:13" x14ac:dyDescent="0.2">
      <c r="A106" s="694" t="s">
        <v>13</v>
      </c>
      <c r="B106" s="235"/>
      <c r="C106" s="291"/>
      <c r="D106" s="165"/>
      <c r="E106" s="418"/>
      <c r="F106" s="287"/>
      <c r="G106" s="287"/>
      <c r="H106" s="165"/>
      <c r="I106" s="418"/>
      <c r="J106" s="287"/>
      <c r="K106" s="287"/>
      <c r="L106" s="165"/>
      <c r="M106" s="23"/>
    </row>
    <row r="107" spans="1:13" ht="15.75" x14ac:dyDescent="0.2">
      <c r="A107" s="21" t="s">
        <v>402</v>
      </c>
      <c r="B107" s="234"/>
      <c r="C107" s="144"/>
      <c r="D107" s="165"/>
      <c r="E107" s="27"/>
      <c r="F107" s="234">
        <v>314881</v>
      </c>
      <c r="G107" s="144">
        <v>459398</v>
      </c>
      <c r="H107" s="165">
        <f>IF(F107=0, "    ---- ", IF(ABS(ROUND(100/F107*G107-100,1))&lt;999,ROUND(100/F107*G107-100,1),IF(ROUND(100/F107*G107-100,1)&gt;999,999,-999)))</f>
        <v>45.9</v>
      </c>
      <c r="I107" s="27">
        <f>IFERROR(100/'Skjema total MA'!F107*G107,0)</f>
        <v>68.614527913697131</v>
      </c>
      <c r="J107" s="289">
        <f t="shared" ref="J107:K111" si="7">SUM(B107,F107)</f>
        <v>314881</v>
      </c>
      <c r="K107" s="44">
        <f t="shared" si="7"/>
        <v>459398</v>
      </c>
      <c r="L107" s="256">
        <f>IF(J107=0, "    ---- ", IF(ABS(ROUND(100/J107*K107-100,1))&lt;999,ROUND(100/J107*K107-100,1),IF(ROUND(100/J107*K107-100,1)&gt;999,999,-999)))</f>
        <v>45.9</v>
      </c>
      <c r="M107" s="27">
        <f>IFERROR(100/'Skjema total MA'!I107*K107,0)</f>
        <v>8.2589172678362743</v>
      </c>
    </row>
    <row r="108" spans="1:13" ht="15.75" x14ac:dyDescent="0.2">
      <c r="A108" s="21" t="s">
        <v>403</v>
      </c>
      <c r="B108" s="234"/>
      <c r="C108" s="234"/>
      <c r="D108" s="165"/>
      <c r="E108" s="27"/>
      <c r="F108" s="234"/>
      <c r="G108" s="234"/>
      <c r="H108" s="165"/>
      <c r="I108" s="27"/>
      <c r="J108" s="289"/>
      <c r="K108" s="44"/>
      <c r="L108" s="256"/>
      <c r="M108" s="27"/>
    </row>
    <row r="109" spans="1:13" ht="15.75" x14ac:dyDescent="0.2">
      <c r="A109" s="21" t="s">
        <v>404</v>
      </c>
      <c r="B109" s="234"/>
      <c r="C109" s="234"/>
      <c r="D109" s="165"/>
      <c r="E109" s="27"/>
      <c r="F109" s="234">
        <v>143779</v>
      </c>
      <c r="G109" s="234">
        <v>287687</v>
      </c>
      <c r="H109" s="165">
        <f>IF(F109=0, "    ---- ", IF(ABS(ROUND(100/F109*G109-100,1))&lt;999,ROUND(100/F109*G109-100,1),IF(ROUND(100/F109*G109-100,1)&gt;999,999,-999)))</f>
        <v>100.1</v>
      </c>
      <c r="I109" s="27">
        <f>IFERROR(100/'Skjema total MA'!F109*G109,0)</f>
        <v>0.3690869349962117</v>
      </c>
      <c r="J109" s="289">
        <f t="shared" si="7"/>
        <v>143779</v>
      </c>
      <c r="K109" s="44">
        <f t="shared" si="7"/>
        <v>287687</v>
      </c>
      <c r="L109" s="256">
        <f>IF(J109=0, "    ---- ", IF(ABS(ROUND(100/J109*K109-100,1))&lt;999,ROUND(100/J109*K109-100,1),IF(ROUND(100/J109*K109-100,1)&gt;999,999,-999)))</f>
        <v>100.1</v>
      </c>
      <c r="M109" s="27">
        <f>IFERROR(100/'Skjema total MA'!I109*K109,0)</f>
        <v>0.3644940003078968</v>
      </c>
    </row>
    <row r="110" spans="1:13" ht="15.75" x14ac:dyDescent="0.2">
      <c r="A110" s="21" t="s">
        <v>405</v>
      </c>
      <c r="B110" s="234"/>
      <c r="C110" s="234"/>
      <c r="D110" s="165"/>
      <c r="E110" s="27"/>
      <c r="F110" s="234"/>
      <c r="G110" s="234"/>
      <c r="H110" s="165"/>
      <c r="I110" s="27"/>
      <c r="J110" s="289"/>
      <c r="K110" s="44"/>
      <c r="L110" s="256"/>
      <c r="M110" s="27"/>
    </row>
    <row r="111" spans="1:13" ht="15.75" x14ac:dyDescent="0.2">
      <c r="A111" s="13" t="s">
        <v>384</v>
      </c>
      <c r="B111" s="309"/>
      <c r="C111" s="158"/>
      <c r="D111" s="170"/>
      <c r="E111" s="11"/>
      <c r="F111" s="309">
        <v>54128</v>
      </c>
      <c r="G111" s="158">
        <v>91143</v>
      </c>
      <c r="H111" s="170">
        <f>IF(F111=0, "    ---- ", IF(ABS(ROUND(100/F111*G111-100,1))&lt;999,ROUND(100/F111*G111-100,1),IF(ROUND(100/F111*G111-100,1)&gt;999,999,-999)))</f>
        <v>68.400000000000006</v>
      </c>
      <c r="I111" s="11">
        <f>IFERROR(100/'Skjema total MA'!F111*G111,0)</f>
        <v>1.284153873272347</v>
      </c>
      <c r="J111" s="310">
        <f t="shared" si="7"/>
        <v>54128</v>
      </c>
      <c r="K111" s="236">
        <f t="shared" si="7"/>
        <v>91143</v>
      </c>
      <c r="L111" s="429">
        <f>IF(J111=0, "    ---- ", IF(ABS(ROUND(100/J111*K111-100,1))&lt;999,ROUND(100/J111*K111-100,1),IF(ROUND(100/J111*K111-100,1)&gt;999,999,-999)))</f>
        <v>68.400000000000006</v>
      </c>
      <c r="M111" s="11">
        <f>IFERROR(100/'Skjema total MA'!I111*K111,0)</f>
        <v>1.2441875980354826</v>
      </c>
    </row>
    <row r="112" spans="1:13" x14ac:dyDescent="0.2">
      <c r="A112" s="21" t="s">
        <v>9</v>
      </c>
      <c r="B112" s="234"/>
      <c r="C112" s="144"/>
      <c r="D112" s="165"/>
      <c r="E112" s="27"/>
      <c r="F112" s="234"/>
      <c r="G112" s="144"/>
      <c r="H112" s="165"/>
      <c r="I112" s="27"/>
      <c r="J112" s="289"/>
      <c r="K112" s="44"/>
      <c r="L112" s="256"/>
      <c r="M112" s="27"/>
    </row>
    <row r="113" spans="1:14" x14ac:dyDescent="0.2">
      <c r="A113" s="21" t="s">
        <v>10</v>
      </c>
      <c r="B113" s="234"/>
      <c r="C113" s="144"/>
      <c r="D113" s="165"/>
      <c r="E113" s="27"/>
      <c r="F113" s="234">
        <v>54128</v>
      </c>
      <c r="G113" s="144">
        <v>91143</v>
      </c>
      <c r="H113" s="165">
        <f t="shared" ref="H113:H125" si="8">IF(F113=0, "    ---- ", IF(ABS(ROUND(100/F113*G113-100,1))&lt;999,ROUND(100/F113*G113-100,1),IF(ROUND(100/F113*G113-100,1)&gt;999,999,-999)))</f>
        <v>68.400000000000006</v>
      </c>
      <c r="I113" s="27">
        <f>IFERROR(100/'Skjema total MA'!F113*G113,0)</f>
        <v>1.2914426815854909</v>
      </c>
      <c r="J113" s="289">
        <f t="shared" ref="J113:K125" si="9">SUM(B113,F113)</f>
        <v>54128</v>
      </c>
      <c r="K113" s="44">
        <f t="shared" si="9"/>
        <v>91143</v>
      </c>
      <c r="L113" s="256">
        <f t="shared" ref="L113:L125" si="10">IF(J113=0, "    ---- ", IF(ABS(ROUND(100/J113*K113-100,1))&lt;999,ROUND(100/J113*K113-100,1),IF(ROUND(100/J113*K113-100,1)&gt;999,999,-999)))</f>
        <v>68.400000000000006</v>
      </c>
      <c r="M113" s="27">
        <f>IFERROR(100/'Skjema total MA'!I113*K113,0)</f>
        <v>1.2911521925702676</v>
      </c>
    </row>
    <row r="114" spans="1:14" x14ac:dyDescent="0.2">
      <c r="A114" s="21" t="s">
        <v>26</v>
      </c>
      <c r="B114" s="234"/>
      <c r="C114" s="144"/>
      <c r="D114" s="165"/>
      <c r="E114" s="27"/>
      <c r="F114" s="234"/>
      <c r="G114" s="144"/>
      <c r="H114" s="165"/>
      <c r="I114" s="27"/>
      <c r="J114" s="289"/>
      <c r="K114" s="44"/>
      <c r="L114" s="256"/>
      <c r="M114" s="27"/>
    </row>
    <row r="115" spans="1:14" x14ac:dyDescent="0.2">
      <c r="A115" s="694" t="s">
        <v>15</v>
      </c>
      <c r="B115" s="287"/>
      <c r="C115" s="287"/>
      <c r="D115" s="165"/>
      <c r="E115" s="418"/>
      <c r="F115" s="287"/>
      <c r="G115" s="287"/>
      <c r="H115" s="165"/>
      <c r="I115" s="418"/>
      <c r="J115" s="287"/>
      <c r="K115" s="287"/>
      <c r="L115" s="165"/>
      <c r="M115" s="23"/>
    </row>
    <row r="116" spans="1:14" ht="15.75" x14ac:dyDescent="0.2">
      <c r="A116" s="21" t="s">
        <v>410</v>
      </c>
      <c r="B116" s="234"/>
      <c r="C116" s="234"/>
      <c r="D116" s="165"/>
      <c r="E116" s="27"/>
      <c r="F116" s="234"/>
      <c r="G116" s="234"/>
      <c r="H116" s="165"/>
      <c r="I116" s="27"/>
      <c r="J116" s="289"/>
      <c r="K116" s="44"/>
      <c r="L116" s="256"/>
      <c r="M116" s="27"/>
    </row>
    <row r="117" spans="1:14" ht="15.75" x14ac:dyDescent="0.2">
      <c r="A117" s="21" t="s">
        <v>411</v>
      </c>
      <c r="B117" s="234"/>
      <c r="C117" s="234"/>
      <c r="D117" s="165"/>
      <c r="E117" s="27"/>
      <c r="F117" s="234">
        <v>54128</v>
      </c>
      <c r="G117" s="234">
        <v>91143</v>
      </c>
      <c r="H117" s="165">
        <f t="shared" si="8"/>
        <v>68.400000000000006</v>
      </c>
      <c r="I117" s="27">
        <f>IFERROR(100/'Skjema total MA'!F117*G117,0)</f>
        <v>7.9471276321934843</v>
      </c>
      <c r="J117" s="289">
        <f t="shared" si="9"/>
        <v>54128</v>
      </c>
      <c r="K117" s="44">
        <f t="shared" si="9"/>
        <v>91143</v>
      </c>
      <c r="L117" s="256">
        <f t="shared" si="10"/>
        <v>68.400000000000006</v>
      </c>
      <c r="M117" s="27">
        <f>IFERROR(100/'Skjema total MA'!I117*K117,0)</f>
        <v>7.9471276321934843</v>
      </c>
    </row>
    <row r="118" spans="1:14" ht="15.75" x14ac:dyDescent="0.2">
      <c r="A118" s="21" t="s">
        <v>405</v>
      </c>
      <c r="B118" s="234"/>
      <c r="C118" s="234"/>
      <c r="D118" s="165"/>
      <c r="E118" s="27"/>
      <c r="F118" s="234"/>
      <c r="G118" s="234"/>
      <c r="H118" s="165"/>
      <c r="I118" s="27"/>
      <c r="J118" s="289"/>
      <c r="K118" s="44"/>
      <c r="L118" s="256"/>
      <c r="M118" s="27"/>
    </row>
    <row r="119" spans="1:14" ht="15.75" x14ac:dyDescent="0.2">
      <c r="A119" s="13" t="s">
        <v>385</v>
      </c>
      <c r="B119" s="309"/>
      <c r="C119" s="158"/>
      <c r="D119" s="170"/>
      <c r="E119" s="11"/>
      <c r="F119" s="309">
        <v>741</v>
      </c>
      <c r="G119" s="158">
        <v>455</v>
      </c>
      <c r="H119" s="170">
        <f t="shared" si="8"/>
        <v>-38.6</v>
      </c>
      <c r="I119" s="11">
        <f>IFERROR(100/'Skjema total MA'!F119*G119,0)</f>
        <v>5.9624555747770976E-3</v>
      </c>
      <c r="J119" s="310">
        <f t="shared" si="9"/>
        <v>741</v>
      </c>
      <c r="K119" s="236">
        <f t="shared" si="9"/>
        <v>455</v>
      </c>
      <c r="L119" s="429">
        <f t="shared" si="10"/>
        <v>-38.6</v>
      </c>
      <c r="M119" s="11">
        <f>IFERROR(100/'Skjema total MA'!I119*K119,0)</f>
        <v>5.7054767301068189E-3</v>
      </c>
    </row>
    <row r="120" spans="1:14" x14ac:dyDescent="0.2">
      <c r="A120" s="21" t="s">
        <v>9</v>
      </c>
      <c r="B120" s="234"/>
      <c r="C120" s="144"/>
      <c r="D120" s="165"/>
      <c r="E120" s="27"/>
      <c r="F120" s="234"/>
      <c r="G120" s="144"/>
      <c r="H120" s="165"/>
      <c r="I120" s="27"/>
      <c r="J120" s="289"/>
      <c r="K120" s="44"/>
      <c r="L120" s="256"/>
      <c r="M120" s="27"/>
    </row>
    <row r="121" spans="1:14" x14ac:dyDescent="0.2">
      <c r="A121" s="21" t="s">
        <v>10</v>
      </c>
      <c r="B121" s="234"/>
      <c r="C121" s="144"/>
      <c r="D121" s="165"/>
      <c r="E121" s="27"/>
      <c r="F121" s="234">
        <v>741</v>
      </c>
      <c r="G121" s="144">
        <v>455</v>
      </c>
      <c r="H121" s="165">
        <f t="shared" si="8"/>
        <v>-38.6</v>
      </c>
      <c r="I121" s="27">
        <f>IFERROR(100/'Skjema total MA'!F121*G121,0)</f>
        <v>5.9624555747770976E-3</v>
      </c>
      <c r="J121" s="289">
        <f t="shared" si="9"/>
        <v>741</v>
      </c>
      <c r="K121" s="44">
        <f t="shared" si="9"/>
        <v>455</v>
      </c>
      <c r="L121" s="256">
        <f t="shared" si="10"/>
        <v>-38.6</v>
      </c>
      <c r="M121" s="27">
        <f>IFERROR(100/'Skjema total MA'!I121*K121,0)</f>
        <v>5.9529065058298832E-3</v>
      </c>
    </row>
    <row r="122" spans="1:14" x14ac:dyDescent="0.2">
      <c r="A122" s="21" t="s">
        <v>26</v>
      </c>
      <c r="B122" s="234"/>
      <c r="C122" s="144"/>
      <c r="D122" s="165"/>
      <c r="E122" s="27"/>
      <c r="F122" s="234"/>
      <c r="G122" s="144"/>
      <c r="H122" s="165"/>
      <c r="I122" s="27"/>
      <c r="J122" s="289"/>
      <c r="K122" s="44"/>
      <c r="L122" s="256"/>
      <c r="M122" s="27"/>
    </row>
    <row r="123" spans="1:14" x14ac:dyDescent="0.2">
      <c r="A123" s="694" t="s">
        <v>14</v>
      </c>
      <c r="B123" s="287"/>
      <c r="C123" s="287"/>
      <c r="D123" s="165"/>
      <c r="E123" s="418"/>
      <c r="F123" s="287"/>
      <c r="G123" s="287"/>
      <c r="H123" s="165"/>
      <c r="I123" s="418"/>
      <c r="J123" s="287"/>
      <c r="K123" s="287"/>
      <c r="L123" s="165"/>
      <c r="M123" s="23"/>
    </row>
    <row r="124" spans="1:14" ht="15.75" x14ac:dyDescent="0.2">
      <c r="A124" s="21" t="s">
        <v>412</v>
      </c>
      <c r="B124" s="234"/>
      <c r="C124" s="234"/>
      <c r="D124" s="165"/>
      <c r="E124" s="27"/>
      <c r="F124" s="234"/>
      <c r="G124" s="234"/>
      <c r="H124" s="165"/>
      <c r="I124" s="27"/>
      <c r="J124" s="289"/>
      <c r="K124" s="44"/>
      <c r="L124" s="256"/>
      <c r="M124" s="27"/>
    </row>
    <row r="125" spans="1:14" ht="15.75" x14ac:dyDescent="0.2">
      <c r="A125" s="21" t="s">
        <v>404</v>
      </c>
      <c r="B125" s="234"/>
      <c r="C125" s="234"/>
      <c r="D125" s="165"/>
      <c r="E125" s="27"/>
      <c r="F125" s="234">
        <v>0</v>
      </c>
      <c r="G125" s="234">
        <v>301</v>
      </c>
      <c r="H125" s="165" t="str">
        <f t="shared" si="8"/>
        <v xml:space="preserve">    ---- </v>
      </c>
      <c r="I125" s="27">
        <f>IFERROR(100/'Skjema total MA'!F125*G125,0)</f>
        <v>2.7879612494696719E-2</v>
      </c>
      <c r="J125" s="289">
        <f t="shared" si="9"/>
        <v>0</v>
      </c>
      <c r="K125" s="44">
        <f t="shared" si="9"/>
        <v>301</v>
      </c>
      <c r="L125" s="256" t="str">
        <f t="shared" si="10"/>
        <v xml:space="preserve">    ---- </v>
      </c>
      <c r="M125" s="27">
        <f>IFERROR(100/'Skjema total MA'!I125*K125,0)</f>
        <v>2.7838853417480613E-2</v>
      </c>
    </row>
    <row r="126" spans="1:14" ht="15.75" x14ac:dyDescent="0.2">
      <c r="A126" s="10" t="s">
        <v>405</v>
      </c>
      <c r="B126" s="45"/>
      <c r="C126" s="45"/>
      <c r="D126" s="166"/>
      <c r="E126" s="419"/>
      <c r="F126" s="45"/>
      <c r="G126" s="45"/>
      <c r="H126" s="166"/>
      <c r="I126" s="22"/>
      <c r="J126" s="290"/>
      <c r="K126" s="45"/>
      <c r="L126" s="257"/>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8"/>
      <c r="C130" s="728"/>
      <c r="D130" s="728"/>
      <c r="E130" s="300"/>
      <c r="F130" s="728"/>
      <c r="G130" s="728"/>
      <c r="H130" s="728"/>
      <c r="I130" s="300"/>
      <c r="J130" s="728"/>
      <c r="K130" s="728"/>
      <c r="L130" s="728"/>
      <c r="M130" s="300"/>
    </row>
    <row r="131" spans="1:14" s="3" customFormat="1" x14ac:dyDescent="0.2">
      <c r="A131" s="143"/>
      <c r="B131" s="724" t="s">
        <v>0</v>
      </c>
      <c r="C131" s="725"/>
      <c r="D131" s="725"/>
      <c r="E131" s="302"/>
      <c r="F131" s="724" t="s">
        <v>1</v>
      </c>
      <c r="G131" s="725"/>
      <c r="H131" s="725"/>
      <c r="I131" s="305"/>
      <c r="J131" s="724" t="s">
        <v>2</v>
      </c>
      <c r="K131" s="725"/>
      <c r="L131" s="725"/>
      <c r="M131" s="305"/>
      <c r="N131" s="147"/>
    </row>
    <row r="132" spans="1:14" s="3" customFormat="1" x14ac:dyDescent="0.2">
      <c r="A132" s="140"/>
      <c r="B132" s="151" t="s">
        <v>372</v>
      </c>
      <c r="C132" s="151" t="s">
        <v>373</v>
      </c>
      <c r="D132" s="246" t="s">
        <v>3</v>
      </c>
      <c r="E132" s="306" t="s">
        <v>29</v>
      </c>
      <c r="F132" s="151" t="s">
        <v>372</v>
      </c>
      <c r="G132" s="151" t="s">
        <v>373</v>
      </c>
      <c r="H132" s="206" t="s">
        <v>3</v>
      </c>
      <c r="I132" s="161" t="s">
        <v>29</v>
      </c>
      <c r="J132" s="247" t="s">
        <v>372</v>
      </c>
      <c r="K132" s="247" t="s">
        <v>373</v>
      </c>
      <c r="L132" s="248" t="s">
        <v>3</v>
      </c>
      <c r="M132" s="161" t="s">
        <v>29</v>
      </c>
      <c r="N132" s="147"/>
    </row>
    <row r="133" spans="1:14" s="3" customFormat="1" x14ac:dyDescent="0.2">
      <c r="A133" s="692"/>
      <c r="B133" s="155"/>
      <c r="C133" s="155"/>
      <c r="D133" s="248" t="s">
        <v>4</v>
      </c>
      <c r="E133" s="155" t="s">
        <v>30</v>
      </c>
      <c r="F133" s="160"/>
      <c r="G133" s="160"/>
      <c r="H133" s="206" t="s">
        <v>4</v>
      </c>
      <c r="I133" s="155" t="s">
        <v>30</v>
      </c>
      <c r="J133" s="155"/>
      <c r="K133" s="155"/>
      <c r="L133" s="149" t="s">
        <v>4</v>
      </c>
      <c r="M133" s="155" t="s">
        <v>30</v>
      </c>
      <c r="N133" s="147"/>
    </row>
    <row r="134" spans="1:14" s="3" customFormat="1" ht="15.75" x14ac:dyDescent="0.2">
      <c r="A134" s="14" t="s">
        <v>406</v>
      </c>
      <c r="B134" s="236"/>
      <c r="C134" s="310"/>
      <c r="D134" s="352"/>
      <c r="E134" s="11"/>
      <c r="F134" s="317"/>
      <c r="G134" s="318"/>
      <c r="H134" s="432"/>
      <c r="I134" s="24"/>
      <c r="J134" s="319"/>
      <c r="K134" s="319"/>
      <c r="L134" s="428"/>
      <c r="M134" s="11"/>
      <c r="N134" s="147"/>
    </row>
    <row r="135" spans="1:14" s="3" customFormat="1" ht="15.75" x14ac:dyDescent="0.2">
      <c r="A135" s="13" t="s">
        <v>409</v>
      </c>
      <c r="B135" s="236"/>
      <c r="C135" s="310"/>
      <c r="D135" s="170"/>
      <c r="E135" s="11"/>
      <c r="F135" s="236"/>
      <c r="G135" s="310"/>
      <c r="H135" s="433"/>
      <c r="I135" s="24"/>
      <c r="J135" s="309"/>
      <c r="K135" s="309"/>
      <c r="L135" s="429"/>
      <c r="M135" s="11"/>
      <c r="N135" s="147"/>
    </row>
    <row r="136" spans="1:14" s="3" customFormat="1" ht="15.75" x14ac:dyDescent="0.2">
      <c r="A136" s="13" t="s">
        <v>407</v>
      </c>
      <c r="B136" s="236"/>
      <c r="C136" s="310"/>
      <c r="D136" s="170"/>
      <c r="E136" s="11"/>
      <c r="F136" s="236"/>
      <c r="G136" s="310"/>
      <c r="H136" s="433"/>
      <c r="I136" s="24"/>
      <c r="J136" s="309"/>
      <c r="K136" s="309"/>
      <c r="L136" s="429"/>
      <c r="M136" s="11"/>
      <c r="N136" s="147"/>
    </row>
    <row r="137" spans="1:14" s="3" customFormat="1" ht="15.75" x14ac:dyDescent="0.2">
      <c r="A137" s="41" t="s">
        <v>413</v>
      </c>
      <c r="B137" s="278"/>
      <c r="C137" s="316"/>
      <c r="D137" s="168"/>
      <c r="E137" s="9"/>
      <c r="F137" s="278"/>
      <c r="G137" s="316"/>
      <c r="H137" s="434"/>
      <c r="I137" s="36"/>
      <c r="J137" s="315"/>
      <c r="K137" s="315"/>
      <c r="L137" s="430"/>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311" priority="132">
      <formula>kvartal &lt; 4</formula>
    </cfRule>
  </conditionalFormatting>
  <conditionalFormatting sqref="B69">
    <cfRule type="expression" dxfId="310" priority="100">
      <formula>kvartal &lt; 4</formula>
    </cfRule>
  </conditionalFormatting>
  <conditionalFormatting sqref="C69">
    <cfRule type="expression" dxfId="309" priority="99">
      <formula>kvartal &lt; 4</formula>
    </cfRule>
  </conditionalFormatting>
  <conditionalFormatting sqref="B72">
    <cfRule type="expression" dxfId="308" priority="98">
      <formula>kvartal &lt; 4</formula>
    </cfRule>
  </conditionalFormatting>
  <conditionalFormatting sqref="C72">
    <cfRule type="expression" dxfId="307" priority="97">
      <formula>kvartal &lt; 4</formula>
    </cfRule>
  </conditionalFormatting>
  <conditionalFormatting sqref="B80">
    <cfRule type="expression" dxfId="306" priority="96">
      <formula>kvartal &lt; 4</formula>
    </cfRule>
  </conditionalFormatting>
  <conditionalFormatting sqref="C80">
    <cfRule type="expression" dxfId="305" priority="95">
      <formula>kvartal &lt; 4</formula>
    </cfRule>
  </conditionalFormatting>
  <conditionalFormatting sqref="B83">
    <cfRule type="expression" dxfId="304" priority="94">
      <formula>kvartal &lt; 4</formula>
    </cfRule>
  </conditionalFormatting>
  <conditionalFormatting sqref="C83">
    <cfRule type="expression" dxfId="303" priority="93">
      <formula>kvartal &lt; 4</formula>
    </cfRule>
  </conditionalFormatting>
  <conditionalFormatting sqref="B90">
    <cfRule type="expression" dxfId="302" priority="84">
      <formula>kvartal &lt; 4</formula>
    </cfRule>
  </conditionalFormatting>
  <conditionalFormatting sqref="C90">
    <cfRule type="expression" dxfId="301" priority="83">
      <formula>kvartal &lt; 4</formula>
    </cfRule>
  </conditionalFormatting>
  <conditionalFormatting sqref="B93">
    <cfRule type="expression" dxfId="300" priority="82">
      <formula>kvartal &lt; 4</formula>
    </cfRule>
  </conditionalFormatting>
  <conditionalFormatting sqref="C93">
    <cfRule type="expression" dxfId="299" priority="81">
      <formula>kvartal &lt; 4</formula>
    </cfRule>
  </conditionalFormatting>
  <conditionalFormatting sqref="B101">
    <cfRule type="expression" dxfId="298" priority="80">
      <formula>kvartal &lt; 4</formula>
    </cfRule>
  </conditionalFormatting>
  <conditionalFormatting sqref="C101">
    <cfRule type="expression" dxfId="297" priority="79">
      <formula>kvartal &lt; 4</formula>
    </cfRule>
  </conditionalFormatting>
  <conditionalFormatting sqref="B104">
    <cfRule type="expression" dxfId="296" priority="78">
      <formula>kvartal &lt; 4</formula>
    </cfRule>
  </conditionalFormatting>
  <conditionalFormatting sqref="C104">
    <cfRule type="expression" dxfId="295" priority="77">
      <formula>kvartal &lt; 4</formula>
    </cfRule>
  </conditionalFormatting>
  <conditionalFormatting sqref="B115">
    <cfRule type="expression" dxfId="294" priority="76">
      <formula>kvartal &lt; 4</formula>
    </cfRule>
  </conditionalFormatting>
  <conditionalFormatting sqref="C115">
    <cfRule type="expression" dxfId="293" priority="75">
      <formula>kvartal &lt; 4</formula>
    </cfRule>
  </conditionalFormatting>
  <conditionalFormatting sqref="B123">
    <cfRule type="expression" dxfId="292" priority="74">
      <formula>kvartal &lt; 4</formula>
    </cfRule>
  </conditionalFormatting>
  <conditionalFormatting sqref="C123">
    <cfRule type="expression" dxfId="291" priority="73">
      <formula>kvartal &lt; 4</formula>
    </cfRule>
  </conditionalFormatting>
  <conditionalFormatting sqref="F70">
    <cfRule type="expression" dxfId="290" priority="72">
      <formula>kvartal &lt; 4</formula>
    </cfRule>
  </conditionalFormatting>
  <conditionalFormatting sqref="G70">
    <cfRule type="expression" dxfId="289" priority="71">
      <formula>kvartal &lt; 4</formula>
    </cfRule>
  </conditionalFormatting>
  <conditionalFormatting sqref="F71:G71">
    <cfRule type="expression" dxfId="288" priority="70">
      <formula>kvartal &lt; 4</formula>
    </cfRule>
  </conditionalFormatting>
  <conditionalFormatting sqref="F73:G74">
    <cfRule type="expression" dxfId="287" priority="69">
      <formula>kvartal &lt; 4</formula>
    </cfRule>
  </conditionalFormatting>
  <conditionalFormatting sqref="F81:G82">
    <cfRule type="expression" dxfId="286" priority="68">
      <formula>kvartal &lt; 4</formula>
    </cfRule>
  </conditionalFormatting>
  <conditionalFormatting sqref="F84:G85">
    <cfRule type="expression" dxfId="285" priority="67">
      <formula>kvartal &lt; 4</formula>
    </cfRule>
  </conditionalFormatting>
  <conditionalFormatting sqref="F91:G92">
    <cfRule type="expression" dxfId="284" priority="62">
      <formula>kvartal &lt; 4</formula>
    </cfRule>
  </conditionalFormatting>
  <conditionalFormatting sqref="F94:G95">
    <cfRule type="expression" dxfId="283" priority="61">
      <formula>kvartal &lt; 4</formula>
    </cfRule>
  </conditionalFormatting>
  <conditionalFormatting sqref="F102:G103">
    <cfRule type="expression" dxfId="282" priority="60">
      <formula>kvartal &lt; 4</formula>
    </cfRule>
  </conditionalFormatting>
  <conditionalFormatting sqref="F105:G106">
    <cfRule type="expression" dxfId="281" priority="59">
      <formula>kvartal &lt; 4</formula>
    </cfRule>
  </conditionalFormatting>
  <conditionalFormatting sqref="F115">
    <cfRule type="expression" dxfId="280" priority="58">
      <formula>kvartal &lt; 4</formula>
    </cfRule>
  </conditionalFormatting>
  <conditionalFormatting sqref="G115">
    <cfRule type="expression" dxfId="279" priority="57">
      <formula>kvartal &lt; 4</formula>
    </cfRule>
  </conditionalFormatting>
  <conditionalFormatting sqref="F123:G123">
    <cfRule type="expression" dxfId="278" priority="56">
      <formula>kvartal &lt; 4</formula>
    </cfRule>
  </conditionalFormatting>
  <conditionalFormatting sqref="F69:G69">
    <cfRule type="expression" dxfId="277" priority="55">
      <formula>kvartal &lt; 4</formula>
    </cfRule>
  </conditionalFormatting>
  <conditionalFormatting sqref="F72:G72">
    <cfRule type="expression" dxfId="276" priority="54">
      <formula>kvartal &lt; 4</formula>
    </cfRule>
  </conditionalFormatting>
  <conditionalFormatting sqref="F80:G80">
    <cfRule type="expression" dxfId="275" priority="53">
      <formula>kvartal &lt; 4</formula>
    </cfRule>
  </conditionalFormatting>
  <conditionalFormatting sqref="F83:G83">
    <cfRule type="expression" dxfId="274" priority="52">
      <formula>kvartal &lt; 4</formula>
    </cfRule>
  </conditionalFormatting>
  <conditionalFormatting sqref="F90:G90">
    <cfRule type="expression" dxfId="273" priority="46">
      <formula>kvartal &lt; 4</formula>
    </cfRule>
  </conditionalFormatting>
  <conditionalFormatting sqref="F93">
    <cfRule type="expression" dxfId="272" priority="45">
      <formula>kvartal &lt; 4</formula>
    </cfRule>
  </conditionalFormatting>
  <conditionalFormatting sqref="G93">
    <cfRule type="expression" dxfId="271" priority="44">
      <formula>kvartal &lt; 4</formula>
    </cfRule>
  </conditionalFormatting>
  <conditionalFormatting sqref="F101">
    <cfRule type="expression" dxfId="270" priority="43">
      <formula>kvartal &lt; 4</formula>
    </cfRule>
  </conditionalFormatting>
  <conditionalFormatting sqref="G101">
    <cfRule type="expression" dxfId="269" priority="42">
      <formula>kvartal &lt; 4</formula>
    </cfRule>
  </conditionalFormatting>
  <conditionalFormatting sqref="G104">
    <cfRule type="expression" dxfId="268" priority="41">
      <formula>kvartal &lt; 4</formula>
    </cfRule>
  </conditionalFormatting>
  <conditionalFormatting sqref="F104">
    <cfRule type="expression" dxfId="267" priority="40">
      <formula>kvartal &lt; 4</formula>
    </cfRule>
  </conditionalFormatting>
  <conditionalFormatting sqref="J69:K73">
    <cfRule type="expression" dxfId="266" priority="39">
      <formula>kvartal &lt; 4</formula>
    </cfRule>
  </conditionalFormatting>
  <conditionalFormatting sqref="J74:K74">
    <cfRule type="expression" dxfId="265" priority="38">
      <formula>kvartal &lt; 4</formula>
    </cfRule>
  </conditionalFormatting>
  <conditionalFormatting sqref="J80:K85">
    <cfRule type="expression" dxfId="264" priority="37">
      <formula>kvartal &lt; 4</formula>
    </cfRule>
  </conditionalFormatting>
  <conditionalFormatting sqref="J90:K95">
    <cfRule type="expression" dxfId="263" priority="34">
      <formula>kvartal &lt; 4</formula>
    </cfRule>
  </conditionalFormatting>
  <conditionalFormatting sqref="J101:K106">
    <cfRule type="expression" dxfId="262" priority="33">
      <formula>kvartal &lt; 4</formula>
    </cfRule>
  </conditionalFormatting>
  <conditionalFormatting sqref="J115:K115">
    <cfRule type="expression" dxfId="261" priority="32">
      <formula>kvartal &lt; 4</formula>
    </cfRule>
  </conditionalFormatting>
  <conditionalFormatting sqref="J123:K123">
    <cfRule type="expression" dxfId="260" priority="31">
      <formula>kvartal &lt; 4</formula>
    </cfRule>
  </conditionalFormatting>
  <conditionalFormatting sqref="A50:A52">
    <cfRule type="expression" dxfId="259" priority="12">
      <formula>kvartal &lt; 4</formula>
    </cfRule>
  </conditionalFormatting>
  <conditionalFormatting sqref="A69:A74">
    <cfRule type="expression" dxfId="258" priority="10">
      <formula>kvartal &lt; 4</formula>
    </cfRule>
  </conditionalFormatting>
  <conditionalFormatting sqref="A80:A85">
    <cfRule type="expression" dxfId="257" priority="9">
      <formula>kvartal &lt; 4</formula>
    </cfRule>
  </conditionalFormatting>
  <conditionalFormatting sqref="A90:A95">
    <cfRule type="expression" dxfId="256" priority="6">
      <formula>kvartal &lt; 4</formula>
    </cfRule>
  </conditionalFormatting>
  <conditionalFormatting sqref="A101:A106">
    <cfRule type="expression" dxfId="255" priority="5">
      <formula>kvartal &lt; 4</formula>
    </cfRule>
  </conditionalFormatting>
  <conditionalFormatting sqref="A115">
    <cfRule type="expression" dxfId="254" priority="4">
      <formula>kvartal &lt; 4</formula>
    </cfRule>
  </conditionalFormatting>
  <conditionalFormatting sqref="A123">
    <cfRule type="expression" dxfId="253" priority="3">
      <formula>kvartal &lt; 4</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9"/>
  <dimension ref="A1:N144"/>
  <sheetViews>
    <sheetView showGridLines="0" zoomScale="90" zoomScaleNormal="90" workbookViewId="0"/>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130</v>
      </c>
      <c r="B1" s="695">
        <v>10</v>
      </c>
      <c r="C1" s="250" t="s">
        <v>71</v>
      </c>
      <c r="D1" s="26"/>
      <c r="E1" s="26"/>
      <c r="F1" s="26"/>
      <c r="G1" s="26"/>
      <c r="H1" s="26"/>
      <c r="I1" s="26"/>
      <c r="J1" s="26"/>
      <c r="K1" s="26"/>
      <c r="L1" s="26"/>
      <c r="M1" s="26"/>
    </row>
    <row r="2" spans="1:14" ht="15.75" x14ac:dyDescent="0.25">
      <c r="A2" s="164" t="s">
        <v>28</v>
      </c>
      <c r="B2" s="727"/>
      <c r="C2" s="727"/>
      <c r="D2" s="727"/>
      <c r="E2" s="300"/>
      <c r="F2" s="727"/>
      <c r="G2" s="727"/>
      <c r="H2" s="727"/>
      <c r="I2" s="300"/>
      <c r="J2" s="727"/>
      <c r="K2" s="727"/>
      <c r="L2" s="727"/>
      <c r="M2" s="300"/>
    </row>
    <row r="3" spans="1:14" ht="15.75" x14ac:dyDescent="0.25">
      <c r="A3" s="162"/>
      <c r="B3" s="300"/>
      <c r="C3" s="300"/>
      <c r="D3" s="300"/>
      <c r="E3" s="300"/>
      <c r="F3" s="300"/>
      <c r="G3" s="300"/>
      <c r="H3" s="300"/>
      <c r="I3" s="300"/>
      <c r="J3" s="300"/>
      <c r="K3" s="300"/>
      <c r="L3" s="300"/>
      <c r="M3" s="300"/>
    </row>
    <row r="4" spans="1:14" x14ac:dyDescent="0.2">
      <c r="A4" s="143"/>
      <c r="B4" s="724" t="s">
        <v>0</v>
      </c>
      <c r="C4" s="725"/>
      <c r="D4" s="725"/>
      <c r="E4" s="302"/>
      <c r="F4" s="724" t="s">
        <v>1</v>
      </c>
      <c r="G4" s="725"/>
      <c r="H4" s="725"/>
      <c r="I4" s="305"/>
      <c r="J4" s="724" t="s">
        <v>2</v>
      </c>
      <c r="K4" s="725"/>
      <c r="L4" s="725"/>
      <c r="M4" s="305"/>
    </row>
    <row r="5" spans="1:14" x14ac:dyDescent="0.2">
      <c r="A5" s="157"/>
      <c r="B5" s="151" t="s">
        <v>372</v>
      </c>
      <c r="C5" s="151" t="s">
        <v>373</v>
      </c>
      <c r="D5" s="246" t="s">
        <v>3</v>
      </c>
      <c r="E5" s="306" t="s">
        <v>29</v>
      </c>
      <c r="F5" s="151" t="s">
        <v>372</v>
      </c>
      <c r="G5" s="151" t="s">
        <v>373</v>
      </c>
      <c r="H5" s="246" t="s">
        <v>3</v>
      </c>
      <c r="I5" s="161" t="s">
        <v>29</v>
      </c>
      <c r="J5" s="151" t="s">
        <v>372</v>
      </c>
      <c r="K5" s="151" t="s">
        <v>373</v>
      </c>
      <c r="L5" s="246" t="s">
        <v>3</v>
      </c>
      <c r="M5" s="161" t="s">
        <v>29</v>
      </c>
    </row>
    <row r="6" spans="1:14" x14ac:dyDescent="0.2">
      <c r="A6" s="691"/>
      <c r="B6" s="155"/>
      <c r="C6" s="155"/>
      <c r="D6" s="248" t="s">
        <v>4</v>
      </c>
      <c r="E6" s="155" t="s">
        <v>30</v>
      </c>
      <c r="F6" s="160"/>
      <c r="G6" s="160"/>
      <c r="H6" s="246" t="s">
        <v>4</v>
      </c>
      <c r="I6" s="155" t="s">
        <v>30</v>
      </c>
      <c r="J6" s="160"/>
      <c r="K6" s="160"/>
      <c r="L6" s="246" t="s">
        <v>4</v>
      </c>
      <c r="M6" s="155" t="s">
        <v>30</v>
      </c>
    </row>
    <row r="7" spans="1:14" ht="15.75" x14ac:dyDescent="0.2">
      <c r="A7" s="14" t="s">
        <v>23</v>
      </c>
      <c r="B7" s="307">
        <v>391145.76286999998</v>
      </c>
      <c r="C7" s="308">
        <v>418549.84512000001</v>
      </c>
      <c r="D7" s="352">
        <f t="shared" ref="D7:D10" si="0">IF(B7=0, "    ---- ", IF(ABS(ROUND(100/B7*C7-100,1))&lt;999,ROUND(100/B7*C7-100,1),IF(ROUND(100/B7*C7-100,1)&gt;999,999,-999)))</f>
        <v>7</v>
      </c>
      <c r="E7" s="11">
        <f>IFERROR(100/'Skjema total MA'!C7*C7,0)</f>
        <v>16.372086250021805</v>
      </c>
      <c r="F7" s="307">
        <v>127752.43618999999</v>
      </c>
      <c r="G7" s="308">
        <v>187297.83661</v>
      </c>
      <c r="H7" s="352">
        <f>IF(F7=0, "    ---- ", IF(ABS(ROUND(100/F7*G7-100,1))&lt;999,ROUND(100/F7*G7-100,1),IF(ROUND(100/F7*G7-100,1)&gt;999,999,-999)))</f>
        <v>46.6</v>
      </c>
      <c r="I7" s="159">
        <f>IFERROR(100/'Skjema total MA'!F7*G7,0)</f>
        <v>5.0340325310630272</v>
      </c>
      <c r="J7" s="309">
        <f t="shared" ref="J7:K12" si="1">SUM(B7,F7)</f>
        <v>518898.19905999996</v>
      </c>
      <c r="K7" s="310">
        <f t="shared" si="1"/>
        <v>605847.68173000007</v>
      </c>
      <c r="L7" s="428">
        <f>IF(J7=0, "    ---- ", IF(ABS(ROUND(100/J7*K7-100,1))&lt;999,ROUND(100/J7*K7-100,1),IF(ROUND(100/J7*K7-100,1)&gt;999,999,-999)))</f>
        <v>16.8</v>
      </c>
      <c r="M7" s="11">
        <f>IFERROR(100/'Skjema total MA'!I7*K7,0)</f>
        <v>9.651687382618432</v>
      </c>
    </row>
    <row r="8" spans="1:14" ht="15.75" x14ac:dyDescent="0.2">
      <c r="A8" s="21" t="s">
        <v>25</v>
      </c>
      <c r="B8" s="283">
        <v>345743</v>
      </c>
      <c r="C8" s="284">
        <v>373225.85867423099</v>
      </c>
      <c r="D8" s="165">
        <f t="shared" si="0"/>
        <v>7.9</v>
      </c>
      <c r="E8" s="27">
        <f>IFERROR(100/'Skjema total MA'!C8*C8,0)</f>
        <v>23.564971119793977</v>
      </c>
      <c r="F8" s="287"/>
      <c r="G8" s="288"/>
      <c r="H8" s="165"/>
      <c r="I8" s="175"/>
      <c r="J8" s="234">
        <f t="shared" si="1"/>
        <v>345743</v>
      </c>
      <c r="K8" s="289">
        <f t="shared" si="1"/>
        <v>373225.85867423099</v>
      </c>
      <c r="L8" s="256">
        <f t="shared" ref="L8:L9" si="2">IF(J8=0, "    ---- ", IF(ABS(ROUND(100/J8*K8-100,1))&lt;999,ROUND(100/J8*K8-100,1),IF(ROUND(100/J8*K8-100,1)&gt;999,999,-999)))</f>
        <v>7.9</v>
      </c>
      <c r="M8" s="27">
        <f>IFERROR(100/'Skjema total MA'!I8*K8,0)</f>
        <v>23.564971119793977</v>
      </c>
    </row>
    <row r="9" spans="1:14" ht="15.75" x14ac:dyDescent="0.2">
      <c r="A9" s="21" t="s">
        <v>24</v>
      </c>
      <c r="B9" s="283">
        <v>44363</v>
      </c>
      <c r="C9" s="284">
        <v>44816.310938352399</v>
      </c>
      <c r="D9" s="165">
        <f t="shared" si="0"/>
        <v>1</v>
      </c>
      <c r="E9" s="27">
        <f>IFERROR(100/'Skjema total MA'!C9*C9,0)</f>
        <v>7.4197455792747222</v>
      </c>
      <c r="F9" s="287"/>
      <c r="G9" s="288"/>
      <c r="H9" s="165"/>
      <c r="I9" s="175"/>
      <c r="J9" s="234">
        <f t="shared" si="1"/>
        <v>44363</v>
      </c>
      <c r="K9" s="289">
        <f t="shared" si="1"/>
        <v>44816.310938352399</v>
      </c>
      <c r="L9" s="256">
        <f t="shared" si="2"/>
        <v>1</v>
      </c>
      <c r="M9" s="27">
        <f>IFERROR(100/'Skjema total MA'!I9*K9,0)</f>
        <v>7.4197455792747222</v>
      </c>
    </row>
    <row r="10" spans="1:14" ht="15.75" x14ac:dyDescent="0.2">
      <c r="A10" s="13" t="s">
        <v>383</v>
      </c>
      <c r="B10" s="311">
        <v>930639.25739000004</v>
      </c>
      <c r="C10" s="312">
        <v>883418.05134000001</v>
      </c>
      <c r="D10" s="170">
        <f t="shared" si="0"/>
        <v>-5.0999999999999996</v>
      </c>
      <c r="E10" s="11">
        <f>IFERROR(100/'Skjema total MA'!C10*C10,0)</f>
        <v>4.0975965066740967</v>
      </c>
      <c r="F10" s="311">
        <v>1952892.4646300001</v>
      </c>
      <c r="G10" s="312">
        <v>2268157.4951800001</v>
      </c>
      <c r="H10" s="170">
        <f>IF(F10=0, "    ---- ", IF(ABS(ROUND(100/F10*G10-100,1))&lt;999,ROUND(100/F10*G10-100,1),IF(ROUND(100/F10*G10-100,1)&gt;999,999,-999)))</f>
        <v>16.100000000000001</v>
      </c>
      <c r="I10" s="159">
        <f>IFERROR(100/'Skjema total MA'!F10*G10,0)</f>
        <v>5.2382688419251897</v>
      </c>
      <c r="J10" s="309">
        <f t="shared" si="1"/>
        <v>2883531.7220200002</v>
      </c>
      <c r="K10" s="310">
        <f t="shared" si="1"/>
        <v>3151575.5465200003</v>
      </c>
      <c r="L10" s="429">
        <f>IF(J10=0, "    ---- ", IF(ABS(ROUND(100/J10*K10-100,1))&lt;999,ROUND(100/J10*K10-100,1),IF(ROUND(100/J10*K10-100,1)&gt;999,999,-999)))</f>
        <v>9.3000000000000007</v>
      </c>
      <c r="M10" s="11">
        <f>IFERROR(100/'Skjema total MA'!I10*K10,0)</f>
        <v>4.8591052967428183</v>
      </c>
    </row>
    <row r="11" spans="1:14" s="43" customFormat="1" ht="15.75" x14ac:dyDescent="0.2">
      <c r="A11" s="13" t="s">
        <v>384</v>
      </c>
      <c r="B11" s="311"/>
      <c r="C11" s="312"/>
      <c r="D11" s="170"/>
      <c r="E11" s="11"/>
      <c r="F11" s="311">
        <v>6754.9041800000005</v>
      </c>
      <c r="G11" s="312">
        <v>23667.503789999999</v>
      </c>
      <c r="H11" s="170">
        <f>IF(F11=0, "    ---- ", IF(ABS(ROUND(100/F11*G11-100,1))&lt;999,ROUND(100/F11*G11-100,1),IF(ROUND(100/F11*G11-100,1)&gt;999,999,-999)))</f>
        <v>250.4</v>
      </c>
      <c r="I11" s="159">
        <f>IFERROR(100/'Skjema total MA'!F11*G11,0)</f>
        <v>17.127834778721944</v>
      </c>
      <c r="J11" s="309">
        <f t="shared" si="1"/>
        <v>6754.9041800000005</v>
      </c>
      <c r="K11" s="310">
        <f t="shared" si="1"/>
        <v>23667.503789999999</v>
      </c>
      <c r="L11" s="429">
        <f>IF(J11=0, "    ---- ", IF(ABS(ROUND(100/J11*K11-100,1))&lt;999,ROUND(100/J11*K11-100,1),IF(ROUND(100/J11*K11-100,1)&gt;999,999,-999)))</f>
        <v>250.4</v>
      </c>
      <c r="M11" s="11">
        <f>IFERROR(100/'Skjema total MA'!I11*K11,0)</f>
        <v>16.389837656644929</v>
      </c>
      <c r="N11" s="142"/>
    </row>
    <row r="12" spans="1:14" s="43" customFormat="1" ht="15.75" x14ac:dyDescent="0.2">
      <c r="A12" s="41" t="s">
        <v>385</v>
      </c>
      <c r="B12" s="313"/>
      <c r="C12" s="314"/>
      <c r="D12" s="168"/>
      <c r="E12" s="36"/>
      <c r="F12" s="313">
        <v>3286.1419900000001</v>
      </c>
      <c r="G12" s="314">
        <v>2181.45696</v>
      </c>
      <c r="H12" s="168">
        <f>IF(F12=0, "    ---- ", IF(ABS(ROUND(100/F12*G12-100,1))&lt;999,ROUND(100/F12*G12-100,1),IF(ROUND(100/F12*G12-100,1)&gt;999,999,-999)))</f>
        <v>-33.6</v>
      </c>
      <c r="I12" s="168">
        <f>IFERROR(100/'Skjema total MA'!F12*G12,0)</f>
        <v>1.6714325742801719</v>
      </c>
      <c r="J12" s="315">
        <f t="shared" si="1"/>
        <v>3286.1419900000001</v>
      </c>
      <c r="K12" s="316">
        <f t="shared" si="1"/>
        <v>2181.45696</v>
      </c>
      <c r="L12" s="430">
        <f>IF(J12=0, "    ---- ", IF(ABS(ROUND(100/J12*K12-100,1))&lt;999,ROUND(100/J12*K12-100,1),IF(ROUND(100/J12*K12-100,1)&gt;999,999,-999)))</f>
        <v>-33.6</v>
      </c>
      <c r="M12" s="36">
        <f>IFERROR(100/'Skjema total MA'!I12*K12,0)</f>
        <v>1.6718168581610184</v>
      </c>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271</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268</v>
      </c>
      <c r="B17" s="156"/>
      <c r="C17" s="156"/>
      <c r="D17" s="150"/>
      <c r="E17" s="150"/>
      <c r="F17" s="156"/>
      <c r="G17" s="156"/>
      <c r="H17" s="156"/>
      <c r="I17" s="156"/>
      <c r="J17" s="156"/>
      <c r="K17" s="156"/>
      <c r="L17" s="156"/>
      <c r="M17" s="156"/>
    </row>
    <row r="18" spans="1:14" ht="15.75" x14ac:dyDescent="0.25">
      <c r="B18" s="728"/>
      <c r="C18" s="728"/>
      <c r="D18" s="728"/>
      <c r="E18" s="300"/>
      <c r="F18" s="728"/>
      <c r="G18" s="728"/>
      <c r="H18" s="728"/>
      <c r="I18" s="300"/>
      <c r="J18" s="728"/>
      <c r="K18" s="728"/>
      <c r="L18" s="728"/>
      <c r="M18" s="300"/>
    </row>
    <row r="19" spans="1:14" x14ac:dyDescent="0.2">
      <c r="A19" s="143"/>
      <c r="B19" s="724" t="s">
        <v>0</v>
      </c>
      <c r="C19" s="725"/>
      <c r="D19" s="725"/>
      <c r="E19" s="302"/>
      <c r="F19" s="724" t="s">
        <v>1</v>
      </c>
      <c r="G19" s="725"/>
      <c r="H19" s="725"/>
      <c r="I19" s="305"/>
      <c r="J19" s="724" t="s">
        <v>2</v>
      </c>
      <c r="K19" s="725"/>
      <c r="L19" s="725"/>
      <c r="M19" s="305"/>
    </row>
    <row r="20" spans="1:14" x14ac:dyDescent="0.2">
      <c r="A20" s="140" t="s">
        <v>5</v>
      </c>
      <c r="B20" s="243" t="s">
        <v>372</v>
      </c>
      <c r="C20" s="243" t="s">
        <v>373</v>
      </c>
      <c r="D20" s="161" t="s">
        <v>3</v>
      </c>
      <c r="E20" s="306" t="s">
        <v>29</v>
      </c>
      <c r="F20" s="243" t="s">
        <v>372</v>
      </c>
      <c r="G20" s="243" t="s">
        <v>373</v>
      </c>
      <c r="H20" s="161" t="s">
        <v>3</v>
      </c>
      <c r="I20" s="161" t="s">
        <v>29</v>
      </c>
      <c r="J20" s="243" t="s">
        <v>372</v>
      </c>
      <c r="K20" s="243" t="s">
        <v>373</v>
      </c>
      <c r="L20" s="161" t="s">
        <v>3</v>
      </c>
      <c r="M20" s="161" t="s">
        <v>29</v>
      </c>
    </row>
    <row r="21" spans="1:14" x14ac:dyDescent="0.2">
      <c r="A21" s="692"/>
      <c r="B21" s="155"/>
      <c r="C21" s="155"/>
      <c r="D21" s="248" t="s">
        <v>4</v>
      </c>
      <c r="E21" s="155" t="s">
        <v>30</v>
      </c>
      <c r="F21" s="160"/>
      <c r="G21" s="160"/>
      <c r="H21" s="246" t="s">
        <v>4</v>
      </c>
      <c r="I21" s="155" t="s">
        <v>30</v>
      </c>
      <c r="J21" s="160"/>
      <c r="K21" s="160"/>
      <c r="L21" s="155" t="s">
        <v>4</v>
      </c>
      <c r="M21" s="155" t="s">
        <v>30</v>
      </c>
    </row>
    <row r="22" spans="1:14" ht="15.75" x14ac:dyDescent="0.2">
      <c r="A22" s="14" t="s">
        <v>23</v>
      </c>
      <c r="B22" s="317">
        <v>246656.84856000001</v>
      </c>
      <c r="C22" s="317">
        <v>266557.14626000001</v>
      </c>
      <c r="D22" s="352">
        <f t="shared" ref="D22:D35" si="3">IF(B22=0, "    ---- ", IF(ABS(ROUND(100/B22*C22-100,1))&lt;999,ROUND(100/B22*C22-100,1),IF(ROUND(100/B22*C22-100,1)&gt;999,999,-999)))</f>
        <v>8.1</v>
      </c>
      <c r="E22" s="11">
        <f>IFERROR(100/'Skjema total MA'!C22*C22,0)</f>
        <v>29.757417790428484</v>
      </c>
      <c r="F22" s="319">
        <v>20101.676149999999</v>
      </c>
      <c r="G22" s="319">
        <v>75948.769260000001</v>
      </c>
      <c r="H22" s="352">
        <f>IF(F22=0, "    ---- ", IF(ABS(ROUND(100/F22*G22-100,1))&lt;999,ROUND(100/F22*G22-100,1),IF(ROUND(100/F22*G22-100,1)&gt;999,999,-999)))</f>
        <v>277.8</v>
      </c>
      <c r="I22" s="11">
        <f>IFERROR(100/'Skjema total MA'!F22*G22,0)</f>
        <v>14.095962607198306</v>
      </c>
      <c r="J22" s="317">
        <f t="shared" ref="J22:J35" si="4">SUM(B22,F22)</f>
        <v>266758.52471000003</v>
      </c>
      <c r="K22" s="317">
        <f t="shared" ref="K22:K35" si="5">SUM(C22,G22)</f>
        <v>342505.91552000004</v>
      </c>
      <c r="L22" s="428">
        <f>IF(J22=0, "    ---- ", IF(ABS(ROUND(100/J22*K22-100,1))&lt;999,ROUND(100/J22*K22-100,1),IF(ROUND(100/J22*K22-100,1)&gt;999,999,-999)))</f>
        <v>28.4</v>
      </c>
      <c r="M22" s="24">
        <f>IFERROR(100/'Skjema total MA'!I22*K22,0)</f>
        <v>23.875243958071632</v>
      </c>
    </row>
    <row r="23" spans="1:14" ht="15.75" x14ac:dyDescent="0.2">
      <c r="A23" s="297" t="s">
        <v>392</v>
      </c>
      <c r="B23" s="283"/>
      <c r="C23" s="283">
        <v>264451.68496664002</v>
      </c>
      <c r="D23" s="165" t="str">
        <f t="shared" si="3"/>
        <v xml:space="preserve">    ---- </v>
      </c>
      <c r="E23" s="11">
        <f>IFERROR(100/'Skjema total MA'!C23*C23,0)</f>
        <v>41.217493273290366</v>
      </c>
      <c r="F23" s="292"/>
      <c r="G23" s="292">
        <v>6024.7492000000002</v>
      </c>
      <c r="H23" s="165" t="str">
        <f t="shared" ref="H23:H26" si="6">IF(F23=0, "    ---- ", IF(ABS(ROUND(100/F23*G23-100,1))&lt;999,ROUND(100/F23*G23-100,1),IF(ROUND(100/F23*G23-100,1)&gt;999,999,-999)))</f>
        <v xml:space="preserve">    ---- </v>
      </c>
      <c r="I23" s="418">
        <f>IFERROR(100/'Skjema total MA'!F23*G23,0)</f>
        <v>7.6230876037081376</v>
      </c>
      <c r="J23" s="292"/>
      <c r="K23" s="292">
        <f t="shared" si="5"/>
        <v>270476.43416664004</v>
      </c>
      <c r="L23" s="165" t="str">
        <f t="shared" ref="L23:L26" si="7">IF(J23=0, "    ---- ", IF(ABS(ROUND(100/J23*K23-100,1))&lt;999,ROUND(100/J23*K23-100,1),IF(ROUND(100/J23*K23-100,1)&gt;999,999,-999)))</f>
        <v xml:space="preserve">    ---- </v>
      </c>
      <c r="M23" s="23">
        <f>IFERROR(100/'Skjema total MA'!I23*K23,0)</f>
        <v>37.53314598697213</v>
      </c>
    </row>
    <row r="24" spans="1:14" ht="15.75" x14ac:dyDescent="0.2">
      <c r="A24" s="297" t="s">
        <v>393</v>
      </c>
      <c r="B24" s="283"/>
      <c r="C24" s="283">
        <v>2105.4612933602798</v>
      </c>
      <c r="D24" s="165" t="str">
        <f t="shared" si="3"/>
        <v xml:space="preserve">    ---- </v>
      </c>
      <c r="E24" s="11">
        <f>IFERROR(100/'Skjema total MA'!C24*C24,0)</f>
        <v>29.525026152960269</v>
      </c>
      <c r="F24" s="292"/>
      <c r="G24" s="292">
        <v>-46.00309</v>
      </c>
      <c r="H24" s="165" t="str">
        <f t="shared" si="6"/>
        <v xml:space="preserve">    ---- </v>
      </c>
      <c r="I24" s="418">
        <f>IFERROR(100/'Skjema total MA'!F24*G24,0)</f>
        <v>-0.13191263634075001</v>
      </c>
      <c r="J24" s="292"/>
      <c r="K24" s="292">
        <f t="shared" si="5"/>
        <v>2059.4582033602796</v>
      </c>
      <c r="L24" s="165" t="str">
        <f t="shared" si="7"/>
        <v xml:space="preserve">    ---- </v>
      </c>
      <c r="M24" s="23">
        <f>IFERROR(100/'Skjema total MA'!I24*K24,0)</f>
        <v>4.9028865777541597</v>
      </c>
    </row>
    <row r="25" spans="1:14" ht="15.75" x14ac:dyDescent="0.2">
      <c r="A25" s="297" t="s">
        <v>394</v>
      </c>
      <c r="B25" s="283"/>
      <c r="C25" s="283"/>
      <c r="D25" s="165"/>
      <c r="E25" s="11"/>
      <c r="F25" s="292"/>
      <c r="G25" s="292">
        <v>5542.8679300000003</v>
      </c>
      <c r="H25" s="165" t="str">
        <f t="shared" si="6"/>
        <v xml:space="preserve">    ---- </v>
      </c>
      <c r="I25" s="418">
        <f>IFERROR(100/'Skjema total MA'!F25*G25,0)</f>
        <v>10.179156540468552</v>
      </c>
      <c r="J25" s="292"/>
      <c r="K25" s="292">
        <f t="shared" si="5"/>
        <v>5542.8679300000003</v>
      </c>
      <c r="L25" s="165" t="str">
        <f t="shared" si="7"/>
        <v xml:space="preserve">    ---- </v>
      </c>
      <c r="M25" s="23">
        <f>IFERROR(100/'Skjema total MA'!I25*K25,0)</f>
        <v>6.1474638631172951</v>
      </c>
    </row>
    <row r="26" spans="1:14" ht="15.75" x14ac:dyDescent="0.2">
      <c r="A26" s="297" t="s">
        <v>395</v>
      </c>
      <c r="B26" s="283"/>
      <c r="C26" s="283"/>
      <c r="D26" s="165"/>
      <c r="E26" s="11"/>
      <c r="F26" s="292"/>
      <c r="G26" s="292">
        <v>64427.155220000001</v>
      </c>
      <c r="H26" s="165" t="str">
        <f t="shared" si="6"/>
        <v xml:space="preserve">    ---- </v>
      </c>
      <c r="I26" s="418">
        <f>IFERROR(100/'Skjema total MA'!F26*G26,0)</f>
        <v>17.392176723208362</v>
      </c>
      <c r="J26" s="292"/>
      <c r="K26" s="292">
        <f t="shared" si="5"/>
        <v>64427.155220000001</v>
      </c>
      <c r="L26" s="165" t="str">
        <f t="shared" si="7"/>
        <v xml:space="preserve">    ---- </v>
      </c>
      <c r="M26" s="23">
        <f>IFERROR(100/'Skjema total MA'!I26*K26,0)</f>
        <v>17.392176723208362</v>
      </c>
    </row>
    <row r="27" spans="1:14" x14ac:dyDescent="0.2">
      <c r="A27" s="297" t="s">
        <v>11</v>
      </c>
      <c r="B27" s="283"/>
      <c r="C27" s="283"/>
      <c r="D27" s="165"/>
      <c r="E27" s="11"/>
      <c r="F27" s="292"/>
      <c r="G27" s="292"/>
      <c r="H27" s="165"/>
      <c r="I27" s="418"/>
      <c r="J27" s="292"/>
      <c r="K27" s="292"/>
      <c r="L27" s="165"/>
      <c r="M27" s="23"/>
    </row>
    <row r="28" spans="1:14" ht="15.75" x14ac:dyDescent="0.2">
      <c r="A28" s="49" t="s">
        <v>272</v>
      </c>
      <c r="B28" s="44">
        <v>243320</v>
      </c>
      <c r="C28" s="289">
        <v>264263.41371630901</v>
      </c>
      <c r="D28" s="165">
        <f t="shared" si="3"/>
        <v>8.6</v>
      </c>
      <c r="E28" s="11">
        <f>IFERROR(100/'Skjema total MA'!C28*C28,0)</f>
        <v>24.181433151451547</v>
      </c>
      <c r="F28" s="234"/>
      <c r="G28" s="289"/>
      <c r="H28" s="165"/>
      <c r="I28" s="27"/>
      <c r="J28" s="44">
        <f t="shared" si="4"/>
        <v>243320</v>
      </c>
      <c r="K28" s="44">
        <f t="shared" si="5"/>
        <v>264263.41371630901</v>
      </c>
      <c r="L28" s="256">
        <f>IF(J28=0, "    ---- ", IF(ABS(ROUND(100/J28*K28-100,1))&lt;999,ROUND(100/J28*K28-100,1),IF(ROUND(100/J28*K28-100,1)&gt;999,999,-999)))</f>
        <v>8.6</v>
      </c>
      <c r="M28" s="23">
        <f>IFERROR(100/'Skjema total MA'!I28*K28,0)</f>
        <v>24.181433151451547</v>
      </c>
    </row>
    <row r="29" spans="1:14" s="3" customFormat="1" ht="15.75" x14ac:dyDescent="0.2">
      <c r="A29" s="13" t="s">
        <v>383</v>
      </c>
      <c r="B29" s="236">
        <v>4974216.7379200002</v>
      </c>
      <c r="C29" s="236">
        <v>5180783.8551599998</v>
      </c>
      <c r="D29" s="170">
        <f t="shared" si="3"/>
        <v>4.2</v>
      </c>
      <c r="E29" s="11">
        <f>IFERROR(100/'Skjema total MA'!C29*C29,0)</f>
        <v>10.471861523866172</v>
      </c>
      <c r="F29" s="309">
        <v>1998161.21854</v>
      </c>
      <c r="G29" s="309">
        <v>2204638.94771</v>
      </c>
      <c r="H29" s="170">
        <f>IF(F29=0, "    ---- ", IF(ABS(ROUND(100/F29*G29-100,1))&lt;999,ROUND(100/F29*G29-100,1),IF(ROUND(100/F29*G29-100,1)&gt;999,999,-999)))</f>
        <v>10.3</v>
      </c>
      <c r="I29" s="11">
        <f>IFERROR(100/'Skjema total MA'!F29*G29,0)</f>
        <v>10.8225222635783</v>
      </c>
      <c r="J29" s="236">
        <f t="shared" si="4"/>
        <v>6972377.95646</v>
      </c>
      <c r="K29" s="236">
        <f t="shared" si="5"/>
        <v>7385422.8028699998</v>
      </c>
      <c r="L29" s="429">
        <f>IF(J29=0, "    ---- ", IF(ABS(ROUND(100/J29*K29-100,1))&lt;999,ROUND(100/J29*K29-100,1),IF(ROUND(100/J29*K29-100,1)&gt;999,999,-999)))</f>
        <v>5.9</v>
      </c>
      <c r="M29" s="24">
        <f>IFERROR(100/'Skjema total MA'!I29*K29,0)</f>
        <v>10.574135618908903</v>
      </c>
      <c r="N29" s="147"/>
    </row>
    <row r="30" spans="1:14" s="3" customFormat="1" ht="15.75" x14ac:dyDescent="0.2">
      <c r="A30" s="297" t="s">
        <v>392</v>
      </c>
      <c r="B30" s="283"/>
      <c r="C30" s="283">
        <v>2972174.3983268798</v>
      </c>
      <c r="D30" s="165" t="str">
        <f t="shared" si="3"/>
        <v xml:space="preserve">    ---- </v>
      </c>
      <c r="E30" s="11">
        <f>IFERROR(100/'Skjema total MA'!C30*C30,0)</f>
        <v>25.166897322748177</v>
      </c>
      <c r="F30" s="292"/>
      <c r="G30" s="292">
        <v>637037.77448000002</v>
      </c>
      <c r="H30" s="165" t="str">
        <f t="shared" ref="H30:H33" si="8">IF(F30=0, "    ---- ", IF(ABS(ROUND(100/F30*G30-100,1))&lt;999,ROUND(100/F30*G30-100,1),IF(ROUND(100/F30*G30-100,1)&gt;999,999,-999)))</f>
        <v xml:space="preserve">    ---- </v>
      </c>
      <c r="I30" s="418">
        <f>IFERROR(100/'Skjema total MA'!F30*G30,0)</f>
        <v>14.613343938055262</v>
      </c>
      <c r="J30" s="292"/>
      <c r="K30" s="292">
        <f t="shared" si="5"/>
        <v>3609212.17280688</v>
      </c>
      <c r="L30" s="165" t="str">
        <f t="shared" ref="L30:L33" si="9">IF(J30=0, "    ---- ", IF(ABS(ROUND(100/J30*K30-100,1))&lt;999,ROUND(100/J30*K30-100,1),IF(ROUND(100/J30*K30-100,1)&gt;999,999,-999)))</f>
        <v xml:space="preserve">    ---- </v>
      </c>
      <c r="M30" s="23">
        <f>IFERROR(100/'Skjema total MA'!I30*K30,0)</f>
        <v>22.321602651953295</v>
      </c>
      <c r="N30" s="147"/>
    </row>
    <row r="31" spans="1:14" s="3" customFormat="1" ht="15.75" x14ac:dyDescent="0.2">
      <c r="A31" s="297" t="s">
        <v>393</v>
      </c>
      <c r="B31" s="283"/>
      <c r="C31" s="283">
        <v>2208609.45683312</v>
      </c>
      <c r="D31" s="165" t="str">
        <f t="shared" si="3"/>
        <v xml:space="preserve">    ---- </v>
      </c>
      <c r="E31" s="11">
        <f>IFERROR(100/'Skjema total MA'!C31*C31,0)</f>
        <v>6.3505430992839464</v>
      </c>
      <c r="F31" s="292"/>
      <c r="G31" s="292">
        <v>976277.490679999</v>
      </c>
      <c r="H31" s="165" t="str">
        <f t="shared" si="8"/>
        <v xml:space="preserve">    ---- </v>
      </c>
      <c r="I31" s="418">
        <f>IFERROR(100/'Skjema total MA'!F31*G31,0)</f>
        <v>9.2128837808453365</v>
      </c>
      <c r="J31" s="292"/>
      <c r="K31" s="292">
        <f t="shared" si="5"/>
        <v>3184886.9475131189</v>
      </c>
      <c r="L31" s="165" t="str">
        <f t="shared" si="9"/>
        <v xml:space="preserve">    ---- </v>
      </c>
      <c r="M31" s="23">
        <f>IFERROR(100/'Skjema total MA'!I31*K31,0)</f>
        <v>7.0190115972783209</v>
      </c>
      <c r="N31" s="147"/>
    </row>
    <row r="32" spans="1:14" ht="15.75" x14ac:dyDescent="0.2">
      <c r="A32" s="297" t="s">
        <v>394</v>
      </c>
      <c r="B32" s="283"/>
      <c r="C32" s="283"/>
      <c r="D32" s="165"/>
      <c r="E32" s="11"/>
      <c r="F32" s="292"/>
      <c r="G32" s="292">
        <v>363992.69838000002</v>
      </c>
      <c r="H32" s="165" t="str">
        <f t="shared" si="8"/>
        <v xml:space="preserve">    ---- </v>
      </c>
      <c r="I32" s="418">
        <f>IFERROR(100/'Skjema total MA'!F32*G32,0)</f>
        <v>8.7204404418394734</v>
      </c>
      <c r="J32" s="292"/>
      <c r="K32" s="292">
        <f t="shared" si="5"/>
        <v>363992.69838000002</v>
      </c>
      <c r="L32" s="165" t="str">
        <f t="shared" si="9"/>
        <v xml:space="preserve">    ---- </v>
      </c>
      <c r="M32" s="23">
        <f>IFERROR(100/'Skjema total MA'!I32*K32,0)</f>
        <v>6.6095292540110098</v>
      </c>
    </row>
    <row r="33" spans="1:14" ht="15.75" x14ac:dyDescent="0.2">
      <c r="A33" s="297" t="s">
        <v>395</v>
      </c>
      <c r="B33" s="283"/>
      <c r="C33" s="283"/>
      <c r="D33" s="165"/>
      <c r="E33" s="11"/>
      <c r="F33" s="292"/>
      <c r="G33" s="292">
        <v>227330.98417000001</v>
      </c>
      <c r="H33" s="165" t="str">
        <f t="shared" si="8"/>
        <v xml:space="preserve">    ---- </v>
      </c>
      <c r="I33" s="418">
        <f>IFERROR(100/'Skjema total MA'!F34*G33,0)</f>
        <v>831.19759020097524</v>
      </c>
      <c r="J33" s="292"/>
      <c r="K33" s="292">
        <f t="shared" si="5"/>
        <v>227330.98417000001</v>
      </c>
      <c r="L33" s="165" t="str">
        <f t="shared" si="9"/>
        <v xml:space="preserve">    ---- </v>
      </c>
      <c r="M33" s="23">
        <f>IFERROR(100/'Skjema total MA'!I34*K33,0)</f>
        <v>572.81539760652629</v>
      </c>
    </row>
    <row r="34" spans="1:14" ht="15.75" x14ac:dyDescent="0.2">
      <c r="A34" s="13" t="s">
        <v>384</v>
      </c>
      <c r="B34" s="236"/>
      <c r="C34" s="310"/>
      <c r="D34" s="170"/>
      <c r="E34" s="11"/>
      <c r="F34" s="309">
        <v>4319.3763300000001</v>
      </c>
      <c r="G34" s="310">
        <v>10619.26657</v>
      </c>
      <c r="H34" s="170">
        <f>IF(F34=0, "    ---- ", IF(ABS(ROUND(100/F34*G34-100,1))&lt;999,ROUND(100/F34*G34-100,1),IF(ROUND(100/F34*G34-100,1)&gt;999,999,-999)))</f>
        <v>145.9</v>
      </c>
      <c r="I34" s="11">
        <f>IFERROR(100/'Skjema total MA'!F34*G34,0)</f>
        <v>38.827565960322808</v>
      </c>
      <c r="J34" s="236">
        <f t="shared" si="4"/>
        <v>4319.3763300000001</v>
      </c>
      <c r="K34" s="236">
        <f t="shared" si="5"/>
        <v>10619.26657</v>
      </c>
      <c r="L34" s="429">
        <f>IF(J34=0, "    ---- ", IF(ABS(ROUND(100/J34*K34-100,1))&lt;999,ROUND(100/J34*K34-100,1),IF(ROUND(100/J34*K34-100,1)&gt;999,999,-999)))</f>
        <v>145.9</v>
      </c>
      <c r="M34" s="24">
        <f>IFERROR(100/'Skjema total MA'!I34*K34,0)</f>
        <v>26.757810532485156</v>
      </c>
    </row>
    <row r="35" spans="1:14" ht="15.75" x14ac:dyDescent="0.2">
      <c r="A35" s="13" t="s">
        <v>385</v>
      </c>
      <c r="B35" s="236">
        <v>266.93581</v>
      </c>
      <c r="C35" s="310">
        <v>229.88191</v>
      </c>
      <c r="D35" s="170">
        <f t="shared" si="3"/>
        <v>-13.9</v>
      </c>
      <c r="E35" s="11">
        <f>IFERROR(100/'Skjema total MA'!C35*C35,0)</f>
        <v>-1.1963069296097961</v>
      </c>
      <c r="F35" s="309">
        <v>2469.8940699999998</v>
      </c>
      <c r="G35" s="310">
        <v>3004.4720200000002</v>
      </c>
      <c r="H35" s="170">
        <f>IF(F35=0, "    ---- ", IF(ABS(ROUND(100/F35*G35-100,1))&lt;999,ROUND(100/F35*G35-100,1),IF(ROUND(100/F35*G35-100,1)&gt;999,999,-999)))</f>
        <v>21.6</v>
      </c>
      <c r="I35" s="11">
        <f>IFERROR(100/'Skjema total MA'!F35*G35,0)</f>
        <v>5.5348049832835819</v>
      </c>
      <c r="J35" s="236">
        <f t="shared" si="4"/>
        <v>2736.8298799999998</v>
      </c>
      <c r="K35" s="236">
        <f t="shared" si="5"/>
        <v>3234.3539300000002</v>
      </c>
      <c r="L35" s="429">
        <f>IF(J35=0, "    ---- ", IF(ABS(ROUND(100/J35*K35-100,1))&lt;999,ROUND(100/J35*K35-100,1),IF(ROUND(100/J35*K35-100,1)&gt;999,999,-999)))</f>
        <v>18.2</v>
      </c>
      <c r="M35" s="24">
        <f>IFERROR(100/'Skjema total MA'!I35*K35,0)</f>
        <v>9.2232799209113576</v>
      </c>
    </row>
    <row r="36" spans="1:14" ht="15.75" x14ac:dyDescent="0.2">
      <c r="A36" s="12" t="s">
        <v>280</v>
      </c>
      <c r="B36" s="236"/>
      <c r="C36" s="310"/>
      <c r="D36" s="170"/>
      <c r="E36" s="11"/>
      <c r="F36" s="320"/>
      <c r="G36" s="321"/>
      <c r="H36" s="170"/>
      <c r="I36" s="435"/>
      <c r="J36" s="236"/>
      <c r="K36" s="236"/>
      <c r="L36" s="429"/>
      <c r="M36" s="24"/>
    </row>
    <row r="37" spans="1:14" ht="15.75" x14ac:dyDescent="0.2">
      <c r="A37" s="12" t="s">
        <v>387</v>
      </c>
      <c r="B37" s="236"/>
      <c r="C37" s="310"/>
      <c r="D37" s="170"/>
      <c r="E37" s="11"/>
      <c r="F37" s="320"/>
      <c r="G37" s="322"/>
      <c r="H37" s="170"/>
      <c r="I37" s="435"/>
      <c r="J37" s="236"/>
      <c r="K37" s="236"/>
      <c r="L37" s="429"/>
      <c r="M37" s="24"/>
    </row>
    <row r="38" spans="1:14" ht="15.75" x14ac:dyDescent="0.2">
      <c r="A38" s="12" t="s">
        <v>388</v>
      </c>
      <c r="B38" s="236"/>
      <c r="C38" s="310"/>
      <c r="D38" s="170"/>
      <c r="E38" s="24"/>
      <c r="F38" s="320"/>
      <c r="G38" s="321"/>
      <c r="H38" s="170"/>
      <c r="I38" s="435"/>
      <c r="J38" s="236"/>
      <c r="K38" s="236"/>
      <c r="L38" s="429"/>
      <c r="M38" s="24"/>
    </row>
    <row r="39" spans="1:14" ht="15.75" x14ac:dyDescent="0.2">
      <c r="A39" s="18" t="s">
        <v>389</v>
      </c>
      <c r="B39" s="278"/>
      <c r="C39" s="316"/>
      <c r="D39" s="168"/>
      <c r="E39" s="36"/>
      <c r="F39" s="323"/>
      <c r="G39" s="324"/>
      <c r="H39" s="168"/>
      <c r="I39" s="36"/>
      <c r="J39" s="236"/>
      <c r="K39" s="236"/>
      <c r="L39" s="430"/>
      <c r="M39" s="36"/>
    </row>
    <row r="40" spans="1:14" ht="15.75" x14ac:dyDescent="0.25">
      <c r="A40" s="47"/>
      <c r="B40" s="255"/>
      <c r="C40" s="255"/>
      <c r="D40" s="729"/>
      <c r="E40" s="729"/>
      <c r="F40" s="729"/>
      <c r="G40" s="729"/>
      <c r="H40" s="729"/>
      <c r="I40" s="729"/>
      <c r="J40" s="729"/>
      <c r="K40" s="729"/>
      <c r="L40" s="729"/>
      <c r="M40" s="303"/>
    </row>
    <row r="41" spans="1:14" x14ac:dyDescent="0.2">
      <c r="A41" s="154"/>
    </row>
    <row r="42" spans="1:14" ht="15.75" x14ac:dyDescent="0.25">
      <c r="A42" s="146" t="s">
        <v>269</v>
      </c>
      <c r="B42" s="727"/>
      <c r="C42" s="727"/>
      <c r="D42" s="727"/>
      <c r="E42" s="300"/>
      <c r="F42" s="730"/>
      <c r="G42" s="730"/>
      <c r="H42" s="730"/>
      <c r="I42" s="303"/>
      <c r="J42" s="730"/>
      <c r="K42" s="730"/>
      <c r="L42" s="730"/>
      <c r="M42" s="303"/>
    </row>
    <row r="43" spans="1:14" ht="15.75" x14ac:dyDescent="0.25">
      <c r="A43" s="162"/>
      <c r="B43" s="304"/>
      <c r="C43" s="304"/>
      <c r="D43" s="304"/>
      <c r="E43" s="304"/>
      <c r="F43" s="303"/>
      <c r="G43" s="303"/>
      <c r="H43" s="303"/>
      <c r="I43" s="303"/>
      <c r="J43" s="303"/>
      <c r="K43" s="303"/>
      <c r="L43" s="303"/>
      <c r="M43" s="303"/>
    </row>
    <row r="44" spans="1:14" ht="15.75" x14ac:dyDescent="0.25">
      <c r="A44" s="249"/>
      <c r="B44" s="724" t="s">
        <v>0</v>
      </c>
      <c r="C44" s="725"/>
      <c r="D44" s="725"/>
      <c r="E44" s="244"/>
      <c r="F44" s="303"/>
      <c r="G44" s="303"/>
      <c r="H44" s="303"/>
      <c r="I44" s="303"/>
      <c r="J44" s="303"/>
      <c r="K44" s="303"/>
      <c r="L44" s="303"/>
      <c r="M44" s="303"/>
    </row>
    <row r="45" spans="1:14" s="3" customFormat="1" x14ac:dyDescent="0.2">
      <c r="A45" s="140"/>
      <c r="B45" s="172" t="s">
        <v>372</v>
      </c>
      <c r="C45" s="172" t="s">
        <v>373</v>
      </c>
      <c r="D45" s="161" t="s">
        <v>3</v>
      </c>
      <c r="E45" s="161" t="s">
        <v>29</v>
      </c>
      <c r="F45" s="174"/>
      <c r="G45" s="174"/>
      <c r="H45" s="173"/>
      <c r="I45" s="173"/>
      <c r="J45" s="174"/>
      <c r="K45" s="174"/>
      <c r="L45" s="173"/>
      <c r="M45" s="173"/>
      <c r="N45" s="147"/>
    </row>
    <row r="46" spans="1:14" s="3" customFormat="1" x14ac:dyDescent="0.2">
      <c r="A46" s="692"/>
      <c r="B46" s="245"/>
      <c r="C46" s="245"/>
      <c r="D46" s="246" t="s">
        <v>4</v>
      </c>
      <c r="E46" s="155" t="s">
        <v>30</v>
      </c>
      <c r="F46" s="173"/>
      <c r="G46" s="173"/>
      <c r="H46" s="173"/>
      <c r="I46" s="173"/>
      <c r="J46" s="173"/>
      <c r="K46" s="173"/>
      <c r="L46" s="173"/>
      <c r="M46" s="173"/>
      <c r="N46" s="147"/>
    </row>
    <row r="47" spans="1:14" s="3" customFormat="1" ht="15.75" x14ac:dyDescent="0.2">
      <c r="A47" s="14" t="s">
        <v>23</v>
      </c>
      <c r="B47" s="311">
        <v>402036.60389999999</v>
      </c>
      <c r="C47" s="312">
        <v>408964.05199000001</v>
      </c>
      <c r="D47" s="428">
        <f t="shared" ref="D47:D57" si="10">IF(B47=0, "    ---- ", IF(ABS(ROUND(100/B47*C47-100,1))&lt;999,ROUND(100/B47*C47-100,1),IF(ROUND(100/B47*C47-100,1)&gt;999,999,-999)))</f>
        <v>1.7</v>
      </c>
      <c r="E47" s="11">
        <f>IFERROR(100/'Skjema total MA'!C47*C47,0)</f>
        <v>13.493775844588152</v>
      </c>
      <c r="F47" s="144"/>
      <c r="G47" s="33"/>
      <c r="H47" s="158"/>
      <c r="I47" s="158"/>
      <c r="J47" s="37"/>
      <c r="K47" s="37"/>
      <c r="L47" s="158"/>
      <c r="M47" s="158"/>
      <c r="N47" s="147"/>
    </row>
    <row r="48" spans="1:14" s="3" customFormat="1" ht="15.75" x14ac:dyDescent="0.2">
      <c r="A48" s="38" t="s">
        <v>396</v>
      </c>
      <c r="B48" s="283">
        <v>72613.216</v>
      </c>
      <c r="C48" s="284">
        <v>78399.716579999993</v>
      </c>
      <c r="D48" s="256">
        <f t="shared" si="10"/>
        <v>8</v>
      </c>
      <c r="E48" s="27">
        <f>IFERROR(100/'Skjema total MA'!C48*C48,0)</f>
        <v>4.6817534022272147</v>
      </c>
      <c r="F48" s="144"/>
      <c r="G48" s="33"/>
      <c r="H48" s="144"/>
      <c r="I48" s="144"/>
      <c r="J48" s="33"/>
      <c r="K48" s="33"/>
      <c r="L48" s="158"/>
      <c r="M48" s="158"/>
      <c r="N48" s="147"/>
    </row>
    <row r="49" spans="1:14" s="3" customFormat="1" ht="15.75" x14ac:dyDescent="0.2">
      <c r="A49" s="38" t="s">
        <v>397</v>
      </c>
      <c r="B49" s="44">
        <v>329423.38789999997</v>
      </c>
      <c r="C49" s="289">
        <v>330564.33541</v>
      </c>
      <c r="D49" s="256">
        <f>IF(B49=0, "    ---- ", IF(ABS(ROUND(100/B49*C49-100,1))&lt;999,ROUND(100/B49*C49-100,1),IF(ROUND(100/B49*C49-100,1)&gt;999,999,-999)))</f>
        <v>0.3</v>
      </c>
      <c r="E49" s="27">
        <f>IFERROR(100/'Skjema total MA'!C49*C49,0)</f>
        <v>24.374657133077033</v>
      </c>
      <c r="F49" s="144"/>
      <c r="G49" s="33"/>
      <c r="H49" s="144"/>
      <c r="I49" s="144"/>
      <c r="J49" s="37"/>
      <c r="K49" s="37"/>
      <c r="L49" s="158"/>
      <c r="M49" s="158"/>
      <c r="N49" s="147"/>
    </row>
    <row r="50" spans="1:14" s="3" customFormat="1" x14ac:dyDescent="0.2">
      <c r="A50" s="694" t="s">
        <v>6</v>
      </c>
      <c r="B50" s="287" t="s">
        <v>374</v>
      </c>
      <c r="C50" s="288" t="s">
        <v>374</v>
      </c>
      <c r="D50" s="256"/>
      <c r="E50" s="23"/>
      <c r="F50" s="144"/>
      <c r="G50" s="33"/>
      <c r="H50" s="144"/>
      <c r="I50" s="144"/>
      <c r="J50" s="33"/>
      <c r="K50" s="33"/>
      <c r="L50" s="158"/>
      <c r="M50" s="158"/>
      <c r="N50" s="147"/>
    </row>
    <row r="51" spans="1:14" s="3" customFormat="1" x14ac:dyDescent="0.2">
      <c r="A51" s="694" t="s">
        <v>7</v>
      </c>
      <c r="B51" s="287" t="s">
        <v>374</v>
      </c>
      <c r="C51" s="288" t="s">
        <v>374</v>
      </c>
      <c r="D51" s="256"/>
      <c r="E51" s="23"/>
      <c r="F51" s="144"/>
      <c r="G51" s="33"/>
      <c r="H51" s="144"/>
      <c r="I51" s="144"/>
      <c r="J51" s="33"/>
      <c r="K51" s="33"/>
      <c r="L51" s="158"/>
      <c r="M51" s="158"/>
      <c r="N51" s="147"/>
    </row>
    <row r="52" spans="1:14" s="3" customFormat="1" x14ac:dyDescent="0.2">
      <c r="A52" s="694" t="s">
        <v>8</v>
      </c>
      <c r="B52" s="287" t="s">
        <v>374</v>
      </c>
      <c r="C52" s="288" t="s">
        <v>374</v>
      </c>
      <c r="D52" s="256"/>
      <c r="E52" s="23"/>
      <c r="F52" s="144"/>
      <c r="G52" s="33"/>
      <c r="H52" s="144"/>
      <c r="I52" s="144"/>
      <c r="J52" s="33"/>
      <c r="K52" s="33"/>
      <c r="L52" s="158"/>
      <c r="M52" s="158"/>
      <c r="N52" s="147"/>
    </row>
    <row r="53" spans="1:14" s="3" customFormat="1" ht="15.75" x14ac:dyDescent="0.2">
      <c r="A53" s="39" t="s">
        <v>390</v>
      </c>
      <c r="B53" s="311">
        <v>0</v>
      </c>
      <c r="C53" s="312">
        <v>34.057000000000002</v>
      </c>
      <c r="D53" s="429" t="str">
        <f t="shared" si="10"/>
        <v xml:space="preserve">    ---- </v>
      </c>
      <c r="E53" s="11">
        <f>IFERROR(100/'Skjema total MA'!C53*C53,0)</f>
        <v>4.3581930215370011E-2</v>
      </c>
      <c r="F53" s="144"/>
      <c r="G53" s="33"/>
      <c r="H53" s="144"/>
      <c r="I53" s="144"/>
      <c r="J53" s="33"/>
      <c r="K53" s="33"/>
      <c r="L53" s="158"/>
      <c r="M53" s="158"/>
      <c r="N53" s="147"/>
    </row>
    <row r="54" spans="1:14" s="3" customFormat="1" ht="15.75" x14ac:dyDescent="0.2">
      <c r="A54" s="38" t="s">
        <v>396</v>
      </c>
      <c r="B54" s="283">
        <v>0</v>
      </c>
      <c r="C54" s="284">
        <v>34.057000000000002</v>
      </c>
      <c r="D54" s="256" t="str">
        <f t="shared" si="10"/>
        <v xml:space="preserve">    ---- </v>
      </c>
      <c r="E54" s="27">
        <f>IFERROR(100/'Skjema total MA'!C54*C54,0)</f>
        <v>4.3581930215370011E-2</v>
      </c>
      <c r="F54" s="144"/>
      <c r="G54" s="33"/>
      <c r="H54" s="144"/>
      <c r="I54" s="144"/>
      <c r="J54" s="33"/>
      <c r="K54" s="33"/>
      <c r="L54" s="158"/>
      <c r="M54" s="158"/>
      <c r="N54" s="147"/>
    </row>
    <row r="55" spans="1:14" s="3" customFormat="1" ht="15.75" x14ac:dyDescent="0.2">
      <c r="A55" s="38" t="s">
        <v>397</v>
      </c>
      <c r="B55" s="283"/>
      <c r="C55" s="284"/>
      <c r="D55" s="256"/>
      <c r="E55" s="27"/>
      <c r="F55" s="144"/>
      <c r="G55" s="33"/>
      <c r="H55" s="144"/>
      <c r="I55" s="144"/>
      <c r="J55" s="33"/>
      <c r="K55" s="33"/>
      <c r="L55" s="158"/>
      <c r="M55" s="158"/>
      <c r="N55" s="147"/>
    </row>
    <row r="56" spans="1:14" s="3" customFormat="1" ht="15.75" x14ac:dyDescent="0.2">
      <c r="A56" s="39" t="s">
        <v>391</v>
      </c>
      <c r="B56" s="311">
        <v>0</v>
      </c>
      <c r="C56" s="312">
        <v>1080.56</v>
      </c>
      <c r="D56" s="429" t="str">
        <f t="shared" si="10"/>
        <v xml:space="preserve">    ---- </v>
      </c>
      <c r="E56" s="11">
        <f>IFERROR(100/'Skjema total MA'!C56*C56,0)</f>
        <v>1.3794990427918929</v>
      </c>
      <c r="F56" s="144"/>
      <c r="G56" s="33"/>
      <c r="H56" s="144"/>
      <c r="I56" s="144"/>
      <c r="J56" s="33"/>
      <c r="K56" s="33"/>
      <c r="L56" s="158"/>
      <c r="M56" s="158"/>
      <c r="N56" s="147"/>
    </row>
    <row r="57" spans="1:14" s="3" customFormat="1" ht="15.75" x14ac:dyDescent="0.2">
      <c r="A57" s="38" t="s">
        <v>396</v>
      </c>
      <c r="B57" s="283">
        <v>0</v>
      </c>
      <c r="C57" s="284">
        <v>1080.56</v>
      </c>
      <c r="D57" s="256" t="str">
        <f t="shared" si="10"/>
        <v xml:space="preserve">    ---- </v>
      </c>
      <c r="E57" s="27">
        <f>IFERROR(100/'Skjema total MA'!C57*C57,0)</f>
        <v>1.3795566873179284</v>
      </c>
      <c r="F57" s="144"/>
      <c r="G57" s="33"/>
      <c r="H57" s="144"/>
      <c r="I57" s="144"/>
      <c r="J57" s="33"/>
      <c r="K57" s="33"/>
      <c r="L57" s="158"/>
      <c r="M57" s="158"/>
      <c r="N57" s="147"/>
    </row>
    <row r="58" spans="1:14" s="3" customFormat="1" ht="15.75" x14ac:dyDescent="0.2">
      <c r="A58" s="46" t="s">
        <v>397</v>
      </c>
      <c r="B58" s="285"/>
      <c r="C58" s="286"/>
      <c r="D58" s="257"/>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270</v>
      </c>
      <c r="C61" s="26"/>
      <c r="D61" s="26"/>
      <c r="E61" s="26"/>
      <c r="F61" s="26"/>
      <c r="G61" s="26"/>
      <c r="H61" s="26"/>
      <c r="I61" s="26"/>
      <c r="J61" s="26"/>
      <c r="K61" s="26"/>
      <c r="L61" s="26"/>
      <c r="M61" s="26"/>
    </row>
    <row r="62" spans="1:14" ht="15.75" x14ac:dyDescent="0.25">
      <c r="B62" s="728"/>
      <c r="C62" s="728"/>
      <c r="D62" s="728"/>
      <c r="E62" s="300"/>
      <c r="F62" s="728"/>
      <c r="G62" s="728"/>
      <c r="H62" s="728"/>
      <c r="I62" s="300"/>
      <c r="J62" s="728"/>
      <c r="K62" s="728"/>
      <c r="L62" s="728"/>
      <c r="M62" s="300"/>
    </row>
    <row r="63" spans="1:14" x14ac:dyDescent="0.2">
      <c r="A63" s="143"/>
      <c r="B63" s="724" t="s">
        <v>0</v>
      </c>
      <c r="C63" s="725"/>
      <c r="D63" s="726"/>
      <c r="E63" s="301"/>
      <c r="F63" s="725" t="s">
        <v>1</v>
      </c>
      <c r="G63" s="725"/>
      <c r="H63" s="725"/>
      <c r="I63" s="305"/>
      <c r="J63" s="724" t="s">
        <v>2</v>
      </c>
      <c r="K63" s="725"/>
      <c r="L63" s="725"/>
      <c r="M63" s="305"/>
    </row>
    <row r="64" spans="1:14" x14ac:dyDescent="0.2">
      <c r="A64" s="140"/>
      <c r="B64" s="151" t="s">
        <v>372</v>
      </c>
      <c r="C64" s="151" t="s">
        <v>373</v>
      </c>
      <c r="D64" s="246" t="s">
        <v>3</v>
      </c>
      <c r="E64" s="306" t="s">
        <v>29</v>
      </c>
      <c r="F64" s="151" t="s">
        <v>372</v>
      </c>
      <c r="G64" s="151" t="s">
        <v>373</v>
      </c>
      <c r="H64" s="246" t="s">
        <v>3</v>
      </c>
      <c r="I64" s="306" t="s">
        <v>29</v>
      </c>
      <c r="J64" s="151" t="s">
        <v>372</v>
      </c>
      <c r="K64" s="151" t="s">
        <v>373</v>
      </c>
      <c r="L64" s="246" t="s">
        <v>3</v>
      </c>
      <c r="M64" s="161" t="s">
        <v>29</v>
      </c>
    </row>
    <row r="65" spans="1:14" x14ac:dyDescent="0.2">
      <c r="A65" s="692"/>
      <c r="B65" s="155"/>
      <c r="C65" s="155"/>
      <c r="D65" s="248" t="s">
        <v>4</v>
      </c>
      <c r="E65" s="155" t="s">
        <v>30</v>
      </c>
      <c r="F65" s="160"/>
      <c r="G65" s="160"/>
      <c r="H65" s="246" t="s">
        <v>4</v>
      </c>
      <c r="I65" s="155" t="s">
        <v>30</v>
      </c>
      <c r="J65" s="160"/>
      <c r="K65" s="206"/>
      <c r="L65" s="155" t="s">
        <v>4</v>
      </c>
      <c r="M65" s="155" t="s">
        <v>30</v>
      </c>
    </row>
    <row r="66" spans="1:14" ht="15.75" x14ac:dyDescent="0.2">
      <c r="A66" s="14" t="s">
        <v>23</v>
      </c>
      <c r="B66" s="355">
        <v>448505.08604000002</v>
      </c>
      <c r="C66" s="355">
        <v>358628.28729000001</v>
      </c>
      <c r="D66" s="352">
        <f>IF(B66=0, "    ---- ", IF(ABS(ROUND(100/B66*C66-100,1))&lt;999,ROUND(100/B66*C66-100,1),IF(ROUND(100/B66*C66-100,1)&gt;999,999,-999)))</f>
        <v>-20</v>
      </c>
      <c r="E66" s="11">
        <f>IFERROR(100/'Skjema total MA'!C66*C66,0)</f>
        <v>6.5110525341617977</v>
      </c>
      <c r="F66" s="354">
        <v>1265793.2559999998</v>
      </c>
      <c r="G66" s="354">
        <v>1603026.5041899998</v>
      </c>
      <c r="H66" s="352">
        <f>IF(F66=0, "    ---- ", IF(ABS(ROUND(100/F66*G66-100,1))&lt;999,ROUND(100/F66*G66-100,1),IF(ROUND(100/F66*G66-100,1)&gt;999,999,-999)))</f>
        <v>26.6</v>
      </c>
      <c r="I66" s="11">
        <f>IFERROR(100/'Skjema total MA'!F66*G66,0)</f>
        <v>11.306518122211324</v>
      </c>
      <c r="J66" s="310">
        <f t="shared" ref="J66:K68" si="11">SUM(B66,F66)</f>
        <v>1714298.3420399998</v>
      </c>
      <c r="K66" s="317">
        <f t="shared" si="11"/>
        <v>1961654.7914799997</v>
      </c>
      <c r="L66" s="429">
        <f>IF(J66=0, "    ---- ", IF(ABS(ROUND(100/J66*K66-100,1))&lt;999,ROUND(100/J66*K66-100,1),IF(ROUND(100/J66*K66-100,1)&gt;999,999,-999)))</f>
        <v>14.4</v>
      </c>
      <c r="M66" s="11">
        <f>IFERROR(100/'Skjema total MA'!I66*K66,0)</f>
        <v>9.9647759329129979</v>
      </c>
    </row>
    <row r="67" spans="1:14" x14ac:dyDescent="0.2">
      <c r="A67" s="420" t="s">
        <v>9</v>
      </c>
      <c r="B67" s="44">
        <v>257228.25090000001</v>
      </c>
      <c r="C67" s="144">
        <v>123314.58164</v>
      </c>
      <c r="D67" s="165">
        <f>IF(B67=0, "    ---- ", IF(ABS(ROUND(100/B67*C67-100,1))&lt;999,ROUND(100/B67*C67-100,1),IF(ROUND(100/B67*C67-100,1)&gt;999,999,-999)))</f>
        <v>-52.1</v>
      </c>
      <c r="E67" s="27">
        <f>IFERROR(100/'Skjema total MA'!C67*C67,0)</f>
        <v>2.7445218425918374</v>
      </c>
      <c r="F67" s="234"/>
      <c r="G67" s="144"/>
      <c r="H67" s="165"/>
      <c r="I67" s="27"/>
      <c r="J67" s="289">
        <f t="shared" si="11"/>
        <v>257228.25090000001</v>
      </c>
      <c r="K67" s="44">
        <f t="shared" si="11"/>
        <v>123314.58164</v>
      </c>
      <c r="L67" s="256">
        <f>IF(J67=0, "    ---- ", IF(ABS(ROUND(100/J67*K67-100,1))&lt;999,ROUND(100/J67*K67-100,1),IF(ROUND(100/J67*K67-100,1)&gt;999,999,-999)))</f>
        <v>-52.1</v>
      </c>
      <c r="M67" s="27">
        <f>IFERROR(100/'Skjema total MA'!I67*K67,0)</f>
        <v>2.7445218425918374</v>
      </c>
    </row>
    <row r="68" spans="1:14" x14ac:dyDescent="0.2">
      <c r="A68" s="21" t="s">
        <v>10</v>
      </c>
      <c r="B68" s="293">
        <v>29755.332549999999</v>
      </c>
      <c r="C68" s="294">
        <v>25729.36937</v>
      </c>
      <c r="D68" s="165">
        <f>IF(B68=0, "    ---- ", IF(ABS(ROUND(100/B68*C68-100,1))&lt;999,ROUND(100/B68*C68-100,1),IF(ROUND(100/B68*C68-100,1)&gt;999,999,-999)))</f>
        <v>-13.5</v>
      </c>
      <c r="E68" s="27">
        <f>IFERROR(100/'Skjema total MA'!C68*C68,0)</f>
        <v>22.806212832012605</v>
      </c>
      <c r="F68" s="293">
        <v>1185044.1468199999</v>
      </c>
      <c r="G68" s="294">
        <v>1496949.4525299999</v>
      </c>
      <c r="H68" s="165">
        <f>IF(F68=0, "    ---- ", IF(ABS(ROUND(100/F68*G68-100,1))&lt;999,ROUND(100/F68*G68-100,1),IF(ROUND(100/F68*G68-100,1)&gt;999,999,-999)))</f>
        <v>26.3</v>
      </c>
      <c r="I68" s="27">
        <f>IFERROR(100/'Skjema total MA'!F68*G68,0)</f>
        <v>10.7077322176367</v>
      </c>
      <c r="J68" s="289">
        <f t="shared" si="11"/>
        <v>1214799.4793699998</v>
      </c>
      <c r="K68" s="44">
        <f t="shared" si="11"/>
        <v>1522678.8218999999</v>
      </c>
      <c r="L68" s="256">
        <f>IF(J68=0, "    ---- ", IF(ABS(ROUND(100/J68*K68-100,1))&lt;999,ROUND(100/J68*K68-100,1),IF(ROUND(100/J68*K68-100,1)&gt;999,999,-999)))</f>
        <v>25.3</v>
      </c>
      <c r="M68" s="27">
        <f>IFERROR(100/'Skjema total MA'!I68*K68,0)</f>
        <v>10.804583758577973</v>
      </c>
    </row>
    <row r="69" spans="1:14" ht="15.75" x14ac:dyDescent="0.2">
      <c r="A69" s="694" t="s">
        <v>398</v>
      </c>
      <c r="B69" s="287" t="s">
        <v>374</v>
      </c>
      <c r="C69" s="287" t="s">
        <v>374</v>
      </c>
      <c r="D69" s="165"/>
      <c r="E69" s="418"/>
      <c r="F69" s="287"/>
      <c r="G69" s="287"/>
      <c r="H69" s="165"/>
      <c r="I69" s="418"/>
      <c r="J69" s="287"/>
      <c r="K69" s="287"/>
      <c r="L69" s="165"/>
      <c r="M69" s="23"/>
    </row>
    <row r="70" spans="1:14" x14ac:dyDescent="0.2">
      <c r="A70" s="694" t="s">
        <v>12</v>
      </c>
      <c r="B70" s="295"/>
      <c r="C70" s="296"/>
      <c r="D70" s="165"/>
      <c r="E70" s="418"/>
      <c r="F70" s="287"/>
      <c r="G70" s="287"/>
      <c r="H70" s="165"/>
      <c r="I70" s="418"/>
      <c r="J70" s="287"/>
      <c r="K70" s="287"/>
      <c r="L70" s="165"/>
      <c r="M70" s="23"/>
    </row>
    <row r="71" spans="1:14" x14ac:dyDescent="0.2">
      <c r="A71" s="694" t="s">
        <v>13</v>
      </c>
      <c r="B71" s="235"/>
      <c r="C71" s="291"/>
      <c r="D71" s="165"/>
      <c r="E71" s="418"/>
      <c r="F71" s="287"/>
      <c r="G71" s="287"/>
      <c r="H71" s="165"/>
      <c r="I71" s="418"/>
      <c r="J71" s="287"/>
      <c r="K71" s="287"/>
      <c r="L71" s="165"/>
      <c r="M71" s="23"/>
    </row>
    <row r="72" spans="1:14" ht="15.75" x14ac:dyDescent="0.2">
      <c r="A72" s="694" t="s">
        <v>399</v>
      </c>
      <c r="B72" s="287" t="s">
        <v>374</v>
      </c>
      <c r="C72" s="287" t="s">
        <v>374</v>
      </c>
      <c r="D72" s="165"/>
      <c r="E72" s="418"/>
      <c r="F72" s="287"/>
      <c r="G72" s="287"/>
      <c r="H72" s="165"/>
      <c r="I72" s="418"/>
      <c r="J72" s="287"/>
      <c r="K72" s="287"/>
      <c r="L72" s="165"/>
      <c r="M72" s="23"/>
    </row>
    <row r="73" spans="1:14" x14ac:dyDescent="0.2">
      <c r="A73" s="694" t="s">
        <v>12</v>
      </c>
      <c r="B73" s="235"/>
      <c r="C73" s="291"/>
      <c r="D73" s="165"/>
      <c r="E73" s="418"/>
      <c r="F73" s="287"/>
      <c r="G73" s="287"/>
      <c r="H73" s="165"/>
      <c r="I73" s="418"/>
      <c r="J73" s="287"/>
      <c r="K73" s="287"/>
      <c r="L73" s="165"/>
      <c r="M73" s="23"/>
    </row>
    <row r="74" spans="1:14" s="3" customFormat="1" x14ac:dyDescent="0.2">
      <c r="A74" s="694" t="s">
        <v>13</v>
      </c>
      <c r="B74" s="235"/>
      <c r="C74" s="291"/>
      <c r="D74" s="165"/>
      <c r="E74" s="418"/>
      <c r="F74" s="287"/>
      <c r="G74" s="287"/>
      <c r="H74" s="165"/>
      <c r="I74" s="418"/>
      <c r="J74" s="287"/>
      <c r="K74" s="287"/>
      <c r="L74" s="165"/>
      <c r="M74" s="23"/>
      <c r="N74" s="147"/>
    </row>
    <row r="75" spans="1:14" s="3" customFormat="1" x14ac:dyDescent="0.2">
      <c r="A75" s="21" t="s">
        <v>346</v>
      </c>
      <c r="B75" s="234">
        <v>90112.211240000004</v>
      </c>
      <c r="C75" s="144">
        <v>129743.24013999999</v>
      </c>
      <c r="D75" s="165">
        <f>IF(B75=0, "    ---- ", IF(ABS(ROUND(100/B75*C75-100,1))&lt;999,ROUND(100/B75*C75-100,1),IF(ROUND(100/B75*C75-100,1)&gt;999,999,-999)))</f>
        <v>44</v>
      </c>
      <c r="E75" s="27">
        <f>IFERROR(100/'Skjema total MA'!C75*C75,0)</f>
        <v>76.215962913945859</v>
      </c>
      <c r="F75" s="234">
        <v>80749.109179999999</v>
      </c>
      <c r="G75" s="144">
        <v>106077.05166</v>
      </c>
      <c r="H75" s="165">
        <f>IF(F75=0, "    ---- ", IF(ABS(ROUND(100/F75*G75-100,1))&lt;999,ROUND(100/F75*G75-100,1),IF(ROUND(100/F75*G75-100,1)&gt;999,999,-999)))</f>
        <v>31.4</v>
      </c>
      <c r="I75" s="27">
        <f>IFERROR(100/'Skjema total MA'!F75*G75,0)</f>
        <v>53.623608013957664</v>
      </c>
      <c r="J75" s="289">
        <f t="shared" ref="J75:K79" si="12">SUM(B75,F75)</f>
        <v>170861.32042</v>
      </c>
      <c r="K75" s="44">
        <f t="shared" si="12"/>
        <v>235820.29180000001</v>
      </c>
      <c r="L75" s="256">
        <f>IF(J75=0, "    ---- ", IF(ABS(ROUND(100/J75*K75-100,1))&lt;999,ROUND(100/J75*K75-100,1),IF(ROUND(100/J75*K75-100,1)&gt;999,999,-999)))</f>
        <v>38</v>
      </c>
      <c r="M75" s="27">
        <f>IFERROR(100/'Skjema total MA'!I75*K75,0)</f>
        <v>64.073091011807705</v>
      </c>
      <c r="N75" s="147"/>
    </row>
    <row r="76" spans="1:14" s="3" customFormat="1" x14ac:dyDescent="0.2">
      <c r="A76" s="21" t="s">
        <v>345</v>
      </c>
      <c r="B76" s="234">
        <v>71409.29135</v>
      </c>
      <c r="C76" s="144">
        <v>79841.096139999994</v>
      </c>
      <c r="D76" s="165">
        <f>IF(B76=0, "    ---- ", IF(ABS(ROUND(100/B76*C76-100,1))&lt;999,ROUND(100/B76*C76-100,1),IF(ROUND(100/B76*C76-100,1)&gt;999,999,-999)))</f>
        <v>11.8</v>
      </c>
      <c r="E76" s="27">
        <f>IFERROR(100/'Skjema total MA'!C77*C76,0)</f>
        <v>1.7898047369751382</v>
      </c>
      <c r="F76" s="234"/>
      <c r="G76" s="144"/>
      <c r="H76" s="165"/>
      <c r="I76" s="27"/>
      <c r="J76" s="289">
        <f t="shared" si="12"/>
        <v>71409.29135</v>
      </c>
      <c r="K76" s="44">
        <f t="shared" si="12"/>
        <v>79841.096139999994</v>
      </c>
      <c r="L76" s="256">
        <f>IF(J76=0, "    ---- ", IF(ABS(ROUND(100/J76*K76-100,1))&lt;999,ROUND(100/J76*K76-100,1),IF(ROUND(100/J76*K76-100,1)&gt;999,999,-999)))</f>
        <v>11.8</v>
      </c>
      <c r="M76" s="27">
        <f>IFERROR(100/'Skjema total MA'!I77*K76,0)</f>
        <v>0.43311410255521476</v>
      </c>
      <c r="N76" s="147"/>
    </row>
    <row r="77" spans="1:14" ht="15.75" x14ac:dyDescent="0.2">
      <c r="A77" s="21" t="s">
        <v>400</v>
      </c>
      <c r="B77" s="234">
        <v>286983.58345000003</v>
      </c>
      <c r="C77" s="234">
        <v>149043.95101000002</v>
      </c>
      <c r="D77" s="165">
        <f>IF(B77=0, "    ---- ", IF(ABS(ROUND(100/B77*C77-100,1))&lt;999,ROUND(100/B77*C77-100,1),IF(ROUND(100/B77*C77-100,1)&gt;999,999,-999)))</f>
        <v>-48.1</v>
      </c>
      <c r="E77" s="27">
        <f>IFERROR(100/'Skjema total MA'!C77*C77,0)</f>
        <v>3.3411311020508805</v>
      </c>
      <c r="F77" s="234">
        <v>1178911.1048099999</v>
      </c>
      <c r="G77" s="144">
        <v>1492571.3896999999</v>
      </c>
      <c r="H77" s="165">
        <f>IF(F77=0, "    ---- ", IF(ABS(ROUND(100/F77*G77-100,1))&lt;999,ROUND(100/F77*G77-100,1),IF(ROUND(100/F77*G77-100,1)&gt;999,999,-999)))</f>
        <v>26.6</v>
      </c>
      <c r="I77" s="27">
        <f>IFERROR(100/'Skjema total MA'!F77*G77,0)</f>
        <v>10.681586776075122</v>
      </c>
      <c r="J77" s="289">
        <f t="shared" si="12"/>
        <v>1465894.68826</v>
      </c>
      <c r="K77" s="44">
        <f t="shared" si="12"/>
        <v>1641615.3407099999</v>
      </c>
      <c r="L77" s="256">
        <f>IF(J77=0, "    ---- ", IF(ABS(ROUND(100/J77*K77-100,1))&lt;999,ROUND(100/J77*K77-100,1),IF(ROUND(100/J77*K77-100,1)&gt;999,999,-999)))</f>
        <v>12</v>
      </c>
      <c r="M77" s="27">
        <f>IFERROR(100/'Skjema total MA'!I77*K77,0)</f>
        <v>8.9052729660142269</v>
      </c>
    </row>
    <row r="78" spans="1:14" x14ac:dyDescent="0.2">
      <c r="A78" s="21" t="s">
        <v>9</v>
      </c>
      <c r="B78" s="234">
        <v>257228.25090000001</v>
      </c>
      <c r="C78" s="144">
        <v>123314.58164</v>
      </c>
      <c r="D78" s="165">
        <f>IF(B78=0, "    ---- ", IF(ABS(ROUND(100/B78*C78-100,1))&lt;999,ROUND(100/B78*C78-100,1),IF(ROUND(100/B78*C78-100,1)&gt;999,999,-999)))</f>
        <v>-52.1</v>
      </c>
      <c r="E78" s="27">
        <f>IFERROR(100/'Skjema total MA'!C78*C78,0)</f>
        <v>2.8345594024163963</v>
      </c>
      <c r="F78" s="234"/>
      <c r="G78" s="144"/>
      <c r="H78" s="165"/>
      <c r="I78" s="27"/>
      <c r="J78" s="289">
        <f t="shared" si="12"/>
        <v>257228.25090000001</v>
      </c>
      <c r="K78" s="44">
        <f t="shared" si="12"/>
        <v>123314.58164</v>
      </c>
      <c r="L78" s="256">
        <f>IF(J78=0, "    ---- ", IF(ABS(ROUND(100/J78*K78-100,1))&lt;999,ROUND(100/J78*K78-100,1),IF(ROUND(100/J78*K78-100,1)&gt;999,999,-999)))</f>
        <v>-52.1</v>
      </c>
      <c r="M78" s="27">
        <f>IFERROR(100/'Skjema total MA'!I78*K78,0)</f>
        <v>2.8345594024163963</v>
      </c>
    </row>
    <row r="79" spans="1:14" x14ac:dyDescent="0.2">
      <c r="A79" s="21" t="s">
        <v>10</v>
      </c>
      <c r="B79" s="293">
        <v>29755.332549999999</v>
      </c>
      <c r="C79" s="294">
        <v>25729.36937</v>
      </c>
      <c r="D79" s="165">
        <f>IF(B79=0, "    ---- ", IF(ABS(ROUND(100/B79*C79-100,1))&lt;999,ROUND(100/B79*C79-100,1),IF(ROUND(100/B79*C79-100,1)&gt;999,999,-999)))</f>
        <v>-13.5</v>
      </c>
      <c r="E79" s="27">
        <f>IFERROR(100/'Skjema total MA'!C79*C79,0)</f>
        <v>23.287395685284334</v>
      </c>
      <c r="F79" s="293">
        <v>1178911.1048099999</v>
      </c>
      <c r="G79" s="294">
        <v>1492571.3896999999</v>
      </c>
      <c r="H79" s="165">
        <f>IF(F79=0, "    ---- ", IF(ABS(ROUND(100/F79*G79-100,1))&lt;999,ROUND(100/F79*G79-100,1),IF(ROUND(100/F79*G79-100,1)&gt;999,999,-999)))</f>
        <v>26.6</v>
      </c>
      <c r="I79" s="27">
        <f>IFERROR(100/'Skjema total MA'!F79*G79,0)</f>
        <v>10.681586776075122</v>
      </c>
      <c r="J79" s="289">
        <f t="shared" si="12"/>
        <v>1208666.4373599999</v>
      </c>
      <c r="K79" s="44">
        <f t="shared" si="12"/>
        <v>1518300.7590699999</v>
      </c>
      <c r="L79" s="256">
        <f>IF(J79=0, "    ---- ", IF(ABS(ROUND(100/J79*K79-100,1))&lt;999,ROUND(100/J79*K79-100,1),IF(ROUND(100/J79*K79-100,1)&gt;999,999,-999)))</f>
        <v>25.6</v>
      </c>
      <c r="M79" s="27">
        <f>IFERROR(100/'Skjema total MA'!I79*K79,0)</f>
        <v>10.780478320622256</v>
      </c>
    </row>
    <row r="80" spans="1:14" ht="15.75" x14ac:dyDescent="0.2">
      <c r="A80" s="694" t="s">
        <v>398</v>
      </c>
      <c r="B80" s="287" t="s">
        <v>374</v>
      </c>
      <c r="C80" s="287" t="s">
        <v>374</v>
      </c>
      <c r="D80" s="165"/>
      <c r="E80" s="418"/>
      <c r="F80" s="287"/>
      <c r="G80" s="287"/>
      <c r="H80" s="165"/>
      <c r="I80" s="418"/>
      <c r="J80" s="287"/>
      <c r="K80" s="287"/>
      <c r="L80" s="165"/>
      <c r="M80" s="23"/>
    </row>
    <row r="81" spans="1:13" x14ac:dyDescent="0.2">
      <c r="A81" s="694" t="s">
        <v>12</v>
      </c>
      <c r="B81" s="235"/>
      <c r="C81" s="291"/>
      <c r="D81" s="165"/>
      <c r="E81" s="418"/>
      <c r="F81" s="287"/>
      <c r="G81" s="287"/>
      <c r="H81" s="165"/>
      <c r="I81" s="418"/>
      <c r="J81" s="287"/>
      <c r="K81" s="287"/>
      <c r="L81" s="165"/>
      <c r="M81" s="23"/>
    </row>
    <row r="82" spans="1:13" x14ac:dyDescent="0.2">
      <c r="A82" s="694" t="s">
        <v>13</v>
      </c>
      <c r="B82" s="235"/>
      <c r="C82" s="291"/>
      <c r="D82" s="165"/>
      <c r="E82" s="418"/>
      <c r="F82" s="287"/>
      <c r="G82" s="287"/>
      <c r="H82" s="165"/>
      <c r="I82" s="418"/>
      <c r="J82" s="287"/>
      <c r="K82" s="287"/>
      <c r="L82" s="165"/>
      <c r="M82" s="23"/>
    </row>
    <row r="83" spans="1:13" ht="15.75" x14ac:dyDescent="0.2">
      <c r="A83" s="694" t="s">
        <v>399</v>
      </c>
      <c r="B83" s="287" t="s">
        <v>374</v>
      </c>
      <c r="C83" s="287" t="s">
        <v>374</v>
      </c>
      <c r="D83" s="165"/>
      <c r="E83" s="418"/>
      <c r="F83" s="287"/>
      <c r="G83" s="287"/>
      <c r="H83" s="165"/>
      <c r="I83" s="418"/>
      <c r="J83" s="287"/>
      <c r="K83" s="287"/>
      <c r="L83" s="165"/>
      <c r="M83" s="23"/>
    </row>
    <row r="84" spans="1:13" x14ac:dyDescent="0.2">
      <c r="A84" s="694" t="s">
        <v>12</v>
      </c>
      <c r="B84" s="235"/>
      <c r="C84" s="291"/>
      <c r="D84" s="165"/>
      <c r="E84" s="418"/>
      <c r="F84" s="287"/>
      <c r="G84" s="287"/>
      <c r="H84" s="165"/>
      <c r="I84" s="418"/>
      <c r="J84" s="287"/>
      <c r="K84" s="287"/>
      <c r="L84" s="165"/>
      <c r="M84" s="23"/>
    </row>
    <row r="85" spans="1:13" x14ac:dyDescent="0.2">
      <c r="A85" s="694" t="s">
        <v>13</v>
      </c>
      <c r="B85" s="235"/>
      <c r="C85" s="291"/>
      <c r="D85" s="165"/>
      <c r="E85" s="418"/>
      <c r="F85" s="287"/>
      <c r="G85" s="287"/>
      <c r="H85" s="165"/>
      <c r="I85" s="418"/>
      <c r="J85" s="287"/>
      <c r="K85" s="287"/>
      <c r="L85" s="165"/>
      <c r="M85" s="23"/>
    </row>
    <row r="86" spans="1:13" ht="15.75" x14ac:dyDescent="0.2">
      <c r="A86" s="21" t="s">
        <v>401</v>
      </c>
      <c r="B86" s="234"/>
      <c r="C86" s="144"/>
      <c r="D86" s="165"/>
      <c r="E86" s="27"/>
      <c r="F86" s="234">
        <v>6133.0420100000001</v>
      </c>
      <c r="G86" s="144">
        <v>4378.0628299999998</v>
      </c>
      <c r="H86" s="165">
        <f>IF(F86=0, "    ---- ", IF(ABS(ROUND(100/F86*G86-100,1))&lt;999,ROUND(100/F86*G86-100,1),IF(ROUND(100/F86*G86-100,1)&gt;999,999,-999)))</f>
        <v>-28.6</v>
      </c>
      <c r="I86" s="27">
        <f>IFERROR(100/'Skjema total MA'!F86*G86,0)</f>
        <v>64.689516798895752</v>
      </c>
      <c r="J86" s="289">
        <f t="shared" ref="J86:K89" si="13">SUM(B86,F86)</f>
        <v>6133.0420100000001</v>
      </c>
      <c r="K86" s="44">
        <f t="shared" si="13"/>
        <v>4378.0628299999998</v>
      </c>
      <c r="L86" s="256">
        <f>IF(J86=0, "    ---- ", IF(ABS(ROUND(100/J86*K86-100,1))&lt;999,ROUND(100/J86*K86-100,1),IF(ROUND(100/J86*K86-100,1)&gt;999,999,-999)))</f>
        <v>-28.6</v>
      </c>
      <c r="M86" s="27">
        <f>IFERROR(100/'Skjema total MA'!I86*K86,0)</f>
        <v>2.8837331035309526</v>
      </c>
    </row>
    <row r="87" spans="1:13" ht="15.75" x14ac:dyDescent="0.2">
      <c r="A87" s="13" t="s">
        <v>383</v>
      </c>
      <c r="B87" s="355">
        <v>12097266.57934</v>
      </c>
      <c r="C87" s="355">
        <v>13039031.93946</v>
      </c>
      <c r="D87" s="170">
        <f>IF(B87=0, "    ---- ", IF(ABS(ROUND(100/B87*C87-100,1))&lt;999,ROUND(100/B87*C87-100,1),IF(ROUND(100/B87*C87-100,1)&gt;999,999,-999)))</f>
        <v>7.8</v>
      </c>
      <c r="E87" s="11">
        <f>IFERROR(100/'Skjema total MA'!C87*C87,0)</f>
        <v>3.3866375920531953</v>
      </c>
      <c r="F87" s="354">
        <v>17851513.436900001</v>
      </c>
      <c r="G87" s="354">
        <v>23538324.11262</v>
      </c>
      <c r="H87" s="170">
        <f>IF(F87=0, "    ---- ", IF(ABS(ROUND(100/F87*G87-100,1))&lt;999,ROUND(100/F87*G87-100,1),IF(ROUND(100/F87*G87-100,1)&gt;999,999,-999)))</f>
        <v>31.9</v>
      </c>
      <c r="I87" s="11">
        <f>IFERROR(100/'Skjema total MA'!F87*G87,0)</f>
        <v>9.5456423009399458</v>
      </c>
      <c r="J87" s="310">
        <f t="shared" si="13"/>
        <v>29948780.016240001</v>
      </c>
      <c r="K87" s="236">
        <f t="shared" si="13"/>
        <v>36577356.052079998</v>
      </c>
      <c r="L87" s="429">
        <f>IF(J87=0, "    ---- ", IF(ABS(ROUND(100/J87*K87-100,1))&lt;999,ROUND(100/J87*K87-100,1),IF(ROUND(100/J87*K87-100,1)&gt;999,999,-999)))</f>
        <v>22.1</v>
      </c>
      <c r="M87" s="11">
        <f>IFERROR(100/'Skjema total MA'!I87*K87,0)</f>
        <v>5.7912105950176507</v>
      </c>
    </row>
    <row r="88" spans="1:13" x14ac:dyDescent="0.2">
      <c r="A88" s="21" t="s">
        <v>9</v>
      </c>
      <c r="B88" s="234">
        <v>10066383.386609999</v>
      </c>
      <c r="C88" s="144">
        <v>10934785.468769999</v>
      </c>
      <c r="D88" s="165">
        <f>IF(B88=0, "    ---- ", IF(ABS(ROUND(100/B88*C88-100,1))&lt;999,ROUND(100/B88*C88-100,1),IF(ROUND(100/B88*C88-100,1)&gt;999,999,-999)))</f>
        <v>8.6</v>
      </c>
      <c r="E88" s="27">
        <f>IFERROR(100/'Skjema total MA'!C88*C88,0)</f>
        <v>2.9025983820121741</v>
      </c>
      <c r="F88" s="234"/>
      <c r="G88" s="144"/>
      <c r="H88" s="165"/>
      <c r="I88" s="27"/>
      <c r="J88" s="289">
        <f t="shared" si="13"/>
        <v>10066383.386609999</v>
      </c>
      <c r="K88" s="44">
        <f t="shared" si="13"/>
        <v>10934785.468769999</v>
      </c>
      <c r="L88" s="256">
        <f>IF(J88=0, "    ---- ", IF(ABS(ROUND(100/J88*K88-100,1))&lt;999,ROUND(100/J88*K88-100,1),IF(ROUND(100/J88*K88-100,1)&gt;999,999,-999)))</f>
        <v>8.6</v>
      </c>
      <c r="M88" s="27">
        <f>IFERROR(100/'Skjema total MA'!I88*K88,0)</f>
        <v>2.9025983820121741</v>
      </c>
    </row>
    <row r="89" spans="1:13" x14ac:dyDescent="0.2">
      <c r="A89" s="21" t="s">
        <v>10</v>
      </c>
      <c r="B89" s="234">
        <v>1077214.3108399999</v>
      </c>
      <c r="C89" s="144">
        <v>1241190.0166</v>
      </c>
      <c r="D89" s="165">
        <f>IF(B89=0, "    ---- ", IF(ABS(ROUND(100/B89*C89-100,1))&lt;999,ROUND(100/B89*C89-100,1),IF(ROUND(100/B89*C89-100,1)&gt;999,999,-999)))</f>
        <v>15.2</v>
      </c>
      <c r="E89" s="27">
        <f>IFERROR(100/'Skjema total MA'!C89*C89,0)</f>
        <v>46.423616839449416</v>
      </c>
      <c r="F89" s="234">
        <v>17641359.916310001</v>
      </c>
      <c r="G89" s="144">
        <v>22973388.56989</v>
      </c>
      <c r="H89" s="165">
        <f>IF(F89=0, "    ---- ", IF(ABS(ROUND(100/F89*G89-100,1))&lt;999,ROUND(100/F89*G89-100,1),IF(ROUND(100/F89*G89-100,1)&gt;999,999,-999)))</f>
        <v>30.2</v>
      </c>
      <c r="I89" s="27">
        <f>IFERROR(100/'Skjema total MA'!F89*G89,0)</f>
        <v>9.3513165079775877</v>
      </c>
      <c r="J89" s="289">
        <f t="shared" si="13"/>
        <v>18718574.227150001</v>
      </c>
      <c r="K89" s="44">
        <f t="shared" si="13"/>
        <v>24214578.586490002</v>
      </c>
      <c r="L89" s="256">
        <f>IF(J89=0, "    ---- ", IF(ABS(ROUND(100/J89*K89-100,1))&lt;999,ROUND(100/J89*K89-100,1),IF(ROUND(100/J89*K89-100,1)&gt;999,999,-999)))</f>
        <v>29.4</v>
      </c>
      <c r="M89" s="27">
        <f>IFERROR(100/'Skjema total MA'!I89*K89,0)</f>
        <v>9.7504293096500749</v>
      </c>
    </row>
    <row r="90" spans="1:13" ht="15.75" x14ac:dyDescent="0.2">
      <c r="A90" s="694" t="s">
        <v>398</v>
      </c>
      <c r="B90" s="287" t="s">
        <v>374</v>
      </c>
      <c r="C90" s="287" t="s">
        <v>374</v>
      </c>
      <c r="D90" s="165"/>
      <c r="E90" s="418"/>
      <c r="F90" s="287"/>
      <c r="G90" s="287"/>
      <c r="H90" s="165"/>
      <c r="I90" s="418"/>
      <c r="J90" s="287"/>
      <c r="K90" s="287"/>
      <c r="L90" s="165"/>
      <c r="M90" s="23"/>
    </row>
    <row r="91" spans="1:13" x14ac:dyDescent="0.2">
      <c r="A91" s="694" t="s">
        <v>12</v>
      </c>
      <c r="B91" s="235"/>
      <c r="C91" s="291"/>
      <c r="D91" s="165"/>
      <c r="E91" s="418"/>
      <c r="F91" s="287"/>
      <c r="G91" s="287"/>
      <c r="H91" s="165"/>
      <c r="I91" s="418"/>
      <c r="J91" s="287"/>
      <c r="K91" s="287"/>
      <c r="L91" s="165"/>
      <c r="M91" s="23"/>
    </row>
    <row r="92" spans="1:13" x14ac:dyDescent="0.2">
      <c r="A92" s="694" t="s">
        <v>13</v>
      </c>
      <c r="B92" s="235"/>
      <c r="C92" s="291"/>
      <c r="D92" s="165"/>
      <c r="E92" s="418"/>
      <c r="F92" s="287"/>
      <c r="G92" s="287"/>
      <c r="H92" s="165"/>
      <c r="I92" s="418"/>
      <c r="J92" s="287"/>
      <c r="K92" s="287"/>
      <c r="L92" s="165"/>
      <c r="M92" s="23"/>
    </row>
    <row r="93" spans="1:13" ht="15.75" x14ac:dyDescent="0.2">
      <c r="A93" s="694" t="s">
        <v>399</v>
      </c>
      <c r="B93" s="287" t="s">
        <v>374</v>
      </c>
      <c r="C93" s="287" t="s">
        <v>374</v>
      </c>
      <c r="D93" s="165"/>
      <c r="E93" s="418"/>
      <c r="F93" s="287"/>
      <c r="G93" s="287"/>
      <c r="H93" s="165"/>
      <c r="I93" s="418"/>
      <c r="J93" s="287"/>
      <c r="K93" s="287"/>
      <c r="L93" s="165"/>
      <c r="M93" s="23"/>
    </row>
    <row r="94" spans="1:13" x14ac:dyDescent="0.2">
      <c r="A94" s="694" t="s">
        <v>12</v>
      </c>
      <c r="B94" s="235"/>
      <c r="C94" s="291"/>
      <c r="D94" s="165"/>
      <c r="E94" s="418"/>
      <c r="F94" s="287"/>
      <c r="G94" s="287"/>
      <c r="H94" s="165"/>
      <c r="I94" s="418"/>
      <c r="J94" s="287"/>
      <c r="K94" s="287"/>
      <c r="L94" s="165"/>
      <c r="M94" s="23"/>
    </row>
    <row r="95" spans="1:13" x14ac:dyDescent="0.2">
      <c r="A95" s="694" t="s">
        <v>13</v>
      </c>
      <c r="B95" s="235"/>
      <c r="C95" s="291"/>
      <c r="D95" s="165"/>
      <c r="E95" s="418"/>
      <c r="F95" s="287"/>
      <c r="G95" s="287"/>
      <c r="H95" s="165"/>
      <c r="I95" s="418"/>
      <c r="J95" s="287"/>
      <c r="K95" s="287"/>
      <c r="L95" s="165"/>
      <c r="M95" s="23"/>
    </row>
    <row r="96" spans="1:13" x14ac:dyDescent="0.2">
      <c r="A96" s="21" t="s">
        <v>344</v>
      </c>
      <c r="B96" s="234">
        <v>203248.26785</v>
      </c>
      <c r="C96" s="144">
        <v>524215.14649000001</v>
      </c>
      <c r="D96" s="165">
        <f>IF(B96=0, "    ---- ", IF(ABS(ROUND(100/B96*C96-100,1))&lt;999,ROUND(100/B96*C96-100,1),IF(ROUND(100/B96*C96-100,1)&gt;999,999,-999)))</f>
        <v>157.9</v>
      </c>
      <c r="E96" s="27">
        <f>IFERROR(100/'Skjema total MA'!C96*C96,0)</f>
        <v>76.254654903987358</v>
      </c>
      <c r="F96" s="234">
        <v>210153.52059</v>
      </c>
      <c r="G96" s="144">
        <v>564935.54272999999</v>
      </c>
      <c r="H96" s="165">
        <f>IF(F96=0, "    ---- ", IF(ABS(ROUND(100/F96*G96-100,1))&lt;999,ROUND(100/F96*G96-100,1),IF(ROUND(100/F96*G96-100,1)&gt;999,999,-999)))</f>
        <v>168.8</v>
      </c>
      <c r="I96" s="27">
        <f>IFERROR(100/'Skjema total MA'!F96*G96,0)</f>
        <v>61.605779480377521</v>
      </c>
      <c r="J96" s="289">
        <f t="shared" ref="J96:K100" si="14">SUM(B96,F96)</f>
        <v>413401.78844000003</v>
      </c>
      <c r="K96" s="44">
        <f t="shared" si="14"/>
        <v>1089150.6892200001</v>
      </c>
      <c r="L96" s="256">
        <f>IF(J96=0, "    ---- ", IF(ABS(ROUND(100/J96*K96-100,1))&lt;999,ROUND(100/J96*K96-100,1),IF(ROUND(100/J96*K96-100,1)&gt;999,999,-999)))</f>
        <v>163.5</v>
      </c>
      <c r="M96" s="27">
        <f>IFERROR(100/'Skjema total MA'!I96*K96,0)</f>
        <v>67.882254073228196</v>
      </c>
    </row>
    <row r="97" spans="1:13" x14ac:dyDescent="0.2">
      <c r="A97" s="21" t="s">
        <v>343</v>
      </c>
      <c r="B97" s="234">
        <v>750420.61404000001</v>
      </c>
      <c r="C97" s="144">
        <v>338841.3076</v>
      </c>
      <c r="D97" s="165">
        <f>IF(B97=0, "    ---- ", IF(ABS(ROUND(100/B97*C97-100,1))&lt;999,ROUND(100/B97*C97-100,1),IF(ROUND(100/B97*C97-100,1)&gt;999,999,-999)))</f>
        <v>-54.8</v>
      </c>
      <c r="E97" s="27">
        <f>IFERROR(100/'Skjema total MA'!C98*C97,0)</f>
        <v>9.0477177168117956E-2</v>
      </c>
      <c r="F97" s="234"/>
      <c r="G97" s="144"/>
      <c r="H97" s="165"/>
      <c r="I97" s="27"/>
      <c r="J97" s="289">
        <f t="shared" si="14"/>
        <v>750420.61404000001</v>
      </c>
      <c r="K97" s="44">
        <f t="shared" si="14"/>
        <v>338841.3076</v>
      </c>
      <c r="L97" s="256">
        <f>IF(J97=0, "    ---- ", IF(ABS(ROUND(100/J97*K97-100,1))&lt;999,ROUND(100/J97*K97-100,1),IF(ROUND(100/J97*K97-100,1)&gt;999,999,-999)))</f>
        <v>-54.8</v>
      </c>
      <c r="M97" s="27">
        <f>IFERROR(100/'Skjema total MA'!I98*K97,0)</f>
        <v>5.4695465989647939E-2</v>
      </c>
    </row>
    <row r="98" spans="1:13" ht="15.75" x14ac:dyDescent="0.2">
      <c r="A98" s="21" t="s">
        <v>400</v>
      </c>
      <c r="B98" s="234">
        <v>11143597.697449999</v>
      </c>
      <c r="C98" s="234">
        <v>12175975.485369999</v>
      </c>
      <c r="D98" s="165">
        <f>IF(B98=0, "    ---- ", IF(ABS(ROUND(100/B98*C98-100,1))&lt;999,ROUND(100/B98*C98-100,1),IF(ROUND(100/B98*C98-100,1)&gt;999,999,-999)))</f>
        <v>9.3000000000000007</v>
      </c>
      <c r="E98" s="27">
        <f>IFERROR(100/'Skjema total MA'!C98*C98,0)</f>
        <v>3.25122075282796</v>
      </c>
      <c r="F98" s="293">
        <v>17588619.533020001</v>
      </c>
      <c r="G98" s="293">
        <v>22909279.589189999</v>
      </c>
      <c r="H98" s="165">
        <f>IF(F98=0, "    ---- ", IF(ABS(ROUND(100/F98*G98-100,1))&lt;999,ROUND(100/F98*G98-100,1),IF(ROUND(100/F98*G98-100,1)&gt;999,999,-999)))</f>
        <v>30.3</v>
      </c>
      <c r="I98" s="27">
        <f>IFERROR(100/'Skjema total MA'!F98*G98,0)</f>
        <v>9.3507048025283446</v>
      </c>
      <c r="J98" s="289">
        <f t="shared" si="14"/>
        <v>28732217.230470002</v>
      </c>
      <c r="K98" s="44">
        <f t="shared" si="14"/>
        <v>35085255.074560001</v>
      </c>
      <c r="L98" s="256">
        <f>IF(J98=0, "    ---- ", IF(ABS(ROUND(100/J98*K98-100,1))&lt;999,ROUND(100/J98*K98-100,1),IF(ROUND(100/J98*K98-100,1)&gt;999,999,-999)))</f>
        <v>22.1</v>
      </c>
      <c r="M98" s="27">
        <f>IFERROR(100/'Skjema total MA'!I98*K98,0)</f>
        <v>5.66343102988521</v>
      </c>
    </row>
    <row r="99" spans="1:13" x14ac:dyDescent="0.2">
      <c r="A99" s="21" t="s">
        <v>9</v>
      </c>
      <c r="B99" s="293">
        <v>10066383.386609999</v>
      </c>
      <c r="C99" s="294">
        <v>10934785.468769999</v>
      </c>
      <c r="D99" s="165">
        <f>IF(B99=0, "    ---- ", IF(ABS(ROUND(100/B99*C99-100,1))&lt;999,ROUND(100/B99*C99-100,1),IF(ROUND(100/B99*C99-100,1)&gt;999,999,-999)))</f>
        <v>8.6</v>
      </c>
      <c r="E99" s="27">
        <f>IFERROR(100/'Skjema total MA'!C99*C99,0)</f>
        <v>2.9407935809805648</v>
      </c>
      <c r="F99" s="234"/>
      <c r="G99" s="144"/>
      <c r="H99" s="165"/>
      <c r="I99" s="27"/>
      <c r="J99" s="289">
        <f t="shared" si="14"/>
        <v>10066383.386609999</v>
      </c>
      <c r="K99" s="44">
        <f t="shared" si="14"/>
        <v>10934785.468769999</v>
      </c>
      <c r="L99" s="256">
        <f>IF(J99=0, "    ---- ", IF(ABS(ROUND(100/J99*K99-100,1))&lt;999,ROUND(100/J99*K99-100,1),IF(ROUND(100/J99*K99-100,1)&gt;999,999,-999)))</f>
        <v>8.6</v>
      </c>
      <c r="M99" s="27">
        <f>IFERROR(100/'Skjema total MA'!I99*K99,0)</f>
        <v>2.9407935809805648</v>
      </c>
    </row>
    <row r="100" spans="1:13" x14ac:dyDescent="0.2">
      <c r="A100" s="21" t="s">
        <v>10</v>
      </c>
      <c r="B100" s="293">
        <v>1077214.3108399999</v>
      </c>
      <c r="C100" s="294">
        <v>1241190.0166</v>
      </c>
      <c r="D100" s="165">
        <f>IF(B100=0, "    ---- ", IF(ABS(ROUND(100/B100*C100-100,1))&lt;999,ROUND(100/B100*C100-100,1),IF(ROUND(100/B100*C100-100,1)&gt;999,999,-999)))</f>
        <v>15.2</v>
      </c>
      <c r="E100" s="27">
        <f>IFERROR(100/'Skjema total MA'!C100*C100,0)</f>
        <v>46.423616839449416</v>
      </c>
      <c r="F100" s="234">
        <v>17588619.533020001</v>
      </c>
      <c r="G100" s="234">
        <v>22909279.589189999</v>
      </c>
      <c r="H100" s="165">
        <f>IF(F100=0, "    ---- ", IF(ABS(ROUND(100/F100*G100-100,1))&lt;999,ROUND(100/F100*G100-100,1),IF(ROUND(100/F100*G100-100,1)&gt;999,999,-999)))</f>
        <v>30.3</v>
      </c>
      <c r="I100" s="27">
        <f>IFERROR(100/'Skjema total MA'!F100*G100,0)</f>
        <v>9.3507048025283446</v>
      </c>
      <c r="J100" s="289">
        <f t="shared" si="14"/>
        <v>18665833.84386</v>
      </c>
      <c r="K100" s="44">
        <f t="shared" si="14"/>
        <v>24150469.60579</v>
      </c>
      <c r="L100" s="256">
        <f>IF(J100=0, "    ---- ", IF(ABS(ROUND(100/J100*K100-100,1))&lt;999,ROUND(100/J100*K100-100,1),IF(ROUND(100/J100*K100-100,1)&gt;999,999,-999)))</f>
        <v>29.4</v>
      </c>
      <c r="M100" s="27">
        <f>IFERROR(100/'Skjema total MA'!I100*K100,0)</f>
        <v>9.7509031242611535</v>
      </c>
    </row>
    <row r="101" spans="1:13" ht="15.75" x14ac:dyDescent="0.2">
      <c r="A101" s="694" t="s">
        <v>398</v>
      </c>
      <c r="B101" s="287" t="s">
        <v>374</v>
      </c>
      <c r="C101" s="287" t="s">
        <v>374</v>
      </c>
      <c r="D101" s="165"/>
      <c r="E101" s="418"/>
      <c r="F101" s="287"/>
      <c r="G101" s="287"/>
      <c r="H101" s="165"/>
      <c r="I101" s="418"/>
      <c r="J101" s="287"/>
      <c r="K101" s="287"/>
      <c r="L101" s="165"/>
      <c r="M101" s="23"/>
    </row>
    <row r="102" spans="1:13" x14ac:dyDescent="0.2">
      <c r="A102" s="694" t="s">
        <v>12</v>
      </c>
      <c r="B102" s="235"/>
      <c r="C102" s="291"/>
      <c r="D102" s="165"/>
      <c r="E102" s="418"/>
      <c r="F102" s="287"/>
      <c r="G102" s="287"/>
      <c r="H102" s="165"/>
      <c r="I102" s="418"/>
      <c r="J102" s="287"/>
      <c r="K102" s="287"/>
      <c r="L102" s="165"/>
      <c r="M102" s="23"/>
    </row>
    <row r="103" spans="1:13" x14ac:dyDescent="0.2">
      <c r="A103" s="694" t="s">
        <v>13</v>
      </c>
      <c r="B103" s="235"/>
      <c r="C103" s="291"/>
      <c r="D103" s="165"/>
      <c r="E103" s="418"/>
      <c r="F103" s="287"/>
      <c r="G103" s="287"/>
      <c r="H103" s="165"/>
      <c r="I103" s="418"/>
      <c r="J103" s="287"/>
      <c r="K103" s="287"/>
      <c r="L103" s="165"/>
      <c r="M103" s="23"/>
    </row>
    <row r="104" spans="1:13" ht="15.75" x14ac:dyDescent="0.2">
      <c r="A104" s="694" t="s">
        <v>399</v>
      </c>
      <c r="B104" s="287" t="s">
        <v>374</v>
      </c>
      <c r="C104" s="287" t="s">
        <v>374</v>
      </c>
      <c r="D104" s="165"/>
      <c r="E104" s="418"/>
      <c r="F104" s="287"/>
      <c r="G104" s="287"/>
      <c r="H104" s="165"/>
      <c r="I104" s="418"/>
      <c r="J104" s="287"/>
      <c r="K104" s="287"/>
      <c r="L104" s="165"/>
      <c r="M104" s="23"/>
    </row>
    <row r="105" spans="1:13" x14ac:dyDescent="0.2">
      <c r="A105" s="694" t="s">
        <v>12</v>
      </c>
      <c r="B105" s="235"/>
      <c r="C105" s="291"/>
      <c r="D105" s="165"/>
      <c r="E105" s="418"/>
      <c r="F105" s="287"/>
      <c r="G105" s="287"/>
      <c r="H105" s="165"/>
      <c r="I105" s="418"/>
      <c r="J105" s="287"/>
      <c r="K105" s="287"/>
      <c r="L105" s="165"/>
      <c r="M105" s="23"/>
    </row>
    <row r="106" spans="1:13" x14ac:dyDescent="0.2">
      <c r="A106" s="694" t="s">
        <v>13</v>
      </c>
      <c r="B106" s="235"/>
      <c r="C106" s="291"/>
      <c r="D106" s="165"/>
      <c r="E106" s="418"/>
      <c r="F106" s="287"/>
      <c r="G106" s="287"/>
      <c r="H106" s="165"/>
      <c r="I106" s="418"/>
      <c r="J106" s="287"/>
      <c r="K106" s="287"/>
      <c r="L106" s="165"/>
      <c r="M106" s="23"/>
    </row>
    <row r="107" spans="1:13" ht="15.75" x14ac:dyDescent="0.2">
      <c r="A107" s="21" t="s">
        <v>402</v>
      </c>
      <c r="B107" s="234"/>
      <c r="C107" s="144"/>
      <c r="D107" s="165"/>
      <c r="E107" s="27"/>
      <c r="F107" s="234">
        <v>52740.383289999998</v>
      </c>
      <c r="G107" s="144">
        <v>64108.980700000102</v>
      </c>
      <c r="H107" s="165">
        <f>IF(F107=0, "    ---- ", IF(ABS(ROUND(100/F107*G107-100,1))&lt;999,ROUND(100/F107*G107-100,1),IF(ROUND(100/F107*G107-100,1)&gt;999,999,-999)))</f>
        <v>21.6</v>
      </c>
      <c r="I107" s="27">
        <f>IFERROR(100/'Skjema total MA'!F107*G107,0)</f>
        <v>9.5751558469101479</v>
      </c>
      <c r="J107" s="289">
        <f t="shared" ref="J107:K111" si="15">SUM(B107,F107)</f>
        <v>52740.383289999998</v>
      </c>
      <c r="K107" s="44">
        <f t="shared" si="15"/>
        <v>64108.980700000102</v>
      </c>
      <c r="L107" s="256">
        <f>IF(J107=0, "    ---- ", IF(ABS(ROUND(100/J107*K107-100,1))&lt;999,ROUND(100/J107*K107-100,1),IF(ROUND(100/J107*K107-100,1)&gt;999,999,-999)))</f>
        <v>21.6</v>
      </c>
      <c r="M107" s="27">
        <f>IFERROR(100/'Skjema total MA'!I107*K107,0)</f>
        <v>1.152531721354062</v>
      </c>
    </row>
    <row r="108" spans="1:13" ht="15.75" x14ac:dyDescent="0.2">
      <c r="A108" s="21" t="s">
        <v>403</v>
      </c>
      <c r="B108" s="234">
        <v>6866384.3662799997</v>
      </c>
      <c r="C108" s="234">
        <v>7812618.8333000001</v>
      </c>
      <c r="D108" s="165">
        <f>IF(B108=0, "    ---- ", IF(ABS(ROUND(100/B108*C108-100,1))&lt;999,ROUND(100/B108*C108-100,1),IF(ROUND(100/B108*C108-100,1)&gt;999,999,-999)))</f>
        <v>13.8</v>
      </c>
      <c r="E108" s="27">
        <f>IFERROR(100/'Skjema total MA'!C108*C108,0)</f>
        <v>2.5303701245256764</v>
      </c>
      <c r="F108" s="234"/>
      <c r="G108" s="234"/>
      <c r="H108" s="165"/>
      <c r="I108" s="27"/>
      <c r="J108" s="289">
        <f t="shared" si="15"/>
        <v>6866384.3662799997</v>
      </c>
      <c r="K108" s="44">
        <f t="shared" si="15"/>
        <v>7812618.8333000001</v>
      </c>
      <c r="L108" s="256">
        <f>IF(J108=0, "    ---- ", IF(ABS(ROUND(100/J108*K108-100,1))&lt;999,ROUND(100/J108*K108-100,1),IF(ROUND(100/J108*K108-100,1)&gt;999,999,-999)))</f>
        <v>13.8</v>
      </c>
      <c r="M108" s="27">
        <f>IFERROR(100/'Skjema total MA'!I108*K108,0)</f>
        <v>2.4073239238411936</v>
      </c>
    </row>
    <row r="109" spans="1:13" ht="15.75" x14ac:dyDescent="0.2">
      <c r="A109" s="21" t="s">
        <v>404</v>
      </c>
      <c r="B109" s="234">
        <v>281094.03798000002</v>
      </c>
      <c r="C109" s="234">
        <v>308613.79995999997</v>
      </c>
      <c r="D109" s="165">
        <f>IF(B109=0, "    ---- ", IF(ABS(ROUND(100/B109*C109-100,1))&lt;999,ROUND(100/B109*C109-100,1),IF(ROUND(100/B109*C109-100,1)&gt;999,999,-999)))</f>
        <v>9.8000000000000007</v>
      </c>
      <c r="E109" s="27">
        <f>IFERROR(100/'Skjema total MA'!C109*C109,0)</f>
        <v>31.421281328127346</v>
      </c>
      <c r="F109" s="234">
        <v>5558001.8070999999</v>
      </c>
      <c r="G109" s="234">
        <v>7145289.4649200002</v>
      </c>
      <c r="H109" s="165">
        <f>IF(F109=0, "    ---- ", IF(ABS(ROUND(100/F109*G109-100,1))&lt;999,ROUND(100/F109*G109-100,1),IF(ROUND(100/F109*G109-100,1)&gt;999,999,-999)))</f>
        <v>28.6</v>
      </c>
      <c r="I109" s="27">
        <f>IFERROR(100/'Skjema total MA'!F109*G109,0)</f>
        <v>9.167021757215462</v>
      </c>
      <c r="J109" s="289">
        <f t="shared" si="15"/>
        <v>5839095.8450799994</v>
      </c>
      <c r="K109" s="44">
        <f t="shared" si="15"/>
        <v>7453903.2648799997</v>
      </c>
      <c r="L109" s="256">
        <f>IF(J109=0, "    ---- ", IF(ABS(ROUND(100/J109*K109-100,1))&lt;999,ROUND(100/J109*K109-100,1),IF(ROUND(100/J109*K109-100,1)&gt;999,999,-999)))</f>
        <v>27.7</v>
      </c>
      <c r="M109" s="27">
        <f>IFERROR(100/'Skjema total MA'!I109*K109,0)</f>
        <v>9.4439547804530743</v>
      </c>
    </row>
    <row r="110" spans="1:13" ht="15.75" x14ac:dyDescent="0.2">
      <c r="A110" s="21" t="s">
        <v>405</v>
      </c>
      <c r="B110" s="234">
        <v>6080.3970099999997</v>
      </c>
      <c r="C110" s="234">
        <v>50585.705860000002</v>
      </c>
      <c r="D110" s="165">
        <f>IF(B110=0, "    ---- ", IF(ABS(ROUND(100/B110*C110-100,1))&lt;999,ROUND(100/B110*C110-100,1),IF(ROUND(100/B110*C110-100,1)&gt;999,999,-999)))</f>
        <v>731.9</v>
      </c>
      <c r="E110" s="27">
        <f>IFERROR(100/'Skjema total MA'!C110*C110,0)</f>
        <v>68.469339375664816</v>
      </c>
      <c r="F110" s="234"/>
      <c r="G110" s="234"/>
      <c r="H110" s="165"/>
      <c r="I110" s="27"/>
      <c r="J110" s="289">
        <f t="shared" si="15"/>
        <v>6080.3970099999997</v>
      </c>
      <c r="K110" s="44">
        <f t="shared" si="15"/>
        <v>50585.705860000002</v>
      </c>
      <c r="L110" s="256">
        <f>IF(J110=0, "    ---- ", IF(ABS(ROUND(100/J110*K110-100,1))&lt;999,ROUND(100/J110*K110-100,1),IF(ROUND(100/J110*K110-100,1)&gt;999,999,-999)))</f>
        <v>731.9</v>
      </c>
      <c r="M110" s="27">
        <f>IFERROR(100/'Skjema total MA'!I110*K110,0)</f>
        <v>68.469339375664816</v>
      </c>
    </row>
    <row r="111" spans="1:13" ht="15.75" x14ac:dyDescent="0.2">
      <c r="A111" s="13" t="s">
        <v>384</v>
      </c>
      <c r="B111" s="309">
        <v>36299.959049999998</v>
      </c>
      <c r="C111" s="158">
        <v>30082.015460000002</v>
      </c>
      <c r="D111" s="170">
        <f>IF(B111=0, "    ---- ", IF(ABS(ROUND(100/B111*C111-100,1))&lt;999,ROUND(100/B111*C111-100,1),IF(ROUND(100/B111*C111-100,1)&gt;999,999,-999)))</f>
        <v>-17.100000000000001</v>
      </c>
      <c r="E111" s="11">
        <f>IFERROR(100/'Skjema total MA'!C111*C111,0)</f>
        <v>13.194497945116694</v>
      </c>
      <c r="F111" s="309">
        <v>843825.26705000002</v>
      </c>
      <c r="G111" s="158">
        <v>1593342.4205400001</v>
      </c>
      <c r="H111" s="170">
        <f>IF(F111=0, "    ---- ", IF(ABS(ROUND(100/F111*G111-100,1))&lt;999,ROUND(100/F111*G111-100,1),IF(ROUND(100/F111*G111-100,1)&gt;999,999,-999)))</f>
        <v>88.8</v>
      </c>
      <c r="I111" s="11">
        <f>IFERROR(100/'Skjema total MA'!F111*G111,0)</f>
        <v>22.449303191529548</v>
      </c>
      <c r="J111" s="310">
        <f t="shared" si="15"/>
        <v>880125.22609999997</v>
      </c>
      <c r="K111" s="236">
        <f t="shared" si="15"/>
        <v>1623424.436</v>
      </c>
      <c r="L111" s="429">
        <f>IF(J111=0, "    ---- ", IF(ABS(ROUND(100/J111*K111-100,1))&lt;999,ROUND(100/J111*K111-100,1),IF(ROUND(100/J111*K111-100,1)&gt;999,999,-999)))</f>
        <v>84.5</v>
      </c>
      <c r="M111" s="11">
        <f>IFERROR(100/'Skjema total MA'!I111*K111,0)</f>
        <v>22.161269100413065</v>
      </c>
    </row>
    <row r="112" spans="1:13" x14ac:dyDescent="0.2">
      <c r="A112" s="21" t="s">
        <v>9</v>
      </c>
      <c r="B112" s="234">
        <v>14379.33072</v>
      </c>
      <c r="C112" s="144">
        <v>23404.66851</v>
      </c>
      <c r="D112" s="165">
        <f t="shared" ref="D112:D125" si="16">IF(B112=0, "    ---- ", IF(ABS(ROUND(100/B112*C112-100,1))&lt;999,ROUND(100/B112*C112-100,1),IF(ROUND(100/B112*C112-100,1)&gt;999,999,-999)))</f>
        <v>62.8</v>
      </c>
      <c r="E112" s="27">
        <f>IFERROR(100/'Skjema total MA'!C112*C112,0)</f>
        <v>12.012718607493616</v>
      </c>
      <c r="F112" s="234"/>
      <c r="G112" s="144"/>
      <c r="H112" s="165"/>
      <c r="I112" s="27"/>
      <c r="J112" s="289">
        <f t="shared" ref="J112:K125" si="17">SUM(B112,F112)</f>
        <v>14379.33072</v>
      </c>
      <c r="K112" s="44">
        <f t="shared" si="17"/>
        <v>23404.66851</v>
      </c>
      <c r="L112" s="256">
        <f t="shared" ref="L112:L125" si="18">IF(J112=0, "    ---- ", IF(ABS(ROUND(100/J112*K112-100,1))&lt;999,ROUND(100/J112*K112-100,1),IF(ROUND(100/J112*K112-100,1)&gt;999,999,-999)))</f>
        <v>62.8</v>
      </c>
      <c r="M112" s="27">
        <f>IFERROR(100/'Skjema total MA'!I112*K112,0)</f>
        <v>11.96094052346335</v>
      </c>
    </row>
    <row r="113" spans="1:14" x14ac:dyDescent="0.2">
      <c r="A113" s="21" t="s">
        <v>10</v>
      </c>
      <c r="B113" s="234">
        <v>2225.788</v>
      </c>
      <c r="C113" s="144">
        <v>1519.0670500000001</v>
      </c>
      <c r="D113" s="165">
        <f t="shared" si="16"/>
        <v>-31.8</v>
      </c>
      <c r="E113" s="27">
        <f>IFERROR(100/'Skjema total MA'!C113*C113,0)</f>
        <v>95.670156080009335</v>
      </c>
      <c r="F113" s="234">
        <v>843825.26705000002</v>
      </c>
      <c r="G113" s="144">
        <v>1593342.4205400001</v>
      </c>
      <c r="H113" s="165">
        <f t="shared" ref="H113:H125" si="19">IF(F113=0, "    ---- ", IF(ABS(ROUND(100/F113*G113-100,1))&lt;999,ROUND(100/F113*G113-100,1),IF(ROUND(100/F113*G113-100,1)&gt;999,999,-999)))</f>
        <v>88.8</v>
      </c>
      <c r="I113" s="27">
        <f>IFERROR(100/'Skjema total MA'!F113*G113,0)</f>
        <v>22.57672457858634</v>
      </c>
      <c r="J113" s="289">
        <f t="shared" si="17"/>
        <v>846051.05504999997</v>
      </c>
      <c r="K113" s="44">
        <f t="shared" si="17"/>
        <v>1594861.48759</v>
      </c>
      <c r="L113" s="256">
        <f t="shared" si="18"/>
        <v>88.5</v>
      </c>
      <c r="M113" s="27">
        <f>IFERROR(100/'Skjema total MA'!I113*K113,0)</f>
        <v>22.593165756533221</v>
      </c>
    </row>
    <row r="114" spans="1:14" x14ac:dyDescent="0.2">
      <c r="A114" s="21" t="s">
        <v>26</v>
      </c>
      <c r="B114" s="234">
        <v>19694.840329999999</v>
      </c>
      <c r="C114" s="144">
        <v>5158.2799000000005</v>
      </c>
      <c r="D114" s="165">
        <f t="shared" si="16"/>
        <v>-73.8</v>
      </c>
      <c r="E114" s="27">
        <f>IFERROR(100/'Skjema total MA'!C114*C114,0)</f>
        <v>16.33976943086828</v>
      </c>
      <c r="F114" s="234"/>
      <c r="G114" s="144"/>
      <c r="H114" s="165"/>
      <c r="I114" s="27"/>
      <c r="J114" s="289">
        <f t="shared" si="17"/>
        <v>19694.840329999999</v>
      </c>
      <c r="K114" s="44">
        <f t="shared" si="17"/>
        <v>5158.2799000000005</v>
      </c>
      <c r="L114" s="256">
        <f t="shared" si="18"/>
        <v>-73.8</v>
      </c>
      <c r="M114" s="27">
        <f>IFERROR(100/'Skjema total MA'!I114*K114,0)</f>
        <v>7.2874249073060682</v>
      </c>
    </row>
    <row r="115" spans="1:14" x14ac:dyDescent="0.2">
      <c r="A115" s="694" t="s">
        <v>15</v>
      </c>
      <c r="B115" s="287" t="s">
        <v>374</v>
      </c>
      <c r="C115" s="287" t="s">
        <v>374</v>
      </c>
      <c r="D115" s="165"/>
      <c r="E115" s="418"/>
      <c r="F115" s="287"/>
      <c r="G115" s="287"/>
      <c r="H115" s="165"/>
      <c r="I115" s="418"/>
      <c r="J115" s="287"/>
      <c r="K115" s="287"/>
      <c r="L115" s="165"/>
      <c r="M115" s="23"/>
    </row>
    <row r="116" spans="1:14" ht="15.75" x14ac:dyDescent="0.2">
      <c r="A116" s="21" t="s">
        <v>410</v>
      </c>
      <c r="B116" s="234">
        <v>11038.75044</v>
      </c>
      <c r="C116" s="234">
        <v>25000.336650000001</v>
      </c>
      <c r="D116" s="165">
        <f t="shared" si="16"/>
        <v>126.5</v>
      </c>
      <c r="E116" s="27">
        <f>IFERROR(100/'Skjema total MA'!C116*C116,0)</f>
        <v>32.616944540798492</v>
      </c>
      <c r="F116" s="234"/>
      <c r="G116" s="234"/>
      <c r="H116" s="165"/>
      <c r="I116" s="27"/>
      <c r="J116" s="289">
        <f t="shared" si="17"/>
        <v>11038.75044</v>
      </c>
      <c r="K116" s="44">
        <f t="shared" si="17"/>
        <v>25000.336650000001</v>
      </c>
      <c r="L116" s="256">
        <f t="shared" si="18"/>
        <v>126.5</v>
      </c>
      <c r="M116" s="27">
        <f>IFERROR(100/'Skjema total MA'!I116*K116,0)</f>
        <v>31.9459938548632</v>
      </c>
    </row>
    <row r="117" spans="1:14" ht="15.75" x14ac:dyDescent="0.2">
      <c r="A117" s="21" t="s">
        <v>411</v>
      </c>
      <c r="B117" s="234"/>
      <c r="C117" s="234"/>
      <c r="D117" s="165"/>
      <c r="E117" s="27"/>
      <c r="F117" s="234">
        <v>85580.759349999993</v>
      </c>
      <c r="G117" s="234">
        <v>180079.87504000001</v>
      </c>
      <c r="H117" s="165">
        <f t="shared" si="19"/>
        <v>110.4</v>
      </c>
      <c r="I117" s="27">
        <f>IFERROR(100/'Skjema total MA'!F117*G117,0)</f>
        <v>15.701894286257133</v>
      </c>
      <c r="J117" s="289">
        <f t="shared" si="17"/>
        <v>85580.759349999993</v>
      </c>
      <c r="K117" s="44">
        <f t="shared" si="17"/>
        <v>180079.87504000001</v>
      </c>
      <c r="L117" s="256">
        <f t="shared" si="18"/>
        <v>110.4</v>
      </c>
      <c r="M117" s="27">
        <f>IFERROR(100/'Skjema total MA'!I117*K117,0)</f>
        <v>15.701894286257133</v>
      </c>
    </row>
    <row r="118" spans="1:14" ht="15.75" x14ac:dyDescent="0.2">
      <c r="A118" s="21" t="s">
        <v>405</v>
      </c>
      <c r="B118" s="234"/>
      <c r="C118" s="234"/>
      <c r="D118" s="165"/>
      <c r="E118" s="27"/>
      <c r="F118" s="234"/>
      <c r="G118" s="234"/>
      <c r="H118" s="165"/>
      <c r="I118" s="27"/>
      <c r="J118" s="289"/>
      <c r="K118" s="44"/>
      <c r="L118" s="256"/>
      <c r="M118" s="27"/>
    </row>
    <row r="119" spans="1:14" ht="15.75" x14ac:dyDescent="0.2">
      <c r="A119" s="13" t="s">
        <v>385</v>
      </c>
      <c r="B119" s="309">
        <v>34308.940759999998</v>
      </c>
      <c r="C119" s="158">
        <v>54542.301800000001</v>
      </c>
      <c r="D119" s="170">
        <f t="shared" si="16"/>
        <v>59</v>
      </c>
      <c r="E119" s="11">
        <f>IFERROR(100/'Skjema total MA'!C119*C119,0)</f>
        <v>15.868716004780477</v>
      </c>
      <c r="F119" s="309">
        <v>435849.93689999997</v>
      </c>
      <c r="G119" s="158">
        <v>328055.55913000001</v>
      </c>
      <c r="H119" s="170">
        <f t="shared" si="19"/>
        <v>-24.7</v>
      </c>
      <c r="I119" s="11">
        <f>IFERROR(100/'Skjema total MA'!F119*G119,0)</f>
        <v>4.2989377964204092</v>
      </c>
      <c r="J119" s="310">
        <f t="shared" si="17"/>
        <v>470158.87766</v>
      </c>
      <c r="K119" s="236">
        <f t="shared" si="17"/>
        <v>382597.86093000002</v>
      </c>
      <c r="L119" s="429">
        <f t="shared" si="18"/>
        <v>-18.600000000000001</v>
      </c>
      <c r="M119" s="11">
        <f>IFERROR(100/'Skjema total MA'!I119*K119,0)</f>
        <v>4.7975894341203515</v>
      </c>
    </row>
    <row r="120" spans="1:14" x14ac:dyDescent="0.2">
      <c r="A120" s="21" t="s">
        <v>9</v>
      </c>
      <c r="B120" s="234">
        <v>0</v>
      </c>
      <c r="C120" s="144">
        <v>41074.180999999997</v>
      </c>
      <c r="D120" s="165" t="str">
        <f t="shared" si="16"/>
        <v xml:space="preserve">    ---- </v>
      </c>
      <c r="E120" s="27">
        <f>IFERROR(100/'Skjema total MA'!C120*C120,0)</f>
        <v>16.024647409916945</v>
      </c>
      <c r="F120" s="234"/>
      <c r="G120" s="144"/>
      <c r="H120" s="165"/>
      <c r="I120" s="27"/>
      <c r="J120" s="289">
        <f t="shared" si="17"/>
        <v>0</v>
      </c>
      <c r="K120" s="44">
        <f t="shared" si="17"/>
        <v>41074.180999999997</v>
      </c>
      <c r="L120" s="256" t="str">
        <f t="shared" si="18"/>
        <v xml:space="preserve">    ---- </v>
      </c>
      <c r="M120" s="27">
        <f>IFERROR(100/'Skjema total MA'!I120*K120,0)</f>
        <v>16.024647409916945</v>
      </c>
    </row>
    <row r="121" spans="1:14" x14ac:dyDescent="0.2">
      <c r="A121" s="21" t="s">
        <v>10</v>
      </c>
      <c r="B121" s="234">
        <v>16678.735519999998</v>
      </c>
      <c r="C121" s="144">
        <v>10424.63292</v>
      </c>
      <c r="D121" s="165">
        <f t="shared" si="16"/>
        <v>-37.5</v>
      </c>
      <c r="E121" s="27">
        <f>IFERROR(100/'Skjema total MA'!C121*C121,0)</f>
        <v>85.161355105201324</v>
      </c>
      <c r="F121" s="234">
        <v>435849.93689999997</v>
      </c>
      <c r="G121" s="144">
        <v>328055.55913000001</v>
      </c>
      <c r="H121" s="165">
        <f t="shared" si="19"/>
        <v>-24.7</v>
      </c>
      <c r="I121" s="27">
        <f>IFERROR(100/'Skjema total MA'!F121*G121,0)</f>
        <v>4.2989377964204092</v>
      </c>
      <c r="J121" s="289">
        <f t="shared" si="17"/>
        <v>452528.67241999996</v>
      </c>
      <c r="K121" s="44">
        <f t="shared" si="17"/>
        <v>338480.19205000001</v>
      </c>
      <c r="L121" s="256">
        <f t="shared" si="18"/>
        <v>-25.2</v>
      </c>
      <c r="M121" s="27">
        <f>IFERROR(100/'Skjema total MA'!I121*K121,0)</f>
        <v>4.4284416205472379</v>
      </c>
    </row>
    <row r="122" spans="1:14" x14ac:dyDescent="0.2">
      <c r="A122" s="21" t="s">
        <v>26</v>
      </c>
      <c r="B122" s="234">
        <v>17630.205239999999</v>
      </c>
      <c r="C122" s="144">
        <v>3043.4878800000001</v>
      </c>
      <c r="D122" s="165">
        <f t="shared" si="16"/>
        <v>-82.7</v>
      </c>
      <c r="E122" s="27">
        <f>IFERROR(100/'Skjema total MA'!C122*C122,0)</f>
        <v>4.0498953415051737</v>
      </c>
      <c r="F122" s="234"/>
      <c r="G122" s="144"/>
      <c r="H122" s="165"/>
      <c r="I122" s="27"/>
      <c r="J122" s="289">
        <f t="shared" si="17"/>
        <v>17630.205239999999</v>
      </c>
      <c r="K122" s="44">
        <f t="shared" si="17"/>
        <v>3043.4878800000001</v>
      </c>
      <c r="L122" s="256">
        <f t="shared" si="18"/>
        <v>-82.7</v>
      </c>
      <c r="M122" s="27">
        <f>IFERROR(100/'Skjema total MA'!I122*K122,0)</f>
        <v>4.0498953415051737</v>
      </c>
    </row>
    <row r="123" spans="1:14" x14ac:dyDescent="0.2">
      <c r="A123" s="694" t="s">
        <v>14</v>
      </c>
      <c r="B123" s="287" t="s">
        <v>374</v>
      </c>
      <c r="C123" s="287" t="s">
        <v>374</v>
      </c>
      <c r="D123" s="165"/>
      <c r="E123" s="418"/>
      <c r="F123" s="287"/>
      <c r="G123" s="287"/>
      <c r="H123" s="165"/>
      <c r="I123" s="418"/>
      <c r="J123" s="287"/>
      <c r="K123" s="287"/>
      <c r="L123" s="165"/>
      <c r="M123" s="23"/>
    </row>
    <row r="124" spans="1:14" ht="15.75" x14ac:dyDescent="0.2">
      <c r="A124" s="21" t="s">
        <v>412</v>
      </c>
      <c r="B124" s="234"/>
      <c r="C124" s="234"/>
      <c r="D124" s="165"/>
      <c r="E124" s="27"/>
      <c r="F124" s="234"/>
      <c r="G124" s="234"/>
      <c r="H124" s="165"/>
      <c r="I124" s="27"/>
      <c r="J124" s="289"/>
      <c r="K124" s="44"/>
      <c r="L124" s="256"/>
      <c r="M124" s="27"/>
    </row>
    <row r="125" spans="1:14" ht="15.75" x14ac:dyDescent="0.2">
      <c r="A125" s="21" t="s">
        <v>404</v>
      </c>
      <c r="B125" s="234">
        <v>3059.5249800000001</v>
      </c>
      <c r="C125" s="234">
        <v>1576.01304</v>
      </c>
      <c r="D125" s="165">
        <f t="shared" si="16"/>
        <v>-48.5</v>
      </c>
      <c r="E125" s="27">
        <f>IFERROR(100/'Skjema total MA'!C125*C125,0)</f>
        <v>99.702728904373984</v>
      </c>
      <c r="F125" s="234">
        <v>106672.88615000001</v>
      </c>
      <c r="G125" s="234">
        <v>103727.34873</v>
      </c>
      <c r="H125" s="165">
        <f t="shared" si="19"/>
        <v>-2.8</v>
      </c>
      <c r="I125" s="27">
        <f>IFERROR(100/'Skjema total MA'!F125*G125,0)</f>
        <v>9.6075690621085439</v>
      </c>
      <c r="J125" s="289">
        <f t="shared" si="17"/>
        <v>109732.41113000001</v>
      </c>
      <c r="K125" s="44">
        <f t="shared" si="17"/>
        <v>105303.36177</v>
      </c>
      <c r="L125" s="256">
        <f t="shared" si="18"/>
        <v>-4</v>
      </c>
      <c r="M125" s="27">
        <f>IFERROR(100/'Skjema total MA'!I125*K125,0)</f>
        <v>9.739285224860339</v>
      </c>
    </row>
    <row r="126" spans="1:14" ht="15.75" x14ac:dyDescent="0.2">
      <c r="A126" s="10" t="s">
        <v>405</v>
      </c>
      <c r="B126" s="45"/>
      <c r="C126" s="45"/>
      <c r="D126" s="166"/>
      <c r="E126" s="419"/>
      <c r="F126" s="45"/>
      <c r="G126" s="45"/>
      <c r="H126" s="166"/>
      <c r="I126" s="22"/>
      <c r="J126" s="290"/>
      <c r="K126" s="45"/>
      <c r="L126" s="257"/>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8"/>
      <c r="C130" s="728"/>
      <c r="D130" s="728"/>
      <c r="E130" s="300"/>
      <c r="F130" s="728"/>
      <c r="G130" s="728"/>
      <c r="H130" s="728"/>
      <c r="I130" s="300"/>
      <c r="J130" s="728"/>
      <c r="K130" s="728"/>
      <c r="L130" s="728"/>
      <c r="M130" s="300"/>
    </row>
    <row r="131" spans="1:14" s="3" customFormat="1" x14ac:dyDescent="0.2">
      <c r="A131" s="143"/>
      <c r="B131" s="724" t="s">
        <v>0</v>
      </c>
      <c r="C131" s="725"/>
      <c r="D131" s="725"/>
      <c r="E131" s="302"/>
      <c r="F131" s="724" t="s">
        <v>1</v>
      </c>
      <c r="G131" s="725"/>
      <c r="H131" s="725"/>
      <c r="I131" s="305"/>
      <c r="J131" s="724" t="s">
        <v>2</v>
      </c>
      <c r="K131" s="725"/>
      <c r="L131" s="725"/>
      <c r="M131" s="305"/>
      <c r="N131" s="147"/>
    </row>
    <row r="132" spans="1:14" s="3" customFormat="1" x14ac:dyDescent="0.2">
      <c r="A132" s="140"/>
      <c r="B132" s="151" t="s">
        <v>372</v>
      </c>
      <c r="C132" s="151" t="s">
        <v>373</v>
      </c>
      <c r="D132" s="246" t="s">
        <v>3</v>
      </c>
      <c r="E132" s="306" t="s">
        <v>29</v>
      </c>
      <c r="F132" s="151" t="s">
        <v>372</v>
      </c>
      <c r="G132" s="151" t="s">
        <v>373</v>
      </c>
      <c r="H132" s="206" t="s">
        <v>3</v>
      </c>
      <c r="I132" s="161" t="s">
        <v>29</v>
      </c>
      <c r="J132" s="247" t="s">
        <v>372</v>
      </c>
      <c r="K132" s="247" t="s">
        <v>373</v>
      </c>
      <c r="L132" s="248" t="s">
        <v>3</v>
      </c>
      <c r="M132" s="161" t="s">
        <v>29</v>
      </c>
      <c r="N132" s="147"/>
    </row>
    <row r="133" spans="1:14" s="3" customFormat="1" x14ac:dyDescent="0.2">
      <c r="A133" s="692"/>
      <c r="B133" s="155"/>
      <c r="C133" s="155"/>
      <c r="D133" s="248" t="s">
        <v>4</v>
      </c>
      <c r="E133" s="155" t="s">
        <v>30</v>
      </c>
      <c r="F133" s="160"/>
      <c r="G133" s="160"/>
      <c r="H133" s="206" t="s">
        <v>4</v>
      </c>
      <c r="I133" s="155" t="s">
        <v>30</v>
      </c>
      <c r="J133" s="155"/>
      <c r="K133" s="155"/>
      <c r="L133" s="149" t="s">
        <v>4</v>
      </c>
      <c r="M133" s="155" t="s">
        <v>30</v>
      </c>
      <c r="N133" s="147"/>
    </row>
    <row r="134" spans="1:14" s="3" customFormat="1" ht="15.75" x14ac:dyDescent="0.2">
      <c r="A134" s="14" t="s">
        <v>406</v>
      </c>
      <c r="B134" s="236"/>
      <c r="C134" s="310"/>
      <c r="D134" s="352"/>
      <c r="E134" s="11"/>
      <c r="F134" s="317"/>
      <c r="G134" s="318"/>
      <c r="H134" s="432"/>
      <c r="I134" s="24"/>
      <c r="J134" s="319"/>
      <c r="K134" s="319"/>
      <c r="L134" s="428"/>
      <c r="M134" s="11"/>
      <c r="N134" s="147"/>
    </row>
    <row r="135" spans="1:14" s="3" customFormat="1" ht="15.75" x14ac:dyDescent="0.2">
      <c r="A135" s="13" t="s">
        <v>409</v>
      </c>
      <c r="B135" s="236"/>
      <c r="C135" s="310"/>
      <c r="D135" s="170"/>
      <c r="E135" s="11"/>
      <c r="F135" s="236"/>
      <c r="G135" s="310"/>
      <c r="H135" s="433"/>
      <c r="I135" s="24"/>
      <c r="J135" s="309"/>
      <c r="K135" s="309"/>
      <c r="L135" s="429"/>
      <c r="M135" s="11"/>
      <c r="N135" s="147"/>
    </row>
    <row r="136" spans="1:14" s="3" customFormat="1" ht="15.75" x14ac:dyDescent="0.2">
      <c r="A136" s="13" t="s">
        <v>407</v>
      </c>
      <c r="B136" s="236"/>
      <c r="C136" s="310"/>
      <c r="D136" s="170"/>
      <c r="E136" s="11"/>
      <c r="F136" s="236"/>
      <c r="G136" s="310"/>
      <c r="H136" s="433"/>
      <c r="I136" s="24"/>
      <c r="J136" s="309"/>
      <c r="K136" s="309"/>
      <c r="L136" s="429"/>
      <c r="M136" s="11"/>
      <c r="N136" s="147"/>
    </row>
    <row r="137" spans="1:14" s="3" customFormat="1" ht="15.75" x14ac:dyDescent="0.2">
      <c r="A137" s="41" t="s">
        <v>413</v>
      </c>
      <c r="B137" s="278"/>
      <c r="C137" s="316"/>
      <c r="D137" s="168"/>
      <c r="E137" s="9"/>
      <c r="F137" s="278"/>
      <c r="G137" s="316"/>
      <c r="H137" s="434"/>
      <c r="I137" s="36"/>
      <c r="J137" s="315"/>
      <c r="K137" s="315"/>
      <c r="L137" s="430"/>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252" priority="132">
      <formula>kvartal &lt; 4</formula>
    </cfRule>
  </conditionalFormatting>
  <conditionalFormatting sqref="B69">
    <cfRule type="expression" dxfId="251" priority="100">
      <formula>kvartal &lt; 4</formula>
    </cfRule>
  </conditionalFormatting>
  <conditionalFormatting sqref="C69">
    <cfRule type="expression" dxfId="250" priority="99">
      <formula>kvartal &lt; 4</formula>
    </cfRule>
  </conditionalFormatting>
  <conditionalFormatting sqref="B72">
    <cfRule type="expression" dxfId="249" priority="98">
      <formula>kvartal &lt; 4</formula>
    </cfRule>
  </conditionalFormatting>
  <conditionalFormatting sqref="C72">
    <cfRule type="expression" dxfId="248" priority="97">
      <formula>kvartal &lt; 4</formula>
    </cfRule>
  </conditionalFormatting>
  <conditionalFormatting sqref="B80">
    <cfRule type="expression" dxfId="247" priority="96">
      <formula>kvartal &lt; 4</formula>
    </cfRule>
  </conditionalFormatting>
  <conditionalFormatting sqref="C80">
    <cfRule type="expression" dxfId="246" priority="95">
      <formula>kvartal &lt; 4</formula>
    </cfRule>
  </conditionalFormatting>
  <conditionalFormatting sqref="B83">
    <cfRule type="expression" dxfId="245" priority="94">
      <formula>kvartal &lt; 4</formula>
    </cfRule>
  </conditionalFormatting>
  <conditionalFormatting sqref="C83">
    <cfRule type="expression" dxfId="244" priority="93">
      <formula>kvartal &lt; 4</formula>
    </cfRule>
  </conditionalFormatting>
  <conditionalFormatting sqref="B90">
    <cfRule type="expression" dxfId="243" priority="84">
      <formula>kvartal &lt; 4</formula>
    </cfRule>
  </conditionalFormatting>
  <conditionalFormatting sqref="C90">
    <cfRule type="expression" dxfId="242" priority="83">
      <formula>kvartal &lt; 4</formula>
    </cfRule>
  </conditionalFormatting>
  <conditionalFormatting sqref="B93">
    <cfRule type="expression" dxfId="241" priority="82">
      <formula>kvartal &lt; 4</formula>
    </cfRule>
  </conditionalFormatting>
  <conditionalFormatting sqref="C93">
    <cfRule type="expression" dxfId="240" priority="81">
      <formula>kvartal &lt; 4</formula>
    </cfRule>
  </conditionalFormatting>
  <conditionalFormatting sqref="B101">
    <cfRule type="expression" dxfId="239" priority="80">
      <formula>kvartal &lt; 4</formula>
    </cfRule>
  </conditionalFormatting>
  <conditionalFormatting sqref="C101">
    <cfRule type="expression" dxfId="238" priority="79">
      <formula>kvartal &lt; 4</formula>
    </cfRule>
  </conditionalFormatting>
  <conditionalFormatting sqref="B104">
    <cfRule type="expression" dxfId="237" priority="78">
      <formula>kvartal &lt; 4</formula>
    </cfRule>
  </conditionalFormatting>
  <conditionalFormatting sqref="C104">
    <cfRule type="expression" dxfId="236" priority="77">
      <formula>kvartal &lt; 4</formula>
    </cfRule>
  </conditionalFormatting>
  <conditionalFormatting sqref="B115">
    <cfRule type="expression" dxfId="235" priority="76">
      <formula>kvartal &lt; 4</formula>
    </cfRule>
  </conditionalFormatting>
  <conditionalFormatting sqref="C115">
    <cfRule type="expression" dxfId="234" priority="75">
      <formula>kvartal &lt; 4</formula>
    </cfRule>
  </conditionalFormatting>
  <conditionalFormatting sqref="B123">
    <cfRule type="expression" dxfId="233" priority="74">
      <formula>kvartal &lt; 4</formula>
    </cfRule>
  </conditionalFormatting>
  <conditionalFormatting sqref="C123">
    <cfRule type="expression" dxfId="232" priority="73">
      <formula>kvartal &lt; 4</formula>
    </cfRule>
  </conditionalFormatting>
  <conditionalFormatting sqref="F70">
    <cfRule type="expression" dxfId="231" priority="72">
      <formula>kvartal &lt; 4</formula>
    </cfRule>
  </conditionalFormatting>
  <conditionalFormatting sqref="G70">
    <cfRule type="expression" dxfId="230" priority="71">
      <formula>kvartal &lt; 4</formula>
    </cfRule>
  </conditionalFormatting>
  <conditionalFormatting sqref="F71:G71">
    <cfRule type="expression" dxfId="229" priority="70">
      <formula>kvartal &lt; 4</formula>
    </cfRule>
  </conditionalFormatting>
  <conditionalFormatting sqref="F73:G74">
    <cfRule type="expression" dxfId="228" priority="69">
      <formula>kvartal &lt; 4</formula>
    </cfRule>
  </conditionalFormatting>
  <conditionalFormatting sqref="F81:G82">
    <cfRule type="expression" dxfId="227" priority="68">
      <formula>kvartal &lt; 4</formula>
    </cfRule>
  </conditionalFormatting>
  <conditionalFormatting sqref="F84:G85">
    <cfRule type="expression" dxfId="226" priority="67">
      <formula>kvartal &lt; 4</formula>
    </cfRule>
  </conditionalFormatting>
  <conditionalFormatting sqref="F91:G92">
    <cfRule type="expression" dxfId="225" priority="62">
      <formula>kvartal &lt; 4</formula>
    </cfRule>
  </conditionalFormatting>
  <conditionalFormatting sqref="F94:G95">
    <cfRule type="expression" dxfId="224" priority="61">
      <formula>kvartal &lt; 4</formula>
    </cfRule>
  </conditionalFormatting>
  <conditionalFormatting sqref="F102:G103">
    <cfRule type="expression" dxfId="223" priority="60">
      <formula>kvartal &lt; 4</formula>
    </cfRule>
  </conditionalFormatting>
  <conditionalFormatting sqref="F105:G106">
    <cfRule type="expression" dxfId="222" priority="59">
      <formula>kvartal &lt; 4</formula>
    </cfRule>
  </conditionalFormatting>
  <conditionalFormatting sqref="F115">
    <cfRule type="expression" dxfId="221" priority="58">
      <formula>kvartal &lt; 4</formula>
    </cfRule>
  </conditionalFormatting>
  <conditionalFormatting sqref="G115">
    <cfRule type="expression" dxfId="220" priority="57">
      <formula>kvartal &lt; 4</formula>
    </cfRule>
  </conditionalFormatting>
  <conditionalFormatting sqref="F123:G123">
    <cfRule type="expression" dxfId="219" priority="56">
      <formula>kvartal &lt; 4</formula>
    </cfRule>
  </conditionalFormatting>
  <conditionalFormatting sqref="F69:G69">
    <cfRule type="expression" dxfId="218" priority="55">
      <formula>kvartal &lt; 4</formula>
    </cfRule>
  </conditionalFormatting>
  <conditionalFormatting sqref="F72:G72">
    <cfRule type="expression" dxfId="217" priority="54">
      <formula>kvartal &lt; 4</formula>
    </cfRule>
  </conditionalFormatting>
  <conditionalFormatting sqref="F80:G80">
    <cfRule type="expression" dxfId="216" priority="53">
      <formula>kvartal &lt; 4</formula>
    </cfRule>
  </conditionalFormatting>
  <conditionalFormatting sqref="F83:G83">
    <cfRule type="expression" dxfId="215" priority="52">
      <formula>kvartal &lt; 4</formula>
    </cfRule>
  </conditionalFormatting>
  <conditionalFormatting sqref="F90:G90">
    <cfRule type="expression" dxfId="214" priority="46">
      <formula>kvartal &lt; 4</formula>
    </cfRule>
  </conditionalFormatting>
  <conditionalFormatting sqref="F93">
    <cfRule type="expression" dxfId="213" priority="45">
      <formula>kvartal &lt; 4</formula>
    </cfRule>
  </conditionalFormatting>
  <conditionalFormatting sqref="G93">
    <cfRule type="expression" dxfId="212" priority="44">
      <formula>kvartal &lt; 4</formula>
    </cfRule>
  </conditionalFormatting>
  <conditionalFormatting sqref="F101">
    <cfRule type="expression" dxfId="211" priority="43">
      <formula>kvartal &lt; 4</formula>
    </cfRule>
  </conditionalFormatting>
  <conditionalFormatting sqref="G101">
    <cfRule type="expression" dxfId="210" priority="42">
      <formula>kvartal &lt; 4</formula>
    </cfRule>
  </conditionalFormatting>
  <conditionalFormatting sqref="G104">
    <cfRule type="expression" dxfId="209" priority="41">
      <formula>kvartal &lt; 4</formula>
    </cfRule>
  </conditionalFormatting>
  <conditionalFormatting sqref="F104">
    <cfRule type="expression" dxfId="208" priority="40">
      <formula>kvartal &lt; 4</formula>
    </cfRule>
  </conditionalFormatting>
  <conditionalFormatting sqref="J69:K73">
    <cfRule type="expression" dxfId="207" priority="39">
      <formula>kvartal &lt; 4</formula>
    </cfRule>
  </conditionalFormatting>
  <conditionalFormatting sqref="J74:K74">
    <cfRule type="expression" dxfId="206" priority="38">
      <formula>kvartal &lt; 4</formula>
    </cfRule>
  </conditionalFormatting>
  <conditionalFormatting sqref="J80:K85">
    <cfRule type="expression" dxfId="205" priority="37">
      <formula>kvartal &lt; 4</formula>
    </cfRule>
  </conditionalFormatting>
  <conditionalFormatting sqref="J90:K95">
    <cfRule type="expression" dxfId="204" priority="34">
      <formula>kvartal &lt; 4</formula>
    </cfRule>
  </conditionalFormatting>
  <conditionalFormatting sqref="J101:K106">
    <cfRule type="expression" dxfId="203" priority="33">
      <formula>kvartal &lt; 4</formula>
    </cfRule>
  </conditionalFormatting>
  <conditionalFormatting sqref="J115:K115">
    <cfRule type="expression" dxfId="202" priority="32">
      <formula>kvartal &lt; 4</formula>
    </cfRule>
  </conditionalFormatting>
  <conditionalFormatting sqref="J123:K123">
    <cfRule type="expression" dxfId="201" priority="31">
      <formula>kvartal &lt; 4</formula>
    </cfRule>
  </conditionalFormatting>
  <conditionalFormatting sqref="A50:A52">
    <cfRule type="expression" dxfId="200" priority="12">
      <formula>kvartal &lt; 4</formula>
    </cfRule>
  </conditionalFormatting>
  <conditionalFormatting sqref="A69:A74">
    <cfRule type="expression" dxfId="199" priority="10">
      <formula>kvartal &lt; 4</formula>
    </cfRule>
  </conditionalFormatting>
  <conditionalFormatting sqref="A80:A85">
    <cfRule type="expression" dxfId="198" priority="9">
      <formula>kvartal &lt; 4</formula>
    </cfRule>
  </conditionalFormatting>
  <conditionalFormatting sqref="A90:A95">
    <cfRule type="expression" dxfId="197" priority="6">
      <formula>kvartal &lt; 4</formula>
    </cfRule>
  </conditionalFormatting>
  <conditionalFormatting sqref="A101:A106">
    <cfRule type="expression" dxfId="196" priority="5">
      <formula>kvartal &lt; 4</formula>
    </cfRule>
  </conditionalFormatting>
  <conditionalFormatting sqref="A115">
    <cfRule type="expression" dxfId="195" priority="4">
      <formula>kvartal &lt; 4</formula>
    </cfRule>
  </conditionalFormatting>
  <conditionalFormatting sqref="A123">
    <cfRule type="expression" dxfId="194" priority="3">
      <formula>kvartal &lt; 4</formula>
    </cfRule>
  </conditionalFormatting>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30"/>
  <dimension ref="A1:N144"/>
  <sheetViews>
    <sheetView showGridLines="0" zoomScale="90" zoomScaleNormal="90" workbookViewId="0">
      <selection activeCell="A34" sqref="A34"/>
    </sheetView>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130</v>
      </c>
      <c r="B1" s="695">
        <v>32</v>
      </c>
      <c r="C1" s="250" t="s">
        <v>103</v>
      </c>
      <c r="D1" s="26"/>
      <c r="E1" s="26"/>
      <c r="F1" s="26"/>
      <c r="G1" s="26"/>
      <c r="H1" s="26"/>
      <c r="I1" s="26"/>
      <c r="J1" s="26"/>
      <c r="K1" s="26"/>
      <c r="L1" s="26"/>
      <c r="M1" s="26"/>
    </row>
    <row r="2" spans="1:14" ht="15.75" x14ac:dyDescent="0.25">
      <c r="A2" s="164" t="s">
        <v>28</v>
      </c>
      <c r="B2" s="727"/>
      <c r="C2" s="727"/>
      <c r="D2" s="727"/>
      <c r="E2" s="300"/>
      <c r="F2" s="727"/>
      <c r="G2" s="727"/>
      <c r="H2" s="727"/>
      <c r="I2" s="300"/>
      <c r="J2" s="727"/>
      <c r="K2" s="727"/>
      <c r="L2" s="727"/>
      <c r="M2" s="300"/>
    </row>
    <row r="3" spans="1:14" ht="15.75" x14ac:dyDescent="0.25">
      <c r="A3" s="162"/>
      <c r="B3" s="300"/>
      <c r="C3" s="300"/>
      <c r="D3" s="300"/>
      <c r="E3" s="300"/>
      <c r="F3" s="300"/>
      <c r="G3" s="300"/>
      <c r="H3" s="300"/>
      <c r="I3" s="300"/>
      <c r="J3" s="300"/>
      <c r="K3" s="300"/>
      <c r="L3" s="300"/>
      <c r="M3" s="300"/>
    </row>
    <row r="4" spans="1:14" x14ac:dyDescent="0.2">
      <c r="A4" s="143"/>
      <c r="B4" s="724" t="s">
        <v>0</v>
      </c>
      <c r="C4" s="725"/>
      <c r="D4" s="725"/>
      <c r="E4" s="302"/>
      <c r="F4" s="724" t="s">
        <v>1</v>
      </c>
      <c r="G4" s="725"/>
      <c r="H4" s="725"/>
      <c r="I4" s="305"/>
      <c r="J4" s="724" t="s">
        <v>2</v>
      </c>
      <c r="K4" s="725"/>
      <c r="L4" s="725"/>
      <c r="M4" s="305"/>
    </row>
    <row r="5" spans="1:14" x14ac:dyDescent="0.2">
      <c r="A5" s="157"/>
      <c r="B5" s="151" t="s">
        <v>372</v>
      </c>
      <c r="C5" s="151" t="s">
        <v>373</v>
      </c>
      <c r="D5" s="246" t="s">
        <v>3</v>
      </c>
      <c r="E5" s="306" t="s">
        <v>29</v>
      </c>
      <c r="F5" s="151" t="s">
        <v>372</v>
      </c>
      <c r="G5" s="151" t="s">
        <v>373</v>
      </c>
      <c r="H5" s="246" t="s">
        <v>3</v>
      </c>
      <c r="I5" s="161" t="s">
        <v>29</v>
      </c>
      <c r="J5" s="151" t="s">
        <v>372</v>
      </c>
      <c r="K5" s="151" t="s">
        <v>373</v>
      </c>
      <c r="L5" s="246" t="s">
        <v>3</v>
      </c>
      <c r="M5" s="161" t="s">
        <v>29</v>
      </c>
    </row>
    <row r="6" spans="1:14" x14ac:dyDescent="0.2">
      <c r="A6" s="691"/>
      <c r="B6" s="155"/>
      <c r="C6" s="155"/>
      <c r="D6" s="248" t="s">
        <v>4</v>
      </c>
      <c r="E6" s="155" t="s">
        <v>30</v>
      </c>
      <c r="F6" s="160"/>
      <c r="G6" s="160"/>
      <c r="H6" s="246" t="s">
        <v>4</v>
      </c>
      <c r="I6" s="155" t="s">
        <v>30</v>
      </c>
      <c r="J6" s="160"/>
      <c r="K6" s="160"/>
      <c r="L6" s="246" t="s">
        <v>4</v>
      </c>
      <c r="M6" s="155" t="s">
        <v>30</v>
      </c>
    </row>
    <row r="7" spans="1:14" ht="15.75" x14ac:dyDescent="0.2">
      <c r="A7" s="14" t="s">
        <v>23</v>
      </c>
      <c r="B7" s="307">
        <v>344131.87199999997</v>
      </c>
      <c r="C7" s="308">
        <v>337672.86300000001</v>
      </c>
      <c r="D7" s="352">
        <f t="shared" ref="D7:D10" si="0">IF(B7=0, "    ---- ", IF(ABS(ROUND(100/B7*C7-100,1))&lt;999,ROUND(100/B7*C7-100,1),IF(ROUND(100/B7*C7-100,1)&gt;999,999,-999)))</f>
        <v>-1.9</v>
      </c>
      <c r="E7" s="11">
        <f>IFERROR(100/'Skjema total MA'!C7*C7,0)</f>
        <v>13.20848472836677</v>
      </c>
      <c r="F7" s="307">
        <v>900010.77099999995</v>
      </c>
      <c r="G7" s="308">
        <v>627778.83200000005</v>
      </c>
      <c r="H7" s="352">
        <f>IF(F7=0, "    ---- ", IF(ABS(ROUND(100/F7*G7-100,1))&lt;999,ROUND(100/F7*G7-100,1),IF(ROUND(100/F7*G7-100,1)&gt;999,999,-999)))</f>
        <v>-30.2</v>
      </c>
      <c r="I7" s="159">
        <f>IFERROR(100/'Skjema total MA'!F7*G7,0)</f>
        <v>16.872907449439392</v>
      </c>
      <c r="J7" s="309">
        <f t="shared" ref="J7:K12" si="1">SUM(B7,F7)</f>
        <v>1244142.6429999999</v>
      </c>
      <c r="K7" s="310">
        <f t="shared" si="1"/>
        <v>965451.69500000007</v>
      </c>
      <c r="L7" s="428">
        <f>IF(J7=0, "    ---- ", IF(ABS(ROUND(100/J7*K7-100,1))&lt;999,ROUND(100/J7*K7-100,1),IF(ROUND(100/J7*K7-100,1)&gt;999,999,-999)))</f>
        <v>-22.4</v>
      </c>
      <c r="M7" s="11">
        <f>IFERROR(100/'Skjema total MA'!I7*K7,0)</f>
        <v>15.380496161264196</v>
      </c>
    </row>
    <row r="8" spans="1:14" ht="15.75" x14ac:dyDescent="0.2">
      <c r="A8" s="21" t="s">
        <v>25</v>
      </c>
      <c r="B8" s="283">
        <v>129031.757</v>
      </c>
      <c r="C8" s="284">
        <v>128519.679</v>
      </c>
      <c r="D8" s="165">
        <f t="shared" si="0"/>
        <v>-0.4</v>
      </c>
      <c r="E8" s="27">
        <f>IFERROR(100/'Skjema total MA'!C8*C8,0)</f>
        <v>8.1145570532497953</v>
      </c>
      <c r="F8" s="287"/>
      <c r="G8" s="288"/>
      <c r="H8" s="165"/>
      <c r="I8" s="175"/>
      <c r="J8" s="234">
        <f t="shared" si="1"/>
        <v>129031.757</v>
      </c>
      <c r="K8" s="289">
        <f t="shared" si="1"/>
        <v>128519.679</v>
      </c>
      <c r="L8" s="256">
        <f t="shared" ref="L8:L9" si="2">IF(J8=0, "    ---- ", IF(ABS(ROUND(100/J8*K8-100,1))&lt;999,ROUND(100/J8*K8-100,1),IF(ROUND(100/J8*K8-100,1)&gt;999,999,-999)))</f>
        <v>-0.4</v>
      </c>
      <c r="M8" s="27">
        <f>IFERROR(100/'Skjema total MA'!I8*K8,0)</f>
        <v>8.1145570532497953</v>
      </c>
    </row>
    <row r="9" spans="1:14" ht="15.75" x14ac:dyDescent="0.2">
      <c r="A9" s="21" t="s">
        <v>24</v>
      </c>
      <c r="B9" s="283">
        <v>37007.317000000003</v>
      </c>
      <c r="C9" s="284">
        <v>35899.978999999999</v>
      </c>
      <c r="D9" s="165">
        <f t="shared" si="0"/>
        <v>-3</v>
      </c>
      <c r="E9" s="27">
        <f>IFERROR(100/'Skjema total MA'!C9*C9,0)</f>
        <v>5.9435661906155541</v>
      </c>
      <c r="F9" s="287"/>
      <c r="G9" s="288"/>
      <c r="H9" s="165"/>
      <c r="I9" s="175"/>
      <c r="J9" s="234">
        <f t="shared" si="1"/>
        <v>37007.317000000003</v>
      </c>
      <c r="K9" s="289">
        <f t="shared" si="1"/>
        <v>35899.978999999999</v>
      </c>
      <c r="L9" s="256">
        <f t="shared" si="2"/>
        <v>-3</v>
      </c>
      <c r="M9" s="27">
        <f>IFERROR(100/'Skjema total MA'!I9*K9,0)</f>
        <v>5.9435661906155541</v>
      </c>
    </row>
    <row r="10" spans="1:14" ht="15.75" x14ac:dyDescent="0.2">
      <c r="A10" s="13" t="s">
        <v>383</v>
      </c>
      <c r="B10" s="311">
        <v>4090756.0920000002</v>
      </c>
      <c r="C10" s="312">
        <v>4052377.8470000001</v>
      </c>
      <c r="D10" s="170">
        <f t="shared" si="0"/>
        <v>-0.9</v>
      </c>
      <c r="E10" s="11">
        <f>IFERROR(100/'Skjema total MA'!C10*C10,0)</f>
        <v>18.796321044610334</v>
      </c>
      <c r="F10" s="311">
        <v>5811564.5640000002</v>
      </c>
      <c r="G10" s="312">
        <v>6728820.176</v>
      </c>
      <c r="H10" s="170">
        <f>IF(F10=0, "    ---- ", IF(ABS(ROUND(100/F10*G10-100,1))&lt;999,ROUND(100/F10*G10-100,1),IF(ROUND(100/F10*G10-100,1)&gt;999,999,-999)))</f>
        <v>15.8</v>
      </c>
      <c r="I10" s="159">
        <f>IFERROR(100/'Skjema total MA'!F10*G10,0)</f>
        <v>15.540088880847824</v>
      </c>
      <c r="J10" s="309">
        <f t="shared" si="1"/>
        <v>9902320.6559999995</v>
      </c>
      <c r="K10" s="310">
        <f t="shared" si="1"/>
        <v>10781198.023</v>
      </c>
      <c r="L10" s="429">
        <f>IF(J10=0, "    ---- ", IF(ABS(ROUND(100/J10*K10-100,1))&lt;999,ROUND(100/J10*K10-100,1),IF(ROUND(100/J10*K10-100,1)&gt;999,999,-999)))</f>
        <v>8.9</v>
      </c>
      <c r="M10" s="11">
        <f>IFERROR(100/'Skjema total MA'!I10*K10,0)</f>
        <v>16.622472044701166</v>
      </c>
    </row>
    <row r="11" spans="1:14" s="43" customFormat="1" ht="15.75" x14ac:dyDescent="0.2">
      <c r="A11" s="13" t="s">
        <v>384</v>
      </c>
      <c r="B11" s="311"/>
      <c r="C11" s="312"/>
      <c r="D11" s="170"/>
      <c r="E11" s="11"/>
      <c r="F11" s="311">
        <v>2796.28</v>
      </c>
      <c r="G11" s="312">
        <v>12172.494000000001</v>
      </c>
      <c r="H11" s="170">
        <f>IF(F11=0, "    ---- ", IF(ABS(ROUND(100/F11*G11-100,1))&lt;999,ROUND(100/F11*G11-100,1),IF(ROUND(100/F11*G11-100,1)&gt;999,999,-999)))</f>
        <v>335.3</v>
      </c>
      <c r="I11" s="159">
        <f>IFERROR(100/'Skjema total MA'!F11*G11,0)</f>
        <v>8.8090602172027452</v>
      </c>
      <c r="J11" s="309">
        <f t="shared" si="1"/>
        <v>2796.28</v>
      </c>
      <c r="K11" s="310">
        <f t="shared" si="1"/>
        <v>12172.494000000001</v>
      </c>
      <c r="L11" s="429">
        <f>IF(J11=0, "    ---- ", IF(ABS(ROUND(100/J11*K11-100,1))&lt;999,ROUND(100/J11*K11-100,1),IF(ROUND(100/J11*K11-100,1)&gt;999,999,-999)))</f>
        <v>335.3</v>
      </c>
      <c r="M11" s="11">
        <f>IFERROR(100/'Skjema total MA'!I11*K11,0)</f>
        <v>8.4294990425132816</v>
      </c>
      <c r="N11" s="142"/>
    </row>
    <row r="12" spans="1:14" s="43" customFormat="1" ht="15.75" x14ac:dyDescent="0.2">
      <c r="A12" s="41" t="s">
        <v>385</v>
      </c>
      <c r="B12" s="313"/>
      <c r="C12" s="314"/>
      <c r="D12" s="168"/>
      <c r="E12" s="36"/>
      <c r="F12" s="313">
        <v>22590.572</v>
      </c>
      <c r="G12" s="314">
        <v>23453.985000000001</v>
      </c>
      <c r="H12" s="168">
        <f>IF(F12=0, "    ---- ", IF(ABS(ROUND(100/F12*G12-100,1))&lt;999,ROUND(100/F12*G12-100,1),IF(ROUND(100/F12*G12-100,1)&gt;999,999,-999)))</f>
        <v>3.8</v>
      </c>
      <c r="I12" s="168">
        <f>IFERROR(100/'Skjema total MA'!F12*G12,0)</f>
        <v>17.970446011310962</v>
      </c>
      <c r="J12" s="315">
        <f t="shared" si="1"/>
        <v>22590.572</v>
      </c>
      <c r="K12" s="316">
        <f t="shared" si="1"/>
        <v>23453.985000000001</v>
      </c>
      <c r="L12" s="430">
        <f>IF(J12=0, "    ---- ", IF(ABS(ROUND(100/J12*K12-100,1))&lt;999,ROUND(100/J12*K12-100,1),IF(ROUND(100/J12*K12-100,1)&gt;999,999,-999)))</f>
        <v>3.8</v>
      </c>
      <c r="M12" s="36">
        <f>IFERROR(100/'Skjema total MA'!I12*K12,0)</f>
        <v>17.974577648350969</v>
      </c>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271</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268</v>
      </c>
      <c r="B17" s="156"/>
      <c r="C17" s="156"/>
      <c r="D17" s="150"/>
      <c r="E17" s="150"/>
      <c r="F17" s="156"/>
      <c r="G17" s="156"/>
      <c r="H17" s="156"/>
      <c r="I17" s="156"/>
      <c r="J17" s="156"/>
      <c r="K17" s="156"/>
      <c r="L17" s="156"/>
      <c r="M17" s="156"/>
    </row>
    <row r="18" spans="1:14" ht="15.75" x14ac:dyDescent="0.25">
      <c r="B18" s="728"/>
      <c r="C18" s="728"/>
      <c r="D18" s="728"/>
      <c r="E18" s="300"/>
      <c r="F18" s="728"/>
      <c r="G18" s="728"/>
      <c r="H18" s="728"/>
      <c r="I18" s="300"/>
      <c r="J18" s="728"/>
      <c r="K18" s="728"/>
      <c r="L18" s="728"/>
      <c r="M18" s="300"/>
    </row>
    <row r="19" spans="1:14" x14ac:dyDescent="0.2">
      <c r="A19" s="143"/>
      <c r="B19" s="724" t="s">
        <v>0</v>
      </c>
      <c r="C19" s="725"/>
      <c r="D19" s="725"/>
      <c r="E19" s="302"/>
      <c r="F19" s="724" t="s">
        <v>1</v>
      </c>
      <c r="G19" s="725"/>
      <c r="H19" s="725"/>
      <c r="I19" s="305"/>
      <c r="J19" s="724" t="s">
        <v>2</v>
      </c>
      <c r="K19" s="725"/>
      <c r="L19" s="725"/>
      <c r="M19" s="305"/>
    </row>
    <row r="20" spans="1:14" x14ac:dyDescent="0.2">
      <c r="A20" s="140" t="s">
        <v>5</v>
      </c>
      <c r="B20" s="243" t="s">
        <v>372</v>
      </c>
      <c r="C20" s="243" t="s">
        <v>373</v>
      </c>
      <c r="D20" s="161" t="s">
        <v>3</v>
      </c>
      <c r="E20" s="306" t="s">
        <v>29</v>
      </c>
      <c r="F20" s="243" t="s">
        <v>372</v>
      </c>
      <c r="G20" s="243" t="s">
        <v>373</v>
      </c>
      <c r="H20" s="161" t="s">
        <v>3</v>
      </c>
      <c r="I20" s="161" t="s">
        <v>29</v>
      </c>
      <c r="J20" s="243" t="s">
        <v>372</v>
      </c>
      <c r="K20" s="243" t="s">
        <v>373</v>
      </c>
      <c r="L20" s="161" t="s">
        <v>3</v>
      </c>
      <c r="M20" s="161" t="s">
        <v>29</v>
      </c>
    </row>
    <row r="21" spans="1:14" x14ac:dyDescent="0.2">
      <c r="A21" s="692"/>
      <c r="B21" s="155"/>
      <c r="C21" s="155"/>
      <c r="D21" s="248" t="s">
        <v>4</v>
      </c>
      <c r="E21" s="155" t="s">
        <v>30</v>
      </c>
      <c r="F21" s="160"/>
      <c r="G21" s="160"/>
      <c r="H21" s="246" t="s">
        <v>4</v>
      </c>
      <c r="I21" s="155" t="s">
        <v>30</v>
      </c>
      <c r="J21" s="160"/>
      <c r="K21" s="160"/>
      <c r="L21" s="155" t="s">
        <v>4</v>
      </c>
      <c r="M21" s="155" t="s">
        <v>30</v>
      </c>
    </row>
    <row r="22" spans="1:14" ht="15.75" x14ac:dyDescent="0.2">
      <c r="A22" s="14" t="s">
        <v>23</v>
      </c>
      <c r="B22" s="317">
        <v>5877.9229999999998</v>
      </c>
      <c r="C22" s="317">
        <v>5079.3490000000002</v>
      </c>
      <c r="D22" s="352">
        <f t="shared" ref="D22:D37" si="3">IF(B22=0, "    ---- ", IF(ABS(ROUND(100/B22*C22-100,1))&lt;999,ROUND(100/B22*C22-100,1),IF(ROUND(100/B22*C22-100,1)&gt;999,999,-999)))</f>
        <v>-13.6</v>
      </c>
      <c r="E22" s="11">
        <f>IFERROR(100/'Skjema total MA'!C22*C22,0)</f>
        <v>0.56703904741298883</v>
      </c>
      <c r="F22" s="319">
        <v>7378.9629999999997</v>
      </c>
      <c r="G22" s="319">
        <v>203093.29</v>
      </c>
      <c r="H22" s="352">
        <f>IF(F22=0, "    ---- ", IF(ABS(ROUND(100/F22*G22-100,1))&lt;999,ROUND(100/F22*G22-100,1),IF(ROUND(100/F22*G22-100,1)&gt;999,999,-999)))</f>
        <v>999</v>
      </c>
      <c r="I22" s="11">
        <f>IFERROR(100/'Skjema total MA'!F22*G22,0)</f>
        <v>37.693769754352459</v>
      </c>
      <c r="J22" s="317">
        <f t="shared" ref="J22:J37" si="4">SUM(B22,F22)</f>
        <v>13256.885999999999</v>
      </c>
      <c r="K22" s="317">
        <f t="shared" ref="K22:K37" si="5">SUM(C22,G22)</f>
        <v>208172.639</v>
      </c>
      <c r="L22" s="428">
        <f>IF(J22=0, "    ---- ", IF(ABS(ROUND(100/J22*K22-100,1))&lt;999,ROUND(100/J22*K22-100,1),IF(ROUND(100/J22*K22-100,1)&gt;999,999,-999)))</f>
        <v>999</v>
      </c>
      <c r="M22" s="24">
        <f>IFERROR(100/'Skjema total MA'!I22*K22,0)</f>
        <v>14.511202044422362</v>
      </c>
    </row>
    <row r="23" spans="1:14" ht="15.75" x14ac:dyDescent="0.2">
      <c r="A23" s="297" t="s">
        <v>392</v>
      </c>
      <c r="B23" s="283"/>
      <c r="C23" s="283">
        <v>658.55499999999995</v>
      </c>
      <c r="D23" s="165" t="str">
        <f t="shared" si="3"/>
        <v xml:space="preserve">    ---- </v>
      </c>
      <c r="E23" s="11">
        <f>IFERROR(100/'Skjema total MA'!C23*C23,0)</f>
        <v>0.10264251591369472</v>
      </c>
      <c r="F23" s="292"/>
      <c r="G23" s="292">
        <v>30533.653999999999</v>
      </c>
      <c r="H23" s="165" t="str">
        <f t="shared" ref="H23:H26" si="6">IF(F23=0, "    ---- ", IF(ABS(ROUND(100/F23*G23-100,1))&lt;999,ROUND(100/F23*G23-100,1),IF(ROUND(100/F23*G23-100,1)&gt;999,999,-999)))</f>
        <v xml:space="preserve">    ---- </v>
      </c>
      <c r="I23" s="418">
        <f>IFERROR(100/'Skjema total MA'!F23*G23,0)</f>
        <v>38.634092735895692</v>
      </c>
      <c r="J23" s="292"/>
      <c r="K23" s="292">
        <f t="shared" si="5"/>
        <v>31192.208999999999</v>
      </c>
      <c r="L23" s="165" t="str">
        <f>IF(J23=0, "    ---- ", IF(ABS(ROUND(100/J23*K23-100,1))&lt;999,ROUND(100/J23*K23-100,1),IF(ROUND(100/J23*K23-100,1)&gt;999,999,-999)))</f>
        <v xml:space="preserve">    ---- </v>
      </c>
      <c r="M23" s="23">
        <f>IFERROR(100/'Skjema total MA'!I23*K23,0)</f>
        <v>4.3284426521678183</v>
      </c>
    </row>
    <row r="24" spans="1:14" ht="15.75" x14ac:dyDescent="0.2">
      <c r="A24" s="297" t="s">
        <v>393</v>
      </c>
      <c r="B24" s="283"/>
      <c r="C24" s="283">
        <v>4420.7939999999999</v>
      </c>
      <c r="D24" s="165" t="str">
        <f t="shared" si="3"/>
        <v xml:space="preserve">    ---- </v>
      </c>
      <c r="E24" s="11">
        <f>IFERROR(100/'Skjema total MA'!C24*C24,0)</f>
        <v>61.993093332309947</v>
      </c>
      <c r="F24" s="292"/>
      <c r="G24" s="292">
        <v>34919.910000000003</v>
      </c>
      <c r="H24" s="165" t="str">
        <f t="shared" si="6"/>
        <v xml:space="preserve">    ---- </v>
      </c>
      <c r="I24" s="418">
        <f>IFERROR(100/'Skjema total MA'!F24*G24,0)</f>
        <v>100.13191263634074</v>
      </c>
      <c r="J24" s="292"/>
      <c r="K24" s="292">
        <f t="shared" si="5"/>
        <v>39340.704000000005</v>
      </c>
      <c r="L24" s="165" t="str">
        <f t="shared" ref="L24:L26" si="7">IF(J24=0, "    ---- ", IF(ABS(ROUND(100/J24*K24-100,1))&lt;999,ROUND(100/J24*K24-100,1),IF(ROUND(100/J24*K24-100,1)&gt;999,999,-999)))</f>
        <v xml:space="preserve">    ---- </v>
      </c>
      <c r="M24" s="23">
        <f>IFERROR(100/'Skjema total MA'!I24*K24,0)</f>
        <v>93.657161522523324</v>
      </c>
    </row>
    <row r="25" spans="1:14" ht="15.75" x14ac:dyDescent="0.2">
      <c r="A25" s="297" t="s">
        <v>394</v>
      </c>
      <c r="B25" s="283"/>
      <c r="C25" s="283"/>
      <c r="D25" s="165"/>
      <c r="E25" s="11"/>
      <c r="F25" s="292"/>
      <c r="G25" s="292">
        <v>122</v>
      </c>
      <c r="H25" s="165" t="str">
        <f t="shared" si="6"/>
        <v xml:space="preserve">    ---- </v>
      </c>
      <c r="I25" s="418">
        <f>IFERROR(100/'Skjema total MA'!F25*G25,0)</f>
        <v>0.22404594762501645</v>
      </c>
      <c r="J25" s="292"/>
      <c r="K25" s="292">
        <f t="shared" si="5"/>
        <v>122</v>
      </c>
      <c r="L25" s="165" t="str">
        <f t="shared" si="7"/>
        <v xml:space="preserve">    ---- </v>
      </c>
      <c r="M25" s="23">
        <f>IFERROR(100/'Skjema total MA'!I25*K25,0)</f>
        <v>0.13530731757852113</v>
      </c>
    </row>
    <row r="26" spans="1:14" ht="15.75" x14ac:dyDescent="0.2">
      <c r="A26" s="297" t="s">
        <v>395</v>
      </c>
      <c r="B26" s="283"/>
      <c r="C26" s="283"/>
      <c r="D26" s="165"/>
      <c r="E26" s="11"/>
      <c r="F26" s="292"/>
      <c r="G26" s="292">
        <v>137517.726</v>
      </c>
      <c r="H26" s="165" t="str">
        <f t="shared" si="6"/>
        <v xml:space="preserve">    ---- </v>
      </c>
      <c r="I26" s="418">
        <f>IFERROR(100/'Skjema total MA'!F26*G26,0)</f>
        <v>37.123051374822836</v>
      </c>
      <c r="J26" s="292"/>
      <c r="K26" s="292">
        <f t="shared" si="5"/>
        <v>137517.726</v>
      </c>
      <c r="L26" s="165" t="str">
        <f t="shared" si="7"/>
        <v xml:space="preserve">    ---- </v>
      </c>
      <c r="M26" s="23">
        <f>IFERROR(100/'Skjema total MA'!I26*K26,0)</f>
        <v>37.123051374822836</v>
      </c>
    </row>
    <row r="27" spans="1:14" x14ac:dyDescent="0.2">
      <c r="A27" s="297" t="s">
        <v>11</v>
      </c>
      <c r="B27" s="283"/>
      <c r="C27" s="283"/>
      <c r="D27" s="165"/>
      <c r="E27" s="11"/>
      <c r="F27" s="292"/>
      <c r="G27" s="292"/>
      <c r="H27" s="165"/>
      <c r="I27" s="418"/>
      <c r="J27" s="292"/>
      <c r="K27" s="292"/>
      <c r="L27" s="165"/>
      <c r="M27" s="23"/>
    </row>
    <row r="28" spans="1:14" ht="15.75" x14ac:dyDescent="0.2">
      <c r="A28" s="49" t="s">
        <v>272</v>
      </c>
      <c r="B28" s="44">
        <v>106407.423</v>
      </c>
      <c r="C28" s="289">
        <v>102977.201</v>
      </c>
      <c r="D28" s="165">
        <f t="shared" si="3"/>
        <v>-3.2</v>
      </c>
      <c r="E28" s="11">
        <f>IFERROR(100/'Skjema total MA'!C28*C28,0)</f>
        <v>9.422932471379827</v>
      </c>
      <c r="F28" s="234"/>
      <c r="G28" s="289"/>
      <c r="H28" s="165"/>
      <c r="I28" s="27"/>
      <c r="J28" s="44">
        <f t="shared" si="4"/>
        <v>106407.423</v>
      </c>
      <c r="K28" s="44">
        <f t="shared" si="5"/>
        <v>102977.201</v>
      </c>
      <c r="L28" s="256">
        <f>IF(J28=0, "    ---- ", IF(ABS(ROUND(100/J28*K28-100,1))&lt;999,ROUND(100/J28*K28-100,1),IF(ROUND(100/J28*K28-100,1)&gt;999,999,-999)))</f>
        <v>-3.2</v>
      </c>
      <c r="M28" s="23">
        <f>IFERROR(100/'Skjema total MA'!I28*K28,0)</f>
        <v>9.422932471379827</v>
      </c>
    </row>
    <row r="29" spans="1:14" s="3" customFormat="1" ht="15.75" x14ac:dyDescent="0.2">
      <c r="A29" s="13" t="s">
        <v>383</v>
      </c>
      <c r="B29" s="236">
        <v>11602897.105</v>
      </c>
      <c r="C29" s="236">
        <v>10794750</v>
      </c>
      <c r="D29" s="170">
        <f t="shared" si="3"/>
        <v>-7</v>
      </c>
      <c r="E29" s="11">
        <f>IFERROR(100/'Skjema total MA'!C29*C29,0)</f>
        <v>21.819309653724837</v>
      </c>
      <c r="F29" s="309">
        <v>3685909.298</v>
      </c>
      <c r="G29" s="309">
        <v>4268690.3020000001</v>
      </c>
      <c r="H29" s="170">
        <f>IF(F29=0, "    ---- ", IF(ABS(ROUND(100/F29*G29-100,1))&lt;999,ROUND(100/F29*G29-100,1),IF(ROUND(100/F29*G29-100,1)&gt;999,999,-999)))</f>
        <v>15.8</v>
      </c>
      <c r="I29" s="11">
        <f>IFERROR(100/'Skjema total MA'!F29*G29,0)</f>
        <v>20.954903240597517</v>
      </c>
      <c r="J29" s="236">
        <f t="shared" si="4"/>
        <v>15288806.403000001</v>
      </c>
      <c r="K29" s="236">
        <f t="shared" si="5"/>
        <v>15063440.302000001</v>
      </c>
      <c r="L29" s="429">
        <f>IF(J29=0, "    ---- ", IF(ABS(ROUND(100/J29*K29-100,1))&lt;999,ROUND(100/J29*K29-100,1),IF(ROUND(100/J29*K29-100,1)&gt;999,999,-999)))</f>
        <v>-1.5</v>
      </c>
      <c r="M29" s="24">
        <f>IFERROR(100/'Skjema total MA'!I29*K29,0)</f>
        <v>21.567195933425538</v>
      </c>
      <c r="N29" s="147"/>
    </row>
    <row r="30" spans="1:14" s="3" customFormat="1" ht="15.75" x14ac:dyDescent="0.2">
      <c r="A30" s="297" t="s">
        <v>392</v>
      </c>
      <c r="B30" s="283"/>
      <c r="C30" s="283">
        <v>1399576</v>
      </c>
      <c r="D30" s="165" t="str">
        <f t="shared" si="3"/>
        <v xml:space="preserve">    ---- </v>
      </c>
      <c r="E30" s="11">
        <f>IFERROR(100/'Skjema total MA'!C30*C30,0)</f>
        <v>11.850914773779968</v>
      </c>
      <c r="F30" s="292"/>
      <c r="G30" s="292">
        <v>520759.86499999999</v>
      </c>
      <c r="H30" s="165" t="str">
        <f t="shared" ref="H30:H33" si="8">IF(F30=0, "    ---- ", IF(ABS(ROUND(100/F30*G30-100,1))&lt;999,ROUND(100/F30*G30-100,1),IF(ROUND(100/F30*G30-100,1)&gt;999,999,-999)))</f>
        <v xml:space="preserve">    ---- </v>
      </c>
      <c r="I30" s="418">
        <f>IFERROR(100/'Skjema total MA'!F30*G30,0)</f>
        <v>11.9459839294336</v>
      </c>
      <c r="J30" s="292"/>
      <c r="K30" s="292">
        <f t="shared" si="5"/>
        <v>1920335.865</v>
      </c>
      <c r="L30" s="165" t="str">
        <f t="shared" ref="L30:L33" si="9">IF(J30=0, "    ---- ", IF(ABS(ROUND(100/J30*K30-100,1))&lt;999,ROUND(100/J30*K30-100,1),IF(ROUND(100/J30*K30-100,1)&gt;999,999,-999)))</f>
        <v xml:space="preserve">    ---- </v>
      </c>
      <c r="M30" s="23">
        <f>IFERROR(100/'Skjema total MA'!I30*K30,0)</f>
        <v>11.876545928716901</v>
      </c>
      <c r="N30" s="147"/>
    </row>
    <row r="31" spans="1:14" s="3" customFormat="1" ht="15.75" x14ac:dyDescent="0.2">
      <c r="A31" s="297" t="s">
        <v>393</v>
      </c>
      <c r="B31" s="283"/>
      <c r="C31" s="283">
        <v>9395174</v>
      </c>
      <c r="D31" s="165" t="str">
        <f t="shared" si="3"/>
        <v xml:space="preserve">    ---- </v>
      </c>
      <c r="E31" s="11">
        <f>IFERROR(100/'Skjema total MA'!C31*C31,0)</f>
        <v>27.014489695169377</v>
      </c>
      <c r="F31" s="292"/>
      <c r="G31" s="292">
        <v>2068526.4369999999</v>
      </c>
      <c r="H31" s="165" t="str">
        <f t="shared" si="8"/>
        <v xml:space="preserve">    ---- </v>
      </c>
      <c r="I31" s="418">
        <f>IFERROR(100/'Skjema total MA'!F31*G31,0)</f>
        <v>19.520160859607039</v>
      </c>
      <c r="J31" s="292"/>
      <c r="K31" s="292">
        <f t="shared" si="5"/>
        <v>11463700.436999999</v>
      </c>
      <c r="L31" s="165" t="str">
        <f t="shared" si="9"/>
        <v xml:space="preserve">    ---- </v>
      </c>
      <c r="M31" s="23">
        <f>IFERROR(100/'Skjema total MA'!I31*K31,0)</f>
        <v>25.264270801780512</v>
      </c>
      <c r="N31" s="147"/>
    </row>
    <row r="32" spans="1:14" ht="15.75" x14ac:dyDescent="0.2">
      <c r="A32" s="297" t="s">
        <v>394</v>
      </c>
      <c r="B32" s="283"/>
      <c r="C32" s="283"/>
      <c r="D32" s="165"/>
      <c r="E32" s="11"/>
      <c r="F32" s="292"/>
      <c r="G32" s="292">
        <v>1223462</v>
      </c>
      <c r="H32" s="165" t="str">
        <f t="shared" si="8"/>
        <v xml:space="preserve">    ---- </v>
      </c>
      <c r="I32" s="418">
        <f>IFERROR(100/'Skjema total MA'!F32*G32,0)</f>
        <v>29.311377814275499</v>
      </c>
      <c r="J32" s="292"/>
      <c r="K32" s="292">
        <f t="shared" si="5"/>
        <v>1223462</v>
      </c>
      <c r="L32" s="165" t="str">
        <f t="shared" si="9"/>
        <v xml:space="preserve">    ---- </v>
      </c>
      <c r="M32" s="23">
        <f>IFERROR(100/'Skjema total MA'!I32*K32,0)</f>
        <v>22.216126631553166</v>
      </c>
    </row>
    <row r="33" spans="1:14" ht="15.75" x14ac:dyDescent="0.2">
      <c r="A33" s="297" t="s">
        <v>395</v>
      </c>
      <c r="B33" s="283"/>
      <c r="C33" s="283"/>
      <c r="D33" s="165"/>
      <c r="E33" s="11"/>
      <c r="F33" s="292"/>
      <c r="G33" s="292">
        <v>455942</v>
      </c>
      <c r="H33" s="165" t="str">
        <f t="shared" si="8"/>
        <v xml:space="preserve">    ---- </v>
      </c>
      <c r="I33" s="418">
        <f>IFERROR(100/'Skjema total MA'!F34*G33,0)</f>
        <v>1667.0754013364503</v>
      </c>
      <c r="J33" s="292"/>
      <c r="K33" s="292">
        <f t="shared" si="5"/>
        <v>455942</v>
      </c>
      <c r="L33" s="165" t="str">
        <f t="shared" si="9"/>
        <v xml:space="preserve">    ---- </v>
      </c>
      <c r="M33" s="23">
        <f>IFERROR(100/'Skjema total MA'!I34*K33,0)</f>
        <v>1148.8561445729247</v>
      </c>
    </row>
    <row r="34" spans="1:14" ht="15.75" x14ac:dyDescent="0.2">
      <c r="A34" s="13" t="s">
        <v>384</v>
      </c>
      <c r="B34" s="236">
        <v>4560.0150000000003</v>
      </c>
      <c r="C34" s="310">
        <v>2370.9430000000002</v>
      </c>
      <c r="D34" s="170">
        <f t="shared" si="3"/>
        <v>-48</v>
      </c>
      <c r="E34" s="11">
        <f>IFERROR(100/'Skjema total MA'!C34*C34,0)</f>
        <v>19.218472242932179</v>
      </c>
      <c r="F34" s="309">
        <v>6251.0060000000003</v>
      </c>
      <c r="G34" s="310">
        <v>7840.8770000000004</v>
      </c>
      <c r="H34" s="170">
        <f>IF(F34=0, "    ---- ", IF(ABS(ROUND(100/F34*G34-100,1))&lt;999,ROUND(100/F34*G34-100,1),IF(ROUND(100/F34*G34-100,1)&gt;999,999,-999)))</f>
        <v>25.4</v>
      </c>
      <c r="I34" s="11">
        <f>IFERROR(100/'Skjema total MA'!F34*G34,0)</f>
        <v>28.668850800331498</v>
      </c>
      <c r="J34" s="236">
        <f t="shared" si="4"/>
        <v>10811.021000000001</v>
      </c>
      <c r="K34" s="236">
        <f t="shared" si="5"/>
        <v>10211.82</v>
      </c>
      <c r="L34" s="429">
        <f>IF(J34=0, "    ---- ", IF(ABS(ROUND(100/J34*K34-100,1))&lt;999,ROUND(100/J34*K34-100,1),IF(ROUND(100/J34*K34-100,1)&gt;999,999,-999)))</f>
        <v>-5.5</v>
      </c>
      <c r="M34" s="24">
        <f>IFERROR(100/'Skjema total MA'!I34*K34,0)</f>
        <v>25.731150353055178</v>
      </c>
    </row>
    <row r="35" spans="1:14" ht="15.75" x14ac:dyDescent="0.2">
      <c r="A35" s="13" t="s">
        <v>385</v>
      </c>
      <c r="B35" s="236">
        <v>2769.85</v>
      </c>
      <c r="C35" s="310">
        <v>936.154</v>
      </c>
      <c r="D35" s="170">
        <f t="shared" si="3"/>
        <v>-66.2</v>
      </c>
      <c r="E35" s="11">
        <f>IFERROR(100/'Skjema total MA'!C35*C35,0)</f>
        <v>-4.8717514021957147</v>
      </c>
      <c r="F35" s="309">
        <v>8931.8680000000004</v>
      </c>
      <c r="G35" s="310">
        <v>6559.2920000000004</v>
      </c>
      <c r="H35" s="170">
        <f>IF(F35=0, "    ---- ", IF(ABS(ROUND(100/F35*G35-100,1))&lt;999,ROUND(100/F35*G35-100,1),IF(ROUND(100/F35*G35-100,1)&gt;999,999,-999)))</f>
        <v>-26.6</v>
      </c>
      <c r="I35" s="11">
        <f>IFERROR(100/'Skjema total MA'!F35*G35,0)</f>
        <v>12.083454865528132</v>
      </c>
      <c r="J35" s="236">
        <f t="shared" si="4"/>
        <v>11701.718000000001</v>
      </c>
      <c r="K35" s="236">
        <f t="shared" si="5"/>
        <v>7495.4459999999999</v>
      </c>
      <c r="L35" s="429">
        <f>IF(J35=0, "    ---- ", IF(ABS(ROUND(100/J35*K35-100,1))&lt;999,ROUND(100/J35*K35-100,1),IF(ROUND(100/J35*K35-100,1)&gt;999,999,-999)))</f>
        <v>-35.9</v>
      </c>
      <c r="M35" s="24">
        <f>IFERROR(100/'Skjema total MA'!I35*K35,0)</f>
        <v>21.374468622262174</v>
      </c>
    </row>
    <row r="36" spans="1:14" ht="15.75" x14ac:dyDescent="0.2">
      <c r="A36" s="12" t="s">
        <v>280</v>
      </c>
      <c r="B36" s="236">
        <v>32.338000000000001</v>
      </c>
      <c r="C36" s="310">
        <v>33.963000000000001</v>
      </c>
      <c r="D36" s="170">
        <f t="shared" si="3"/>
        <v>5</v>
      </c>
      <c r="E36" s="11">
        <f>100/'Skjema total MA'!C36*C36</f>
        <v>1.4276388493641978</v>
      </c>
      <c r="F36" s="320"/>
      <c r="G36" s="321"/>
      <c r="H36" s="170"/>
      <c r="I36" s="435">
        <f>IFERROR(100/'Skjema total MA'!F36*G36,0)</f>
        <v>0</v>
      </c>
      <c r="J36" s="236">
        <f t="shared" si="4"/>
        <v>32.338000000000001</v>
      </c>
      <c r="K36" s="236">
        <f t="shared" si="5"/>
        <v>33.963000000000001</v>
      </c>
      <c r="L36" s="429"/>
      <c r="M36" s="24">
        <f>IFERROR(100/'Skjema total MA'!I36*K36,0)</f>
        <v>1.4276388493641978</v>
      </c>
    </row>
    <row r="37" spans="1:14" ht="15.75" x14ac:dyDescent="0.2">
      <c r="A37" s="12" t="s">
        <v>387</v>
      </c>
      <c r="B37" s="236">
        <v>490174.47100000002</v>
      </c>
      <c r="C37" s="310">
        <v>480285.397</v>
      </c>
      <c r="D37" s="170">
        <f t="shared" si="3"/>
        <v>-2</v>
      </c>
      <c r="E37" s="11">
        <f>100/'Skjema total MA'!C37*C37</f>
        <v>12.239594203123092</v>
      </c>
      <c r="F37" s="320"/>
      <c r="G37" s="322"/>
      <c r="H37" s="170"/>
      <c r="I37" s="435">
        <f>IFERROR(100/'Skjema total MA'!F37*G37,0)</f>
        <v>0</v>
      </c>
      <c r="J37" s="236">
        <f t="shared" si="4"/>
        <v>490174.47100000002</v>
      </c>
      <c r="K37" s="236">
        <f t="shared" si="5"/>
        <v>480285.397</v>
      </c>
      <c r="L37" s="429"/>
      <c r="M37" s="24">
        <f>IFERROR(100/'Skjema total MA'!I37*K37,0)</f>
        <v>12.239594203123092</v>
      </c>
    </row>
    <row r="38" spans="1:14" ht="15.75" x14ac:dyDescent="0.2">
      <c r="A38" s="12" t="s">
        <v>388</v>
      </c>
      <c r="B38" s="236"/>
      <c r="C38" s="310"/>
      <c r="D38" s="170"/>
      <c r="E38" s="24"/>
      <c r="F38" s="320"/>
      <c r="G38" s="321"/>
      <c r="H38" s="170"/>
      <c r="I38" s="435"/>
      <c r="J38" s="236"/>
      <c r="K38" s="236"/>
      <c r="L38" s="429"/>
      <c r="M38" s="24"/>
    </row>
    <row r="39" spans="1:14" ht="15.75" x14ac:dyDescent="0.2">
      <c r="A39" s="18" t="s">
        <v>389</v>
      </c>
      <c r="B39" s="278"/>
      <c r="C39" s="316"/>
      <c r="D39" s="168"/>
      <c r="E39" s="36"/>
      <c r="F39" s="323"/>
      <c r="G39" s="324"/>
      <c r="H39" s="168"/>
      <c r="I39" s="36"/>
      <c r="J39" s="236"/>
      <c r="K39" s="236"/>
      <c r="L39" s="430"/>
      <c r="M39" s="36"/>
    </row>
    <row r="40" spans="1:14" ht="15.75" x14ac:dyDescent="0.25">
      <c r="A40" s="47"/>
      <c r="B40" s="255"/>
      <c r="C40" s="255"/>
      <c r="D40" s="729"/>
      <c r="E40" s="729"/>
      <c r="F40" s="729"/>
      <c r="G40" s="729"/>
      <c r="H40" s="729"/>
      <c r="I40" s="729"/>
      <c r="J40" s="729"/>
      <c r="K40" s="729"/>
      <c r="L40" s="729"/>
      <c r="M40" s="303"/>
    </row>
    <row r="41" spans="1:14" x14ac:dyDescent="0.2">
      <c r="A41" s="154"/>
    </row>
    <row r="42" spans="1:14" ht="15.75" x14ac:dyDescent="0.25">
      <c r="A42" s="146" t="s">
        <v>269</v>
      </c>
      <c r="B42" s="727"/>
      <c r="C42" s="727"/>
      <c r="D42" s="727"/>
      <c r="E42" s="300"/>
      <c r="F42" s="730"/>
      <c r="G42" s="730"/>
      <c r="H42" s="730"/>
      <c r="I42" s="303"/>
      <c r="J42" s="730"/>
      <c r="K42" s="730"/>
      <c r="L42" s="730"/>
      <c r="M42" s="303"/>
    </row>
    <row r="43" spans="1:14" ht="15.75" x14ac:dyDescent="0.25">
      <c r="A43" s="162"/>
      <c r="B43" s="304"/>
      <c r="C43" s="304"/>
      <c r="D43" s="304"/>
      <c r="E43" s="304"/>
      <c r="F43" s="303"/>
      <c r="G43" s="303"/>
      <c r="H43" s="303"/>
      <c r="I43" s="303"/>
      <c r="J43" s="303"/>
      <c r="K43" s="303"/>
      <c r="L43" s="303"/>
      <c r="M43" s="303"/>
    </row>
    <row r="44" spans="1:14" ht="15.75" x14ac:dyDescent="0.25">
      <c r="A44" s="249"/>
      <c r="B44" s="724" t="s">
        <v>0</v>
      </c>
      <c r="C44" s="725"/>
      <c r="D44" s="725"/>
      <c r="E44" s="244"/>
      <c r="F44" s="303"/>
      <c r="G44" s="303"/>
      <c r="H44" s="303"/>
      <c r="I44" s="303"/>
      <c r="J44" s="303"/>
      <c r="K44" s="303"/>
      <c r="L44" s="303"/>
      <c r="M44" s="303"/>
    </row>
    <row r="45" spans="1:14" s="3" customFormat="1" x14ac:dyDescent="0.2">
      <c r="A45" s="140"/>
      <c r="B45" s="172" t="s">
        <v>372</v>
      </c>
      <c r="C45" s="172" t="s">
        <v>373</v>
      </c>
      <c r="D45" s="161" t="s">
        <v>3</v>
      </c>
      <c r="E45" s="161" t="s">
        <v>29</v>
      </c>
      <c r="F45" s="174"/>
      <c r="G45" s="174"/>
      <c r="H45" s="173"/>
      <c r="I45" s="173"/>
      <c r="J45" s="174"/>
      <c r="K45" s="174"/>
      <c r="L45" s="173"/>
      <c r="M45" s="173"/>
      <c r="N45" s="147"/>
    </row>
    <row r="46" spans="1:14" s="3" customFormat="1" x14ac:dyDescent="0.2">
      <c r="A46" s="692"/>
      <c r="B46" s="245"/>
      <c r="C46" s="245"/>
      <c r="D46" s="246" t="s">
        <v>4</v>
      </c>
      <c r="E46" s="155" t="s">
        <v>30</v>
      </c>
      <c r="F46" s="173"/>
      <c r="G46" s="173"/>
      <c r="H46" s="173"/>
      <c r="I46" s="173"/>
      <c r="J46" s="173"/>
      <c r="K46" s="173"/>
      <c r="L46" s="173"/>
      <c r="M46" s="173"/>
      <c r="N46" s="147"/>
    </row>
    <row r="47" spans="1:14" s="3" customFormat="1" ht="15.75" x14ac:dyDescent="0.2">
      <c r="A47" s="14" t="s">
        <v>23</v>
      </c>
      <c r="B47" s="311">
        <v>478030.76</v>
      </c>
      <c r="C47" s="312">
        <v>479074.44400000002</v>
      </c>
      <c r="D47" s="428">
        <f t="shared" ref="D47:D57" si="10">IF(B47=0, "    ---- ", IF(ABS(ROUND(100/B47*C47-100,1))&lt;999,ROUND(100/B47*C47-100,1),IF(ROUND(100/B47*C47-100,1)&gt;999,999,-999)))</f>
        <v>0.2</v>
      </c>
      <c r="E47" s="11">
        <f>IFERROR(100/'Skjema total MA'!C47*C47,0)</f>
        <v>15.807069420284328</v>
      </c>
      <c r="F47" s="144"/>
      <c r="G47" s="33"/>
      <c r="H47" s="158"/>
      <c r="I47" s="158"/>
      <c r="J47" s="37"/>
      <c r="K47" s="37"/>
      <c r="L47" s="158"/>
      <c r="M47" s="158"/>
      <c r="N47" s="147"/>
    </row>
    <row r="48" spans="1:14" s="3" customFormat="1" ht="15.75" x14ac:dyDescent="0.2">
      <c r="A48" s="38" t="s">
        <v>396</v>
      </c>
      <c r="B48" s="283">
        <v>211590.495</v>
      </c>
      <c r="C48" s="284">
        <v>179199.29699999999</v>
      </c>
      <c r="D48" s="256">
        <f t="shared" si="10"/>
        <v>-15.3</v>
      </c>
      <c r="E48" s="27">
        <f>IFERROR(100/'Skjema total MA'!C48*C48,0)</f>
        <v>10.701147338337421</v>
      </c>
      <c r="F48" s="144"/>
      <c r="G48" s="33"/>
      <c r="H48" s="144"/>
      <c r="I48" s="144"/>
      <c r="J48" s="33"/>
      <c r="K48" s="33"/>
      <c r="L48" s="158"/>
      <c r="M48" s="158"/>
      <c r="N48" s="147"/>
    </row>
    <row r="49" spans="1:14" s="3" customFormat="1" ht="15.75" x14ac:dyDescent="0.2">
      <c r="A49" s="38" t="s">
        <v>397</v>
      </c>
      <c r="B49" s="44">
        <v>266440.26500000001</v>
      </c>
      <c r="C49" s="289">
        <v>299875.147</v>
      </c>
      <c r="D49" s="256">
        <f>IF(B49=0, "    ---- ", IF(ABS(ROUND(100/B49*C49-100,1))&lt;999,ROUND(100/B49*C49-100,1),IF(ROUND(100/B49*C49-100,1)&gt;999,999,-999)))</f>
        <v>12.5</v>
      </c>
      <c r="E49" s="27">
        <f>IFERROR(100/'Skjema total MA'!C49*C49,0)</f>
        <v>22.111743790479572</v>
      </c>
      <c r="F49" s="144"/>
      <c r="G49" s="33"/>
      <c r="H49" s="144"/>
      <c r="I49" s="144"/>
      <c r="J49" s="37"/>
      <c r="K49" s="37"/>
      <c r="L49" s="158"/>
      <c r="M49" s="158"/>
      <c r="N49" s="147"/>
    </row>
    <row r="50" spans="1:14" s="3" customFormat="1" x14ac:dyDescent="0.2">
      <c r="A50" s="694" t="s">
        <v>6</v>
      </c>
      <c r="B50" s="287" t="s">
        <v>374</v>
      </c>
      <c r="C50" s="288" t="s">
        <v>374</v>
      </c>
      <c r="D50" s="256"/>
      <c r="E50" s="23"/>
      <c r="F50" s="144"/>
      <c r="G50" s="33"/>
      <c r="H50" s="144"/>
      <c r="I50" s="144"/>
      <c r="J50" s="33"/>
      <c r="K50" s="33"/>
      <c r="L50" s="158"/>
      <c r="M50" s="158"/>
      <c r="N50" s="147"/>
    </row>
    <row r="51" spans="1:14" s="3" customFormat="1" x14ac:dyDescent="0.2">
      <c r="A51" s="694" t="s">
        <v>7</v>
      </c>
      <c r="B51" s="287" t="s">
        <v>374</v>
      </c>
      <c r="C51" s="288" t="s">
        <v>374</v>
      </c>
      <c r="D51" s="256"/>
      <c r="E51" s="23"/>
      <c r="F51" s="144"/>
      <c r="G51" s="33"/>
      <c r="H51" s="144"/>
      <c r="I51" s="144"/>
      <c r="J51" s="33"/>
      <c r="K51" s="33"/>
      <c r="L51" s="158"/>
      <c r="M51" s="158"/>
      <c r="N51" s="147"/>
    </row>
    <row r="52" spans="1:14" s="3" customFormat="1" x14ac:dyDescent="0.2">
      <c r="A52" s="694" t="s">
        <v>8</v>
      </c>
      <c r="B52" s="287" t="s">
        <v>374</v>
      </c>
      <c r="C52" s="288" t="s">
        <v>374</v>
      </c>
      <c r="D52" s="256"/>
      <c r="E52" s="23"/>
      <c r="F52" s="144"/>
      <c r="G52" s="33"/>
      <c r="H52" s="144"/>
      <c r="I52" s="144"/>
      <c r="J52" s="33"/>
      <c r="K52" s="33"/>
      <c r="L52" s="158"/>
      <c r="M52" s="158"/>
      <c r="N52" s="147"/>
    </row>
    <row r="53" spans="1:14" s="3" customFormat="1" ht="15.75" x14ac:dyDescent="0.2">
      <c r="A53" s="39" t="s">
        <v>390</v>
      </c>
      <c r="B53" s="311">
        <v>6421.1890000000003</v>
      </c>
      <c r="C53" s="312">
        <v>1587.5719999999999</v>
      </c>
      <c r="D53" s="429">
        <f t="shared" si="10"/>
        <v>-75.3</v>
      </c>
      <c r="E53" s="11">
        <f>IFERROR(100/'Skjema total MA'!C53*C53,0)</f>
        <v>2.0315780049879728</v>
      </c>
      <c r="F53" s="144"/>
      <c r="G53" s="33"/>
      <c r="H53" s="144"/>
      <c r="I53" s="144"/>
      <c r="J53" s="33"/>
      <c r="K53" s="33"/>
      <c r="L53" s="158"/>
      <c r="M53" s="158"/>
      <c r="N53" s="147"/>
    </row>
    <row r="54" spans="1:14" s="3" customFormat="1" ht="15.75" x14ac:dyDescent="0.2">
      <c r="A54" s="38" t="s">
        <v>396</v>
      </c>
      <c r="B54" s="283">
        <v>6421.1890000000003</v>
      </c>
      <c r="C54" s="284">
        <v>1587.5719999999999</v>
      </c>
      <c r="D54" s="256">
        <f t="shared" si="10"/>
        <v>-75.3</v>
      </c>
      <c r="E54" s="27">
        <f>IFERROR(100/'Skjema total MA'!C54*C54,0)</f>
        <v>2.0315780049879728</v>
      </c>
      <c r="F54" s="144"/>
      <c r="G54" s="33"/>
      <c r="H54" s="144"/>
      <c r="I54" s="144"/>
      <c r="J54" s="33"/>
      <c r="K54" s="33"/>
      <c r="L54" s="158"/>
      <c r="M54" s="158"/>
      <c r="N54" s="147"/>
    </row>
    <row r="55" spans="1:14" s="3" customFormat="1" ht="15.75" x14ac:dyDescent="0.2">
      <c r="A55" s="38" t="s">
        <v>397</v>
      </c>
      <c r="B55" s="283"/>
      <c r="C55" s="284"/>
      <c r="D55" s="256"/>
      <c r="E55" s="27"/>
      <c r="F55" s="144"/>
      <c r="G55" s="33"/>
      <c r="H55" s="144"/>
      <c r="I55" s="144"/>
      <c r="J55" s="33"/>
      <c r="K55" s="33"/>
      <c r="L55" s="158"/>
      <c r="M55" s="158"/>
      <c r="N55" s="147"/>
    </row>
    <row r="56" spans="1:14" s="3" customFormat="1" ht="15.75" x14ac:dyDescent="0.2">
      <c r="A56" s="39" t="s">
        <v>391</v>
      </c>
      <c r="B56" s="311">
        <v>25.61</v>
      </c>
      <c r="C56" s="312">
        <v>4370.1779999999999</v>
      </c>
      <c r="D56" s="429">
        <f t="shared" si="10"/>
        <v>999</v>
      </c>
      <c r="E56" s="11">
        <f>IFERROR(100/'Skjema total MA'!C56*C56,0)</f>
        <v>5.5791963128657258</v>
      </c>
      <c r="F56" s="144"/>
      <c r="G56" s="33"/>
      <c r="H56" s="144"/>
      <c r="I56" s="144"/>
      <c r="J56" s="33"/>
      <c r="K56" s="33"/>
      <c r="L56" s="158"/>
      <c r="M56" s="158"/>
      <c r="N56" s="147"/>
    </row>
    <row r="57" spans="1:14" s="3" customFormat="1" ht="15.75" x14ac:dyDescent="0.2">
      <c r="A57" s="38" t="s">
        <v>396</v>
      </c>
      <c r="B57" s="283">
        <v>25.61</v>
      </c>
      <c r="C57" s="284">
        <v>4370.1779999999999</v>
      </c>
      <c r="D57" s="256">
        <f t="shared" si="10"/>
        <v>999</v>
      </c>
      <c r="E57" s="27">
        <f>IFERROR(100/'Skjema total MA'!C57*C57,0)</f>
        <v>5.57942944831355</v>
      </c>
      <c r="F57" s="144"/>
      <c r="G57" s="33"/>
      <c r="H57" s="144"/>
      <c r="I57" s="144"/>
      <c r="J57" s="33"/>
      <c r="K57" s="33"/>
      <c r="L57" s="158"/>
      <c r="M57" s="158"/>
      <c r="N57" s="147"/>
    </row>
    <row r="58" spans="1:14" s="3" customFormat="1" ht="15.75" x14ac:dyDescent="0.2">
      <c r="A58" s="46" t="s">
        <v>397</v>
      </c>
      <c r="B58" s="285"/>
      <c r="C58" s="286"/>
      <c r="D58" s="257"/>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270</v>
      </c>
      <c r="C61" s="26"/>
      <c r="D61" s="26"/>
      <c r="E61" s="26"/>
      <c r="F61" s="26"/>
      <c r="G61" s="26"/>
      <c r="H61" s="26"/>
      <c r="I61" s="26"/>
      <c r="J61" s="26"/>
      <c r="K61" s="26"/>
      <c r="L61" s="26"/>
      <c r="M61" s="26"/>
    </row>
    <row r="62" spans="1:14" ht="15.75" x14ac:dyDescent="0.25">
      <c r="B62" s="728"/>
      <c r="C62" s="728"/>
      <c r="D62" s="728"/>
      <c r="E62" s="300"/>
      <c r="F62" s="728"/>
      <c r="G62" s="728"/>
      <c r="H62" s="728"/>
      <c r="I62" s="300"/>
      <c r="J62" s="728"/>
      <c r="K62" s="728"/>
      <c r="L62" s="728"/>
      <c r="M62" s="300"/>
    </row>
    <row r="63" spans="1:14" x14ac:dyDescent="0.2">
      <c r="A63" s="143"/>
      <c r="B63" s="724" t="s">
        <v>0</v>
      </c>
      <c r="C63" s="725"/>
      <c r="D63" s="726"/>
      <c r="E63" s="301"/>
      <c r="F63" s="725" t="s">
        <v>1</v>
      </c>
      <c r="G63" s="725"/>
      <c r="H63" s="725"/>
      <c r="I63" s="305"/>
      <c r="J63" s="724" t="s">
        <v>2</v>
      </c>
      <c r="K63" s="725"/>
      <c r="L63" s="725"/>
      <c r="M63" s="305"/>
    </row>
    <row r="64" spans="1:14" x14ac:dyDescent="0.2">
      <c r="A64" s="140"/>
      <c r="B64" s="151" t="s">
        <v>372</v>
      </c>
      <c r="C64" s="151" t="s">
        <v>373</v>
      </c>
      <c r="D64" s="246" t="s">
        <v>3</v>
      </c>
      <c r="E64" s="306" t="s">
        <v>29</v>
      </c>
      <c r="F64" s="151" t="s">
        <v>372</v>
      </c>
      <c r="G64" s="151" t="s">
        <v>373</v>
      </c>
      <c r="H64" s="246" t="s">
        <v>3</v>
      </c>
      <c r="I64" s="306" t="s">
        <v>29</v>
      </c>
      <c r="J64" s="151" t="s">
        <v>372</v>
      </c>
      <c r="K64" s="151" t="s">
        <v>373</v>
      </c>
      <c r="L64" s="246" t="s">
        <v>3</v>
      </c>
      <c r="M64" s="161" t="s">
        <v>29</v>
      </c>
    </row>
    <row r="65" spans="1:14" x14ac:dyDescent="0.2">
      <c r="A65" s="692"/>
      <c r="B65" s="155"/>
      <c r="C65" s="155"/>
      <c r="D65" s="248" t="s">
        <v>4</v>
      </c>
      <c r="E65" s="155" t="s">
        <v>30</v>
      </c>
      <c r="F65" s="160"/>
      <c r="G65" s="160"/>
      <c r="H65" s="246" t="s">
        <v>4</v>
      </c>
      <c r="I65" s="155" t="s">
        <v>30</v>
      </c>
      <c r="J65" s="160"/>
      <c r="K65" s="206"/>
      <c r="L65" s="155" t="s">
        <v>4</v>
      </c>
      <c r="M65" s="155" t="s">
        <v>30</v>
      </c>
    </row>
    <row r="66" spans="1:14" ht="15.75" x14ac:dyDescent="0.2">
      <c r="A66" s="14" t="s">
        <v>23</v>
      </c>
      <c r="B66" s="355">
        <v>2736800.423</v>
      </c>
      <c r="C66" s="355">
        <v>2525275.9789999998</v>
      </c>
      <c r="D66" s="352">
        <f>IF(B66=0, "    ---- ", IF(ABS(ROUND(100/B66*C66-100,1))&lt;999,ROUND(100/B66*C66-100,1),IF(ROUND(100/B66*C66-100,1)&gt;999,999,-999)))</f>
        <v>-7.7</v>
      </c>
      <c r="E66" s="11">
        <f>IFERROR(100/'Skjema total MA'!C66*C66,0)</f>
        <v>45.847483718511285</v>
      </c>
      <c r="F66" s="354">
        <v>4147127.5660000001</v>
      </c>
      <c r="G66" s="354">
        <v>4473948.82</v>
      </c>
      <c r="H66" s="352">
        <f>IF(F66=0, "    ---- ", IF(ABS(ROUND(100/F66*G66-100,1))&lt;999,ROUND(100/F66*G66-100,1),IF(ROUND(100/F66*G66-100,1)&gt;999,999,-999)))</f>
        <v>7.9</v>
      </c>
      <c r="I66" s="11">
        <f>IFERROR(100/'Skjema total MA'!F66*G66,0)</f>
        <v>31.555799781823431</v>
      </c>
      <c r="J66" s="310">
        <f t="shared" ref="J66:K68" si="11">SUM(B66,F66)</f>
        <v>6883927.9890000001</v>
      </c>
      <c r="K66" s="317">
        <f t="shared" si="11"/>
        <v>6999224.7990000006</v>
      </c>
      <c r="L66" s="429">
        <f>IF(J66=0, "    ---- ", IF(ABS(ROUND(100/J66*K66-100,1))&lt;999,ROUND(100/J66*K66-100,1),IF(ROUND(100/J66*K66-100,1)&gt;999,999,-999)))</f>
        <v>1.7</v>
      </c>
      <c r="M66" s="11">
        <f>IFERROR(100/'Skjema total MA'!I66*K66,0)</f>
        <v>35.554526274983544</v>
      </c>
    </row>
    <row r="67" spans="1:14" x14ac:dyDescent="0.2">
      <c r="A67" s="420" t="s">
        <v>9</v>
      </c>
      <c r="B67" s="44">
        <v>2181445.58</v>
      </c>
      <c r="C67" s="144">
        <v>1963511.2949999999</v>
      </c>
      <c r="D67" s="165">
        <f>IF(B67=0, "    ---- ", IF(ABS(ROUND(100/B67*C67-100,1))&lt;999,ROUND(100/B67*C67-100,1),IF(ROUND(100/B67*C67-100,1)&gt;999,999,-999)))</f>
        <v>-10</v>
      </c>
      <c r="E67" s="27">
        <f>IFERROR(100/'Skjema total MA'!C67*C67,0)</f>
        <v>43.700425088700683</v>
      </c>
      <c r="F67" s="234"/>
      <c r="G67" s="144"/>
      <c r="H67" s="165"/>
      <c r="I67" s="27"/>
      <c r="J67" s="289">
        <f t="shared" si="11"/>
        <v>2181445.58</v>
      </c>
      <c r="K67" s="44">
        <f t="shared" si="11"/>
        <v>1963511.2949999999</v>
      </c>
      <c r="L67" s="256">
        <f>IF(J67=0, "    ---- ", IF(ABS(ROUND(100/J67*K67-100,1))&lt;999,ROUND(100/J67*K67-100,1),IF(ROUND(100/J67*K67-100,1)&gt;999,999,-999)))</f>
        <v>-10</v>
      </c>
      <c r="M67" s="27">
        <f>IFERROR(100/'Skjema total MA'!I67*K67,0)</f>
        <v>43.700425088700683</v>
      </c>
    </row>
    <row r="68" spans="1:14" x14ac:dyDescent="0.2">
      <c r="A68" s="21" t="s">
        <v>10</v>
      </c>
      <c r="B68" s="293"/>
      <c r="C68" s="294"/>
      <c r="D68" s="165"/>
      <c r="E68" s="27"/>
      <c r="F68" s="293">
        <v>4098632.298</v>
      </c>
      <c r="G68" s="294">
        <v>4382208.0530000003</v>
      </c>
      <c r="H68" s="165">
        <f>IF(F68=0, "    ---- ", IF(ABS(ROUND(100/F68*G68-100,1))&lt;999,ROUND(100/F68*G68-100,1),IF(ROUND(100/F68*G68-100,1)&gt;999,999,-999)))</f>
        <v>6.9</v>
      </c>
      <c r="I68" s="27">
        <f>IFERROR(100/'Skjema total MA'!F68*G68,0)</f>
        <v>31.346088723429833</v>
      </c>
      <c r="J68" s="289">
        <f t="shared" si="11"/>
        <v>4098632.298</v>
      </c>
      <c r="K68" s="44">
        <f t="shared" si="11"/>
        <v>4382208.0530000003</v>
      </c>
      <c r="L68" s="256">
        <f>IF(J68=0, "    ---- ", IF(ABS(ROUND(100/J68*K68-100,1))&lt;999,ROUND(100/J68*K68-100,1),IF(ROUND(100/J68*K68-100,1)&gt;999,999,-999)))</f>
        <v>6.9</v>
      </c>
      <c r="M68" s="27">
        <f>IFERROR(100/'Skjema total MA'!I68*K68,0)</f>
        <v>31.095154982895615</v>
      </c>
    </row>
    <row r="69" spans="1:14" ht="15.75" x14ac:dyDescent="0.2">
      <c r="A69" s="694" t="s">
        <v>398</v>
      </c>
      <c r="B69" s="287"/>
      <c r="C69" s="287"/>
      <c r="D69" s="165"/>
      <c r="E69" s="418"/>
      <c r="F69" s="287" t="s">
        <v>374</v>
      </c>
      <c r="G69" s="287" t="s">
        <v>374</v>
      </c>
      <c r="H69" s="165"/>
      <c r="I69" s="418"/>
      <c r="J69" s="287"/>
      <c r="K69" s="287"/>
      <c r="L69" s="165"/>
      <c r="M69" s="23"/>
    </row>
    <row r="70" spans="1:14" x14ac:dyDescent="0.2">
      <c r="A70" s="694" t="s">
        <v>12</v>
      </c>
      <c r="B70" s="295"/>
      <c r="C70" s="296"/>
      <c r="D70" s="165"/>
      <c r="E70" s="418"/>
      <c r="F70" s="287" t="s">
        <v>374</v>
      </c>
      <c r="G70" s="287" t="s">
        <v>374</v>
      </c>
      <c r="H70" s="165"/>
      <c r="I70" s="418"/>
      <c r="J70" s="287"/>
      <c r="K70" s="287"/>
      <c r="L70" s="165"/>
      <c r="M70" s="23"/>
    </row>
    <row r="71" spans="1:14" x14ac:dyDescent="0.2">
      <c r="A71" s="694" t="s">
        <v>13</v>
      </c>
      <c r="B71" s="235"/>
      <c r="C71" s="291"/>
      <c r="D71" s="165"/>
      <c r="E71" s="418"/>
      <c r="F71" s="287" t="s">
        <v>374</v>
      </c>
      <c r="G71" s="287" t="s">
        <v>374</v>
      </c>
      <c r="H71" s="165"/>
      <c r="I71" s="418"/>
      <c r="J71" s="287"/>
      <c r="K71" s="287"/>
      <c r="L71" s="165"/>
      <c r="M71" s="23"/>
    </row>
    <row r="72" spans="1:14" ht="15.75" x14ac:dyDescent="0.2">
      <c r="A72" s="694" t="s">
        <v>399</v>
      </c>
      <c r="B72" s="287"/>
      <c r="C72" s="287"/>
      <c r="D72" s="165"/>
      <c r="E72" s="418"/>
      <c r="F72" s="287" t="s">
        <v>374</v>
      </c>
      <c r="G72" s="287" t="s">
        <v>374</v>
      </c>
      <c r="H72" s="165"/>
      <c r="I72" s="418"/>
      <c r="J72" s="287"/>
      <c r="K72" s="287"/>
      <c r="L72" s="165"/>
      <c r="M72" s="23"/>
    </row>
    <row r="73" spans="1:14" x14ac:dyDescent="0.2">
      <c r="A73" s="694" t="s">
        <v>12</v>
      </c>
      <c r="B73" s="235"/>
      <c r="C73" s="291"/>
      <c r="D73" s="165"/>
      <c r="E73" s="418"/>
      <c r="F73" s="287" t="s">
        <v>374</v>
      </c>
      <c r="G73" s="287" t="s">
        <v>374</v>
      </c>
      <c r="H73" s="165"/>
      <c r="I73" s="418"/>
      <c r="J73" s="287"/>
      <c r="K73" s="287"/>
      <c r="L73" s="165"/>
      <c r="M73" s="23"/>
    </row>
    <row r="74" spans="1:14" s="3" customFormat="1" x14ac:dyDescent="0.2">
      <c r="A74" s="694" t="s">
        <v>13</v>
      </c>
      <c r="B74" s="235"/>
      <c r="C74" s="291"/>
      <c r="D74" s="165"/>
      <c r="E74" s="418"/>
      <c r="F74" s="287" t="s">
        <v>374</v>
      </c>
      <c r="G74" s="287" t="s">
        <v>374</v>
      </c>
      <c r="H74" s="165"/>
      <c r="I74" s="418"/>
      <c r="J74" s="287"/>
      <c r="K74" s="287"/>
      <c r="L74" s="165"/>
      <c r="M74" s="23"/>
      <c r="N74" s="147"/>
    </row>
    <row r="75" spans="1:14" s="3" customFormat="1" x14ac:dyDescent="0.2">
      <c r="A75" s="21" t="s">
        <v>346</v>
      </c>
      <c r="B75" s="234">
        <v>31925.252</v>
      </c>
      <c r="C75" s="144">
        <v>40487.817999999999</v>
      </c>
      <c r="D75" s="165">
        <f>IF(B75=0, "    ---- ", IF(ABS(ROUND(100/B75*C75-100,1))&lt;999,ROUND(100/B75*C75-100,1),IF(ROUND(100/B75*C75-100,1)&gt;999,999,-999)))</f>
        <v>26.8</v>
      </c>
      <c r="E75" s="27">
        <f>IFERROR(100/'Skjema total MA'!C75*C75,0)</f>
        <v>23.784037086054152</v>
      </c>
      <c r="F75" s="234">
        <v>48495.267999999996</v>
      </c>
      <c r="G75" s="144">
        <v>91740.767000000007</v>
      </c>
      <c r="H75" s="165">
        <f>IF(F75=0, "    ---- ", IF(ABS(ROUND(100/F75*G75-100,1))&lt;999,ROUND(100/F75*G75-100,1),IF(ROUND(100/F75*G75-100,1)&gt;999,999,-999)))</f>
        <v>89.2</v>
      </c>
      <c r="I75" s="27">
        <f>IFERROR(100/'Skjema total MA'!F75*G75,0)</f>
        <v>46.376391986042343</v>
      </c>
      <c r="J75" s="289">
        <f t="shared" ref="J75:K79" si="12">SUM(B75,F75)</f>
        <v>80420.51999999999</v>
      </c>
      <c r="K75" s="44">
        <f t="shared" si="12"/>
        <v>132228.58500000002</v>
      </c>
      <c r="L75" s="256">
        <f>IF(J75=0, "    ---- ", IF(ABS(ROUND(100/J75*K75-100,1))&lt;999,ROUND(100/J75*K75-100,1),IF(ROUND(100/J75*K75-100,1)&gt;999,999,-999)))</f>
        <v>64.400000000000006</v>
      </c>
      <c r="M75" s="27">
        <f>IFERROR(100/'Skjema total MA'!I75*K75,0)</f>
        <v>35.926908988192309</v>
      </c>
      <c r="N75" s="147"/>
    </row>
    <row r="76" spans="1:14" s="3" customFormat="1" x14ac:dyDescent="0.2">
      <c r="A76" s="21" t="s">
        <v>345</v>
      </c>
      <c r="B76" s="234">
        <v>523429.59100000001</v>
      </c>
      <c r="C76" s="144">
        <v>521276.86599999998</v>
      </c>
      <c r="D76" s="165">
        <f>IF(B76=0, "    ---- ", IF(ABS(ROUND(100/B76*C76-100,1))&lt;999,ROUND(100/B76*C76-100,1),IF(ROUND(100/B76*C76-100,1)&gt;999,999,-999)))</f>
        <v>-0.4</v>
      </c>
      <c r="E76" s="27">
        <f>IFERROR(100/'Skjema total MA'!C77*C76,0)</f>
        <v>11.685508455525</v>
      </c>
      <c r="F76" s="234"/>
      <c r="G76" s="144"/>
      <c r="H76" s="165"/>
      <c r="I76" s="27"/>
      <c r="J76" s="289">
        <f t="shared" si="12"/>
        <v>523429.59100000001</v>
      </c>
      <c r="K76" s="44">
        <f t="shared" si="12"/>
        <v>521276.86599999998</v>
      </c>
      <c r="L76" s="256">
        <f>IF(J76=0, "    ---- ", IF(ABS(ROUND(100/J76*K76-100,1))&lt;999,ROUND(100/J76*K76-100,1),IF(ROUND(100/J76*K76-100,1)&gt;999,999,-999)))</f>
        <v>-0.4</v>
      </c>
      <c r="M76" s="27">
        <f>IFERROR(100/'Skjema total MA'!I77*K76,0)</f>
        <v>2.8277713222335645</v>
      </c>
      <c r="N76" s="147"/>
    </row>
    <row r="77" spans="1:14" ht="15.75" x14ac:dyDescent="0.2">
      <c r="A77" s="21" t="s">
        <v>400</v>
      </c>
      <c r="B77" s="234">
        <v>2066645.4939999999</v>
      </c>
      <c r="C77" s="234">
        <v>1850668.2949999999</v>
      </c>
      <c r="D77" s="165">
        <f>IF(B77=0, "    ---- ", IF(ABS(ROUND(100/B77*C77-100,1))&lt;999,ROUND(100/B77*C77-100,1),IF(ROUND(100/B77*C77-100,1)&gt;999,999,-999)))</f>
        <v>-10.5</v>
      </c>
      <c r="E77" s="27">
        <f>IFERROR(100/'Skjema total MA'!C77*C77,0)</f>
        <v>41.486590754623158</v>
      </c>
      <c r="F77" s="234">
        <v>4098632.298</v>
      </c>
      <c r="G77" s="144">
        <v>4382208.0530000003</v>
      </c>
      <c r="H77" s="165">
        <f>IF(F77=0, "    ---- ", IF(ABS(ROUND(100/F77*G77-100,1))&lt;999,ROUND(100/F77*G77-100,1),IF(ROUND(100/F77*G77-100,1)&gt;999,999,-999)))</f>
        <v>6.9</v>
      </c>
      <c r="I77" s="27">
        <f>IFERROR(100/'Skjema total MA'!F77*G77,0)</f>
        <v>31.361270832307117</v>
      </c>
      <c r="J77" s="289">
        <f t="shared" si="12"/>
        <v>6165277.7919999994</v>
      </c>
      <c r="K77" s="44">
        <f t="shared" si="12"/>
        <v>6232876.3480000002</v>
      </c>
      <c r="L77" s="256">
        <f>IF(J77=0, "    ---- ", IF(ABS(ROUND(100/J77*K77-100,1))&lt;999,ROUND(100/J77*K77-100,1),IF(ROUND(100/J77*K77-100,1)&gt;999,999,-999)))</f>
        <v>1.1000000000000001</v>
      </c>
      <c r="M77" s="27">
        <f>IFERROR(100/'Skjema total MA'!I77*K77,0)</f>
        <v>33.81149278146227</v>
      </c>
    </row>
    <row r="78" spans="1:14" x14ac:dyDescent="0.2">
      <c r="A78" s="21" t="s">
        <v>9</v>
      </c>
      <c r="B78" s="234">
        <v>2066645.4939999999</v>
      </c>
      <c r="C78" s="144">
        <v>1850668.2949999999</v>
      </c>
      <c r="D78" s="165">
        <f>IF(B78=0, "    ---- ", IF(ABS(ROUND(100/B78*C78-100,1))&lt;999,ROUND(100/B78*C78-100,1),IF(ROUND(100/B78*C78-100,1)&gt;999,999,-999)))</f>
        <v>-10.5</v>
      </c>
      <c r="E78" s="27">
        <f>IFERROR(100/'Skjema total MA'!C78*C78,0)</f>
        <v>42.540218249782086</v>
      </c>
      <c r="F78" s="234"/>
      <c r="G78" s="144"/>
      <c r="H78" s="165"/>
      <c r="I78" s="27"/>
      <c r="J78" s="289">
        <f t="shared" si="12"/>
        <v>2066645.4939999999</v>
      </c>
      <c r="K78" s="44">
        <f t="shared" si="12"/>
        <v>1850668.2949999999</v>
      </c>
      <c r="L78" s="256">
        <f>IF(J78=0, "    ---- ", IF(ABS(ROUND(100/J78*K78-100,1))&lt;999,ROUND(100/J78*K78-100,1),IF(ROUND(100/J78*K78-100,1)&gt;999,999,-999)))</f>
        <v>-10.5</v>
      </c>
      <c r="M78" s="27">
        <f>IFERROR(100/'Skjema total MA'!I78*K78,0)</f>
        <v>42.540218249782086</v>
      </c>
    </row>
    <row r="79" spans="1:14" x14ac:dyDescent="0.2">
      <c r="A79" s="21" t="s">
        <v>10</v>
      </c>
      <c r="B79" s="293"/>
      <c r="C79" s="294"/>
      <c r="D79" s="165"/>
      <c r="E79" s="27"/>
      <c r="F79" s="293">
        <v>4098632.298</v>
      </c>
      <c r="G79" s="294">
        <v>4382208.0530000003</v>
      </c>
      <c r="H79" s="165">
        <f>IF(F79=0, "    ---- ", IF(ABS(ROUND(100/F79*G79-100,1))&lt;999,ROUND(100/F79*G79-100,1),IF(ROUND(100/F79*G79-100,1)&gt;999,999,-999)))</f>
        <v>6.9</v>
      </c>
      <c r="I79" s="27">
        <f>IFERROR(100/'Skjema total MA'!F79*G79,0)</f>
        <v>31.361270832307117</v>
      </c>
      <c r="J79" s="289">
        <f t="shared" si="12"/>
        <v>4098632.298</v>
      </c>
      <c r="K79" s="44">
        <f t="shared" si="12"/>
        <v>4382208.0530000003</v>
      </c>
      <c r="L79" s="256">
        <f>IF(J79=0, "    ---- ", IF(ABS(ROUND(100/J79*K79-100,1))&lt;999,ROUND(100/J79*K79-100,1),IF(ROUND(100/J79*K79-100,1)&gt;999,999,-999)))</f>
        <v>6.9</v>
      </c>
      <c r="M79" s="27">
        <f>IFERROR(100/'Skjema total MA'!I79*K79,0)</f>
        <v>31.115244216014194</v>
      </c>
    </row>
    <row r="80" spans="1:14" ht="15.75" x14ac:dyDescent="0.2">
      <c r="A80" s="694" t="s">
        <v>398</v>
      </c>
      <c r="B80" s="287" t="s">
        <v>374</v>
      </c>
      <c r="C80" s="287" t="s">
        <v>374</v>
      </c>
      <c r="D80" s="165"/>
      <c r="E80" s="418"/>
      <c r="F80" s="287"/>
      <c r="G80" s="287"/>
      <c r="H80" s="165"/>
      <c r="I80" s="418"/>
      <c r="J80" s="287"/>
      <c r="K80" s="287"/>
      <c r="L80" s="165"/>
      <c r="M80" s="23"/>
    </row>
    <row r="81" spans="1:13" x14ac:dyDescent="0.2">
      <c r="A81" s="694" t="s">
        <v>12</v>
      </c>
      <c r="B81" s="235"/>
      <c r="C81" s="291"/>
      <c r="D81" s="165"/>
      <c r="E81" s="418"/>
      <c r="F81" s="287"/>
      <c r="G81" s="287"/>
      <c r="H81" s="165"/>
      <c r="I81" s="418"/>
      <c r="J81" s="287"/>
      <c r="K81" s="287"/>
      <c r="L81" s="165"/>
      <c r="M81" s="23"/>
    </row>
    <row r="82" spans="1:13" x14ac:dyDescent="0.2">
      <c r="A82" s="694" t="s">
        <v>13</v>
      </c>
      <c r="B82" s="235"/>
      <c r="C82" s="291"/>
      <c r="D82" s="165"/>
      <c r="E82" s="418"/>
      <c r="F82" s="287"/>
      <c r="G82" s="287"/>
      <c r="H82" s="165"/>
      <c r="I82" s="418"/>
      <c r="J82" s="287"/>
      <c r="K82" s="287"/>
      <c r="L82" s="165"/>
      <c r="M82" s="23"/>
    </row>
    <row r="83" spans="1:13" ht="15.75" x14ac:dyDescent="0.2">
      <c r="A83" s="694" t="s">
        <v>399</v>
      </c>
      <c r="B83" s="287" t="s">
        <v>374</v>
      </c>
      <c r="C83" s="287" t="s">
        <v>374</v>
      </c>
      <c r="D83" s="165"/>
      <c r="E83" s="418"/>
      <c r="F83" s="287"/>
      <c r="G83" s="287"/>
      <c r="H83" s="165"/>
      <c r="I83" s="418"/>
      <c r="J83" s="287"/>
      <c r="K83" s="287"/>
      <c r="L83" s="165"/>
      <c r="M83" s="23"/>
    </row>
    <row r="84" spans="1:13" x14ac:dyDescent="0.2">
      <c r="A84" s="694" t="s">
        <v>12</v>
      </c>
      <c r="B84" s="235"/>
      <c r="C84" s="291"/>
      <c r="D84" s="165"/>
      <c r="E84" s="418"/>
      <c r="F84" s="287"/>
      <c r="G84" s="287"/>
      <c r="H84" s="165"/>
      <c r="I84" s="418"/>
      <c r="J84" s="287"/>
      <c r="K84" s="287"/>
      <c r="L84" s="165"/>
      <c r="M84" s="23"/>
    </row>
    <row r="85" spans="1:13" x14ac:dyDescent="0.2">
      <c r="A85" s="694" t="s">
        <v>13</v>
      </c>
      <c r="B85" s="235"/>
      <c r="C85" s="291"/>
      <c r="D85" s="165"/>
      <c r="E85" s="418"/>
      <c r="F85" s="287"/>
      <c r="G85" s="287"/>
      <c r="H85" s="165"/>
      <c r="I85" s="418"/>
      <c r="J85" s="287"/>
      <c r="K85" s="287"/>
      <c r="L85" s="165"/>
      <c r="M85" s="23"/>
    </row>
    <row r="86" spans="1:13" ht="15.75" x14ac:dyDescent="0.2">
      <c r="A86" s="21" t="s">
        <v>401</v>
      </c>
      <c r="B86" s="234">
        <v>114800.086</v>
      </c>
      <c r="C86" s="144">
        <v>112843</v>
      </c>
      <c r="D86" s="165">
        <f>IF(B86=0, "    ---- ", IF(ABS(ROUND(100/B86*C86-100,1))&lt;999,ROUND(100/B86*C86-100,1),IF(ROUND(100/B86*C86-100,1)&gt;999,999,-999)))</f>
        <v>-1.7</v>
      </c>
      <c r="E86" s="27">
        <f>IFERROR(100/'Skjema total MA'!C86*C86,0)</f>
        <v>77.795143490823335</v>
      </c>
      <c r="F86" s="234"/>
      <c r="G86" s="144"/>
      <c r="H86" s="165"/>
      <c r="I86" s="27"/>
      <c r="J86" s="289">
        <f t="shared" ref="J86:K89" si="13">SUM(B86,F86)</f>
        <v>114800.086</v>
      </c>
      <c r="K86" s="44">
        <f t="shared" si="13"/>
        <v>112843</v>
      </c>
      <c r="L86" s="256">
        <f>IF(J86=0, "    ---- ", IF(ABS(ROUND(100/J86*K86-100,1))&lt;999,ROUND(100/J86*K86-100,1),IF(ROUND(100/J86*K86-100,1)&gt;999,999,-999)))</f>
        <v>-1.7</v>
      </c>
      <c r="M86" s="27">
        <f>IFERROR(100/'Skjema total MA'!I86*K86,0)</f>
        <v>74.327186985971892</v>
      </c>
    </row>
    <row r="87" spans="1:13" ht="15.75" x14ac:dyDescent="0.2">
      <c r="A87" s="13" t="s">
        <v>383</v>
      </c>
      <c r="B87" s="355">
        <v>160617310.54999998</v>
      </c>
      <c r="C87" s="355">
        <v>163551658.74400002</v>
      </c>
      <c r="D87" s="170">
        <f>IF(B87=0, "    ---- ", IF(ABS(ROUND(100/B87*C87-100,1))&lt;999,ROUND(100/B87*C87-100,1),IF(ROUND(100/B87*C87-100,1)&gt;999,999,-999)))</f>
        <v>1.8</v>
      </c>
      <c r="E87" s="11">
        <f>IFERROR(100/'Skjema total MA'!C87*C87,0)</f>
        <v>42.479395580652671</v>
      </c>
      <c r="F87" s="354">
        <v>61763965.375</v>
      </c>
      <c r="G87" s="354">
        <v>82600243.583000004</v>
      </c>
      <c r="H87" s="170">
        <f>IF(F87=0, "    ---- ", IF(ABS(ROUND(100/F87*G87-100,1))&lt;999,ROUND(100/F87*G87-100,1),IF(ROUND(100/F87*G87-100,1)&gt;999,999,-999)))</f>
        <v>33.700000000000003</v>
      </c>
      <c r="I87" s="11">
        <f>IFERROR(100/'Skjema total MA'!F87*G87,0)</f>
        <v>33.497388150547685</v>
      </c>
      <c r="J87" s="310">
        <f t="shared" si="13"/>
        <v>222381275.92499998</v>
      </c>
      <c r="K87" s="236">
        <f t="shared" si="13"/>
        <v>246151902.32700002</v>
      </c>
      <c r="L87" s="429">
        <f>IF(J87=0, "    ---- ", IF(ABS(ROUND(100/J87*K87-100,1))&lt;999,ROUND(100/J87*K87-100,1),IF(ROUND(100/J87*K87-100,1)&gt;999,999,-999)))</f>
        <v>10.7</v>
      </c>
      <c r="M87" s="11">
        <f>IFERROR(100/'Skjema total MA'!I87*K87,0)</f>
        <v>38.972677596220336</v>
      </c>
    </row>
    <row r="88" spans="1:13" x14ac:dyDescent="0.2">
      <c r="A88" s="21" t="s">
        <v>9</v>
      </c>
      <c r="B88" s="234">
        <v>156928925.52379999</v>
      </c>
      <c r="C88" s="144">
        <v>159258871.083</v>
      </c>
      <c r="D88" s="165">
        <f>IF(B88=0, "    ---- ", IF(ABS(ROUND(100/B88*C88-100,1))&lt;999,ROUND(100/B88*C88-100,1),IF(ROUND(100/B88*C88-100,1)&gt;999,999,-999)))</f>
        <v>1.5</v>
      </c>
      <c r="E88" s="27">
        <f>IFERROR(100/'Skjema total MA'!C88*C88,0)</f>
        <v>42.274678625094154</v>
      </c>
      <c r="F88" s="234"/>
      <c r="G88" s="144"/>
      <c r="H88" s="165"/>
      <c r="I88" s="27"/>
      <c r="J88" s="289">
        <f t="shared" si="13"/>
        <v>156928925.52379999</v>
      </c>
      <c r="K88" s="44">
        <f t="shared" si="13"/>
        <v>159258871.083</v>
      </c>
      <c r="L88" s="256">
        <f>IF(J88=0, "    ---- ", IF(ABS(ROUND(100/J88*K88-100,1))&lt;999,ROUND(100/J88*K88-100,1),IF(ROUND(100/J88*K88-100,1)&gt;999,999,-999)))</f>
        <v>1.5</v>
      </c>
      <c r="M88" s="27">
        <f>IFERROR(100/'Skjema total MA'!I88*K88,0)</f>
        <v>42.274678625094154</v>
      </c>
    </row>
    <row r="89" spans="1:13" x14ac:dyDescent="0.2">
      <c r="A89" s="21" t="s">
        <v>10</v>
      </c>
      <c r="B89" s="234">
        <v>54443.575199999999</v>
      </c>
      <c r="C89" s="144">
        <v>72265.626999999993</v>
      </c>
      <c r="D89" s="165">
        <f>IF(B89=0, "    ---- ", IF(ABS(ROUND(100/B89*C89-100,1))&lt;999,ROUND(100/B89*C89-100,1),IF(ROUND(100/B89*C89-100,1)&gt;999,999,-999)))</f>
        <v>32.700000000000003</v>
      </c>
      <c r="E89" s="27">
        <f>IFERROR(100/'Skjema total MA'!C89*C89,0)</f>
        <v>2.702915535608708</v>
      </c>
      <c r="F89" s="234">
        <v>61614720.629000001</v>
      </c>
      <c r="G89" s="144">
        <v>82248162.009000003</v>
      </c>
      <c r="H89" s="165">
        <f>IF(F89=0, "    ---- ", IF(ABS(ROUND(100/F89*G89-100,1))&lt;999,ROUND(100/F89*G89-100,1),IF(ROUND(100/F89*G89-100,1)&gt;999,999,-999)))</f>
        <v>33.5</v>
      </c>
      <c r="I89" s="27">
        <f>IFERROR(100/'Skjema total MA'!F89*G89,0)</f>
        <v>33.479109657929733</v>
      </c>
      <c r="J89" s="289">
        <f t="shared" si="13"/>
        <v>61669164.2042</v>
      </c>
      <c r="K89" s="44">
        <f t="shared" si="13"/>
        <v>82320427.636000007</v>
      </c>
      <c r="L89" s="256">
        <f>IF(J89=0, "    ---- ", IF(ABS(ROUND(100/J89*K89-100,1))&lt;999,ROUND(100/J89*K89-100,1),IF(ROUND(100/J89*K89-100,1)&gt;999,999,-999)))</f>
        <v>33.5</v>
      </c>
      <c r="M89" s="27">
        <f>IFERROR(100/'Skjema total MA'!I89*K89,0)</f>
        <v>33.147779447741826</v>
      </c>
    </row>
    <row r="90" spans="1:13" ht="15.75" x14ac:dyDescent="0.2">
      <c r="A90" s="694" t="s">
        <v>398</v>
      </c>
      <c r="B90" s="287" t="s">
        <v>374</v>
      </c>
      <c r="C90" s="287" t="s">
        <v>374</v>
      </c>
      <c r="D90" s="165"/>
      <c r="E90" s="418"/>
      <c r="F90" s="287"/>
      <c r="G90" s="287"/>
      <c r="H90" s="165"/>
      <c r="I90" s="418"/>
      <c r="J90" s="287"/>
      <c r="K90" s="287"/>
      <c r="L90" s="165"/>
      <c r="M90" s="23"/>
    </row>
    <row r="91" spans="1:13" x14ac:dyDescent="0.2">
      <c r="A91" s="694" t="s">
        <v>12</v>
      </c>
      <c r="B91" s="235"/>
      <c r="C91" s="291"/>
      <c r="D91" s="165"/>
      <c r="E91" s="418"/>
      <c r="F91" s="287"/>
      <c r="G91" s="287"/>
      <c r="H91" s="165"/>
      <c r="I91" s="418"/>
      <c r="J91" s="287"/>
      <c r="K91" s="287"/>
      <c r="L91" s="165"/>
      <c r="M91" s="23"/>
    </row>
    <row r="92" spans="1:13" x14ac:dyDescent="0.2">
      <c r="A92" s="694" t="s">
        <v>13</v>
      </c>
      <c r="B92" s="235"/>
      <c r="C92" s="291"/>
      <c r="D92" s="165"/>
      <c r="E92" s="418"/>
      <c r="F92" s="287"/>
      <c r="G92" s="287"/>
      <c r="H92" s="165"/>
      <c r="I92" s="418"/>
      <c r="J92" s="287"/>
      <c r="K92" s="287"/>
      <c r="L92" s="165"/>
      <c r="M92" s="23"/>
    </row>
    <row r="93" spans="1:13" ht="15.75" x14ac:dyDescent="0.2">
      <c r="A93" s="694" t="s">
        <v>399</v>
      </c>
      <c r="B93" s="287" t="s">
        <v>374</v>
      </c>
      <c r="C93" s="287" t="s">
        <v>374</v>
      </c>
      <c r="D93" s="165"/>
      <c r="E93" s="418"/>
      <c r="F93" s="287"/>
      <c r="G93" s="287"/>
      <c r="H93" s="165"/>
      <c r="I93" s="418"/>
      <c r="J93" s="287"/>
      <c r="K93" s="287"/>
      <c r="L93" s="165"/>
      <c r="M93" s="23"/>
    </row>
    <row r="94" spans="1:13" x14ac:dyDescent="0.2">
      <c r="A94" s="694" t="s">
        <v>12</v>
      </c>
      <c r="B94" s="235"/>
      <c r="C94" s="291"/>
      <c r="D94" s="165"/>
      <c r="E94" s="418"/>
      <c r="F94" s="287"/>
      <c r="G94" s="287"/>
      <c r="H94" s="165"/>
      <c r="I94" s="418"/>
      <c r="J94" s="287"/>
      <c r="K94" s="287"/>
      <c r="L94" s="165"/>
      <c r="M94" s="23"/>
    </row>
    <row r="95" spans="1:13" x14ac:dyDescent="0.2">
      <c r="A95" s="694" t="s">
        <v>13</v>
      </c>
      <c r="B95" s="235"/>
      <c r="C95" s="291"/>
      <c r="D95" s="165"/>
      <c r="E95" s="418"/>
      <c r="F95" s="287"/>
      <c r="G95" s="287"/>
      <c r="H95" s="165"/>
      <c r="I95" s="418"/>
      <c r="J95" s="287"/>
      <c r="K95" s="287"/>
      <c r="L95" s="165"/>
      <c r="M95" s="23"/>
    </row>
    <row r="96" spans="1:13" x14ac:dyDescent="0.2">
      <c r="A96" s="21" t="s">
        <v>344</v>
      </c>
      <c r="B96" s="234">
        <v>39381.262000000002</v>
      </c>
      <c r="C96" s="144">
        <v>163238.16</v>
      </c>
      <c r="D96" s="165">
        <f>IF(B96=0, "    ---- ", IF(ABS(ROUND(100/B96*C96-100,1))&lt;999,ROUND(100/B96*C96-100,1),IF(ROUND(100/B96*C96-100,1)&gt;999,999,-999)))</f>
        <v>314.5</v>
      </c>
      <c r="E96" s="27">
        <f>IFERROR(100/'Skjema total MA'!C96*C96,0)</f>
        <v>23.745345096012645</v>
      </c>
      <c r="F96" s="234">
        <v>149244.74600000001</v>
      </c>
      <c r="G96" s="144">
        <v>352081.57400000002</v>
      </c>
      <c r="H96" s="165">
        <f>IF(F96=0, "    ---- ", IF(ABS(ROUND(100/F96*G96-100,1))&lt;999,ROUND(100/F96*G96-100,1),IF(ROUND(100/F96*G96-100,1)&gt;999,999,-999)))</f>
        <v>135.9</v>
      </c>
      <c r="I96" s="27">
        <f>IFERROR(100/'Skjema total MA'!F96*G96,0)</f>
        <v>38.394220519622472</v>
      </c>
      <c r="J96" s="289">
        <f t="shared" ref="J96:K100" si="14">SUM(B96,F96)</f>
        <v>188626.00800000003</v>
      </c>
      <c r="K96" s="44">
        <f t="shared" si="14"/>
        <v>515319.73400000005</v>
      </c>
      <c r="L96" s="256">
        <f>IF(J96=0, "    ---- ", IF(ABS(ROUND(100/J96*K96-100,1))&lt;999,ROUND(100/J96*K96-100,1),IF(ROUND(100/J96*K96-100,1)&gt;999,999,-999)))</f>
        <v>173.2</v>
      </c>
      <c r="M96" s="27">
        <f>IFERROR(100/'Skjema total MA'!I96*K96,0)</f>
        <v>32.117745926771818</v>
      </c>
    </row>
    <row r="97" spans="1:13" x14ac:dyDescent="0.2">
      <c r="A97" s="21" t="s">
        <v>343</v>
      </c>
      <c r="B97" s="234">
        <v>3594560.1889999998</v>
      </c>
      <c r="C97" s="144">
        <v>4057283.8739999998</v>
      </c>
      <c r="D97" s="165">
        <f>IF(B97=0, "    ---- ", IF(ABS(ROUND(100/B97*C97-100,1))&lt;999,ROUND(100/B97*C97-100,1),IF(ROUND(100/B97*C97-100,1)&gt;999,999,-999)))</f>
        <v>12.9</v>
      </c>
      <c r="E97" s="27">
        <f>IFERROR(100/'Skjema total MA'!C98*C97,0)</f>
        <v>1.0833732005384515</v>
      </c>
      <c r="F97" s="234"/>
      <c r="G97" s="144"/>
      <c r="H97" s="165"/>
      <c r="I97" s="27"/>
      <c r="J97" s="289">
        <f t="shared" si="14"/>
        <v>3594560.1889999998</v>
      </c>
      <c r="K97" s="44">
        <f t="shared" si="14"/>
        <v>4057283.8739999998</v>
      </c>
      <c r="L97" s="256">
        <f>IF(J97=0, "    ---- ", IF(ABS(ROUND(100/J97*K97-100,1))&lt;999,ROUND(100/J97*K97-100,1),IF(ROUND(100/J97*K97-100,1)&gt;999,999,-999)))</f>
        <v>12.9</v>
      </c>
      <c r="M97" s="27">
        <f>IFERROR(100/'Skjema total MA'!I98*K97,0)</f>
        <v>0.65492319609002136</v>
      </c>
    </row>
    <row r="98" spans="1:13" ht="15.75" x14ac:dyDescent="0.2">
      <c r="A98" s="21" t="s">
        <v>400</v>
      </c>
      <c r="B98" s="234">
        <v>153448328.92299998</v>
      </c>
      <c r="C98" s="234">
        <v>155877816.73100001</v>
      </c>
      <c r="D98" s="165">
        <f>IF(B98=0, "    ---- ", IF(ABS(ROUND(100/B98*C98-100,1))&lt;999,ROUND(100/B98*C98-100,1),IF(ROUND(100/B98*C98-100,1)&gt;999,999,-999)))</f>
        <v>1.6</v>
      </c>
      <c r="E98" s="27">
        <f>IFERROR(100/'Skjema total MA'!C98*C98,0)</f>
        <v>41.622389374081465</v>
      </c>
      <c r="F98" s="293">
        <v>61614720.629000001</v>
      </c>
      <c r="G98" s="293">
        <v>82248162.009000003</v>
      </c>
      <c r="H98" s="165">
        <f>IF(F98=0, "    ---- ", IF(ABS(ROUND(100/F98*G98-100,1))&lt;999,ROUND(100/F98*G98-100,1),IF(ROUND(100/F98*G98-100,1)&gt;999,999,-999)))</f>
        <v>33.5</v>
      </c>
      <c r="I98" s="27">
        <f>IFERROR(100/'Skjema total MA'!F98*G98,0)</f>
        <v>33.57060096553991</v>
      </c>
      <c r="J98" s="289">
        <f t="shared" si="14"/>
        <v>215063049.55199999</v>
      </c>
      <c r="K98" s="44">
        <f t="shared" si="14"/>
        <v>238125978.74000001</v>
      </c>
      <c r="L98" s="256">
        <f>IF(J98=0, "    ---- ", IF(ABS(ROUND(100/J98*K98-100,1))&lt;999,ROUND(100/J98*K98-100,1),IF(ROUND(100/J98*K98-100,1)&gt;999,999,-999)))</f>
        <v>10.7</v>
      </c>
      <c r="M98" s="27">
        <f>IFERROR(100/'Skjema total MA'!I98*K98,0)</f>
        <v>38.438086146216072</v>
      </c>
    </row>
    <row r="99" spans="1:13" x14ac:dyDescent="0.2">
      <c r="A99" s="21" t="s">
        <v>9</v>
      </c>
      <c r="B99" s="293">
        <v>153393885.34779999</v>
      </c>
      <c r="C99" s="294">
        <v>155805551.104</v>
      </c>
      <c r="D99" s="165">
        <f>IF(B99=0, "    ---- ", IF(ABS(ROUND(100/B99*C99-100,1))&lt;999,ROUND(100/B99*C99-100,1),IF(ROUND(100/B99*C99-100,1)&gt;999,999,-999)))</f>
        <v>1.6</v>
      </c>
      <c r="E99" s="27">
        <f>IFERROR(100/'Skjema total MA'!C99*C99,0)</f>
        <v>41.902236296851861</v>
      </c>
      <c r="F99" s="234"/>
      <c r="G99" s="144"/>
      <c r="H99" s="165"/>
      <c r="I99" s="27"/>
      <c r="J99" s="289">
        <f t="shared" si="14"/>
        <v>153393885.34779999</v>
      </c>
      <c r="K99" s="44">
        <f t="shared" si="14"/>
        <v>155805551.104</v>
      </c>
      <c r="L99" s="256">
        <f>IF(J99=0, "    ---- ", IF(ABS(ROUND(100/J99*K99-100,1))&lt;999,ROUND(100/J99*K99-100,1),IF(ROUND(100/J99*K99-100,1)&gt;999,999,-999)))</f>
        <v>1.6</v>
      </c>
      <c r="M99" s="27">
        <f>IFERROR(100/'Skjema total MA'!I99*K99,0)</f>
        <v>41.902236296851861</v>
      </c>
    </row>
    <row r="100" spans="1:13" x14ac:dyDescent="0.2">
      <c r="A100" s="21" t="s">
        <v>10</v>
      </c>
      <c r="B100" s="293">
        <v>54443.575199999999</v>
      </c>
      <c r="C100" s="294">
        <v>72265.626999999993</v>
      </c>
      <c r="D100" s="165">
        <f>IF(B100=0, "    ---- ", IF(ABS(ROUND(100/B100*C100-100,1))&lt;999,ROUND(100/B100*C100-100,1),IF(ROUND(100/B100*C100-100,1)&gt;999,999,-999)))</f>
        <v>32.700000000000003</v>
      </c>
      <c r="E100" s="27">
        <f>IFERROR(100/'Skjema total MA'!C100*C100,0)</f>
        <v>2.702915535608708</v>
      </c>
      <c r="F100" s="234">
        <v>61614720.629000001</v>
      </c>
      <c r="G100" s="234">
        <v>82248162.009000003</v>
      </c>
      <c r="H100" s="165">
        <f>IF(F100=0, "    ---- ", IF(ABS(ROUND(100/F100*G100-100,1))&lt;999,ROUND(100/F100*G100-100,1),IF(ROUND(100/F100*G100-100,1)&gt;999,999,-999)))</f>
        <v>33.5</v>
      </c>
      <c r="I100" s="27">
        <f>IFERROR(100/'Skjema total MA'!F100*G100,0)</f>
        <v>33.57060096553991</v>
      </c>
      <c r="J100" s="289">
        <f t="shared" si="14"/>
        <v>61669164.2042</v>
      </c>
      <c r="K100" s="44">
        <f t="shared" si="14"/>
        <v>82320427.636000007</v>
      </c>
      <c r="L100" s="256">
        <f>IF(J100=0, "    ---- ", IF(ABS(ROUND(100/J100*K100-100,1))&lt;999,ROUND(100/J100*K100-100,1),IF(ROUND(100/J100*K100-100,1)&gt;999,999,-999)))</f>
        <v>33.5</v>
      </c>
      <c r="M100" s="27">
        <f>IFERROR(100/'Skjema total MA'!I100*K100,0)</f>
        <v>33.237387435064292</v>
      </c>
    </row>
    <row r="101" spans="1:13" ht="15.75" x14ac:dyDescent="0.2">
      <c r="A101" s="694" t="s">
        <v>398</v>
      </c>
      <c r="B101" s="287" t="s">
        <v>374</v>
      </c>
      <c r="C101" s="287" t="s">
        <v>374</v>
      </c>
      <c r="D101" s="165"/>
      <c r="E101" s="418"/>
      <c r="F101" s="287"/>
      <c r="G101" s="287"/>
      <c r="H101" s="165"/>
      <c r="I101" s="418"/>
      <c r="J101" s="287"/>
      <c r="K101" s="287"/>
      <c r="L101" s="165"/>
      <c r="M101" s="23"/>
    </row>
    <row r="102" spans="1:13" x14ac:dyDescent="0.2">
      <c r="A102" s="694" t="s">
        <v>12</v>
      </c>
      <c r="B102" s="235"/>
      <c r="C102" s="291"/>
      <c r="D102" s="165"/>
      <c r="E102" s="418"/>
      <c r="F102" s="287"/>
      <c r="G102" s="287"/>
      <c r="H102" s="165"/>
      <c r="I102" s="418"/>
      <c r="J102" s="287"/>
      <c r="K102" s="287"/>
      <c r="L102" s="165"/>
      <c r="M102" s="23"/>
    </row>
    <row r="103" spans="1:13" x14ac:dyDescent="0.2">
      <c r="A103" s="694" t="s">
        <v>13</v>
      </c>
      <c r="B103" s="235"/>
      <c r="C103" s="291"/>
      <c r="D103" s="165"/>
      <c r="E103" s="418"/>
      <c r="F103" s="287"/>
      <c r="G103" s="287"/>
      <c r="H103" s="165"/>
      <c r="I103" s="418"/>
      <c r="J103" s="287"/>
      <c r="K103" s="287"/>
      <c r="L103" s="165"/>
      <c r="M103" s="23"/>
    </row>
    <row r="104" spans="1:13" ht="15.75" x14ac:dyDescent="0.2">
      <c r="A104" s="694" t="s">
        <v>399</v>
      </c>
      <c r="B104" s="287" t="s">
        <v>374</v>
      </c>
      <c r="C104" s="287" t="s">
        <v>374</v>
      </c>
      <c r="D104" s="165"/>
      <c r="E104" s="418"/>
      <c r="F104" s="287"/>
      <c r="G104" s="287"/>
      <c r="H104" s="165"/>
      <c r="I104" s="418"/>
      <c r="J104" s="287"/>
      <c r="K104" s="287"/>
      <c r="L104" s="165"/>
      <c r="M104" s="23"/>
    </row>
    <row r="105" spans="1:13" x14ac:dyDescent="0.2">
      <c r="A105" s="694" t="s">
        <v>12</v>
      </c>
      <c r="B105" s="235"/>
      <c r="C105" s="291"/>
      <c r="D105" s="165"/>
      <c r="E105" s="418"/>
      <c r="F105" s="287"/>
      <c r="G105" s="287"/>
      <c r="H105" s="165"/>
      <c r="I105" s="418"/>
      <c r="J105" s="287"/>
      <c r="K105" s="287"/>
      <c r="L105" s="165"/>
      <c r="M105" s="23"/>
    </row>
    <row r="106" spans="1:13" x14ac:dyDescent="0.2">
      <c r="A106" s="694" t="s">
        <v>13</v>
      </c>
      <c r="B106" s="235"/>
      <c r="C106" s="291"/>
      <c r="D106" s="165"/>
      <c r="E106" s="418"/>
      <c r="F106" s="287"/>
      <c r="G106" s="287"/>
      <c r="H106" s="165"/>
      <c r="I106" s="418"/>
      <c r="J106" s="287"/>
      <c r="K106" s="287"/>
      <c r="L106" s="165"/>
      <c r="M106" s="23"/>
    </row>
    <row r="107" spans="1:13" ht="15.75" x14ac:dyDescent="0.2">
      <c r="A107" s="21" t="s">
        <v>402</v>
      </c>
      <c r="B107" s="234">
        <v>3535040.176</v>
      </c>
      <c r="C107" s="144">
        <v>3453319.9789999998</v>
      </c>
      <c r="D107" s="165">
        <f>IF(B107=0, "    ---- ", IF(ABS(ROUND(100/B107*C107-100,1))&lt;999,ROUND(100/B107*C107-100,1),IF(ROUND(100/B107*C107-100,1)&gt;999,999,-999)))</f>
        <v>-2.2999999999999998</v>
      </c>
      <c r="E107" s="27">
        <f>IFERROR(100/'Skjema total MA'!C107*C107,0)</f>
        <v>70.577987117965634</v>
      </c>
      <c r="F107" s="234"/>
      <c r="G107" s="144"/>
      <c r="H107" s="165"/>
      <c r="I107" s="27"/>
      <c r="J107" s="289">
        <f t="shared" ref="J107:K111" si="15">SUM(B107,F107)</f>
        <v>3535040.176</v>
      </c>
      <c r="K107" s="44">
        <f t="shared" si="15"/>
        <v>3453319.9789999998</v>
      </c>
      <c r="L107" s="256">
        <f>IF(J107=0, "    ---- ", IF(ABS(ROUND(100/J107*K107-100,1))&lt;999,ROUND(100/J107*K107-100,1),IF(ROUND(100/J107*K107-100,1)&gt;999,999,-999)))</f>
        <v>-2.2999999999999998</v>
      </c>
      <c r="M107" s="27">
        <f>IFERROR(100/'Skjema total MA'!I107*K107,0)</f>
        <v>62.08273437395701</v>
      </c>
    </row>
    <row r="108" spans="1:13" ht="15.75" x14ac:dyDescent="0.2">
      <c r="A108" s="21" t="s">
        <v>403</v>
      </c>
      <c r="B108" s="234">
        <v>123299019.758</v>
      </c>
      <c r="C108" s="234">
        <v>130641594.795</v>
      </c>
      <c r="D108" s="165">
        <f>IF(B108=0, "    ---- ", IF(ABS(ROUND(100/B108*C108-100,1))&lt;999,ROUND(100/B108*C108-100,1),IF(ROUND(100/B108*C108-100,1)&gt;999,999,-999)))</f>
        <v>6</v>
      </c>
      <c r="E108" s="27">
        <f>IFERROR(100/'Skjema total MA'!C108*C108,0)</f>
        <v>42.312519725223282</v>
      </c>
      <c r="F108" s="234">
        <v>6087680.8080000002</v>
      </c>
      <c r="G108" s="234">
        <v>15252710.275</v>
      </c>
      <c r="H108" s="165">
        <f>IF(F108=0, "    ---- ", IF(ABS(ROUND(100/F108*G108-100,1))&lt;999,ROUND(100/F108*G108-100,1),IF(ROUND(100/F108*G108-100,1)&gt;999,999,-999)))</f>
        <v>150.6</v>
      </c>
      <c r="I108" s="27">
        <f>IFERROR(100/'Skjema total MA'!F108*G108,0)</f>
        <v>96.649755435571052</v>
      </c>
      <c r="J108" s="289">
        <f t="shared" si="15"/>
        <v>129386700.566</v>
      </c>
      <c r="K108" s="44">
        <f t="shared" si="15"/>
        <v>145894305.06999999</v>
      </c>
      <c r="L108" s="256">
        <f>IF(J108=0, "    ---- ", IF(ABS(ROUND(100/J108*K108-100,1))&lt;999,ROUND(100/J108*K108-100,1),IF(ROUND(100/J108*K108-100,1)&gt;999,999,-999)))</f>
        <v>12.8</v>
      </c>
      <c r="M108" s="27">
        <f>IFERROR(100/'Skjema total MA'!I108*K108,0)</f>
        <v>44.954817128694565</v>
      </c>
    </row>
    <row r="109" spans="1:13" ht="15.75" x14ac:dyDescent="0.2">
      <c r="A109" s="21" t="s">
        <v>404</v>
      </c>
      <c r="B109" s="234"/>
      <c r="C109" s="234"/>
      <c r="D109" s="165"/>
      <c r="E109" s="27"/>
      <c r="F109" s="234">
        <v>19098773.004999999</v>
      </c>
      <c r="G109" s="234">
        <v>23609017.168000001</v>
      </c>
      <c r="H109" s="165">
        <f>IF(F109=0, "    ---- ", IF(ABS(ROUND(100/F109*G109-100,1))&lt;999,ROUND(100/F109*G109-100,1),IF(ROUND(100/F109*G109-100,1)&gt;999,999,-999)))</f>
        <v>23.6</v>
      </c>
      <c r="I109" s="27">
        <f>IFERROR(100/'Skjema total MA'!F109*G109,0)</f>
        <v>30.2890981685306</v>
      </c>
      <c r="J109" s="289">
        <f t="shared" si="15"/>
        <v>19098773.004999999</v>
      </c>
      <c r="K109" s="44">
        <f t="shared" si="15"/>
        <v>23609017.168000001</v>
      </c>
      <c r="L109" s="256">
        <f>IF(J109=0, "    ---- ", IF(ABS(ROUND(100/J109*K109-100,1))&lt;999,ROUND(100/J109*K109-100,1),IF(ROUND(100/J109*K109-100,1)&gt;999,999,-999)))</f>
        <v>23.6</v>
      </c>
      <c r="M109" s="27">
        <f>IFERROR(100/'Skjema total MA'!I109*K109,0)</f>
        <v>29.912179246549663</v>
      </c>
    </row>
    <row r="110" spans="1:13" ht="15.75" x14ac:dyDescent="0.2">
      <c r="A110" s="21" t="s">
        <v>405</v>
      </c>
      <c r="B110" s="234">
        <v>0</v>
      </c>
      <c r="C110" s="234">
        <v>23295.109</v>
      </c>
      <c r="D110" s="165" t="str">
        <f>IF(B110=0, "    ---- ", IF(ABS(ROUND(100/B110*C110-100,1))&lt;999,ROUND(100/B110*C110-100,1),IF(ROUND(100/B110*C110-100,1)&gt;999,999,-999)))</f>
        <v xml:space="preserve">    ---- </v>
      </c>
      <c r="E110" s="27">
        <f>IFERROR(100/'Skjema total MA'!C110*C110,0)</f>
        <v>31.530660624335191</v>
      </c>
      <c r="F110" s="234"/>
      <c r="G110" s="234"/>
      <c r="H110" s="165"/>
      <c r="I110" s="27"/>
      <c r="J110" s="289">
        <f t="shared" si="15"/>
        <v>0</v>
      </c>
      <c r="K110" s="44">
        <f t="shared" si="15"/>
        <v>23295.109</v>
      </c>
      <c r="L110" s="256" t="str">
        <f>IF(J110=0, "    ---- ", IF(ABS(ROUND(100/J110*K110-100,1))&lt;999,ROUND(100/J110*K110-100,1),IF(ROUND(100/J110*K110-100,1)&gt;999,999,-999)))</f>
        <v xml:space="preserve">    ---- </v>
      </c>
      <c r="M110" s="27">
        <f>IFERROR(100/'Skjema total MA'!I110*K110,0)</f>
        <v>31.530660624335191</v>
      </c>
    </row>
    <row r="111" spans="1:13" ht="15.75" x14ac:dyDescent="0.2">
      <c r="A111" s="13" t="s">
        <v>384</v>
      </c>
      <c r="B111" s="309">
        <v>11386.565000000001</v>
      </c>
      <c r="C111" s="158">
        <v>36197.798999999999</v>
      </c>
      <c r="D111" s="170">
        <f>IF(B111=0, "    ---- ", IF(ABS(ROUND(100/B111*C111-100,1))&lt;999,ROUND(100/B111*C111-100,1),IF(ROUND(100/B111*C111-100,1)&gt;999,999,-999)))</f>
        <v>217.9</v>
      </c>
      <c r="E111" s="11">
        <f>IFERROR(100/'Skjema total MA'!C111*C111,0)</f>
        <v>15.87698753623495</v>
      </c>
      <c r="F111" s="309">
        <v>365281.33799999999</v>
      </c>
      <c r="G111" s="158">
        <v>765811.62400000007</v>
      </c>
      <c r="H111" s="170">
        <f>IF(F111=0, "    ---- ", IF(ABS(ROUND(100/F111*G111-100,1))&lt;999,ROUND(100/F111*G111-100,1),IF(ROUND(100/F111*G111-100,1)&gt;999,999,-999)))</f>
        <v>109.6</v>
      </c>
      <c r="I111" s="11">
        <f>IFERROR(100/'Skjema total MA'!F111*G111,0)</f>
        <v>10.789857291910364</v>
      </c>
      <c r="J111" s="310">
        <f t="shared" si="15"/>
        <v>376667.90299999999</v>
      </c>
      <c r="K111" s="236">
        <f t="shared" si="15"/>
        <v>802009.42300000007</v>
      </c>
      <c r="L111" s="429">
        <f>IF(J111=0, "    ---- ", IF(ABS(ROUND(100/J111*K111-100,1))&lt;999,ROUND(100/J111*K111-100,1),IF(ROUND(100/J111*K111-100,1)&gt;999,999,-999)))</f>
        <v>112.9</v>
      </c>
      <c r="M111" s="11">
        <f>IFERROR(100/'Skjema total MA'!I111*K111,0)</f>
        <v>10.948182280638045</v>
      </c>
    </row>
    <row r="112" spans="1:13" x14ac:dyDescent="0.2">
      <c r="A112" s="21" t="s">
        <v>9</v>
      </c>
      <c r="B112" s="234">
        <v>11386.565000000001</v>
      </c>
      <c r="C112" s="144">
        <v>9787.2129999999997</v>
      </c>
      <c r="D112" s="165">
        <f t="shared" ref="D112:D125" si="16">IF(B112=0, "    ---- ", IF(ABS(ROUND(100/B112*C112-100,1))&lt;999,ROUND(100/B112*C112-100,1),IF(ROUND(100/B112*C112-100,1)&gt;999,999,-999)))</f>
        <v>-14</v>
      </c>
      <c r="E112" s="27">
        <f>IFERROR(100/'Skjema total MA'!C112*C112,0)</f>
        <v>5.0234010223374623</v>
      </c>
      <c r="F112" s="234">
        <v>0</v>
      </c>
      <c r="G112" s="144">
        <v>843.41600000000005</v>
      </c>
      <c r="H112" s="165" t="str">
        <f t="shared" ref="H112:H125" si="17">IF(F112=0, "    ---- ", IF(ABS(ROUND(100/F112*G112-100,1))&lt;999,ROUND(100/F112*G112-100,1),IF(ROUND(100/F112*G112-100,1)&gt;999,999,-999)))</f>
        <v xml:space="preserve">    ---- </v>
      </c>
      <c r="I112" s="27">
        <f>IFERROR(100/'Skjema total MA'!F112*G112,0)</f>
        <v>100</v>
      </c>
      <c r="J112" s="289">
        <f t="shared" ref="J112:K125" si="18">SUM(B112,F112)</f>
        <v>11386.565000000001</v>
      </c>
      <c r="K112" s="44">
        <f t="shared" si="18"/>
        <v>10630.628999999999</v>
      </c>
      <c r="L112" s="256">
        <f t="shared" ref="L112:L125" si="19">IF(J112=0, "    ---- ", IF(ABS(ROUND(100/J112*K112-100,1))&lt;999,ROUND(100/J112*K112-100,1),IF(ROUND(100/J112*K112-100,1)&gt;999,999,-999)))</f>
        <v>-6.6</v>
      </c>
      <c r="M112" s="27">
        <f>IFERROR(100/'Skjema total MA'!I112*K112,0)</f>
        <v>5.4327759926049328</v>
      </c>
    </row>
    <row r="113" spans="1:14" x14ac:dyDescent="0.2">
      <c r="A113" s="21" t="s">
        <v>10</v>
      </c>
      <c r="B113" s="234"/>
      <c r="C113" s="144"/>
      <c r="D113" s="165"/>
      <c r="E113" s="27"/>
      <c r="F113" s="234">
        <v>365281.33799999999</v>
      </c>
      <c r="G113" s="144">
        <v>725753.77300000004</v>
      </c>
      <c r="H113" s="165">
        <f t="shared" si="17"/>
        <v>98.7</v>
      </c>
      <c r="I113" s="27">
        <f>IFERROR(100/'Skjema total MA'!F113*G113,0)</f>
        <v>10.283503930898782</v>
      </c>
      <c r="J113" s="289">
        <f t="shared" si="18"/>
        <v>365281.33799999999</v>
      </c>
      <c r="K113" s="44">
        <f t="shared" si="18"/>
        <v>725753.77300000004</v>
      </c>
      <c r="L113" s="256">
        <f t="shared" si="19"/>
        <v>98.7</v>
      </c>
      <c r="M113" s="27">
        <f>IFERROR(100/'Skjema total MA'!I113*K113,0)</f>
        <v>10.281190824035795</v>
      </c>
    </row>
    <row r="114" spans="1:14" x14ac:dyDescent="0.2">
      <c r="A114" s="21" t="s">
        <v>26</v>
      </c>
      <c r="B114" s="234">
        <v>0</v>
      </c>
      <c r="C114" s="144">
        <v>26410.585999999999</v>
      </c>
      <c r="D114" s="165" t="str">
        <f t="shared" si="16"/>
        <v xml:space="preserve">    ---- </v>
      </c>
      <c r="E114" s="27">
        <f>IFERROR(100/'Skjema total MA'!C114*C114,0)</f>
        <v>83.660230569131713</v>
      </c>
      <c r="F114" s="234">
        <v>0</v>
      </c>
      <c r="G114" s="144">
        <v>39214.434999999998</v>
      </c>
      <c r="H114" s="165" t="str">
        <f t="shared" si="17"/>
        <v xml:space="preserve">    ---- </v>
      </c>
      <c r="I114" s="27">
        <f>IFERROR(100/'Skjema total MA'!F114*G114,0)</f>
        <v>100.00000000000001</v>
      </c>
      <c r="J114" s="289">
        <f t="shared" si="18"/>
        <v>0</v>
      </c>
      <c r="K114" s="44">
        <f t="shared" si="18"/>
        <v>65625.020999999993</v>
      </c>
      <c r="L114" s="256" t="str">
        <f t="shared" si="19"/>
        <v xml:space="preserve">    ---- </v>
      </c>
      <c r="M114" s="27">
        <f>IFERROR(100/'Skjema total MA'!I114*K114,0)</f>
        <v>92.712575092693911</v>
      </c>
    </row>
    <row r="115" spans="1:14" x14ac:dyDescent="0.2">
      <c r="A115" s="694" t="s">
        <v>15</v>
      </c>
      <c r="B115" s="287"/>
      <c r="C115" s="287"/>
      <c r="D115" s="165"/>
      <c r="E115" s="418"/>
      <c r="F115" s="287"/>
      <c r="G115" s="287"/>
      <c r="H115" s="165"/>
      <c r="I115" s="418"/>
      <c r="J115" s="287"/>
      <c r="K115" s="287"/>
      <c r="L115" s="165"/>
      <c r="M115" s="23"/>
    </row>
    <row r="116" spans="1:14" ht="15.75" x14ac:dyDescent="0.2">
      <c r="A116" s="21" t="s">
        <v>410</v>
      </c>
      <c r="B116" s="234">
        <v>3858.91</v>
      </c>
      <c r="C116" s="234">
        <v>22462.161</v>
      </c>
      <c r="D116" s="165">
        <f t="shared" si="16"/>
        <v>482.1</v>
      </c>
      <c r="E116" s="27">
        <f>IFERROR(100/'Skjema total MA'!C116*C116,0)</f>
        <v>29.305487756441341</v>
      </c>
      <c r="F116" s="234">
        <v>0</v>
      </c>
      <c r="G116" s="234">
        <v>843.41600000000005</v>
      </c>
      <c r="H116" s="165" t="str">
        <f t="shared" si="17"/>
        <v xml:space="preserve">    ---- </v>
      </c>
      <c r="I116" s="27">
        <f>IFERROR(100/'Skjema total MA'!F116*G116,0)</f>
        <v>52.392009531512251</v>
      </c>
      <c r="J116" s="289">
        <f t="shared" si="18"/>
        <v>3858.91</v>
      </c>
      <c r="K116" s="44">
        <f t="shared" si="18"/>
        <v>23305.577000000001</v>
      </c>
      <c r="L116" s="256">
        <f t="shared" si="19"/>
        <v>503.9</v>
      </c>
      <c r="M116" s="27">
        <f>IFERROR(100/'Skjema total MA'!I116*K116,0)</f>
        <v>29.780391762286175</v>
      </c>
    </row>
    <row r="117" spans="1:14" ht="15.75" x14ac:dyDescent="0.2">
      <c r="A117" s="21" t="s">
        <v>411</v>
      </c>
      <c r="B117" s="234"/>
      <c r="C117" s="234"/>
      <c r="D117" s="165"/>
      <c r="E117" s="27"/>
      <c r="F117" s="234">
        <v>210998.99400000001</v>
      </c>
      <c r="G117" s="234">
        <v>333167.598</v>
      </c>
      <c r="H117" s="165">
        <f t="shared" si="17"/>
        <v>57.9</v>
      </c>
      <c r="I117" s="27">
        <f>IFERROR(100/'Skjema total MA'!F117*G117,0)</f>
        <v>29.050233415811753</v>
      </c>
      <c r="J117" s="289">
        <f t="shared" si="18"/>
        <v>210998.99400000001</v>
      </c>
      <c r="K117" s="44">
        <f t="shared" si="18"/>
        <v>333167.598</v>
      </c>
      <c r="L117" s="256">
        <f t="shared" si="19"/>
        <v>57.9</v>
      </c>
      <c r="M117" s="27">
        <f>IFERROR(100/'Skjema total MA'!I117*K117,0)</f>
        <v>29.050233415811753</v>
      </c>
    </row>
    <row r="118" spans="1:14" ht="15.75" x14ac:dyDescent="0.2">
      <c r="A118" s="21" t="s">
        <v>405</v>
      </c>
      <c r="B118" s="234"/>
      <c r="C118" s="234"/>
      <c r="D118" s="165"/>
      <c r="E118" s="27"/>
      <c r="F118" s="234"/>
      <c r="G118" s="234"/>
      <c r="H118" s="165"/>
      <c r="I118" s="27"/>
      <c r="J118" s="289"/>
      <c r="K118" s="44"/>
      <c r="L118" s="256"/>
      <c r="M118" s="27"/>
    </row>
    <row r="119" spans="1:14" ht="15.75" x14ac:dyDescent="0.2">
      <c r="A119" s="13" t="s">
        <v>385</v>
      </c>
      <c r="B119" s="309">
        <v>126763.27899999999</v>
      </c>
      <c r="C119" s="158">
        <v>81893.516000000003</v>
      </c>
      <c r="D119" s="170">
        <f t="shared" si="16"/>
        <v>-35.4</v>
      </c>
      <c r="E119" s="11">
        <f>IFERROR(100/'Skjema total MA'!C119*C119,0)</f>
        <v>23.826367886016612</v>
      </c>
      <c r="F119" s="309">
        <v>2509838.0019999999</v>
      </c>
      <c r="G119" s="158">
        <v>1500536.044</v>
      </c>
      <c r="H119" s="170">
        <f t="shared" si="17"/>
        <v>-40.200000000000003</v>
      </c>
      <c r="I119" s="11">
        <f>IFERROR(100/'Skjema total MA'!F119*G119,0)</f>
        <v>19.663471430113784</v>
      </c>
      <c r="J119" s="310">
        <f t="shared" si="18"/>
        <v>2636601.281</v>
      </c>
      <c r="K119" s="236">
        <f t="shared" si="18"/>
        <v>1582429.56</v>
      </c>
      <c r="L119" s="429">
        <f t="shared" si="19"/>
        <v>-40</v>
      </c>
      <c r="M119" s="11">
        <f>IFERROR(100/'Skjema total MA'!I119*K119,0)</f>
        <v>19.842890179369608</v>
      </c>
    </row>
    <row r="120" spans="1:14" x14ac:dyDescent="0.2">
      <c r="A120" s="21" t="s">
        <v>9</v>
      </c>
      <c r="B120" s="234">
        <v>126763.27899999999</v>
      </c>
      <c r="C120" s="144">
        <v>9787.2129999999997</v>
      </c>
      <c r="D120" s="165">
        <f t="shared" si="16"/>
        <v>-92.3</v>
      </c>
      <c r="E120" s="27">
        <f>IFERROR(100/'Skjema total MA'!C120*C120,0)</f>
        <v>3.8183752818042915</v>
      </c>
      <c r="F120" s="234"/>
      <c r="G120" s="144"/>
      <c r="H120" s="165"/>
      <c r="I120" s="27"/>
      <c r="J120" s="289">
        <f t="shared" si="18"/>
        <v>126763.27899999999</v>
      </c>
      <c r="K120" s="44">
        <f t="shared" si="18"/>
        <v>9787.2129999999997</v>
      </c>
      <c r="L120" s="256">
        <f t="shared" si="19"/>
        <v>-92.3</v>
      </c>
      <c r="M120" s="27">
        <f>IFERROR(100/'Skjema total MA'!I120*K120,0)</f>
        <v>3.8183752818042915</v>
      </c>
    </row>
    <row r="121" spans="1:14" x14ac:dyDescent="0.2">
      <c r="A121" s="21" t="s">
        <v>10</v>
      </c>
      <c r="B121" s="234"/>
      <c r="C121" s="144"/>
      <c r="D121" s="165"/>
      <c r="E121" s="27"/>
      <c r="F121" s="234">
        <v>2509838.0019999999</v>
      </c>
      <c r="G121" s="144">
        <v>1500536.044</v>
      </c>
      <c r="H121" s="165">
        <f t="shared" si="17"/>
        <v>-40.200000000000003</v>
      </c>
      <c r="I121" s="27">
        <f>IFERROR(100/'Skjema total MA'!F121*G121,0)</f>
        <v>19.663471430113784</v>
      </c>
      <c r="J121" s="289">
        <f t="shared" si="18"/>
        <v>2509838.0019999999</v>
      </c>
      <c r="K121" s="44">
        <f t="shared" si="18"/>
        <v>1500536.044</v>
      </c>
      <c r="L121" s="256">
        <f t="shared" si="19"/>
        <v>-40.200000000000003</v>
      </c>
      <c r="M121" s="27">
        <f>IFERROR(100/'Skjema total MA'!I121*K121,0)</f>
        <v>19.631979733098539</v>
      </c>
    </row>
    <row r="122" spans="1:14" x14ac:dyDescent="0.2">
      <c r="A122" s="21" t="s">
        <v>26</v>
      </c>
      <c r="B122" s="234">
        <v>0</v>
      </c>
      <c r="C122" s="144">
        <v>72106.303</v>
      </c>
      <c r="D122" s="165" t="str">
        <f t="shared" si="16"/>
        <v xml:space="preserve">    ---- </v>
      </c>
      <c r="E122" s="27">
        <f>IFERROR(100/'Skjema total MA'!C122*C122,0)</f>
        <v>95.950104658494823</v>
      </c>
      <c r="F122" s="234"/>
      <c r="G122" s="144"/>
      <c r="H122" s="165"/>
      <c r="I122" s="27"/>
      <c r="J122" s="289">
        <f t="shared" si="18"/>
        <v>0</v>
      </c>
      <c r="K122" s="44">
        <f t="shared" si="18"/>
        <v>72106.303</v>
      </c>
      <c r="L122" s="256" t="str">
        <f t="shared" si="19"/>
        <v xml:space="preserve">    ---- </v>
      </c>
      <c r="M122" s="27">
        <f>IFERROR(100/'Skjema total MA'!I122*K122,0)</f>
        <v>95.950104658494823</v>
      </c>
    </row>
    <row r="123" spans="1:14" x14ac:dyDescent="0.2">
      <c r="A123" s="694" t="s">
        <v>14</v>
      </c>
      <c r="B123" s="287" t="s">
        <v>374</v>
      </c>
      <c r="C123" s="287" t="s">
        <v>374</v>
      </c>
      <c r="D123" s="165"/>
      <c r="E123" s="418"/>
      <c r="F123" s="287"/>
      <c r="G123" s="287"/>
      <c r="H123" s="165"/>
      <c r="I123" s="418"/>
      <c r="J123" s="287"/>
      <c r="K123" s="287"/>
      <c r="L123" s="165"/>
      <c r="M123" s="23"/>
    </row>
    <row r="124" spans="1:14" ht="15.75" x14ac:dyDescent="0.2">
      <c r="A124" s="21" t="s">
        <v>412</v>
      </c>
      <c r="B124" s="234">
        <v>3263.4479999999999</v>
      </c>
      <c r="C124" s="234">
        <v>5037.1400000000003</v>
      </c>
      <c r="D124" s="165">
        <f t="shared" si="16"/>
        <v>54.4</v>
      </c>
      <c r="E124" s="27">
        <f>IFERROR(100/'Skjema total MA'!C124*C124,0)</f>
        <v>13.6389063834373</v>
      </c>
      <c r="F124" s="234">
        <v>9802.9210000000003</v>
      </c>
      <c r="G124" s="234">
        <v>14807.662</v>
      </c>
      <c r="H124" s="165">
        <f t="shared" si="17"/>
        <v>51.1</v>
      </c>
      <c r="I124" s="27">
        <f>IFERROR(100/'Skjema total MA'!F124*G124,0)</f>
        <v>99.970908665700208</v>
      </c>
      <c r="J124" s="289">
        <f t="shared" si="18"/>
        <v>13066.369000000001</v>
      </c>
      <c r="K124" s="44">
        <f t="shared" si="18"/>
        <v>19844.802</v>
      </c>
      <c r="L124" s="256">
        <f t="shared" si="19"/>
        <v>51.9</v>
      </c>
      <c r="M124" s="27">
        <f>IFERROR(100/'Skjema total MA'!I124*K124,0)</f>
        <v>38.351807802824176</v>
      </c>
    </row>
    <row r="125" spans="1:14" ht="15.75" x14ac:dyDescent="0.2">
      <c r="A125" s="21" t="s">
        <v>404</v>
      </c>
      <c r="B125" s="234">
        <v>1.494</v>
      </c>
      <c r="C125" s="234">
        <v>4.6989999999999998</v>
      </c>
      <c r="D125" s="165">
        <f t="shared" si="16"/>
        <v>214.5</v>
      </c>
      <c r="E125" s="27">
        <f>IFERROR(100/'Skjema total MA'!C125*C125,0)</f>
        <v>0.29727109562599391</v>
      </c>
      <c r="F125" s="234">
        <v>292166.35800000001</v>
      </c>
      <c r="G125" s="234">
        <v>235848.87899999999</v>
      </c>
      <c r="H125" s="165">
        <f t="shared" si="17"/>
        <v>-19.3</v>
      </c>
      <c r="I125" s="27">
        <f>IFERROR(100/'Skjema total MA'!F125*G125,0)</f>
        <v>21.845100843284431</v>
      </c>
      <c r="J125" s="289">
        <f t="shared" si="18"/>
        <v>292167.85200000001</v>
      </c>
      <c r="K125" s="44">
        <f t="shared" si="18"/>
        <v>235853.57799999998</v>
      </c>
      <c r="L125" s="256">
        <f t="shared" si="19"/>
        <v>-19.3</v>
      </c>
      <c r="M125" s="27">
        <f>IFERROR(100/'Skjema total MA'!I125*K125,0)</f>
        <v>21.813598624353254</v>
      </c>
    </row>
    <row r="126" spans="1:14" ht="15.75" x14ac:dyDescent="0.2">
      <c r="A126" s="10" t="s">
        <v>405</v>
      </c>
      <c r="B126" s="45"/>
      <c r="C126" s="45"/>
      <c r="D126" s="166"/>
      <c r="E126" s="419"/>
      <c r="F126" s="45"/>
      <c r="G126" s="45"/>
      <c r="H126" s="166"/>
      <c r="I126" s="22"/>
      <c r="J126" s="290"/>
      <c r="K126" s="45"/>
      <c r="L126" s="257"/>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8"/>
      <c r="C130" s="728"/>
      <c r="D130" s="728"/>
      <c r="E130" s="300"/>
      <c r="F130" s="728"/>
      <c r="G130" s="728"/>
      <c r="H130" s="728"/>
      <c r="I130" s="300"/>
      <c r="J130" s="728"/>
      <c r="K130" s="728"/>
      <c r="L130" s="728"/>
      <c r="M130" s="300"/>
    </row>
    <row r="131" spans="1:14" s="3" customFormat="1" x14ac:dyDescent="0.2">
      <c r="A131" s="143"/>
      <c r="B131" s="724" t="s">
        <v>0</v>
      </c>
      <c r="C131" s="725"/>
      <c r="D131" s="725"/>
      <c r="E131" s="302"/>
      <c r="F131" s="724" t="s">
        <v>1</v>
      </c>
      <c r="G131" s="725"/>
      <c r="H131" s="725"/>
      <c r="I131" s="305"/>
      <c r="J131" s="724" t="s">
        <v>2</v>
      </c>
      <c r="K131" s="725"/>
      <c r="L131" s="725"/>
      <c r="M131" s="305"/>
      <c r="N131" s="147"/>
    </row>
    <row r="132" spans="1:14" s="3" customFormat="1" x14ac:dyDescent="0.2">
      <c r="A132" s="140"/>
      <c r="B132" s="151" t="s">
        <v>372</v>
      </c>
      <c r="C132" s="151" t="s">
        <v>373</v>
      </c>
      <c r="D132" s="246" t="s">
        <v>3</v>
      </c>
      <c r="E132" s="306" t="s">
        <v>29</v>
      </c>
      <c r="F132" s="151" t="s">
        <v>372</v>
      </c>
      <c r="G132" s="151" t="s">
        <v>373</v>
      </c>
      <c r="H132" s="206" t="s">
        <v>3</v>
      </c>
      <c r="I132" s="161" t="s">
        <v>29</v>
      </c>
      <c r="J132" s="247" t="s">
        <v>372</v>
      </c>
      <c r="K132" s="247" t="s">
        <v>373</v>
      </c>
      <c r="L132" s="248" t="s">
        <v>3</v>
      </c>
      <c r="M132" s="161" t="s">
        <v>29</v>
      </c>
      <c r="N132" s="147"/>
    </row>
    <row r="133" spans="1:14" s="3" customFormat="1" x14ac:dyDescent="0.2">
      <c r="A133" s="692"/>
      <c r="B133" s="155"/>
      <c r="C133" s="155"/>
      <c r="D133" s="248" t="s">
        <v>4</v>
      </c>
      <c r="E133" s="155" t="s">
        <v>30</v>
      </c>
      <c r="F133" s="160"/>
      <c r="G133" s="160"/>
      <c r="H133" s="206" t="s">
        <v>4</v>
      </c>
      <c r="I133" s="155" t="s">
        <v>30</v>
      </c>
      <c r="J133" s="155"/>
      <c r="K133" s="155"/>
      <c r="L133" s="149" t="s">
        <v>4</v>
      </c>
      <c r="M133" s="155" t="s">
        <v>30</v>
      </c>
      <c r="N133" s="147"/>
    </row>
    <row r="134" spans="1:14" s="3" customFormat="1" ht="15.75" x14ac:dyDescent="0.2">
      <c r="A134" s="14" t="s">
        <v>406</v>
      </c>
      <c r="B134" s="236">
        <v>119591.099</v>
      </c>
      <c r="C134" s="310">
        <v>170145.63</v>
      </c>
      <c r="D134" s="352">
        <f>IF(B134=0, "    ---- ", IF(ABS(ROUND(100/B134*C134-100,1))&lt;999,ROUND(100/B134*C134-100,1),IF(ROUND(100/B134*C134-100,1)&gt;999,999,-999)))</f>
        <v>42.3</v>
      </c>
      <c r="E134" s="11">
        <f>IFERROR(100/'Skjema total MA'!C134*C134,0)</f>
        <v>0.72430770702156155</v>
      </c>
      <c r="F134" s="317"/>
      <c r="G134" s="318"/>
      <c r="H134" s="432"/>
      <c r="I134" s="24"/>
      <c r="J134" s="319">
        <f t="shared" ref="J134:K137" si="20">SUM(B134,F134)</f>
        <v>119591.099</v>
      </c>
      <c r="K134" s="319">
        <f t="shared" si="20"/>
        <v>170145.63</v>
      </c>
      <c r="L134" s="428">
        <f>IF(J134=0, "    ---- ", IF(ABS(ROUND(100/J134*K134-100,1))&lt;999,ROUND(100/J134*K134-100,1),IF(ROUND(100/J134*K134-100,1)&gt;999,999,-999)))</f>
        <v>42.3</v>
      </c>
      <c r="M134" s="11">
        <f>IFERROR(100/'Skjema total MA'!I134*K134,0)</f>
        <v>0.72154239261580055</v>
      </c>
      <c r="N134" s="147"/>
    </row>
    <row r="135" spans="1:14" s="3" customFormat="1" ht="15.75" x14ac:dyDescent="0.2">
      <c r="A135" s="13" t="s">
        <v>409</v>
      </c>
      <c r="B135" s="236">
        <v>2745433.4849999999</v>
      </c>
      <c r="C135" s="310">
        <v>2880856.1540000001</v>
      </c>
      <c r="D135" s="170">
        <f>IF(B135=0, "    ---- ", IF(ABS(ROUND(100/B135*C135-100,1))&lt;999,ROUND(100/B135*C135-100,1),IF(ROUND(100/B135*C135-100,1)&gt;999,999,-999)))</f>
        <v>4.9000000000000004</v>
      </c>
      <c r="E135" s="11">
        <f>IFERROR(100/'Skjema total MA'!C135*C135,0)</f>
        <v>0.53294798415852895</v>
      </c>
      <c r="F135" s="236"/>
      <c r="G135" s="310"/>
      <c r="H135" s="433"/>
      <c r="I135" s="24"/>
      <c r="J135" s="309">
        <f t="shared" si="20"/>
        <v>2745433.4849999999</v>
      </c>
      <c r="K135" s="309">
        <f t="shared" si="20"/>
        <v>2880856.1540000001</v>
      </c>
      <c r="L135" s="429">
        <f>IF(J135=0, "    ---- ", IF(ABS(ROUND(100/J135*K135-100,1))&lt;999,ROUND(100/J135*K135-100,1),IF(ROUND(100/J135*K135-100,1)&gt;999,999,-999)))</f>
        <v>4.9000000000000004</v>
      </c>
      <c r="M135" s="11">
        <f>IFERROR(100/'Skjema total MA'!I135*K135,0)</f>
        <v>0.53054227272029841</v>
      </c>
      <c r="N135" s="147"/>
    </row>
    <row r="136" spans="1:14" s="3" customFormat="1" ht="15.75" x14ac:dyDescent="0.2">
      <c r="A136" s="13" t="s">
        <v>407</v>
      </c>
      <c r="B136" s="236"/>
      <c r="C136" s="310"/>
      <c r="D136" s="170"/>
      <c r="E136" s="11"/>
      <c r="F136" s="236"/>
      <c r="G136" s="310"/>
      <c r="H136" s="433"/>
      <c r="I136" s="24"/>
      <c r="J136" s="309"/>
      <c r="K136" s="309"/>
      <c r="L136" s="429"/>
      <c r="M136" s="11"/>
      <c r="N136" s="147"/>
    </row>
    <row r="137" spans="1:14" s="3" customFormat="1" ht="15.75" x14ac:dyDescent="0.2">
      <c r="A137" s="41" t="s">
        <v>413</v>
      </c>
      <c r="B137" s="278">
        <v>143601.516</v>
      </c>
      <c r="C137" s="316">
        <v>0</v>
      </c>
      <c r="D137" s="168">
        <f>IF(B137=0, "    ---- ", IF(ABS(ROUND(100/B137*C137-100,1))&lt;999,ROUND(100/B137*C137-100,1),IF(ROUND(100/B137*C137-100,1)&gt;999,999,-999)))</f>
        <v>-100</v>
      </c>
      <c r="E137" s="9">
        <f>IFERROR(100/'Skjema total MA'!C137*C137,0)</f>
        <v>0</v>
      </c>
      <c r="F137" s="278"/>
      <c r="G137" s="316"/>
      <c r="H137" s="434"/>
      <c r="I137" s="36"/>
      <c r="J137" s="315">
        <f t="shared" si="20"/>
        <v>143601.516</v>
      </c>
      <c r="K137" s="315">
        <f t="shared" si="20"/>
        <v>0</v>
      </c>
      <c r="L137" s="430">
        <f>IF(J137=0, "    ---- ", IF(ABS(ROUND(100/J137*K137-100,1))&lt;999,ROUND(100/J137*K137-100,1),IF(ROUND(100/J137*K137-100,1)&gt;999,999,-999)))</f>
        <v>-100</v>
      </c>
      <c r="M137" s="36">
        <f>IFERROR(100/'Skjema total MA'!I137*K137,0)</f>
        <v>0</v>
      </c>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93" priority="132">
      <formula>kvartal &lt; 4</formula>
    </cfRule>
  </conditionalFormatting>
  <conditionalFormatting sqref="B69">
    <cfRule type="expression" dxfId="192" priority="100">
      <formula>kvartal &lt; 4</formula>
    </cfRule>
  </conditionalFormatting>
  <conditionalFormatting sqref="C69">
    <cfRule type="expression" dxfId="191" priority="99">
      <formula>kvartal &lt; 4</formula>
    </cfRule>
  </conditionalFormatting>
  <conditionalFormatting sqref="B72">
    <cfRule type="expression" dxfId="190" priority="98">
      <formula>kvartal &lt; 4</formula>
    </cfRule>
  </conditionalFormatting>
  <conditionalFormatting sqref="C72">
    <cfRule type="expression" dxfId="189" priority="97">
      <formula>kvartal &lt; 4</formula>
    </cfRule>
  </conditionalFormatting>
  <conditionalFormatting sqref="B80">
    <cfRule type="expression" dxfId="188" priority="96">
      <formula>kvartal &lt; 4</formula>
    </cfRule>
  </conditionalFormatting>
  <conditionalFormatting sqref="C80">
    <cfRule type="expression" dxfId="187" priority="95">
      <formula>kvartal &lt; 4</formula>
    </cfRule>
  </conditionalFormatting>
  <conditionalFormatting sqref="B83">
    <cfRule type="expression" dxfId="186" priority="94">
      <formula>kvartal &lt; 4</formula>
    </cfRule>
  </conditionalFormatting>
  <conditionalFormatting sqref="C83">
    <cfRule type="expression" dxfId="185" priority="93">
      <formula>kvartal &lt; 4</formula>
    </cfRule>
  </conditionalFormatting>
  <conditionalFormatting sqref="B90">
    <cfRule type="expression" dxfId="184" priority="84">
      <formula>kvartal &lt; 4</formula>
    </cfRule>
  </conditionalFormatting>
  <conditionalFormatting sqref="C90">
    <cfRule type="expression" dxfId="183" priority="83">
      <formula>kvartal &lt; 4</formula>
    </cfRule>
  </conditionalFormatting>
  <conditionalFormatting sqref="B93">
    <cfRule type="expression" dxfId="182" priority="82">
      <formula>kvartal &lt; 4</formula>
    </cfRule>
  </conditionalFormatting>
  <conditionalFormatting sqref="C93">
    <cfRule type="expression" dxfId="181" priority="81">
      <formula>kvartal &lt; 4</formula>
    </cfRule>
  </conditionalFormatting>
  <conditionalFormatting sqref="B101">
    <cfRule type="expression" dxfId="180" priority="80">
      <formula>kvartal &lt; 4</formula>
    </cfRule>
  </conditionalFormatting>
  <conditionalFormatting sqref="C101">
    <cfRule type="expression" dxfId="179" priority="79">
      <formula>kvartal &lt; 4</formula>
    </cfRule>
  </conditionalFormatting>
  <conditionalFormatting sqref="B104">
    <cfRule type="expression" dxfId="178" priority="78">
      <formula>kvartal &lt; 4</formula>
    </cfRule>
  </conditionalFormatting>
  <conditionalFormatting sqref="C104">
    <cfRule type="expression" dxfId="177" priority="77">
      <formula>kvartal &lt; 4</formula>
    </cfRule>
  </conditionalFormatting>
  <conditionalFormatting sqref="B115">
    <cfRule type="expression" dxfId="176" priority="76">
      <formula>kvartal &lt; 4</formula>
    </cfRule>
  </conditionalFormatting>
  <conditionalFormatting sqref="C115">
    <cfRule type="expression" dxfId="175" priority="75">
      <formula>kvartal &lt; 4</formula>
    </cfRule>
  </conditionalFormatting>
  <conditionalFormatting sqref="B123">
    <cfRule type="expression" dxfId="174" priority="74">
      <formula>kvartal &lt; 4</formula>
    </cfRule>
  </conditionalFormatting>
  <conditionalFormatting sqref="C123">
    <cfRule type="expression" dxfId="173" priority="73">
      <formula>kvartal &lt; 4</formula>
    </cfRule>
  </conditionalFormatting>
  <conditionalFormatting sqref="F70">
    <cfRule type="expression" dxfId="172" priority="72">
      <formula>kvartal &lt; 4</formula>
    </cfRule>
  </conditionalFormatting>
  <conditionalFormatting sqref="G70">
    <cfRule type="expression" dxfId="171" priority="71">
      <formula>kvartal &lt; 4</formula>
    </cfRule>
  </conditionalFormatting>
  <conditionalFormatting sqref="F71:G71">
    <cfRule type="expression" dxfId="170" priority="70">
      <formula>kvartal &lt; 4</formula>
    </cfRule>
  </conditionalFormatting>
  <conditionalFormatting sqref="F73:G74">
    <cfRule type="expression" dxfId="169" priority="69">
      <formula>kvartal &lt; 4</formula>
    </cfRule>
  </conditionalFormatting>
  <conditionalFormatting sqref="F81:G82">
    <cfRule type="expression" dxfId="168" priority="68">
      <formula>kvartal &lt; 4</formula>
    </cfRule>
  </conditionalFormatting>
  <conditionalFormatting sqref="F84:G85">
    <cfRule type="expression" dxfId="167" priority="67">
      <formula>kvartal &lt; 4</formula>
    </cfRule>
  </conditionalFormatting>
  <conditionalFormatting sqref="F91:G92">
    <cfRule type="expression" dxfId="166" priority="62">
      <formula>kvartal &lt; 4</formula>
    </cfRule>
  </conditionalFormatting>
  <conditionalFormatting sqref="F94:G95">
    <cfRule type="expression" dxfId="165" priority="61">
      <formula>kvartal &lt; 4</formula>
    </cfRule>
  </conditionalFormatting>
  <conditionalFormatting sqref="F102:G103">
    <cfRule type="expression" dxfId="164" priority="60">
      <formula>kvartal &lt; 4</formula>
    </cfRule>
  </conditionalFormatting>
  <conditionalFormatting sqref="F105:G106">
    <cfRule type="expression" dxfId="163" priority="59">
      <formula>kvartal &lt; 4</formula>
    </cfRule>
  </conditionalFormatting>
  <conditionalFormatting sqref="F115">
    <cfRule type="expression" dxfId="162" priority="58">
      <formula>kvartal &lt; 4</formula>
    </cfRule>
  </conditionalFormatting>
  <conditionalFormatting sqref="G115">
    <cfRule type="expression" dxfId="161" priority="57">
      <formula>kvartal &lt; 4</formula>
    </cfRule>
  </conditionalFormatting>
  <conditionalFormatting sqref="F123:G123">
    <cfRule type="expression" dxfId="160" priority="56">
      <formula>kvartal &lt; 4</formula>
    </cfRule>
  </conditionalFormatting>
  <conditionalFormatting sqref="F69:G69">
    <cfRule type="expression" dxfId="159" priority="55">
      <formula>kvartal &lt; 4</formula>
    </cfRule>
  </conditionalFormatting>
  <conditionalFormatting sqref="F72:G72">
    <cfRule type="expression" dxfId="158" priority="54">
      <formula>kvartal &lt; 4</formula>
    </cfRule>
  </conditionalFormatting>
  <conditionalFormatting sqref="F80:G80">
    <cfRule type="expression" dxfId="157" priority="53">
      <formula>kvartal &lt; 4</formula>
    </cfRule>
  </conditionalFormatting>
  <conditionalFormatting sqref="F83:G83">
    <cfRule type="expression" dxfId="156" priority="52">
      <formula>kvartal &lt; 4</formula>
    </cfRule>
  </conditionalFormatting>
  <conditionalFormatting sqref="F90:G90">
    <cfRule type="expression" dxfId="155" priority="46">
      <formula>kvartal &lt; 4</formula>
    </cfRule>
  </conditionalFormatting>
  <conditionalFormatting sqref="F93">
    <cfRule type="expression" dxfId="154" priority="45">
      <formula>kvartal &lt; 4</formula>
    </cfRule>
  </conditionalFormatting>
  <conditionalFormatting sqref="G93">
    <cfRule type="expression" dxfId="153" priority="44">
      <formula>kvartal &lt; 4</formula>
    </cfRule>
  </conditionalFormatting>
  <conditionalFormatting sqref="F101">
    <cfRule type="expression" dxfId="152" priority="43">
      <formula>kvartal &lt; 4</formula>
    </cfRule>
  </conditionalFormatting>
  <conditionalFormatting sqref="G101">
    <cfRule type="expression" dxfId="151" priority="42">
      <formula>kvartal &lt; 4</formula>
    </cfRule>
  </conditionalFormatting>
  <conditionalFormatting sqref="G104">
    <cfRule type="expression" dxfId="150" priority="41">
      <formula>kvartal &lt; 4</formula>
    </cfRule>
  </conditionalFormatting>
  <conditionalFormatting sqref="F104">
    <cfRule type="expression" dxfId="149" priority="40">
      <formula>kvartal &lt; 4</formula>
    </cfRule>
  </conditionalFormatting>
  <conditionalFormatting sqref="J69:K73">
    <cfRule type="expression" dxfId="148" priority="39">
      <formula>kvartal &lt; 4</formula>
    </cfRule>
  </conditionalFormatting>
  <conditionalFormatting sqref="J74:K74">
    <cfRule type="expression" dxfId="147" priority="38">
      <formula>kvartal &lt; 4</formula>
    </cfRule>
  </conditionalFormatting>
  <conditionalFormatting sqref="J80:K85">
    <cfRule type="expression" dxfId="146" priority="37">
      <formula>kvartal &lt; 4</formula>
    </cfRule>
  </conditionalFormatting>
  <conditionalFormatting sqref="J90:K95">
    <cfRule type="expression" dxfId="145" priority="34">
      <formula>kvartal &lt; 4</formula>
    </cfRule>
  </conditionalFormatting>
  <conditionalFormatting sqref="J101:K106">
    <cfRule type="expression" dxfId="144" priority="33">
      <formula>kvartal &lt; 4</formula>
    </cfRule>
  </conditionalFormatting>
  <conditionalFormatting sqref="J115:K115">
    <cfRule type="expression" dxfId="143" priority="32">
      <formula>kvartal &lt; 4</formula>
    </cfRule>
  </conditionalFormatting>
  <conditionalFormatting sqref="J123:K123">
    <cfRule type="expression" dxfId="142" priority="31">
      <formula>kvartal &lt; 4</formula>
    </cfRule>
  </conditionalFormatting>
  <conditionalFormatting sqref="A50:A52">
    <cfRule type="expression" dxfId="141" priority="12">
      <formula>kvartal &lt; 4</formula>
    </cfRule>
  </conditionalFormatting>
  <conditionalFormatting sqref="A69:A74">
    <cfRule type="expression" dxfId="140" priority="10">
      <formula>kvartal &lt; 4</formula>
    </cfRule>
  </conditionalFormatting>
  <conditionalFormatting sqref="A80:A85">
    <cfRule type="expression" dxfId="139" priority="9">
      <formula>kvartal &lt; 4</formula>
    </cfRule>
  </conditionalFormatting>
  <conditionalFormatting sqref="A90:A95">
    <cfRule type="expression" dxfId="138" priority="6">
      <formula>kvartal &lt; 4</formula>
    </cfRule>
  </conditionalFormatting>
  <conditionalFormatting sqref="A101:A106">
    <cfRule type="expression" dxfId="137" priority="5">
      <formula>kvartal &lt; 4</formula>
    </cfRule>
  </conditionalFormatting>
  <conditionalFormatting sqref="A115">
    <cfRule type="expression" dxfId="136" priority="4">
      <formula>kvartal &lt; 4</formula>
    </cfRule>
  </conditionalFormatting>
  <conditionalFormatting sqref="A123">
    <cfRule type="expression" dxfId="135" priority="3">
      <formula>kvartal &lt; 4</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31"/>
  <dimension ref="A1:N144"/>
  <sheetViews>
    <sheetView showGridLines="0" zoomScale="90" zoomScaleNormal="90" workbookViewId="0"/>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130</v>
      </c>
      <c r="B1" s="695">
        <v>16</v>
      </c>
      <c r="C1" s="250" t="s">
        <v>104</v>
      </c>
      <c r="D1" s="26"/>
      <c r="E1" s="26"/>
      <c r="F1" s="26"/>
      <c r="G1" s="26"/>
      <c r="H1" s="26"/>
      <c r="I1" s="26"/>
      <c r="J1" s="26"/>
      <c r="K1" s="26"/>
      <c r="L1" s="26"/>
      <c r="M1" s="26"/>
    </row>
    <row r="2" spans="1:14" ht="15.75" x14ac:dyDescent="0.25">
      <c r="A2" s="164" t="s">
        <v>28</v>
      </c>
      <c r="B2" s="727"/>
      <c r="C2" s="727"/>
      <c r="D2" s="727"/>
      <c r="E2" s="300"/>
      <c r="F2" s="727"/>
      <c r="G2" s="727"/>
      <c r="H2" s="727"/>
      <c r="I2" s="300"/>
      <c r="J2" s="727"/>
      <c r="K2" s="727"/>
      <c r="L2" s="727"/>
      <c r="M2" s="300"/>
    </row>
    <row r="3" spans="1:14" ht="15.75" x14ac:dyDescent="0.25">
      <c r="A3" s="162"/>
      <c r="B3" s="300"/>
      <c r="C3" s="300"/>
      <c r="D3" s="300"/>
      <c r="E3" s="300"/>
      <c r="F3" s="300"/>
      <c r="G3" s="300"/>
      <c r="H3" s="300"/>
      <c r="I3" s="300"/>
      <c r="J3" s="300"/>
      <c r="K3" s="300"/>
      <c r="L3" s="300"/>
      <c r="M3" s="300"/>
    </row>
    <row r="4" spans="1:14" x14ac:dyDescent="0.2">
      <c r="A4" s="143"/>
      <c r="B4" s="724" t="s">
        <v>0</v>
      </c>
      <c r="C4" s="725"/>
      <c r="D4" s="725"/>
      <c r="E4" s="302"/>
      <c r="F4" s="724" t="s">
        <v>1</v>
      </c>
      <c r="G4" s="725"/>
      <c r="H4" s="725"/>
      <c r="I4" s="305"/>
      <c r="J4" s="724" t="s">
        <v>2</v>
      </c>
      <c r="K4" s="725"/>
      <c r="L4" s="725"/>
      <c r="M4" s="305"/>
    </row>
    <row r="5" spans="1:14" x14ac:dyDescent="0.2">
      <c r="A5" s="157"/>
      <c r="B5" s="151" t="s">
        <v>372</v>
      </c>
      <c r="C5" s="151" t="s">
        <v>373</v>
      </c>
      <c r="D5" s="246" t="s">
        <v>3</v>
      </c>
      <c r="E5" s="306" t="s">
        <v>29</v>
      </c>
      <c r="F5" s="151" t="s">
        <v>372</v>
      </c>
      <c r="G5" s="151" t="s">
        <v>373</v>
      </c>
      <c r="H5" s="246" t="s">
        <v>3</v>
      </c>
      <c r="I5" s="161" t="s">
        <v>29</v>
      </c>
      <c r="J5" s="151" t="s">
        <v>372</v>
      </c>
      <c r="K5" s="151" t="s">
        <v>373</v>
      </c>
      <c r="L5" s="246" t="s">
        <v>3</v>
      </c>
      <c r="M5" s="161" t="s">
        <v>29</v>
      </c>
    </row>
    <row r="6" spans="1:14" x14ac:dyDescent="0.2">
      <c r="A6" s="691"/>
      <c r="B6" s="155"/>
      <c r="C6" s="155"/>
      <c r="D6" s="248" t="s">
        <v>4</v>
      </c>
      <c r="E6" s="155" t="s">
        <v>30</v>
      </c>
      <c r="F6" s="160"/>
      <c r="G6" s="160"/>
      <c r="H6" s="246" t="s">
        <v>4</v>
      </c>
      <c r="I6" s="155" t="s">
        <v>30</v>
      </c>
      <c r="J6" s="160"/>
      <c r="K6" s="160"/>
      <c r="L6" s="246" t="s">
        <v>4</v>
      </c>
      <c r="M6" s="155" t="s">
        <v>30</v>
      </c>
    </row>
    <row r="7" spans="1:14" ht="15.75" x14ac:dyDescent="0.2">
      <c r="A7" s="14" t="s">
        <v>23</v>
      </c>
      <c r="B7" s="307"/>
      <c r="C7" s="308"/>
      <c r="D7" s="352"/>
      <c r="E7" s="11"/>
      <c r="F7" s="307"/>
      <c r="G7" s="308"/>
      <c r="H7" s="352"/>
      <c r="I7" s="159"/>
      <c r="J7" s="309"/>
      <c r="K7" s="310"/>
      <c r="L7" s="428"/>
      <c r="M7" s="11"/>
    </row>
    <row r="8" spans="1:14" ht="15.75" x14ac:dyDescent="0.2">
      <c r="A8" s="21" t="s">
        <v>25</v>
      </c>
      <c r="B8" s="283"/>
      <c r="C8" s="284"/>
      <c r="D8" s="165"/>
      <c r="E8" s="27"/>
      <c r="F8" s="287"/>
      <c r="G8" s="288"/>
      <c r="H8" s="165"/>
      <c r="I8" s="175"/>
      <c r="J8" s="234"/>
      <c r="K8" s="289"/>
      <c r="L8" s="256"/>
      <c r="M8" s="27"/>
    </row>
    <row r="9" spans="1:14" ht="15.75" x14ac:dyDescent="0.2">
      <c r="A9" s="21" t="s">
        <v>24</v>
      </c>
      <c r="B9" s="283"/>
      <c r="C9" s="284"/>
      <c r="D9" s="165"/>
      <c r="E9" s="27"/>
      <c r="F9" s="287"/>
      <c r="G9" s="288"/>
      <c r="H9" s="165"/>
      <c r="I9" s="175"/>
      <c r="J9" s="234"/>
      <c r="K9" s="289"/>
      <c r="L9" s="256"/>
      <c r="M9" s="27"/>
    </row>
    <row r="10" spans="1:14" ht="15.75" x14ac:dyDescent="0.2">
      <c r="A10" s="13" t="s">
        <v>383</v>
      </c>
      <c r="B10" s="311"/>
      <c r="C10" s="312"/>
      <c r="D10" s="170"/>
      <c r="E10" s="11"/>
      <c r="F10" s="311"/>
      <c r="G10" s="312"/>
      <c r="H10" s="170"/>
      <c r="I10" s="159"/>
      <c r="J10" s="309"/>
      <c r="K10" s="310"/>
      <c r="L10" s="429"/>
      <c r="M10" s="11"/>
    </row>
    <row r="11" spans="1:14" s="43" customFormat="1" ht="15.75" x14ac:dyDescent="0.2">
      <c r="A11" s="13" t="s">
        <v>384</v>
      </c>
      <c r="B11" s="311"/>
      <c r="C11" s="312"/>
      <c r="D11" s="170"/>
      <c r="E11" s="11"/>
      <c r="F11" s="311"/>
      <c r="G11" s="312"/>
      <c r="H11" s="170"/>
      <c r="I11" s="159"/>
      <c r="J11" s="309"/>
      <c r="K11" s="310"/>
      <c r="L11" s="429"/>
      <c r="M11" s="11"/>
      <c r="N11" s="142"/>
    </row>
    <row r="12" spans="1:14" s="43" customFormat="1" ht="15.75" x14ac:dyDescent="0.2">
      <c r="A12" s="41" t="s">
        <v>385</v>
      </c>
      <c r="B12" s="313"/>
      <c r="C12" s="314"/>
      <c r="D12" s="168"/>
      <c r="E12" s="36"/>
      <c r="F12" s="313"/>
      <c r="G12" s="314"/>
      <c r="H12" s="168"/>
      <c r="I12" s="168"/>
      <c r="J12" s="315"/>
      <c r="K12" s="316"/>
      <c r="L12" s="430"/>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271</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268</v>
      </c>
      <c r="B17" s="156"/>
      <c r="C17" s="156"/>
      <c r="D17" s="150"/>
      <c r="E17" s="150"/>
      <c r="F17" s="156"/>
      <c r="G17" s="156"/>
      <c r="H17" s="156"/>
      <c r="I17" s="156"/>
      <c r="J17" s="156"/>
      <c r="K17" s="156"/>
      <c r="L17" s="156"/>
      <c r="M17" s="156"/>
    </row>
    <row r="18" spans="1:14" ht="15.75" x14ac:dyDescent="0.25">
      <c r="B18" s="728"/>
      <c r="C18" s="728"/>
      <c r="D18" s="728"/>
      <c r="E18" s="300"/>
      <c r="F18" s="728"/>
      <c r="G18" s="728"/>
      <c r="H18" s="728"/>
      <c r="I18" s="300"/>
      <c r="J18" s="728"/>
      <c r="K18" s="728"/>
      <c r="L18" s="728"/>
      <c r="M18" s="300"/>
    </row>
    <row r="19" spans="1:14" x14ac:dyDescent="0.2">
      <c r="A19" s="143"/>
      <c r="B19" s="724" t="s">
        <v>0</v>
      </c>
      <c r="C19" s="725"/>
      <c r="D19" s="725"/>
      <c r="E19" s="302"/>
      <c r="F19" s="724" t="s">
        <v>1</v>
      </c>
      <c r="G19" s="725"/>
      <c r="H19" s="725"/>
      <c r="I19" s="305"/>
      <c r="J19" s="724" t="s">
        <v>2</v>
      </c>
      <c r="K19" s="725"/>
      <c r="L19" s="725"/>
      <c r="M19" s="305"/>
    </row>
    <row r="20" spans="1:14" x14ac:dyDescent="0.2">
      <c r="A20" s="140" t="s">
        <v>5</v>
      </c>
      <c r="B20" s="243" t="s">
        <v>372</v>
      </c>
      <c r="C20" s="243" t="s">
        <v>373</v>
      </c>
      <c r="D20" s="161" t="s">
        <v>3</v>
      </c>
      <c r="E20" s="306" t="s">
        <v>29</v>
      </c>
      <c r="F20" s="243" t="s">
        <v>372</v>
      </c>
      <c r="G20" s="243" t="s">
        <v>373</v>
      </c>
      <c r="H20" s="161" t="s">
        <v>3</v>
      </c>
      <c r="I20" s="161" t="s">
        <v>29</v>
      </c>
      <c r="J20" s="243" t="s">
        <v>372</v>
      </c>
      <c r="K20" s="243" t="s">
        <v>373</v>
      </c>
      <c r="L20" s="161" t="s">
        <v>3</v>
      </c>
      <c r="M20" s="161" t="s">
        <v>29</v>
      </c>
    </row>
    <row r="21" spans="1:14" x14ac:dyDescent="0.2">
      <c r="A21" s="692"/>
      <c r="B21" s="155"/>
      <c r="C21" s="155"/>
      <c r="D21" s="248" t="s">
        <v>4</v>
      </c>
      <c r="E21" s="155" t="s">
        <v>30</v>
      </c>
      <c r="F21" s="160"/>
      <c r="G21" s="160"/>
      <c r="H21" s="246" t="s">
        <v>4</v>
      </c>
      <c r="I21" s="155" t="s">
        <v>30</v>
      </c>
      <c r="J21" s="160"/>
      <c r="K21" s="160"/>
      <c r="L21" s="155" t="s">
        <v>4</v>
      </c>
      <c r="M21" s="155" t="s">
        <v>30</v>
      </c>
    </row>
    <row r="22" spans="1:14" ht="15.75" x14ac:dyDescent="0.2">
      <c r="A22" s="14" t="s">
        <v>23</v>
      </c>
      <c r="B22" s="317"/>
      <c r="C22" s="317"/>
      <c r="D22" s="352"/>
      <c r="E22" s="11"/>
      <c r="F22" s="319"/>
      <c r="G22" s="319"/>
      <c r="H22" s="352"/>
      <c r="I22" s="11"/>
      <c r="J22" s="317"/>
      <c r="K22" s="317"/>
      <c r="L22" s="428"/>
      <c r="M22" s="24"/>
    </row>
    <row r="23" spans="1:14" ht="15.75" x14ac:dyDescent="0.2">
      <c r="A23" s="297" t="s">
        <v>392</v>
      </c>
      <c r="B23" s="283"/>
      <c r="C23" s="283"/>
      <c r="D23" s="165"/>
      <c r="E23" s="11"/>
      <c r="F23" s="292"/>
      <c r="G23" s="292"/>
      <c r="H23" s="165"/>
      <c r="I23" s="418"/>
      <c r="J23" s="292"/>
      <c r="K23" s="292"/>
      <c r="L23" s="165"/>
      <c r="M23" s="23"/>
    </row>
    <row r="24" spans="1:14" ht="15.75" x14ac:dyDescent="0.2">
      <c r="A24" s="297" t="s">
        <v>393</v>
      </c>
      <c r="B24" s="283"/>
      <c r="C24" s="283"/>
      <c r="D24" s="165"/>
      <c r="E24" s="11"/>
      <c r="F24" s="292"/>
      <c r="G24" s="292"/>
      <c r="H24" s="165"/>
      <c r="I24" s="418"/>
      <c r="J24" s="292"/>
      <c r="K24" s="292"/>
      <c r="L24" s="165"/>
      <c r="M24" s="23"/>
    </row>
    <row r="25" spans="1:14" ht="15.75" x14ac:dyDescent="0.2">
      <c r="A25" s="297" t="s">
        <v>394</v>
      </c>
      <c r="B25" s="283"/>
      <c r="C25" s="283"/>
      <c r="D25" s="165"/>
      <c r="E25" s="11"/>
      <c r="F25" s="292"/>
      <c r="G25" s="292"/>
      <c r="H25" s="165"/>
      <c r="I25" s="418"/>
      <c r="J25" s="292"/>
      <c r="K25" s="292"/>
      <c r="L25" s="165"/>
      <c r="M25" s="23"/>
    </row>
    <row r="26" spans="1:14" ht="15.75" x14ac:dyDescent="0.2">
      <c r="A26" s="297" t="s">
        <v>395</v>
      </c>
      <c r="B26" s="283"/>
      <c r="C26" s="283"/>
      <c r="D26" s="165"/>
      <c r="E26" s="11"/>
      <c r="F26" s="292"/>
      <c r="G26" s="292"/>
      <c r="H26" s="165"/>
      <c r="I26" s="418"/>
      <c r="J26" s="292"/>
      <c r="K26" s="292"/>
      <c r="L26" s="165"/>
      <c r="M26" s="23"/>
    </row>
    <row r="27" spans="1:14" x14ac:dyDescent="0.2">
      <c r="A27" s="297" t="s">
        <v>11</v>
      </c>
      <c r="B27" s="283"/>
      <c r="C27" s="283"/>
      <c r="D27" s="165"/>
      <c r="E27" s="11"/>
      <c r="F27" s="292"/>
      <c r="G27" s="292"/>
      <c r="H27" s="165"/>
      <c r="I27" s="418"/>
      <c r="J27" s="292"/>
      <c r="K27" s="292"/>
      <c r="L27" s="165"/>
      <c r="M27" s="23"/>
    </row>
    <row r="28" spans="1:14" ht="15.75" x14ac:dyDescent="0.2">
      <c r="A28" s="49" t="s">
        <v>272</v>
      </c>
      <c r="B28" s="44"/>
      <c r="C28" s="289"/>
      <c r="D28" s="165"/>
      <c r="E28" s="11"/>
      <c r="F28" s="234"/>
      <c r="G28" s="289"/>
      <c r="H28" s="165"/>
      <c r="I28" s="27"/>
      <c r="J28" s="44"/>
      <c r="K28" s="44"/>
      <c r="L28" s="256"/>
      <c r="M28" s="23"/>
    </row>
    <row r="29" spans="1:14" s="3" customFormat="1" ht="15.75" x14ac:dyDescent="0.2">
      <c r="A29" s="13" t="s">
        <v>383</v>
      </c>
      <c r="B29" s="236"/>
      <c r="C29" s="236"/>
      <c r="D29" s="170"/>
      <c r="E29" s="11"/>
      <c r="F29" s="309"/>
      <c r="G29" s="309"/>
      <c r="H29" s="170"/>
      <c r="I29" s="11"/>
      <c r="J29" s="236"/>
      <c r="K29" s="236"/>
      <c r="L29" s="429"/>
      <c r="M29" s="24"/>
      <c r="N29" s="147"/>
    </row>
    <row r="30" spans="1:14" s="3" customFormat="1" ht="15.75" x14ac:dyDescent="0.2">
      <c r="A30" s="297" t="s">
        <v>392</v>
      </c>
      <c r="B30" s="283"/>
      <c r="C30" s="283"/>
      <c r="D30" s="165"/>
      <c r="E30" s="11"/>
      <c r="F30" s="292"/>
      <c r="G30" s="292"/>
      <c r="H30" s="165"/>
      <c r="I30" s="418"/>
      <c r="J30" s="292"/>
      <c r="K30" s="292"/>
      <c r="L30" s="165"/>
      <c r="M30" s="23"/>
      <c r="N30" s="147"/>
    </row>
    <row r="31" spans="1:14" s="3" customFormat="1" ht="15.75" x14ac:dyDescent="0.2">
      <c r="A31" s="297" t="s">
        <v>393</v>
      </c>
      <c r="B31" s="283"/>
      <c r="C31" s="283"/>
      <c r="D31" s="165"/>
      <c r="E31" s="11"/>
      <c r="F31" s="292"/>
      <c r="G31" s="292"/>
      <c r="H31" s="165"/>
      <c r="I31" s="418"/>
      <c r="J31" s="292"/>
      <c r="K31" s="292"/>
      <c r="L31" s="165"/>
      <c r="M31" s="23"/>
      <c r="N31" s="147"/>
    </row>
    <row r="32" spans="1:14" ht="15.75" x14ac:dyDescent="0.2">
      <c r="A32" s="297" t="s">
        <v>394</v>
      </c>
      <c r="B32" s="283"/>
      <c r="C32" s="283"/>
      <c r="D32" s="165"/>
      <c r="E32" s="11"/>
      <c r="F32" s="292"/>
      <c r="G32" s="292"/>
      <c r="H32" s="165"/>
      <c r="I32" s="418"/>
      <c r="J32" s="292"/>
      <c r="K32" s="292"/>
      <c r="L32" s="165"/>
      <c r="M32" s="23"/>
    </row>
    <row r="33" spans="1:14" ht="15.75" x14ac:dyDescent="0.2">
      <c r="A33" s="297" t="s">
        <v>395</v>
      </c>
      <c r="B33" s="283"/>
      <c r="C33" s="283"/>
      <c r="D33" s="165"/>
      <c r="E33" s="11"/>
      <c r="F33" s="292"/>
      <c r="G33" s="292"/>
      <c r="H33" s="165"/>
      <c r="I33" s="418"/>
      <c r="J33" s="292"/>
      <c r="K33" s="292"/>
      <c r="L33" s="165"/>
      <c r="M33" s="23"/>
    </row>
    <row r="34" spans="1:14" ht="15.75" x14ac:dyDescent="0.2">
      <c r="A34" s="13" t="s">
        <v>384</v>
      </c>
      <c r="B34" s="236"/>
      <c r="C34" s="310"/>
      <c r="D34" s="170"/>
      <c r="E34" s="11"/>
      <c r="F34" s="309"/>
      <c r="G34" s="310"/>
      <c r="H34" s="170"/>
      <c r="I34" s="11"/>
      <c r="J34" s="236"/>
      <c r="K34" s="236"/>
      <c r="L34" s="429"/>
      <c r="M34" s="24"/>
    </row>
    <row r="35" spans="1:14" ht="15.75" x14ac:dyDescent="0.2">
      <c r="A35" s="13" t="s">
        <v>385</v>
      </c>
      <c r="B35" s="236"/>
      <c r="C35" s="310"/>
      <c r="D35" s="170"/>
      <c r="E35" s="11"/>
      <c r="F35" s="309"/>
      <c r="G35" s="310"/>
      <c r="H35" s="170"/>
      <c r="I35" s="11"/>
      <c r="J35" s="236"/>
      <c r="K35" s="236"/>
      <c r="L35" s="429"/>
      <c r="M35" s="24"/>
    </row>
    <row r="36" spans="1:14" ht="15.75" x14ac:dyDescent="0.2">
      <c r="A36" s="12" t="s">
        <v>280</v>
      </c>
      <c r="B36" s="236"/>
      <c r="C36" s="310"/>
      <c r="D36" s="170"/>
      <c r="E36" s="11"/>
      <c r="F36" s="320"/>
      <c r="G36" s="321"/>
      <c r="H36" s="170"/>
      <c r="I36" s="435"/>
      <c r="J36" s="236"/>
      <c r="K36" s="236"/>
      <c r="L36" s="429"/>
      <c r="M36" s="24"/>
    </row>
    <row r="37" spans="1:14" ht="15.75" x14ac:dyDescent="0.2">
      <c r="A37" s="12" t="s">
        <v>387</v>
      </c>
      <c r="B37" s="236"/>
      <c r="C37" s="310"/>
      <c r="D37" s="170"/>
      <c r="E37" s="11"/>
      <c r="F37" s="320"/>
      <c r="G37" s="322"/>
      <c r="H37" s="170"/>
      <c r="I37" s="435"/>
      <c r="J37" s="236"/>
      <c r="K37" s="236"/>
      <c r="L37" s="429"/>
      <c r="M37" s="24"/>
    </row>
    <row r="38" spans="1:14" ht="15.75" x14ac:dyDescent="0.2">
      <c r="A38" s="12" t="s">
        <v>388</v>
      </c>
      <c r="B38" s="236"/>
      <c r="C38" s="310"/>
      <c r="D38" s="170"/>
      <c r="E38" s="24"/>
      <c r="F38" s="320"/>
      <c r="G38" s="321"/>
      <c r="H38" s="170"/>
      <c r="I38" s="435"/>
      <c r="J38" s="236"/>
      <c r="K38" s="236"/>
      <c r="L38" s="429"/>
      <c r="M38" s="24"/>
    </row>
    <row r="39" spans="1:14" ht="15.75" x14ac:dyDescent="0.2">
      <c r="A39" s="18" t="s">
        <v>389</v>
      </c>
      <c r="B39" s="278"/>
      <c r="C39" s="316"/>
      <c r="D39" s="168"/>
      <c r="E39" s="36"/>
      <c r="F39" s="323"/>
      <c r="G39" s="324"/>
      <c r="H39" s="168"/>
      <c r="I39" s="36"/>
      <c r="J39" s="236"/>
      <c r="K39" s="236"/>
      <c r="L39" s="430"/>
      <c r="M39" s="36"/>
    </row>
    <row r="40" spans="1:14" ht="15.75" x14ac:dyDescent="0.25">
      <c r="A40" s="47"/>
      <c r="B40" s="255"/>
      <c r="C40" s="255"/>
      <c r="D40" s="729"/>
      <c r="E40" s="729"/>
      <c r="F40" s="729"/>
      <c r="G40" s="729"/>
      <c r="H40" s="729"/>
      <c r="I40" s="729"/>
      <c r="J40" s="729"/>
      <c r="K40" s="729"/>
      <c r="L40" s="729"/>
      <c r="M40" s="303"/>
    </row>
    <row r="41" spans="1:14" x14ac:dyDescent="0.2">
      <c r="A41" s="154"/>
    </row>
    <row r="42" spans="1:14" ht="15.75" x14ac:dyDescent="0.25">
      <c r="A42" s="146" t="s">
        <v>269</v>
      </c>
      <c r="B42" s="727"/>
      <c r="C42" s="727"/>
      <c r="D42" s="727"/>
      <c r="E42" s="300"/>
      <c r="F42" s="730"/>
      <c r="G42" s="730"/>
      <c r="H42" s="730"/>
      <c r="I42" s="303"/>
      <c r="J42" s="730"/>
      <c r="K42" s="730"/>
      <c r="L42" s="730"/>
      <c r="M42" s="303"/>
    </row>
    <row r="43" spans="1:14" ht="15.75" x14ac:dyDescent="0.25">
      <c r="A43" s="162"/>
      <c r="B43" s="304"/>
      <c r="C43" s="304"/>
      <c r="D43" s="304"/>
      <c r="E43" s="304"/>
      <c r="F43" s="303"/>
      <c r="G43" s="303"/>
      <c r="H43" s="303"/>
      <c r="I43" s="303"/>
      <c r="J43" s="303"/>
      <c r="K43" s="303"/>
      <c r="L43" s="303"/>
      <c r="M43" s="303"/>
    </row>
    <row r="44" spans="1:14" ht="15.75" x14ac:dyDescent="0.25">
      <c r="A44" s="249"/>
      <c r="B44" s="724" t="s">
        <v>0</v>
      </c>
      <c r="C44" s="725"/>
      <c r="D44" s="725"/>
      <c r="E44" s="244"/>
      <c r="F44" s="303"/>
      <c r="G44" s="303"/>
      <c r="H44" s="303"/>
      <c r="I44" s="303"/>
      <c r="J44" s="303"/>
      <c r="K44" s="303"/>
      <c r="L44" s="303"/>
      <c r="M44" s="303"/>
    </row>
    <row r="45" spans="1:14" s="3" customFormat="1" x14ac:dyDescent="0.2">
      <c r="A45" s="140"/>
      <c r="B45" s="172" t="s">
        <v>372</v>
      </c>
      <c r="C45" s="172" t="s">
        <v>373</v>
      </c>
      <c r="D45" s="161" t="s">
        <v>3</v>
      </c>
      <c r="E45" s="161" t="s">
        <v>29</v>
      </c>
      <c r="F45" s="174"/>
      <c r="G45" s="174"/>
      <c r="H45" s="173"/>
      <c r="I45" s="173"/>
      <c r="J45" s="174"/>
      <c r="K45" s="174"/>
      <c r="L45" s="173"/>
      <c r="M45" s="173"/>
      <c r="N45" s="147"/>
    </row>
    <row r="46" spans="1:14" s="3" customFormat="1" x14ac:dyDescent="0.2">
      <c r="A46" s="692"/>
      <c r="B46" s="245"/>
      <c r="C46" s="245"/>
      <c r="D46" s="246" t="s">
        <v>4</v>
      </c>
      <c r="E46" s="155" t="s">
        <v>30</v>
      </c>
      <c r="F46" s="173"/>
      <c r="G46" s="173"/>
      <c r="H46" s="173"/>
      <c r="I46" s="173"/>
      <c r="J46" s="173"/>
      <c r="K46" s="173"/>
      <c r="L46" s="173"/>
      <c r="M46" s="173"/>
      <c r="N46" s="147"/>
    </row>
    <row r="47" spans="1:14" s="3" customFormat="1" ht="15.75" x14ac:dyDescent="0.2">
      <c r="A47" s="14" t="s">
        <v>23</v>
      </c>
      <c r="B47" s="311">
        <v>23751</v>
      </c>
      <c r="C47" s="312">
        <v>20446</v>
      </c>
      <c r="D47" s="428">
        <f t="shared" ref="D47:D48" si="0">IF(B47=0, "    ---- ", IF(ABS(ROUND(100/B47*C47-100,1))&lt;999,ROUND(100/B47*C47-100,1),IF(ROUND(100/B47*C47-100,1)&gt;999,999,-999)))</f>
        <v>-13.9</v>
      </c>
      <c r="E47" s="11">
        <f>IFERROR(100/'Skjema total MA'!C47*C47,0)</f>
        <v>0.6746161174214782</v>
      </c>
      <c r="F47" s="144"/>
      <c r="G47" s="33"/>
      <c r="H47" s="158"/>
      <c r="I47" s="158"/>
      <c r="J47" s="37"/>
      <c r="K47" s="37"/>
      <c r="L47" s="158"/>
      <c r="M47" s="158"/>
      <c r="N47" s="147"/>
    </row>
    <row r="48" spans="1:14" s="3" customFormat="1" ht="15.75" x14ac:dyDescent="0.2">
      <c r="A48" s="38" t="s">
        <v>396</v>
      </c>
      <c r="B48" s="283">
        <v>23751</v>
      </c>
      <c r="C48" s="284">
        <v>20446</v>
      </c>
      <c r="D48" s="256">
        <f t="shared" si="0"/>
        <v>-13.9</v>
      </c>
      <c r="E48" s="27">
        <f>IFERROR(100/'Skjema total MA'!C48*C48,0)</f>
        <v>1.2209627054488217</v>
      </c>
      <c r="F48" s="144"/>
      <c r="G48" s="33"/>
      <c r="H48" s="144"/>
      <c r="I48" s="144"/>
      <c r="J48" s="33"/>
      <c r="K48" s="33"/>
      <c r="L48" s="158"/>
      <c r="M48" s="158"/>
      <c r="N48" s="147"/>
    </row>
    <row r="49" spans="1:14" s="3" customFormat="1" ht="15.75" x14ac:dyDescent="0.2">
      <c r="A49" s="38" t="s">
        <v>397</v>
      </c>
      <c r="B49" s="44"/>
      <c r="C49" s="289"/>
      <c r="D49" s="256"/>
      <c r="E49" s="27"/>
      <c r="F49" s="144"/>
      <c r="G49" s="33"/>
      <c r="H49" s="144"/>
      <c r="I49" s="144"/>
      <c r="J49" s="37"/>
      <c r="K49" s="37"/>
      <c r="L49" s="158"/>
      <c r="M49" s="158"/>
      <c r="N49" s="147"/>
    </row>
    <row r="50" spans="1:14" s="3" customFormat="1" x14ac:dyDescent="0.2">
      <c r="A50" s="694" t="s">
        <v>6</v>
      </c>
      <c r="B50" s="287"/>
      <c r="C50" s="288"/>
      <c r="D50" s="256"/>
      <c r="E50" s="23"/>
      <c r="F50" s="144"/>
      <c r="G50" s="33"/>
      <c r="H50" s="144"/>
      <c r="I50" s="144"/>
      <c r="J50" s="33"/>
      <c r="K50" s="33"/>
      <c r="L50" s="158"/>
      <c r="M50" s="158"/>
      <c r="N50" s="147"/>
    </row>
    <row r="51" spans="1:14" s="3" customFormat="1" x14ac:dyDescent="0.2">
      <c r="A51" s="694" t="s">
        <v>7</v>
      </c>
      <c r="B51" s="287"/>
      <c r="C51" s="288"/>
      <c r="D51" s="256"/>
      <c r="E51" s="23"/>
      <c r="F51" s="144"/>
      <c r="G51" s="33"/>
      <c r="H51" s="144"/>
      <c r="I51" s="144"/>
      <c r="J51" s="33"/>
      <c r="K51" s="33"/>
      <c r="L51" s="158"/>
      <c r="M51" s="158"/>
      <c r="N51" s="147"/>
    </row>
    <row r="52" spans="1:14" s="3" customFormat="1" x14ac:dyDescent="0.2">
      <c r="A52" s="694" t="s">
        <v>8</v>
      </c>
      <c r="B52" s="287"/>
      <c r="C52" s="288"/>
      <c r="D52" s="256"/>
      <c r="E52" s="23"/>
      <c r="F52" s="144"/>
      <c r="G52" s="33"/>
      <c r="H52" s="144"/>
      <c r="I52" s="144"/>
      <c r="J52" s="33"/>
      <c r="K52" s="33"/>
      <c r="L52" s="158"/>
      <c r="M52" s="158"/>
      <c r="N52" s="147"/>
    </row>
    <row r="53" spans="1:14" s="3" customFormat="1" ht="15.75" x14ac:dyDescent="0.2">
      <c r="A53" s="39" t="s">
        <v>390</v>
      </c>
      <c r="B53" s="311"/>
      <c r="C53" s="312"/>
      <c r="D53" s="429"/>
      <c r="E53" s="11"/>
      <c r="F53" s="144"/>
      <c r="G53" s="33"/>
      <c r="H53" s="144"/>
      <c r="I53" s="144"/>
      <c r="J53" s="33"/>
      <c r="K53" s="33"/>
      <c r="L53" s="158"/>
      <c r="M53" s="158"/>
      <c r="N53" s="147"/>
    </row>
    <row r="54" spans="1:14" s="3" customFormat="1" ht="15.75" x14ac:dyDescent="0.2">
      <c r="A54" s="38" t="s">
        <v>396</v>
      </c>
      <c r="B54" s="283"/>
      <c r="C54" s="284"/>
      <c r="D54" s="256"/>
      <c r="E54" s="27"/>
      <c r="F54" s="144"/>
      <c r="G54" s="33"/>
      <c r="H54" s="144"/>
      <c r="I54" s="144"/>
      <c r="J54" s="33"/>
      <c r="K54" s="33"/>
      <c r="L54" s="158"/>
      <c r="M54" s="158"/>
      <c r="N54" s="147"/>
    </row>
    <row r="55" spans="1:14" s="3" customFormat="1" ht="15.75" x14ac:dyDescent="0.2">
      <c r="A55" s="38" t="s">
        <v>397</v>
      </c>
      <c r="B55" s="283"/>
      <c r="C55" s="284"/>
      <c r="D55" s="256"/>
      <c r="E55" s="27"/>
      <c r="F55" s="144"/>
      <c r="G55" s="33"/>
      <c r="H55" s="144"/>
      <c r="I55" s="144"/>
      <c r="J55" s="33"/>
      <c r="K55" s="33"/>
      <c r="L55" s="158"/>
      <c r="M55" s="158"/>
      <c r="N55" s="147"/>
    </row>
    <row r="56" spans="1:14" s="3" customFormat="1" ht="15.75" x14ac:dyDescent="0.2">
      <c r="A56" s="39" t="s">
        <v>391</v>
      </c>
      <c r="B56" s="311"/>
      <c r="C56" s="312"/>
      <c r="D56" s="429"/>
      <c r="E56" s="11"/>
      <c r="F56" s="144"/>
      <c r="G56" s="33"/>
      <c r="H56" s="144"/>
      <c r="I56" s="144"/>
      <c r="J56" s="33"/>
      <c r="K56" s="33"/>
      <c r="L56" s="158"/>
      <c r="M56" s="158"/>
      <c r="N56" s="147"/>
    </row>
    <row r="57" spans="1:14" s="3" customFormat="1" ht="15.75" x14ac:dyDescent="0.2">
      <c r="A57" s="38" t="s">
        <v>396</v>
      </c>
      <c r="B57" s="283"/>
      <c r="C57" s="284"/>
      <c r="D57" s="256"/>
      <c r="E57" s="27"/>
      <c r="F57" s="144"/>
      <c r="G57" s="33"/>
      <c r="H57" s="144"/>
      <c r="I57" s="144"/>
      <c r="J57" s="33"/>
      <c r="K57" s="33"/>
      <c r="L57" s="158"/>
      <c r="M57" s="158"/>
      <c r="N57" s="147"/>
    </row>
    <row r="58" spans="1:14" s="3" customFormat="1" ht="15.75" x14ac:dyDescent="0.2">
      <c r="A58" s="46" t="s">
        <v>397</v>
      </c>
      <c r="B58" s="285"/>
      <c r="C58" s="286"/>
      <c r="D58" s="257"/>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270</v>
      </c>
      <c r="C61" s="26"/>
      <c r="D61" s="26"/>
      <c r="E61" s="26"/>
      <c r="F61" s="26"/>
      <c r="G61" s="26"/>
      <c r="H61" s="26"/>
      <c r="I61" s="26"/>
      <c r="J61" s="26"/>
      <c r="K61" s="26"/>
      <c r="L61" s="26"/>
      <c r="M61" s="26"/>
    </row>
    <row r="62" spans="1:14" ht="15.75" x14ac:dyDescent="0.25">
      <c r="B62" s="728"/>
      <c r="C62" s="728"/>
      <c r="D62" s="728"/>
      <c r="E62" s="300"/>
      <c r="F62" s="728"/>
      <c r="G62" s="728"/>
      <c r="H62" s="728"/>
      <c r="I62" s="300"/>
      <c r="J62" s="728"/>
      <c r="K62" s="728"/>
      <c r="L62" s="728"/>
      <c r="M62" s="300"/>
    </row>
    <row r="63" spans="1:14" x14ac:dyDescent="0.2">
      <c r="A63" s="143"/>
      <c r="B63" s="724" t="s">
        <v>0</v>
      </c>
      <c r="C63" s="725"/>
      <c r="D63" s="726"/>
      <c r="E63" s="301"/>
      <c r="F63" s="725" t="s">
        <v>1</v>
      </c>
      <c r="G63" s="725"/>
      <c r="H63" s="725"/>
      <c r="I63" s="305"/>
      <c r="J63" s="724" t="s">
        <v>2</v>
      </c>
      <c r="K63" s="725"/>
      <c r="L63" s="725"/>
      <c r="M63" s="305"/>
    </row>
    <row r="64" spans="1:14" x14ac:dyDescent="0.2">
      <c r="A64" s="140"/>
      <c r="B64" s="151" t="s">
        <v>372</v>
      </c>
      <c r="C64" s="151" t="s">
        <v>373</v>
      </c>
      <c r="D64" s="246" t="s">
        <v>3</v>
      </c>
      <c r="E64" s="306" t="s">
        <v>29</v>
      </c>
      <c r="F64" s="151" t="s">
        <v>372</v>
      </c>
      <c r="G64" s="151" t="s">
        <v>373</v>
      </c>
      <c r="H64" s="246" t="s">
        <v>3</v>
      </c>
      <c r="I64" s="306" t="s">
        <v>29</v>
      </c>
      <c r="J64" s="151" t="s">
        <v>372</v>
      </c>
      <c r="K64" s="151" t="s">
        <v>373</v>
      </c>
      <c r="L64" s="246" t="s">
        <v>3</v>
      </c>
      <c r="M64" s="161" t="s">
        <v>29</v>
      </c>
    </row>
    <row r="65" spans="1:14" x14ac:dyDescent="0.2">
      <c r="A65" s="692"/>
      <c r="B65" s="155"/>
      <c r="C65" s="155"/>
      <c r="D65" s="248" t="s">
        <v>4</v>
      </c>
      <c r="E65" s="155" t="s">
        <v>30</v>
      </c>
      <c r="F65" s="160"/>
      <c r="G65" s="160"/>
      <c r="H65" s="246" t="s">
        <v>4</v>
      </c>
      <c r="I65" s="155" t="s">
        <v>30</v>
      </c>
      <c r="J65" s="160"/>
      <c r="K65" s="206"/>
      <c r="L65" s="155" t="s">
        <v>4</v>
      </c>
      <c r="M65" s="155" t="s">
        <v>30</v>
      </c>
    </row>
    <row r="66" spans="1:14" ht="15.75" x14ac:dyDescent="0.2">
      <c r="A66" s="14" t="s">
        <v>23</v>
      </c>
      <c r="B66" s="355"/>
      <c r="C66" s="355"/>
      <c r="D66" s="352"/>
      <c r="E66" s="11"/>
      <c r="F66" s="354"/>
      <c r="G66" s="354"/>
      <c r="H66" s="352"/>
      <c r="I66" s="11"/>
      <c r="J66" s="310"/>
      <c r="K66" s="317"/>
      <c r="L66" s="429"/>
      <c r="M66" s="11"/>
    </row>
    <row r="67" spans="1:14" x14ac:dyDescent="0.2">
      <c r="A67" s="420" t="s">
        <v>9</v>
      </c>
      <c r="B67" s="44"/>
      <c r="C67" s="144"/>
      <c r="D67" s="165"/>
      <c r="E67" s="27"/>
      <c r="F67" s="234"/>
      <c r="G67" s="144"/>
      <c r="H67" s="165"/>
      <c r="I67" s="27"/>
      <c r="J67" s="289"/>
      <c r="K67" s="44"/>
      <c r="L67" s="256"/>
      <c r="M67" s="27"/>
    </row>
    <row r="68" spans="1:14" x14ac:dyDescent="0.2">
      <c r="A68" s="21" t="s">
        <v>10</v>
      </c>
      <c r="B68" s="293"/>
      <c r="C68" s="294"/>
      <c r="D68" s="165"/>
      <c r="E68" s="27"/>
      <c r="F68" s="293"/>
      <c r="G68" s="294"/>
      <c r="H68" s="165"/>
      <c r="I68" s="27"/>
      <c r="J68" s="289"/>
      <c r="K68" s="44"/>
      <c r="L68" s="256"/>
      <c r="M68" s="27"/>
    </row>
    <row r="69" spans="1:14" ht="15.75" x14ac:dyDescent="0.2">
      <c r="A69" s="694" t="s">
        <v>398</v>
      </c>
      <c r="B69" s="287"/>
      <c r="C69" s="287"/>
      <c r="D69" s="165"/>
      <c r="E69" s="418"/>
      <c r="F69" s="287"/>
      <c r="G69" s="287"/>
      <c r="H69" s="165"/>
      <c r="I69" s="418"/>
      <c r="J69" s="287"/>
      <c r="K69" s="287"/>
      <c r="L69" s="165"/>
      <c r="M69" s="23"/>
    </row>
    <row r="70" spans="1:14" x14ac:dyDescent="0.2">
      <c r="A70" s="694" t="s">
        <v>12</v>
      </c>
      <c r="B70" s="295"/>
      <c r="C70" s="296"/>
      <c r="D70" s="165"/>
      <c r="E70" s="418"/>
      <c r="F70" s="287"/>
      <c r="G70" s="287"/>
      <c r="H70" s="165"/>
      <c r="I70" s="418"/>
      <c r="J70" s="287"/>
      <c r="K70" s="287"/>
      <c r="L70" s="165"/>
      <c r="M70" s="23"/>
    </row>
    <row r="71" spans="1:14" x14ac:dyDescent="0.2">
      <c r="A71" s="694" t="s">
        <v>13</v>
      </c>
      <c r="B71" s="235"/>
      <c r="C71" s="291"/>
      <c r="D71" s="165"/>
      <c r="E71" s="418"/>
      <c r="F71" s="287"/>
      <c r="G71" s="287"/>
      <c r="H71" s="165"/>
      <c r="I71" s="418"/>
      <c r="J71" s="287"/>
      <c r="K71" s="287"/>
      <c r="L71" s="165"/>
      <c r="M71" s="23"/>
    </row>
    <row r="72" spans="1:14" ht="15.75" x14ac:dyDescent="0.2">
      <c r="A72" s="694" t="s">
        <v>399</v>
      </c>
      <c r="B72" s="287"/>
      <c r="C72" s="287"/>
      <c r="D72" s="165"/>
      <c r="E72" s="418"/>
      <c r="F72" s="287"/>
      <c r="G72" s="287"/>
      <c r="H72" s="165"/>
      <c r="I72" s="418"/>
      <c r="J72" s="287"/>
      <c r="K72" s="287"/>
      <c r="L72" s="165"/>
      <c r="M72" s="23"/>
    </row>
    <row r="73" spans="1:14" x14ac:dyDescent="0.2">
      <c r="A73" s="694" t="s">
        <v>12</v>
      </c>
      <c r="B73" s="235"/>
      <c r="C73" s="291"/>
      <c r="D73" s="165"/>
      <c r="E73" s="418"/>
      <c r="F73" s="287"/>
      <c r="G73" s="287"/>
      <c r="H73" s="165"/>
      <c r="I73" s="418"/>
      <c r="J73" s="287"/>
      <c r="K73" s="287"/>
      <c r="L73" s="165"/>
      <c r="M73" s="23"/>
    </row>
    <row r="74" spans="1:14" s="3" customFormat="1" x14ac:dyDescent="0.2">
      <c r="A74" s="694" t="s">
        <v>13</v>
      </c>
      <c r="B74" s="235"/>
      <c r="C74" s="291"/>
      <c r="D74" s="165"/>
      <c r="E74" s="418"/>
      <c r="F74" s="287"/>
      <c r="G74" s="287"/>
      <c r="H74" s="165"/>
      <c r="I74" s="418"/>
      <c r="J74" s="287"/>
      <c r="K74" s="287"/>
      <c r="L74" s="165"/>
      <c r="M74" s="23"/>
      <c r="N74" s="147"/>
    </row>
    <row r="75" spans="1:14" s="3" customFormat="1" x14ac:dyDescent="0.2">
      <c r="A75" s="21" t="s">
        <v>346</v>
      </c>
      <c r="B75" s="234"/>
      <c r="C75" s="144"/>
      <c r="D75" s="165"/>
      <c r="E75" s="27"/>
      <c r="F75" s="234"/>
      <c r="G75" s="144"/>
      <c r="H75" s="165"/>
      <c r="I75" s="27"/>
      <c r="J75" s="289"/>
      <c r="K75" s="44"/>
      <c r="L75" s="256"/>
      <c r="M75" s="27"/>
      <c r="N75" s="147"/>
    </row>
    <row r="76" spans="1:14" s="3" customFormat="1" x14ac:dyDescent="0.2">
      <c r="A76" s="21" t="s">
        <v>345</v>
      </c>
      <c r="B76" s="234"/>
      <c r="C76" s="144"/>
      <c r="D76" s="165"/>
      <c r="E76" s="27"/>
      <c r="F76" s="234"/>
      <c r="G76" s="144"/>
      <c r="H76" s="165"/>
      <c r="I76" s="27"/>
      <c r="J76" s="289"/>
      <c r="K76" s="44"/>
      <c r="L76" s="256"/>
      <c r="M76" s="27"/>
      <c r="N76" s="147"/>
    </row>
    <row r="77" spans="1:14" ht="15.75" x14ac:dyDescent="0.2">
      <c r="A77" s="21" t="s">
        <v>400</v>
      </c>
      <c r="B77" s="234"/>
      <c r="C77" s="234"/>
      <c r="D77" s="165"/>
      <c r="E77" s="27"/>
      <c r="F77" s="234"/>
      <c r="G77" s="144"/>
      <c r="H77" s="165"/>
      <c r="I77" s="27"/>
      <c r="J77" s="289"/>
      <c r="K77" s="44"/>
      <c r="L77" s="256"/>
      <c r="M77" s="27"/>
    </row>
    <row r="78" spans="1:14" x14ac:dyDescent="0.2">
      <c r="A78" s="21" t="s">
        <v>9</v>
      </c>
      <c r="B78" s="234"/>
      <c r="C78" s="144"/>
      <c r="D78" s="165"/>
      <c r="E78" s="27"/>
      <c r="F78" s="234"/>
      <c r="G78" s="144"/>
      <c r="H78" s="165"/>
      <c r="I78" s="27"/>
      <c r="J78" s="289"/>
      <c r="K78" s="44"/>
      <c r="L78" s="256"/>
      <c r="M78" s="27"/>
    </row>
    <row r="79" spans="1:14" x14ac:dyDescent="0.2">
      <c r="A79" s="21" t="s">
        <v>10</v>
      </c>
      <c r="B79" s="293"/>
      <c r="C79" s="294"/>
      <c r="D79" s="165"/>
      <c r="E79" s="27"/>
      <c r="F79" s="293"/>
      <c r="G79" s="294"/>
      <c r="H79" s="165"/>
      <c r="I79" s="27"/>
      <c r="J79" s="289"/>
      <c r="K79" s="44"/>
      <c r="L79" s="256"/>
      <c r="M79" s="27"/>
    </row>
    <row r="80" spans="1:14" ht="15.75" x14ac:dyDescent="0.2">
      <c r="A80" s="694" t="s">
        <v>398</v>
      </c>
      <c r="B80" s="287"/>
      <c r="C80" s="287"/>
      <c r="D80" s="165"/>
      <c r="E80" s="418"/>
      <c r="F80" s="287"/>
      <c r="G80" s="287"/>
      <c r="H80" s="165"/>
      <c r="I80" s="418"/>
      <c r="J80" s="287"/>
      <c r="K80" s="287"/>
      <c r="L80" s="165"/>
      <c r="M80" s="23"/>
    </row>
    <row r="81" spans="1:13" x14ac:dyDescent="0.2">
      <c r="A81" s="694" t="s">
        <v>12</v>
      </c>
      <c r="B81" s="235"/>
      <c r="C81" s="291"/>
      <c r="D81" s="165"/>
      <c r="E81" s="418"/>
      <c r="F81" s="287"/>
      <c r="G81" s="287"/>
      <c r="H81" s="165"/>
      <c r="I81" s="418"/>
      <c r="J81" s="287"/>
      <c r="K81" s="287"/>
      <c r="L81" s="165"/>
      <c r="M81" s="23"/>
    </row>
    <row r="82" spans="1:13" x14ac:dyDescent="0.2">
      <c r="A82" s="694" t="s">
        <v>13</v>
      </c>
      <c r="B82" s="235"/>
      <c r="C82" s="291"/>
      <c r="D82" s="165"/>
      <c r="E82" s="418"/>
      <c r="F82" s="287"/>
      <c r="G82" s="287"/>
      <c r="H82" s="165"/>
      <c r="I82" s="418"/>
      <c r="J82" s="287"/>
      <c r="K82" s="287"/>
      <c r="L82" s="165"/>
      <c r="M82" s="23"/>
    </row>
    <row r="83" spans="1:13" ht="15.75" x14ac:dyDescent="0.2">
      <c r="A83" s="694" t="s">
        <v>399</v>
      </c>
      <c r="B83" s="287"/>
      <c r="C83" s="287"/>
      <c r="D83" s="165"/>
      <c r="E83" s="418"/>
      <c r="F83" s="287"/>
      <c r="G83" s="287"/>
      <c r="H83" s="165"/>
      <c r="I83" s="418"/>
      <c r="J83" s="287"/>
      <c r="K83" s="287"/>
      <c r="L83" s="165"/>
      <c r="M83" s="23"/>
    </row>
    <row r="84" spans="1:13" x14ac:dyDescent="0.2">
      <c r="A84" s="694" t="s">
        <v>12</v>
      </c>
      <c r="B84" s="235"/>
      <c r="C84" s="291"/>
      <c r="D84" s="165"/>
      <c r="E84" s="418"/>
      <c r="F84" s="287"/>
      <c r="G84" s="287"/>
      <c r="H84" s="165"/>
      <c r="I84" s="418"/>
      <c r="J84" s="287"/>
      <c r="K84" s="287"/>
      <c r="L84" s="165"/>
      <c r="M84" s="23"/>
    </row>
    <row r="85" spans="1:13" x14ac:dyDescent="0.2">
      <c r="A85" s="694" t="s">
        <v>13</v>
      </c>
      <c r="B85" s="235"/>
      <c r="C85" s="291"/>
      <c r="D85" s="165"/>
      <c r="E85" s="418"/>
      <c r="F85" s="287"/>
      <c r="G85" s="287"/>
      <c r="H85" s="165"/>
      <c r="I85" s="418"/>
      <c r="J85" s="287"/>
      <c r="K85" s="287"/>
      <c r="L85" s="165"/>
      <c r="M85" s="23"/>
    </row>
    <row r="86" spans="1:13" ht="15.75" x14ac:dyDescent="0.2">
      <c r="A86" s="21" t="s">
        <v>401</v>
      </c>
      <c r="B86" s="234"/>
      <c r="C86" s="144"/>
      <c r="D86" s="165"/>
      <c r="E86" s="27"/>
      <c r="F86" s="234"/>
      <c r="G86" s="144"/>
      <c r="H86" s="165"/>
      <c r="I86" s="27"/>
      <c r="J86" s="289"/>
      <c r="K86" s="44"/>
      <c r="L86" s="256"/>
      <c r="M86" s="27"/>
    </row>
    <row r="87" spans="1:13" ht="15.75" x14ac:dyDescent="0.2">
      <c r="A87" s="13" t="s">
        <v>383</v>
      </c>
      <c r="B87" s="355"/>
      <c r="C87" s="355"/>
      <c r="D87" s="170"/>
      <c r="E87" s="11"/>
      <c r="F87" s="354"/>
      <c r="G87" s="354"/>
      <c r="H87" s="170"/>
      <c r="I87" s="11"/>
      <c r="J87" s="310"/>
      <c r="K87" s="236"/>
      <c r="L87" s="429"/>
      <c r="M87" s="11"/>
    </row>
    <row r="88" spans="1:13" x14ac:dyDescent="0.2">
      <c r="A88" s="21" t="s">
        <v>9</v>
      </c>
      <c r="B88" s="234"/>
      <c r="C88" s="144"/>
      <c r="D88" s="165"/>
      <c r="E88" s="27"/>
      <c r="F88" s="234"/>
      <c r="G88" s="144"/>
      <c r="H88" s="165"/>
      <c r="I88" s="27"/>
      <c r="J88" s="289"/>
      <c r="K88" s="44"/>
      <c r="L88" s="256"/>
      <c r="M88" s="27"/>
    </row>
    <row r="89" spans="1:13" x14ac:dyDescent="0.2">
      <c r="A89" s="21" t="s">
        <v>10</v>
      </c>
      <c r="B89" s="234"/>
      <c r="C89" s="144"/>
      <c r="D89" s="165"/>
      <c r="E89" s="27"/>
      <c r="F89" s="234"/>
      <c r="G89" s="144"/>
      <c r="H89" s="165"/>
      <c r="I89" s="27"/>
      <c r="J89" s="289"/>
      <c r="K89" s="44"/>
      <c r="L89" s="256"/>
      <c r="M89" s="27"/>
    </row>
    <row r="90" spans="1:13" ht="15.75" x14ac:dyDescent="0.2">
      <c r="A90" s="694" t="s">
        <v>398</v>
      </c>
      <c r="B90" s="287"/>
      <c r="C90" s="287"/>
      <c r="D90" s="165"/>
      <c r="E90" s="418"/>
      <c r="F90" s="287"/>
      <c r="G90" s="287"/>
      <c r="H90" s="165"/>
      <c r="I90" s="418"/>
      <c r="J90" s="287"/>
      <c r="K90" s="287"/>
      <c r="L90" s="165"/>
      <c r="M90" s="23"/>
    </row>
    <row r="91" spans="1:13" x14ac:dyDescent="0.2">
      <c r="A91" s="694" t="s">
        <v>12</v>
      </c>
      <c r="B91" s="235"/>
      <c r="C91" s="291"/>
      <c r="D91" s="165"/>
      <c r="E91" s="418"/>
      <c r="F91" s="287"/>
      <c r="G91" s="287"/>
      <c r="H91" s="165"/>
      <c r="I91" s="418"/>
      <c r="J91" s="287"/>
      <c r="K91" s="287"/>
      <c r="L91" s="165"/>
      <c r="M91" s="23"/>
    </row>
    <row r="92" spans="1:13" x14ac:dyDescent="0.2">
      <c r="A92" s="694" t="s">
        <v>13</v>
      </c>
      <c r="B92" s="235"/>
      <c r="C92" s="291"/>
      <c r="D92" s="165"/>
      <c r="E92" s="418"/>
      <c r="F92" s="287"/>
      <c r="G92" s="287"/>
      <c r="H92" s="165"/>
      <c r="I92" s="418"/>
      <c r="J92" s="287"/>
      <c r="K92" s="287"/>
      <c r="L92" s="165"/>
      <c r="M92" s="23"/>
    </row>
    <row r="93" spans="1:13" ht="15.75" x14ac:dyDescent="0.2">
      <c r="A93" s="694" t="s">
        <v>399</v>
      </c>
      <c r="B93" s="287"/>
      <c r="C93" s="287"/>
      <c r="D93" s="165"/>
      <c r="E93" s="418"/>
      <c r="F93" s="287"/>
      <c r="G93" s="287"/>
      <c r="H93" s="165"/>
      <c r="I93" s="418"/>
      <c r="J93" s="287"/>
      <c r="K93" s="287"/>
      <c r="L93" s="165"/>
      <c r="M93" s="23"/>
    </row>
    <row r="94" spans="1:13" x14ac:dyDescent="0.2">
      <c r="A94" s="694" t="s">
        <v>12</v>
      </c>
      <c r="B94" s="235"/>
      <c r="C94" s="291"/>
      <c r="D94" s="165"/>
      <c r="E94" s="418"/>
      <c r="F94" s="287"/>
      <c r="G94" s="287"/>
      <c r="H94" s="165"/>
      <c r="I94" s="418"/>
      <c r="J94" s="287"/>
      <c r="K94" s="287"/>
      <c r="L94" s="165"/>
      <c r="M94" s="23"/>
    </row>
    <row r="95" spans="1:13" x14ac:dyDescent="0.2">
      <c r="A95" s="694" t="s">
        <v>13</v>
      </c>
      <c r="B95" s="235"/>
      <c r="C95" s="291"/>
      <c r="D95" s="165"/>
      <c r="E95" s="418"/>
      <c r="F95" s="287"/>
      <c r="G95" s="287"/>
      <c r="H95" s="165"/>
      <c r="I95" s="418"/>
      <c r="J95" s="287"/>
      <c r="K95" s="287"/>
      <c r="L95" s="165"/>
      <c r="M95" s="23"/>
    </row>
    <row r="96" spans="1:13" x14ac:dyDescent="0.2">
      <c r="A96" s="21" t="s">
        <v>344</v>
      </c>
      <c r="B96" s="234"/>
      <c r="C96" s="144"/>
      <c r="D96" s="165"/>
      <c r="E96" s="27"/>
      <c r="F96" s="234"/>
      <c r="G96" s="144"/>
      <c r="H96" s="165"/>
      <c r="I96" s="27"/>
      <c r="J96" s="289"/>
      <c r="K96" s="44"/>
      <c r="L96" s="256"/>
      <c r="M96" s="27"/>
    </row>
    <row r="97" spans="1:13" x14ac:dyDescent="0.2">
      <c r="A97" s="21" t="s">
        <v>343</v>
      </c>
      <c r="B97" s="234"/>
      <c r="C97" s="144"/>
      <c r="D97" s="165"/>
      <c r="E97" s="27"/>
      <c r="F97" s="234"/>
      <c r="G97" s="144"/>
      <c r="H97" s="165"/>
      <c r="I97" s="27"/>
      <c r="J97" s="289"/>
      <c r="K97" s="44"/>
      <c r="L97" s="256"/>
      <c r="M97" s="27"/>
    </row>
    <row r="98" spans="1:13" ht="15.75" x14ac:dyDescent="0.2">
      <c r="A98" s="21" t="s">
        <v>400</v>
      </c>
      <c r="B98" s="234"/>
      <c r="C98" s="234"/>
      <c r="D98" s="165"/>
      <c r="E98" s="27"/>
      <c r="F98" s="293"/>
      <c r="G98" s="293"/>
      <c r="H98" s="165"/>
      <c r="I98" s="27"/>
      <c r="J98" s="289"/>
      <c r="K98" s="44"/>
      <c r="L98" s="256"/>
      <c r="M98" s="27"/>
    </row>
    <row r="99" spans="1:13" x14ac:dyDescent="0.2">
      <c r="A99" s="21" t="s">
        <v>9</v>
      </c>
      <c r="B99" s="293"/>
      <c r="C99" s="294"/>
      <c r="D99" s="165"/>
      <c r="E99" s="27"/>
      <c r="F99" s="234"/>
      <c r="G99" s="144"/>
      <c r="H99" s="165"/>
      <c r="I99" s="27"/>
      <c r="J99" s="289"/>
      <c r="K99" s="44"/>
      <c r="L99" s="256"/>
      <c r="M99" s="27"/>
    </row>
    <row r="100" spans="1:13" x14ac:dyDescent="0.2">
      <c r="A100" s="21" t="s">
        <v>10</v>
      </c>
      <c r="B100" s="293"/>
      <c r="C100" s="294"/>
      <c r="D100" s="165"/>
      <c r="E100" s="27"/>
      <c r="F100" s="234"/>
      <c r="G100" s="234"/>
      <c r="H100" s="165"/>
      <c r="I100" s="27"/>
      <c r="J100" s="289"/>
      <c r="K100" s="44"/>
      <c r="L100" s="256"/>
      <c r="M100" s="27"/>
    </row>
    <row r="101" spans="1:13" ht="15.75" x14ac:dyDescent="0.2">
      <c r="A101" s="694" t="s">
        <v>398</v>
      </c>
      <c r="B101" s="287"/>
      <c r="C101" s="287"/>
      <c r="D101" s="165"/>
      <c r="E101" s="418"/>
      <c r="F101" s="287"/>
      <c r="G101" s="287"/>
      <c r="H101" s="165"/>
      <c r="I101" s="418"/>
      <c r="J101" s="287"/>
      <c r="K101" s="287"/>
      <c r="L101" s="165"/>
      <c r="M101" s="23"/>
    </row>
    <row r="102" spans="1:13" x14ac:dyDescent="0.2">
      <c r="A102" s="694" t="s">
        <v>12</v>
      </c>
      <c r="B102" s="235"/>
      <c r="C102" s="291"/>
      <c r="D102" s="165"/>
      <c r="E102" s="418"/>
      <c r="F102" s="287"/>
      <c r="G102" s="287"/>
      <c r="H102" s="165"/>
      <c r="I102" s="418"/>
      <c r="J102" s="287"/>
      <c r="K102" s="287"/>
      <c r="L102" s="165"/>
      <c r="M102" s="23"/>
    </row>
    <row r="103" spans="1:13" x14ac:dyDescent="0.2">
      <c r="A103" s="694" t="s">
        <v>13</v>
      </c>
      <c r="B103" s="235"/>
      <c r="C103" s="291"/>
      <c r="D103" s="165"/>
      <c r="E103" s="418"/>
      <c r="F103" s="287"/>
      <c r="G103" s="287"/>
      <c r="H103" s="165"/>
      <c r="I103" s="418"/>
      <c r="J103" s="287"/>
      <c r="K103" s="287"/>
      <c r="L103" s="165"/>
      <c r="M103" s="23"/>
    </row>
    <row r="104" spans="1:13" ht="15.75" x14ac:dyDescent="0.2">
      <c r="A104" s="694" t="s">
        <v>399</v>
      </c>
      <c r="B104" s="287"/>
      <c r="C104" s="287"/>
      <c r="D104" s="165"/>
      <c r="E104" s="418"/>
      <c r="F104" s="287"/>
      <c r="G104" s="287"/>
      <c r="H104" s="165"/>
      <c r="I104" s="418"/>
      <c r="J104" s="287"/>
      <c r="K104" s="287"/>
      <c r="L104" s="165"/>
      <c r="M104" s="23"/>
    </row>
    <row r="105" spans="1:13" x14ac:dyDescent="0.2">
      <c r="A105" s="694" t="s">
        <v>12</v>
      </c>
      <c r="B105" s="235"/>
      <c r="C105" s="291"/>
      <c r="D105" s="165"/>
      <c r="E105" s="418"/>
      <c r="F105" s="287"/>
      <c r="G105" s="287"/>
      <c r="H105" s="165"/>
      <c r="I105" s="418"/>
      <c r="J105" s="287"/>
      <c r="K105" s="287"/>
      <c r="L105" s="165"/>
      <c r="M105" s="23"/>
    </row>
    <row r="106" spans="1:13" x14ac:dyDescent="0.2">
      <c r="A106" s="694" t="s">
        <v>13</v>
      </c>
      <c r="B106" s="235"/>
      <c r="C106" s="291"/>
      <c r="D106" s="165"/>
      <c r="E106" s="418"/>
      <c r="F106" s="287"/>
      <c r="G106" s="287"/>
      <c r="H106" s="165"/>
      <c r="I106" s="418"/>
      <c r="J106" s="287"/>
      <c r="K106" s="287"/>
      <c r="L106" s="165"/>
      <c r="M106" s="23"/>
    </row>
    <row r="107" spans="1:13" ht="15.75" x14ac:dyDescent="0.2">
      <c r="A107" s="21" t="s">
        <v>402</v>
      </c>
      <c r="B107" s="234"/>
      <c r="C107" s="144"/>
      <c r="D107" s="165"/>
      <c r="E107" s="27"/>
      <c r="F107" s="234"/>
      <c r="G107" s="144"/>
      <c r="H107" s="165"/>
      <c r="I107" s="27"/>
      <c r="J107" s="289"/>
      <c r="K107" s="44"/>
      <c r="L107" s="256"/>
      <c r="M107" s="27"/>
    </row>
    <row r="108" spans="1:13" ht="15.75" x14ac:dyDescent="0.2">
      <c r="A108" s="21" t="s">
        <v>403</v>
      </c>
      <c r="B108" s="234"/>
      <c r="C108" s="234"/>
      <c r="D108" s="165"/>
      <c r="E108" s="27"/>
      <c r="F108" s="234"/>
      <c r="G108" s="234"/>
      <c r="H108" s="165"/>
      <c r="I108" s="27"/>
      <c r="J108" s="289"/>
      <c r="K108" s="44"/>
      <c r="L108" s="256"/>
      <c r="M108" s="27"/>
    </row>
    <row r="109" spans="1:13" ht="15.75" x14ac:dyDescent="0.2">
      <c r="A109" s="21" t="s">
        <v>404</v>
      </c>
      <c r="B109" s="234"/>
      <c r="C109" s="234"/>
      <c r="D109" s="165"/>
      <c r="E109" s="27"/>
      <c r="F109" s="234"/>
      <c r="G109" s="234"/>
      <c r="H109" s="165"/>
      <c r="I109" s="27"/>
      <c r="J109" s="289"/>
      <c r="K109" s="44"/>
      <c r="L109" s="256"/>
      <c r="M109" s="27"/>
    </row>
    <row r="110" spans="1:13" ht="15.75" x14ac:dyDescent="0.2">
      <c r="A110" s="21" t="s">
        <v>405</v>
      </c>
      <c r="B110" s="234"/>
      <c r="C110" s="234"/>
      <c r="D110" s="165"/>
      <c r="E110" s="27"/>
      <c r="F110" s="234"/>
      <c r="G110" s="234"/>
      <c r="H110" s="165"/>
      <c r="I110" s="27"/>
      <c r="J110" s="289"/>
      <c r="K110" s="44"/>
      <c r="L110" s="256"/>
      <c r="M110" s="27"/>
    </row>
    <row r="111" spans="1:13" ht="15.75" x14ac:dyDescent="0.2">
      <c r="A111" s="13" t="s">
        <v>384</v>
      </c>
      <c r="B111" s="309"/>
      <c r="C111" s="158"/>
      <c r="D111" s="170"/>
      <c r="E111" s="11"/>
      <c r="F111" s="309"/>
      <c r="G111" s="158"/>
      <c r="H111" s="170"/>
      <c r="I111" s="11"/>
      <c r="J111" s="310"/>
      <c r="K111" s="236"/>
      <c r="L111" s="429"/>
      <c r="M111" s="11"/>
    </row>
    <row r="112" spans="1:13" x14ac:dyDescent="0.2">
      <c r="A112" s="21" t="s">
        <v>9</v>
      </c>
      <c r="B112" s="234"/>
      <c r="C112" s="144"/>
      <c r="D112" s="165"/>
      <c r="E112" s="27"/>
      <c r="F112" s="234"/>
      <c r="G112" s="144"/>
      <c r="H112" s="165"/>
      <c r="I112" s="27"/>
      <c r="J112" s="289"/>
      <c r="K112" s="44"/>
      <c r="L112" s="256"/>
      <c r="M112" s="27"/>
    </row>
    <row r="113" spans="1:14" x14ac:dyDescent="0.2">
      <c r="A113" s="21" t="s">
        <v>10</v>
      </c>
      <c r="B113" s="234"/>
      <c r="C113" s="144"/>
      <c r="D113" s="165"/>
      <c r="E113" s="27"/>
      <c r="F113" s="234"/>
      <c r="G113" s="144"/>
      <c r="H113" s="165"/>
      <c r="I113" s="27"/>
      <c r="J113" s="289"/>
      <c r="K113" s="44"/>
      <c r="L113" s="256"/>
      <c r="M113" s="27"/>
    </row>
    <row r="114" spans="1:14" x14ac:dyDescent="0.2">
      <c r="A114" s="21" t="s">
        <v>26</v>
      </c>
      <c r="B114" s="234"/>
      <c r="C114" s="144"/>
      <c r="D114" s="165"/>
      <c r="E114" s="27"/>
      <c r="F114" s="234"/>
      <c r="G114" s="144"/>
      <c r="H114" s="165"/>
      <c r="I114" s="27"/>
      <c r="J114" s="289"/>
      <c r="K114" s="44"/>
      <c r="L114" s="256"/>
      <c r="M114" s="27"/>
    </row>
    <row r="115" spans="1:14" x14ac:dyDescent="0.2">
      <c r="A115" s="694" t="s">
        <v>15</v>
      </c>
      <c r="B115" s="287"/>
      <c r="C115" s="287"/>
      <c r="D115" s="165"/>
      <c r="E115" s="418"/>
      <c r="F115" s="287"/>
      <c r="G115" s="287"/>
      <c r="H115" s="165"/>
      <c r="I115" s="418"/>
      <c r="J115" s="287"/>
      <c r="K115" s="287"/>
      <c r="L115" s="165"/>
      <c r="M115" s="23"/>
    </row>
    <row r="116" spans="1:14" ht="15.75" x14ac:dyDescent="0.2">
      <c r="A116" s="21" t="s">
        <v>410</v>
      </c>
      <c r="B116" s="234"/>
      <c r="C116" s="234"/>
      <c r="D116" s="165"/>
      <c r="E116" s="27"/>
      <c r="F116" s="234"/>
      <c r="G116" s="234"/>
      <c r="H116" s="165"/>
      <c r="I116" s="27"/>
      <c r="J116" s="289"/>
      <c r="K116" s="44"/>
      <c r="L116" s="256"/>
      <c r="M116" s="27"/>
    </row>
    <row r="117" spans="1:14" ht="15.75" x14ac:dyDescent="0.2">
      <c r="A117" s="21" t="s">
        <v>411</v>
      </c>
      <c r="B117" s="234"/>
      <c r="C117" s="234"/>
      <c r="D117" s="165"/>
      <c r="E117" s="27"/>
      <c r="F117" s="234"/>
      <c r="G117" s="234"/>
      <c r="H117" s="165"/>
      <c r="I117" s="27"/>
      <c r="J117" s="289"/>
      <c r="K117" s="44"/>
      <c r="L117" s="256"/>
      <c r="M117" s="27"/>
    </row>
    <row r="118" spans="1:14" ht="15.75" x14ac:dyDescent="0.2">
      <c r="A118" s="21" t="s">
        <v>405</v>
      </c>
      <c r="B118" s="234"/>
      <c r="C118" s="234"/>
      <c r="D118" s="165"/>
      <c r="E118" s="27"/>
      <c r="F118" s="234"/>
      <c r="G118" s="234"/>
      <c r="H118" s="165"/>
      <c r="I118" s="27"/>
      <c r="J118" s="289"/>
      <c r="K118" s="44"/>
      <c r="L118" s="256"/>
      <c r="M118" s="27"/>
    </row>
    <row r="119" spans="1:14" ht="15.75" x14ac:dyDescent="0.2">
      <c r="A119" s="13" t="s">
        <v>385</v>
      </c>
      <c r="B119" s="309"/>
      <c r="C119" s="158"/>
      <c r="D119" s="170"/>
      <c r="E119" s="11"/>
      <c r="F119" s="309"/>
      <c r="G119" s="158"/>
      <c r="H119" s="170"/>
      <c r="I119" s="11"/>
      <c r="J119" s="310"/>
      <c r="K119" s="236"/>
      <c r="L119" s="429"/>
      <c r="M119" s="11"/>
    </row>
    <row r="120" spans="1:14" x14ac:dyDescent="0.2">
      <c r="A120" s="21" t="s">
        <v>9</v>
      </c>
      <c r="B120" s="234"/>
      <c r="C120" s="144"/>
      <c r="D120" s="165"/>
      <c r="E120" s="27"/>
      <c r="F120" s="234"/>
      <c r="G120" s="144"/>
      <c r="H120" s="165"/>
      <c r="I120" s="27"/>
      <c r="J120" s="289"/>
      <c r="K120" s="44"/>
      <c r="L120" s="256"/>
      <c r="M120" s="27"/>
    </row>
    <row r="121" spans="1:14" x14ac:dyDescent="0.2">
      <c r="A121" s="21" t="s">
        <v>10</v>
      </c>
      <c r="B121" s="234"/>
      <c r="C121" s="144"/>
      <c r="D121" s="165"/>
      <c r="E121" s="27"/>
      <c r="F121" s="234"/>
      <c r="G121" s="144"/>
      <c r="H121" s="165"/>
      <c r="I121" s="27"/>
      <c r="J121" s="289"/>
      <c r="K121" s="44"/>
      <c r="L121" s="256"/>
      <c r="M121" s="27"/>
    </row>
    <row r="122" spans="1:14" x14ac:dyDescent="0.2">
      <c r="A122" s="21" t="s">
        <v>26</v>
      </c>
      <c r="B122" s="234"/>
      <c r="C122" s="144"/>
      <c r="D122" s="165"/>
      <c r="E122" s="27"/>
      <c r="F122" s="234"/>
      <c r="G122" s="144"/>
      <c r="H122" s="165"/>
      <c r="I122" s="27"/>
      <c r="J122" s="289"/>
      <c r="K122" s="44"/>
      <c r="L122" s="256"/>
      <c r="M122" s="27"/>
    </row>
    <row r="123" spans="1:14" x14ac:dyDescent="0.2">
      <c r="A123" s="694" t="s">
        <v>14</v>
      </c>
      <c r="B123" s="287"/>
      <c r="C123" s="287"/>
      <c r="D123" s="165"/>
      <c r="E123" s="418"/>
      <c r="F123" s="287"/>
      <c r="G123" s="287"/>
      <c r="H123" s="165"/>
      <c r="I123" s="418"/>
      <c r="J123" s="287"/>
      <c r="K123" s="287"/>
      <c r="L123" s="165"/>
      <c r="M123" s="23"/>
    </row>
    <row r="124" spans="1:14" ht="15.75" x14ac:dyDescent="0.2">
      <c r="A124" s="21" t="s">
        <v>412</v>
      </c>
      <c r="B124" s="234"/>
      <c r="C124" s="234"/>
      <c r="D124" s="165"/>
      <c r="E124" s="27"/>
      <c r="F124" s="234"/>
      <c r="G124" s="234"/>
      <c r="H124" s="165"/>
      <c r="I124" s="27"/>
      <c r="J124" s="289"/>
      <c r="K124" s="44"/>
      <c r="L124" s="256"/>
      <c r="M124" s="27"/>
    </row>
    <row r="125" spans="1:14" ht="15.75" x14ac:dyDescent="0.2">
      <c r="A125" s="21" t="s">
        <v>404</v>
      </c>
      <c r="B125" s="234"/>
      <c r="C125" s="234"/>
      <c r="D125" s="165"/>
      <c r="E125" s="27"/>
      <c r="F125" s="234"/>
      <c r="G125" s="234"/>
      <c r="H125" s="165"/>
      <c r="I125" s="27"/>
      <c r="J125" s="289"/>
      <c r="K125" s="44"/>
      <c r="L125" s="256"/>
      <c r="M125" s="27"/>
    </row>
    <row r="126" spans="1:14" ht="15.75" x14ac:dyDescent="0.2">
      <c r="A126" s="10" t="s">
        <v>405</v>
      </c>
      <c r="B126" s="45"/>
      <c r="C126" s="45"/>
      <c r="D126" s="166"/>
      <c r="E126" s="419"/>
      <c r="F126" s="45"/>
      <c r="G126" s="45"/>
      <c r="H126" s="166"/>
      <c r="I126" s="22"/>
      <c r="J126" s="290"/>
      <c r="K126" s="45"/>
      <c r="L126" s="257"/>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8"/>
      <c r="C130" s="728"/>
      <c r="D130" s="728"/>
      <c r="E130" s="300"/>
      <c r="F130" s="728"/>
      <c r="G130" s="728"/>
      <c r="H130" s="728"/>
      <c r="I130" s="300"/>
      <c r="J130" s="728"/>
      <c r="K130" s="728"/>
      <c r="L130" s="728"/>
      <c r="M130" s="300"/>
    </row>
    <row r="131" spans="1:14" s="3" customFormat="1" x14ac:dyDescent="0.2">
      <c r="A131" s="143"/>
      <c r="B131" s="724" t="s">
        <v>0</v>
      </c>
      <c r="C131" s="725"/>
      <c r="D131" s="725"/>
      <c r="E131" s="302"/>
      <c r="F131" s="724" t="s">
        <v>1</v>
      </c>
      <c r="G131" s="725"/>
      <c r="H131" s="725"/>
      <c r="I131" s="305"/>
      <c r="J131" s="724" t="s">
        <v>2</v>
      </c>
      <c r="K131" s="725"/>
      <c r="L131" s="725"/>
      <c r="M131" s="305"/>
      <c r="N131" s="147"/>
    </row>
    <row r="132" spans="1:14" s="3" customFormat="1" x14ac:dyDescent="0.2">
      <c r="A132" s="140"/>
      <c r="B132" s="151" t="s">
        <v>372</v>
      </c>
      <c r="C132" s="151" t="s">
        <v>373</v>
      </c>
      <c r="D132" s="246" t="s">
        <v>3</v>
      </c>
      <c r="E132" s="306" t="s">
        <v>29</v>
      </c>
      <c r="F132" s="151" t="s">
        <v>372</v>
      </c>
      <c r="G132" s="151" t="s">
        <v>373</v>
      </c>
      <c r="H132" s="206" t="s">
        <v>3</v>
      </c>
      <c r="I132" s="161" t="s">
        <v>29</v>
      </c>
      <c r="J132" s="247" t="s">
        <v>372</v>
      </c>
      <c r="K132" s="247" t="s">
        <v>373</v>
      </c>
      <c r="L132" s="248" t="s">
        <v>3</v>
      </c>
      <c r="M132" s="161" t="s">
        <v>29</v>
      </c>
      <c r="N132" s="147"/>
    </row>
    <row r="133" spans="1:14" s="3" customFormat="1" x14ac:dyDescent="0.2">
      <c r="A133" s="692"/>
      <c r="B133" s="155"/>
      <c r="C133" s="155"/>
      <c r="D133" s="248" t="s">
        <v>4</v>
      </c>
      <c r="E133" s="155" t="s">
        <v>30</v>
      </c>
      <c r="F133" s="160"/>
      <c r="G133" s="160"/>
      <c r="H133" s="206" t="s">
        <v>4</v>
      </c>
      <c r="I133" s="155" t="s">
        <v>30</v>
      </c>
      <c r="J133" s="155"/>
      <c r="K133" s="155"/>
      <c r="L133" s="149" t="s">
        <v>4</v>
      </c>
      <c r="M133" s="155" t="s">
        <v>30</v>
      </c>
      <c r="N133" s="147"/>
    </row>
    <row r="134" spans="1:14" s="3" customFormat="1" ht="15.75" x14ac:dyDescent="0.2">
      <c r="A134" s="14" t="s">
        <v>406</v>
      </c>
      <c r="B134" s="236"/>
      <c r="C134" s="310"/>
      <c r="D134" s="352"/>
      <c r="E134" s="11"/>
      <c r="F134" s="317"/>
      <c r="G134" s="318"/>
      <c r="H134" s="432"/>
      <c r="I134" s="24"/>
      <c r="J134" s="319"/>
      <c r="K134" s="319"/>
      <c r="L134" s="428"/>
      <c r="M134" s="11"/>
      <c r="N134" s="147"/>
    </row>
    <row r="135" spans="1:14" s="3" customFormat="1" ht="15.75" x14ac:dyDescent="0.2">
      <c r="A135" s="13" t="s">
        <v>409</v>
      </c>
      <c r="B135" s="236"/>
      <c r="C135" s="310"/>
      <c r="D135" s="170"/>
      <c r="E135" s="11"/>
      <c r="F135" s="236"/>
      <c r="G135" s="310"/>
      <c r="H135" s="433"/>
      <c r="I135" s="24"/>
      <c r="J135" s="309"/>
      <c r="K135" s="309"/>
      <c r="L135" s="429"/>
      <c r="M135" s="11"/>
      <c r="N135" s="147"/>
    </row>
    <row r="136" spans="1:14" s="3" customFormat="1" ht="15.75" x14ac:dyDescent="0.2">
      <c r="A136" s="13" t="s">
        <v>407</v>
      </c>
      <c r="B136" s="236"/>
      <c r="C136" s="310"/>
      <c r="D136" s="170"/>
      <c r="E136" s="11"/>
      <c r="F136" s="236"/>
      <c r="G136" s="310"/>
      <c r="H136" s="433"/>
      <c r="I136" s="24"/>
      <c r="J136" s="309"/>
      <c r="K136" s="309"/>
      <c r="L136" s="429"/>
      <c r="M136" s="11"/>
      <c r="N136" s="147"/>
    </row>
    <row r="137" spans="1:14" s="3" customFormat="1" ht="15.75" x14ac:dyDescent="0.2">
      <c r="A137" s="41" t="s">
        <v>413</v>
      </c>
      <c r="B137" s="278"/>
      <c r="C137" s="316"/>
      <c r="D137" s="168"/>
      <c r="E137" s="9"/>
      <c r="F137" s="278"/>
      <c r="G137" s="316"/>
      <c r="H137" s="434"/>
      <c r="I137" s="36"/>
      <c r="J137" s="315"/>
      <c r="K137" s="315"/>
      <c r="L137" s="430"/>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34" priority="132">
      <formula>kvartal &lt; 4</formula>
    </cfRule>
  </conditionalFormatting>
  <conditionalFormatting sqref="B69">
    <cfRule type="expression" dxfId="133" priority="100">
      <formula>kvartal &lt; 4</formula>
    </cfRule>
  </conditionalFormatting>
  <conditionalFormatting sqref="C69">
    <cfRule type="expression" dxfId="132" priority="99">
      <formula>kvartal &lt; 4</formula>
    </cfRule>
  </conditionalFormatting>
  <conditionalFormatting sqref="B72">
    <cfRule type="expression" dxfId="131" priority="98">
      <formula>kvartal &lt; 4</formula>
    </cfRule>
  </conditionalFormatting>
  <conditionalFormatting sqref="C72">
    <cfRule type="expression" dxfId="130" priority="97">
      <formula>kvartal &lt; 4</formula>
    </cfRule>
  </conditionalFormatting>
  <conditionalFormatting sqref="B80">
    <cfRule type="expression" dxfId="129" priority="96">
      <formula>kvartal &lt; 4</formula>
    </cfRule>
  </conditionalFormatting>
  <conditionalFormatting sqref="C80">
    <cfRule type="expression" dxfId="128" priority="95">
      <formula>kvartal &lt; 4</formula>
    </cfRule>
  </conditionalFormatting>
  <conditionalFormatting sqref="B83">
    <cfRule type="expression" dxfId="127" priority="94">
      <formula>kvartal &lt; 4</formula>
    </cfRule>
  </conditionalFormatting>
  <conditionalFormatting sqref="C83">
    <cfRule type="expression" dxfId="126" priority="93">
      <formula>kvartal &lt; 4</formula>
    </cfRule>
  </conditionalFormatting>
  <conditionalFormatting sqref="B90">
    <cfRule type="expression" dxfId="125" priority="84">
      <formula>kvartal &lt; 4</formula>
    </cfRule>
  </conditionalFormatting>
  <conditionalFormatting sqref="C90">
    <cfRule type="expression" dxfId="124" priority="83">
      <formula>kvartal &lt; 4</formula>
    </cfRule>
  </conditionalFormatting>
  <conditionalFormatting sqref="B93">
    <cfRule type="expression" dxfId="123" priority="82">
      <formula>kvartal &lt; 4</formula>
    </cfRule>
  </conditionalFormatting>
  <conditionalFormatting sqref="C93">
    <cfRule type="expression" dxfId="122" priority="81">
      <formula>kvartal &lt; 4</formula>
    </cfRule>
  </conditionalFormatting>
  <conditionalFormatting sqref="B101">
    <cfRule type="expression" dxfId="121" priority="80">
      <formula>kvartal &lt; 4</formula>
    </cfRule>
  </conditionalFormatting>
  <conditionalFormatting sqref="C101">
    <cfRule type="expression" dxfId="120" priority="79">
      <formula>kvartal &lt; 4</formula>
    </cfRule>
  </conditionalFormatting>
  <conditionalFormatting sqref="B104">
    <cfRule type="expression" dxfId="119" priority="78">
      <formula>kvartal &lt; 4</formula>
    </cfRule>
  </conditionalFormatting>
  <conditionalFormatting sqref="C104">
    <cfRule type="expression" dxfId="118" priority="77">
      <formula>kvartal &lt; 4</formula>
    </cfRule>
  </conditionalFormatting>
  <conditionalFormatting sqref="B115">
    <cfRule type="expression" dxfId="117" priority="76">
      <formula>kvartal &lt; 4</formula>
    </cfRule>
  </conditionalFormatting>
  <conditionalFormatting sqref="C115">
    <cfRule type="expression" dxfId="116" priority="75">
      <formula>kvartal &lt; 4</formula>
    </cfRule>
  </conditionalFormatting>
  <conditionalFormatting sqref="B123">
    <cfRule type="expression" dxfId="115" priority="74">
      <formula>kvartal &lt; 4</formula>
    </cfRule>
  </conditionalFormatting>
  <conditionalFormatting sqref="C123">
    <cfRule type="expression" dxfId="114" priority="73">
      <formula>kvartal &lt; 4</formula>
    </cfRule>
  </conditionalFormatting>
  <conditionalFormatting sqref="F70">
    <cfRule type="expression" dxfId="113" priority="72">
      <formula>kvartal &lt; 4</formula>
    </cfRule>
  </conditionalFormatting>
  <conditionalFormatting sqref="G70">
    <cfRule type="expression" dxfId="112" priority="71">
      <formula>kvartal &lt; 4</formula>
    </cfRule>
  </conditionalFormatting>
  <conditionalFormatting sqref="F71:G71">
    <cfRule type="expression" dxfId="111" priority="70">
      <formula>kvartal &lt; 4</formula>
    </cfRule>
  </conditionalFormatting>
  <conditionalFormatting sqref="F73:G74">
    <cfRule type="expression" dxfId="110" priority="69">
      <formula>kvartal &lt; 4</formula>
    </cfRule>
  </conditionalFormatting>
  <conditionalFormatting sqref="F81:G82">
    <cfRule type="expression" dxfId="109" priority="68">
      <formula>kvartal &lt; 4</formula>
    </cfRule>
  </conditionalFormatting>
  <conditionalFormatting sqref="F84:G85">
    <cfRule type="expression" dxfId="108" priority="67">
      <formula>kvartal &lt; 4</formula>
    </cfRule>
  </conditionalFormatting>
  <conditionalFormatting sqref="F91:G92">
    <cfRule type="expression" dxfId="107" priority="62">
      <formula>kvartal &lt; 4</formula>
    </cfRule>
  </conditionalFormatting>
  <conditionalFormatting sqref="F94:G95">
    <cfRule type="expression" dxfId="106" priority="61">
      <formula>kvartal &lt; 4</formula>
    </cfRule>
  </conditionalFormatting>
  <conditionalFormatting sqref="F102:G103">
    <cfRule type="expression" dxfId="105" priority="60">
      <formula>kvartal &lt; 4</formula>
    </cfRule>
  </conditionalFormatting>
  <conditionalFormatting sqref="F105:G106">
    <cfRule type="expression" dxfId="104" priority="59">
      <formula>kvartal &lt; 4</formula>
    </cfRule>
  </conditionalFormatting>
  <conditionalFormatting sqref="F115">
    <cfRule type="expression" dxfId="103" priority="58">
      <formula>kvartal &lt; 4</formula>
    </cfRule>
  </conditionalFormatting>
  <conditionalFormatting sqref="G115">
    <cfRule type="expression" dxfId="102" priority="57">
      <formula>kvartal &lt; 4</formula>
    </cfRule>
  </conditionalFormatting>
  <conditionalFormatting sqref="F123:G123">
    <cfRule type="expression" dxfId="101" priority="56">
      <formula>kvartal &lt; 4</formula>
    </cfRule>
  </conditionalFormatting>
  <conditionalFormatting sqref="F69:G69">
    <cfRule type="expression" dxfId="100" priority="55">
      <formula>kvartal &lt; 4</formula>
    </cfRule>
  </conditionalFormatting>
  <conditionalFormatting sqref="F72:G72">
    <cfRule type="expression" dxfId="99" priority="54">
      <formula>kvartal &lt; 4</formula>
    </cfRule>
  </conditionalFormatting>
  <conditionalFormatting sqref="F80:G80">
    <cfRule type="expression" dxfId="98" priority="53">
      <formula>kvartal &lt; 4</formula>
    </cfRule>
  </conditionalFormatting>
  <conditionalFormatting sqref="F83:G83">
    <cfRule type="expression" dxfId="97" priority="52">
      <formula>kvartal &lt; 4</formula>
    </cfRule>
  </conditionalFormatting>
  <conditionalFormatting sqref="F90:G90">
    <cfRule type="expression" dxfId="96" priority="46">
      <formula>kvartal &lt; 4</formula>
    </cfRule>
  </conditionalFormatting>
  <conditionalFormatting sqref="F93">
    <cfRule type="expression" dxfId="95" priority="45">
      <formula>kvartal &lt; 4</formula>
    </cfRule>
  </conditionalFormatting>
  <conditionalFormatting sqref="G93">
    <cfRule type="expression" dxfId="94" priority="44">
      <formula>kvartal &lt; 4</formula>
    </cfRule>
  </conditionalFormatting>
  <conditionalFormatting sqref="F101">
    <cfRule type="expression" dxfId="93" priority="43">
      <formula>kvartal &lt; 4</formula>
    </cfRule>
  </conditionalFormatting>
  <conditionalFormatting sqref="G101">
    <cfRule type="expression" dxfId="92" priority="42">
      <formula>kvartal &lt; 4</formula>
    </cfRule>
  </conditionalFormatting>
  <conditionalFormatting sqref="G104">
    <cfRule type="expression" dxfId="91" priority="41">
      <formula>kvartal &lt; 4</formula>
    </cfRule>
  </conditionalFormatting>
  <conditionalFormatting sqref="F104">
    <cfRule type="expression" dxfId="90" priority="40">
      <formula>kvartal &lt; 4</formula>
    </cfRule>
  </conditionalFormatting>
  <conditionalFormatting sqref="J69:K73">
    <cfRule type="expression" dxfId="89" priority="39">
      <formula>kvartal &lt; 4</formula>
    </cfRule>
  </conditionalFormatting>
  <conditionalFormatting sqref="J74:K74">
    <cfRule type="expression" dxfId="88" priority="38">
      <formula>kvartal &lt; 4</formula>
    </cfRule>
  </conditionalFormatting>
  <conditionalFormatting sqref="J80:K85">
    <cfRule type="expression" dxfId="87" priority="37">
      <formula>kvartal &lt; 4</formula>
    </cfRule>
  </conditionalFormatting>
  <conditionalFormatting sqref="J90:K95">
    <cfRule type="expression" dxfId="86" priority="34">
      <formula>kvartal &lt; 4</formula>
    </cfRule>
  </conditionalFormatting>
  <conditionalFormatting sqref="J101:K106">
    <cfRule type="expression" dxfId="85" priority="33">
      <formula>kvartal &lt; 4</formula>
    </cfRule>
  </conditionalFormatting>
  <conditionalFormatting sqref="J115:K115">
    <cfRule type="expression" dxfId="84" priority="32">
      <formula>kvartal &lt; 4</formula>
    </cfRule>
  </conditionalFormatting>
  <conditionalFormatting sqref="J123:K123">
    <cfRule type="expression" dxfId="83" priority="31">
      <formula>kvartal &lt; 4</formula>
    </cfRule>
  </conditionalFormatting>
  <conditionalFormatting sqref="A50:A52">
    <cfRule type="expression" dxfId="82" priority="12">
      <formula>kvartal &lt; 4</formula>
    </cfRule>
  </conditionalFormatting>
  <conditionalFormatting sqref="A69:A74">
    <cfRule type="expression" dxfId="81" priority="10">
      <formula>kvartal &lt; 4</formula>
    </cfRule>
  </conditionalFormatting>
  <conditionalFormatting sqref="A80:A85">
    <cfRule type="expression" dxfId="80" priority="9">
      <formula>kvartal &lt; 4</formula>
    </cfRule>
  </conditionalFormatting>
  <conditionalFormatting sqref="A90:A95">
    <cfRule type="expression" dxfId="79" priority="6">
      <formula>kvartal &lt; 4</formula>
    </cfRule>
  </conditionalFormatting>
  <conditionalFormatting sqref="A101:A106">
    <cfRule type="expression" dxfId="78" priority="5">
      <formula>kvartal &lt; 4</formula>
    </cfRule>
  </conditionalFormatting>
  <conditionalFormatting sqref="A115">
    <cfRule type="expression" dxfId="77" priority="4">
      <formula>kvartal &lt; 4</formula>
    </cfRule>
  </conditionalFormatting>
  <conditionalFormatting sqref="A123">
    <cfRule type="expression" dxfId="76" priority="3">
      <formula>kvartal &lt; 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Q180"/>
  <sheetViews>
    <sheetView showGridLines="0" showZeros="0" zoomScale="90" zoomScaleNormal="90" workbookViewId="0">
      <selection activeCell="A4" sqref="A4"/>
    </sheetView>
  </sheetViews>
  <sheetFormatPr baseColWidth="10" defaultColWidth="11.42578125" defaultRowHeight="18.75" x14ac:dyDescent="0.3"/>
  <cols>
    <col min="10" max="11" width="16.7109375" customWidth="1"/>
    <col min="12" max="12" width="20.7109375" style="74" customWidth="1"/>
    <col min="13" max="14" width="15.85546875" style="74" bestFit="1" customWidth="1"/>
    <col min="15" max="15" width="22.85546875" customWidth="1"/>
    <col min="16" max="16" width="13.42578125" customWidth="1"/>
    <col min="17" max="17" width="13.85546875" customWidth="1"/>
  </cols>
  <sheetData>
    <row r="1" spans="1:15" x14ac:dyDescent="0.3">
      <c r="A1" s="73" t="s">
        <v>52</v>
      </c>
    </row>
    <row r="2" spans="1:15" x14ac:dyDescent="0.3">
      <c r="A2" s="75"/>
      <c r="B2" s="74"/>
      <c r="C2" s="74"/>
      <c r="D2" s="74"/>
      <c r="E2" s="74"/>
      <c r="F2" s="74"/>
      <c r="G2" s="74"/>
      <c r="H2" s="74"/>
      <c r="I2" s="74"/>
      <c r="J2" s="74"/>
      <c r="K2" s="74"/>
      <c r="O2" s="74"/>
    </row>
    <row r="3" spans="1:15" x14ac:dyDescent="0.3">
      <c r="A3" s="75" t="s">
        <v>32</v>
      </c>
      <c r="B3" s="74"/>
      <c r="C3" s="74"/>
      <c r="D3" s="74"/>
      <c r="E3" s="74"/>
      <c r="F3" s="74"/>
      <c r="G3" s="74"/>
      <c r="H3" s="74"/>
      <c r="I3" s="74"/>
      <c r="J3" s="74"/>
      <c r="K3" s="74"/>
      <c r="O3" s="74"/>
    </row>
    <row r="4" spans="1:15" x14ac:dyDescent="0.3">
      <c r="A4" s="74"/>
      <c r="B4" s="74"/>
      <c r="C4" s="74"/>
      <c r="D4" s="74"/>
      <c r="E4" s="74"/>
      <c r="F4" s="74"/>
      <c r="G4" s="74"/>
      <c r="H4" s="74"/>
      <c r="I4" s="74"/>
      <c r="J4" s="74"/>
      <c r="K4" s="74"/>
      <c r="L4" s="76"/>
      <c r="O4" s="74"/>
    </row>
    <row r="5" spans="1:15" x14ac:dyDescent="0.3">
      <c r="A5" s="75" t="s">
        <v>376</v>
      </c>
      <c r="B5" s="74"/>
      <c r="C5" s="74"/>
      <c r="D5" s="74"/>
      <c r="E5" s="74"/>
      <c r="F5" s="74"/>
      <c r="G5" s="74"/>
      <c r="H5" s="74"/>
      <c r="I5" s="79"/>
      <c r="J5" s="74"/>
      <c r="K5" s="74"/>
      <c r="O5" s="74"/>
    </row>
    <row r="6" spans="1:15" x14ac:dyDescent="0.3">
      <c r="A6" s="74"/>
      <c r="B6" s="74"/>
      <c r="C6" s="74"/>
      <c r="D6" s="74"/>
      <c r="E6" s="74"/>
      <c r="F6" s="74"/>
      <c r="G6" s="74"/>
      <c r="H6" s="74"/>
      <c r="I6" s="74"/>
      <c r="J6" s="74"/>
      <c r="K6" s="74"/>
      <c r="L6" s="74" t="s">
        <v>53</v>
      </c>
      <c r="O6" s="74"/>
    </row>
    <row r="7" spans="1:15" x14ac:dyDescent="0.3">
      <c r="A7" s="74"/>
      <c r="B7" s="74"/>
      <c r="C7" s="74"/>
      <c r="D7" s="74"/>
      <c r="E7" s="74"/>
      <c r="F7" s="74"/>
      <c r="G7" s="74"/>
      <c r="H7" s="74"/>
      <c r="I7" s="74"/>
      <c r="J7" s="74"/>
      <c r="K7" s="74"/>
      <c r="L7" s="74" t="s">
        <v>0</v>
      </c>
      <c r="O7" s="74"/>
    </row>
    <row r="8" spans="1:15" x14ac:dyDescent="0.3">
      <c r="A8" s="74"/>
      <c r="B8" s="74"/>
      <c r="C8" s="74"/>
      <c r="D8" s="74"/>
      <c r="E8" s="74"/>
      <c r="F8" s="74"/>
      <c r="G8" s="74"/>
      <c r="H8" s="74"/>
      <c r="I8" s="74"/>
      <c r="J8" s="74"/>
      <c r="K8" s="74"/>
      <c r="M8" s="74">
        <v>2017</v>
      </c>
      <c r="N8" s="74">
        <v>2018</v>
      </c>
      <c r="O8" s="74"/>
    </row>
    <row r="9" spans="1:15" x14ac:dyDescent="0.3">
      <c r="A9" s="74"/>
      <c r="B9" s="74"/>
      <c r="C9" s="74"/>
      <c r="D9" s="74"/>
      <c r="E9" s="74"/>
      <c r="F9" s="74"/>
      <c r="G9" s="74"/>
      <c r="H9" s="74"/>
      <c r="I9" s="74"/>
      <c r="J9" s="74"/>
      <c r="K9" s="74"/>
      <c r="L9" s="74" t="s">
        <v>54</v>
      </c>
      <c r="M9" s="77">
        <f>'[2]Tabel 1.1'!B9</f>
        <v>0</v>
      </c>
      <c r="N9" s="77">
        <f>'[2]Tabel 1.1'!C9</f>
        <v>0</v>
      </c>
      <c r="O9" s="74"/>
    </row>
    <row r="10" spans="1:15" x14ac:dyDescent="0.3">
      <c r="A10" s="74"/>
      <c r="B10" s="74"/>
      <c r="C10" s="74"/>
      <c r="D10" s="74"/>
      <c r="E10" s="74"/>
      <c r="F10" s="74"/>
      <c r="G10" s="74"/>
      <c r="H10" s="74"/>
      <c r="I10" s="74"/>
      <c r="J10" s="74"/>
      <c r="K10" s="74"/>
      <c r="L10" s="74" t="s">
        <v>55</v>
      </c>
      <c r="M10" s="77">
        <f>'Tabel 1.1'!B10</f>
        <v>195763.908</v>
      </c>
      <c r="N10" s="77">
        <f>'Tabel 1.1'!C10</f>
        <v>207699.397</v>
      </c>
      <c r="O10" s="74"/>
    </row>
    <row r="11" spans="1:15" x14ac:dyDescent="0.3">
      <c r="A11" s="74"/>
      <c r="B11" s="74"/>
      <c r="C11" s="74"/>
      <c r="D11" s="74"/>
      <c r="E11" s="74"/>
      <c r="F11" s="74"/>
      <c r="G11" s="74"/>
      <c r="H11" s="74"/>
      <c r="I11" s="74"/>
      <c r="J11" s="74"/>
      <c r="K11" s="74"/>
      <c r="L11" s="74" t="s">
        <v>56</v>
      </c>
      <c r="M11" s="77">
        <f>'Tabel 1.1'!B11</f>
        <v>3096198</v>
      </c>
      <c r="N11" s="77">
        <f>'Tabel 1.1'!C11</f>
        <v>2678691</v>
      </c>
      <c r="O11" s="74"/>
    </row>
    <row r="12" spans="1:15" x14ac:dyDescent="0.3">
      <c r="A12" s="74"/>
      <c r="B12" s="74"/>
      <c r="C12" s="74"/>
      <c r="D12" s="74"/>
      <c r="E12" s="74"/>
      <c r="F12" s="74"/>
      <c r="G12" s="74"/>
      <c r="H12" s="74"/>
      <c r="I12" s="74"/>
      <c r="J12" s="74"/>
      <c r="K12" s="74"/>
      <c r="L12" s="74" t="s">
        <v>57</v>
      </c>
      <c r="M12" s="77">
        <f>'Tabel 1.1'!B12</f>
        <v>154629</v>
      </c>
      <c r="N12" s="77">
        <f>'Tabel 1.1'!C12</f>
        <v>167974</v>
      </c>
      <c r="O12" s="74"/>
    </row>
    <row r="13" spans="1:15" x14ac:dyDescent="0.3">
      <c r="A13" s="74"/>
      <c r="B13" s="74"/>
      <c r="C13" s="74"/>
      <c r="D13" s="74"/>
      <c r="E13" s="74"/>
      <c r="F13" s="74"/>
      <c r="G13" s="74"/>
      <c r="H13" s="74"/>
      <c r="I13" s="74"/>
      <c r="J13" s="74"/>
      <c r="K13" s="74"/>
      <c r="L13" s="74" t="s">
        <v>58</v>
      </c>
      <c r="M13" s="77">
        <f>'Tabel 1.1'!B13</f>
        <v>435779.783</v>
      </c>
      <c r="N13" s="77">
        <f>'Tabel 1.1'!C13</f>
        <v>461898</v>
      </c>
      <c r="O13" s="74"/>
    </row>
    <row r="14" spans="1:15" x14ac:dyDescent="0.3">
      <c r="A14" s="74"/>
      <c r="B14" s="74"/>
      <c r="C14" s="74"/>
      <c r="D14" s="74"/>
      <c r="E14" s="74"/>
      <c r="F14" s="74"/>
      <c r="G14" s="74"/>
      <c r="H14" s="74"/>
      <c r="I14" s="74"/>
      <c r="J14" s="74"/>
      <c r="K14" s="74"/>
      <c r="L14" s="74" t="s">
        <v>59</v>
      </c>
      <c r="M14" s="77">
        <f>'Tabel 1.1'!B14</f>
        <v>4451</v>
      </c>
      <c r="N14" s="77">
        <f>'Tabel 1.1'!C14</f>
        <v>5092</v>
      </c>
      <c r="O14" s="74"/>
    </row>
    <row r="15" spans="1:15" x14ac:dyDescent="0.3">
      <c r="A15" s="74"/>
      <c r="B15" s="74"/>
      <c r="C15" s="74"/>
      <c r="D15" s="74"/>
      <c r="E15" s="74"/>
      <c r="F15" s="74"/>
      <c r="G15" s="74"/>
      <c r="H15" s="74"/>
      <c r="I15" s="74"/>
      <c r="J15" s="74"/>
      <c r="K15" s="74"/>
      <c r="L15" s="74" t="s">
        <v>60</v>
      </c>
      <c r="M15" s="77">
        <f>'Tabel 1.1'!B15</f>
        <v>1205494</v>
      </c>
      <c r="N15" s="77">
        <f>'Tabel 1.1'!C15</f>
        <v>1211719</v>
      </c>
      <c r="O15" s="74"/>
    </row>
    <row r="16" spans="1:15" x14ac:dyDescent="0.3">
      <c r="A16" s="74"/>
      <c r="B16" s="74"/>
      <c r="C16" s="74"/>
      <c r="D16" s="74"/>
      <c r="E16" s="74"/>
      <c r="F16" s="74"/>
      <c r="G16" s="74"/>
      <c r="H16" s="74"/>
      <c r="I16" s="74"/>
      <c r="J16" s="74"/>
      <c r="K16" s="74"/>
      <c r="L16" s="74" t="s">
        <v>61</v>
      </c>
      <c r="M16" s="77">
        <f>'Tabel 1.1'!B16</f>
        <v>276379</v>
      </c>
      <c r="N16" s="77">
        <f>'Tabel 1.1'!C16</f>
        <v>315310</v>
      </c>
      <c r="O16" s="74"/>
    </row>
    <row r="17" spans="1:15" x14ac:dyDescent="0.3">
      <c r="A17" s="74"/>
      <c r="B17" s="74"/>
      <c r="C17" s="74"/>
      <c r="D17" s="74"/>
      <c r="E17" s="74"/>
      <c r="F17" s="74"/>
      <c r="G17" s="74"/>
      <c r="H17" s="74"/>
      <c r="I17" s="74"/>
      <c r="J17" s="74"/>
      <c r="K17" s="74"/>
      <c r="L17" s="74" t="s">
        <v>62</v>
      </c>
      <c r="M17" s="77">
        <f>'Tabel 1.1'!B17</f>
        <v>19906</v>
      </c>
      <c r="N17" s="77">
        <f>'Tabel 1.1'!C17</f>
        <v>19122</v>
      </c>
      <c r="O17" s="74"/>
    </row>
    <row r="18" spans="1:15" x14ac:dyDescent="0.3">
      <c r="A18" s="74"/>
      <c r="B18" s="74"/>
      <c r="C18" s="74"/>
      <c r="D18" s="74"/>
      <c r="E18" s="74"/>
      <c r="F18" s="74"/>
      <c r="G18" s="74"/>
      <c r="H18" s="74"/>
      <c r="I18" s="74"/>
      <c r="J18" s="74"/>
      <c r="K18" s="74"/>
      <c r="L18" s="74" t="s">
        <v>63</v>
      </c>
      <c r="M18" s="77">
        <f>'Tabel 1.1'!B18</f>
        <v>286954.01899999997</v>
      </c>
      <c r="N18" s="77">
        <f>'Tabel 1.1'!C18</f>
        <v>273642.10161000001</v>
      </c>
      <c r="O18" s="74"/>
    </row>
    <row r="19" spans="1:15" x14ac:dyDescent="0.3">
      <c r="A19" s="74"/>
      <c r="B19" s="74"/>
      <c r="C19" s="74"/>
      <c r="D19" s="74"/>
      <c r="E19" s="74"/>
      <c r="F19" s="74"/>
      <c r="G19" s="74"/>
      <c r="H19" s="74"/>
      <c r="I19" s="74"/>
      <c r="J19" s="74"/>
      <c r="K19" s="74"/>
      <c r="L19" s="74" t="s">
        <v>64</v>
      </c>
      <c r="M19" s="77">
        <f>'Tabel 1.1'!B19</f>
        <v>14896769.38098</v>
      </c>
      <c r="N19" s="77">
        <f>'Tabel 1.1'!C19</f>
        <v>21895155.24456</v>
      </c>
      <c r="O19" s="74"/>
    </row>
    <row r="20" spans="1:15" x14ac:dyDescent="0.3">
      <c r="A20" s="74"/>
      <c r="B20" s="74"/>
      <c r="C20" s="74"/>
      <c r="D20" s="74"/>
      <c r="E20" s="74"/>
      <c r="F20" s="74"/>
      <c r="G20" s="74"/>
      <c r="H20" s="74"/>
      <c r="I20" s="74"/>
      <c r="J20" s="74"/>
      <c r="K20" s="74"/>
      <c r="L20" s="74" t="s">
        <v>65</v>
      </c>
      <c r="M20" s="77">
        <f>'Tabel 1.1'!B20</f>
        <v>42087</v>
      </c>
      <c r="N20" s="77">
        <f>'Tabel 1.1'!C20</f>
        <v>46821</v>
      </c>
      <c r="O20" s="74"/>
    </row>
    <row r="21" spans="1:15" x14ac:dyDescent="0.3">
      <c r="A21" s="74"/>
      <c r="B21" s="74"/>
      <c r="C21" s="74"/>
      <c r="D21" s="74"/>
      <c r="E21" s="74"/>
      <c r="F21" s="74"/>
      <c r="G21" s="74"/>
      <c r="H21" s="74"/>
      <c r="I21" s="74"/>
      <c r="J21" s="74"/>
      <c r="K21" s="74"/>
      <c r="L21" s="74" t="s">
        <v>66</v>
      </c>
      <c r="M21" s="77">
        <f>'Tabel 1.1'!B21</f>
        <v>128824.133</v>
      </c>
      <c r="N21" s="77">
        <f>'Tabel 1.1'!C21</f>
        <v>119515</v>
      </c>
      <c r="O21" s="74"/>
    </row>
    <row r="22" spans="1:15" x14ac:dyDescent="0.3">
      <c r="A22" s="74"/>
      <c r="B22" s="74"/>
      <c r="C22" s="74"/>
      <c r="D22" s="74"/>
      <c r="E22" s="74"/>
      <c r="F22" s="74"/>
      <c r="G22" s="74"/>
      <c r="H22" s="74"/>
      <c r="I22" s="74"/>
      <c r="J22" s="74"/>
      <c r="K22" s="74"/>
      <c r="L22" s="74" t="s">
        <v>67</v>
      </c>
      <c r="M22" s="77">
        <f>'Tabel 1.1'!B22</f>
        <v>24256</v>
      </c>
      <c r="N22" s="77">
        <f>'Tabel 1.1'!C22</f>
        <v>23683</v>
      </c>
      <c r="O22" s="74"/>
    </row>
    <row r="23" spans="1:15" x14ac:dyDescent="0.3">
      <c r="A23" s="74"/>
      <c r="B23" s="74"/>
      <c r="C23" s="74"/>
      <c r="D23" s="74"/>
      <c r="E23" s="74"/>
      <c r="F23" s="74"/>
      <c r="G23" s="74"/>
      <c r="H23" s="74"/>
      <c r="I23" s="74"/>
      <c r="J23" s="74"/>
      <c r="K23" s="74"/>
      <c r="L23" s="74" t="s">
        <v>68</v>
      </c>
      <c r="M23" s="77">
        <f>'Tabel 1.1'!B23</f>
        <v>2011</v>
      </c>
      <c r="N23" s="77">
        <f>'Tabel 1.1'!C23</f>
        <v>1012</v>
      </c>
      <c r="O23" s="74"/>
    </row>
    <row r="24" spans="1:15" x14ac:dyDescent="0.3">
      <c r="A24" s="74"/>
      <c r="B24" s="74"/>
      <c r="C24" s="74"/>
      <c r="D24" s="74"/>
      <c r="E24" s="74"/>
      <c r="F24" s="74"/>
      <c r="G24" s="74"/>
      <c r="H24" s="74"/>
      <c r="I24" s="74"/>
      <c r="J24" s="74"/>
      <c r="K24" s="74"/>
      <c r="L24" s="74" t="s">
        <v>69</v>
      </c>
      <c r="M24" s="77">
        <f>'Tabel 1.1'!B24</f>
        <v>1055831.3638755032</v>
      </c>
      <c r="N24" s="77">
        <f>'Tabel 1.1'!C24</f>
        <v>911121.95053652162</v>
      </c>
      <c r="O24" s="74"/>
    </row>
    <row r="25" spans="1:15" x14ac:dyDescent="0.3">
      <c r="A25" s="74"/>
      <c r="B25" s="74"/>
      <c r="C25" s="74"/>
      <c r="D25" s="74"/>
      <c r="E25" s="74"/>
      <c r="F25" s="74"/>
      <c r="G25" s="74"/>
      <c r="H25" s="74"/>
      <c r="I25" s="74"/>
      <c r="J25" s="74"/>
      <c r="K25" s="74"/>
      <c r="L25" s="74" t="s">
        <v>70</v>
      </c>
      <c r="M25" s="77">
        <f>'Tabel 1.1'!B25</f>
        <v>1524757</v>
      </c>
      <c r="N25" s="77">
        <f>'Tabel 1.1'!C25</f>
        <v>1444566</v>
      </c>
      <c r="O25" s="74"/>
    </row>
    <row r="26" spans="1:15" x14ac:dyDescent="0.3">
      <c r="A26" s="74"/>
      <c r="B26" s="74"/>
      <c r="C26" s="74"/>
      <c r="D26" s="74"/>
      <c r="E26" s="74"/>
      <c r="F26" s="74"/>
      <c r="G26" s="74"/>
      <c r="H26" s="74"/>
      <c r="I26" s="74"/>
      <c r="J26" s="74"/>
      <c r="K26" s="74"/>
      <c r="L26" s="74" t="s">
        <v>378</v>
      </c>
      <c r="M26" s="77">
        <f>'Tabel 1.1'!B26</f>
        <v>0</v>
      </c>
      <c r="N26" s="77">
        <f>'Tabel 1.1'!C26</f>
        <v>251893.27284613601</v>
      </c>
      <c r="O26" s="74"/>
    </row>
    <row r="27" spans="1:15" x14ac:dyDescent="0.3">
      <c r="A27" s="74"/>
      <c r="B27" s="74"/>
      <c r="C27" s="74"/>
      <c r="D27" s="74"/>
      <c r="E27" s="74"/>
      <c r="F27" s="74"/>
      <c r="G27" s="74"/>
      <c r="H27" s="74"/>
      <c r="I27" s="74"/>
      <c r="J27" s="74"/>
      <c r="K27" s="74"/>
      <c r="L27" s="74" t="s">
        <v>71</v>
      </c>
      <c r="M27" s="77">
        <f>'Tabel 1.1'!B27</f>
        <v>1488344.30137</v>
      </c>
      <c r="N27" s="77">
        <f>'Tabel 1.1'!C27</f>
        <v>1452699.33066</v>
      </c>
    </row>
    <row r="28" spans="1:15" x14ac:dyDescent="0.3">
      <c r="A28" s="74"/>
      <c r="B28" s="74"/>
      <c r="C28" s="74"/>
      <c r="D28" s="74"/>
      <c r="E28" s="74"/>
      <c r="F28" s="74"/>
      <c r="G28" s="74"/>
      <c r="H28" s="74"/>
      <c r="I28" s="74"/>
      <c r="J28" s="74"/>
      <c r="K28" s="74"/>
      <c r="L28" s="74" t="s">
        <v>72</v>
      </c>
      <c r="M28" s="77">
        <f>'Tabel 1.1'!B28</f>
        <v>3684464.4149999996</v>
      </c>
      <c r="N28" s="77">
        <f>'Tabel 1.1'!C28</f>
        <v>3517282.2279999997</v>
      </c>
    </row>
    <row r="29" spans="1:15" x14ac:dyDescent="0.3">
      <c r="A29" s="74"/>
      <c r="B29" s="74"/>
      <c r="C29" s="74"/>
      <c r="D29" s="74"/>
      <c r="E29" s="74"/>
      <c r="F29" s="74"/>
      <c r="G29" s="74"/>
      <c r="H29" s="74"/>
      <c r="I29" s="74"/>
      <c r="J29" s="74"/>
      <c r="K29" s="74"/>
      <c r="L29" s="74" t="s">
        <v>73</v>
      </c>
      <c r="M29" s="77">
        <f>'Tabel 1.1'!B29</f>
        <v>23751</v>
      </c>
      <c r="N29" s="77">
        <f>'Tabel 1.1'!C29</f>
        <v>20446</v>
      </c>
    </row>
    <row r="30" spans="1:15" x14ac:dyDescent="0.3">
      <c r="A30" s="75" t="s">
        <v>377</v>
      </c>
      <c r="B30" s="74"/>
      <c r="C30" s="74"/>
      <c r="D30" s="74"/>
      <c r="E30" s="74"/>
      <c r="F30" s="74"/>
      <c r="G30" s="74"/>
      <c r="H30" s="74"/>
      <c r="I30" s="79"/>
      <c r="J30" s="74"/>
      <c r="K30" s="74"/>
      <c r="L30" s="74" t="s">
        <v>74</v>
      </c>
      <c r="M30" s="77">
        <f>'Tabel 1.1'!B30</f>
        <v>458748.43799999997</v>
      </c>
      <c r="N30" s="77">
        <f>'Tabel 1.1'!C30</f>
        <v>458835</v>
      </c>
    </row>
    <row r="31" spans="1:15" x14ac:dyDescent="0.3">
      <c r="B31" s="74"/>
      <c r="C31" s="74"/>
      <c r="D31" s="74"/>
      <c r="E31" s="74"/>
      <c r="F31" s="74"/>
      <c r="G31" s="74"/>
      <c r="H31" s="74"/>
      <c r="I31" s="74"/>
      <c r="J31" s="74"/>
      <c r="K31" s="74"/>
    </row>
    <row r="32" spans="1:15" x14ac:dyDescent="0.3">
      <c r="B32" s="74"/>
      <c r="C32" s="74"/>
      <c r="D32" s="74"/>
      <c r="E32" s="74"/>
      <c r="F32" s="74"/>
      <c r="G32" s="74"/>
      <c r="H32" s="74"/>
      <c r="I32" s="74"/>
      <c r="J32" s="74"/>
      <c r="K32" s="74"/>
    </row>
    <row r="33" spans="1:15" x14ac:dyDescent="0.3">
      <c r="A33" s="74"/>
      <c r="B33" s="74"/>
      <c r="C33" s="74"/>
      <c r="D33" s="74"/>
      <c r="E33" s="74"/>
      <c r="F33" s="74"/>
      <c r="G33" s="74"/>
      <c r="H33" s="74"/>
      <c r="I33" s="74"/>
      <c r="J33" s="74"/>
      <c r="K33" s="74"/>
      <c r="L33" s="74" t="s">
        <v>53</v>
      </c>
    </row>
    <row r="34" spans="1:15" x14ac:dyDescent="0.3">
      <c r="A34" s="74"/>
      <c r="B34" s="74"/>
      <c r="C34" s="74"/>
      <c r="D34" s="74"/>
      <c r="E34" s="74"/>
      <c r="F34" s="74"/>
      <c r="G34" s="74"/>
      <c r="H34" s="74"/>
      <c r="I34" s="74"/>
      <c r="J34" s="74"/>
      <c r="K34" s="74"/>
      <c r="L34" s="74" t="s">
        <v>1</v>
      </c>
    </row>
    <row r="35" spans="1:15" x14ac:dyDescent="0.3">
      <c r="A35" s="74"/>
      <c r="B35" s="74"/>
      <c r="C35" s="74"/>
      <c r="D35" s="74"/>
      <c r="E35" s="74"/>
      <c r="F35" s="74"/>
      <c r="G35" s="74"/>
      <c r="H35" s="74"/>
      <c r="I35" s="74"/>
      <c r="J35" s="74"/>
      <c r="K35" s="74"/>
      <c r="M35" s="74">
        <v>2017</v>
      </c>
      <c r="N35" s="74">
        <v>2018</v>
      </c>
    </row>
    <row r="36" spans="1:15" x14ac:dyDescent="0.3">
      <c r="A36" s="74"/>
      <c r="B36" s="74"/>
      <c r="C36" s="74"/>
      <c r="D36" s="74"/>
      <c r="E36" s="74"/>
      <c r="F36" s="74"/>
      <c r="G36" s="74"/>
      <c r="H36" s="74"/>
      <c r="I36" s="74"/>
      <c r="J36" s="74"/>
      <c r="K36" s="74"/>
      <c r="L36" s="79" t="s">
        <v>55</v>
      </c>
      <c r="M36" s="78">
        <f>'Tabel 1.1'!B34</f>
        <v>872284.58900000004</v>
      </c>
      <c r="N36" s="78">
        <f>'Tabel 1.1'!C34</f>
        <v>930551.38800000004</v>
      </c>
    </row>
    <row r="37" spans="1:15" x14ac:dyDescent="0.3">
      <c r="A37" s="74"/>
      <c r="B37" s="74"/>
      <c r="C37" s="74"/>
      <c r="D37" s="74"/>
      <c r="E37" s="74"/>
      <c r="F37" s="74"/>
      <c r="G37" s="74"/>
      <c r="H37" s="74"/>
      <c r="I37" s="74"/>
      <c r="J37" s="74"/>
      <c r="K37" s="74"/>
      <c r="L37" s="74" t="s">
        <v>56</v>
      </c>
      <c r="M37" s="78">
        <f>'Tabel 1.1'!B35</f>
        <v>4145174</v>
      </c>
      <c r="N37" s="78">
        <f>'Tabel 1.1'!C35</f>
        <v>4208747</v>
      </c>
    </row>
    <row r="38" spans="1:15" x14ac:dyDescent="0.3">
      <c r="A38" s="74"/>
      <c r="B38" s="74"/>
      <c r="C38" s="74"/>
      <c r="D38" s="74"/>
      <c r="E38" s="74"/>
      <c r="F38" s="74"/>
      <c r="G38" s="74"/>
      <c r="H38" s="74"/>
      <c r="I38" s="74"/>
      <c r="J38" s="74"/>
      <c r="K38" s="74"/>
      <c r="L38" s="74" t="s">
        <v>58</v>
      </c>
      <c r="M38" s="78">
        <f>'Tabel 1.1'!B36</f>
        <v>168384</v>
      </c>
      <c r="N38" s="78">
        <f>'Tabel 1.1'!C36</f>
        <v>178293</v>
      </c>
    </row>
    <row r="39" spans="1:15" x14ac:dyDescent="0.3">
      <c r="A39" s="74"/>
      <c r="B39" s="74"/>
      <c r="C39" s="74"/>
      <c r="D39" s="74"/>
      <c r="E39" s="74"/>
      <c r="F39" s="74"/>
      <c r="G39" s="74"/>
      <c r="H39" s="74"/>
      <c r="I39" s="74"/>
      <c r="J39" s="74"/>
      <c r="K39" s="74"/>
      <c r="L39" s="79" t="s">
        <v>61</v>
      </c>
      <c r="M39" s="78">
        <f>'Tabel 1.1'!B37</f>
        <v>1226333</v>
      </c>
      <c r="N39" s="78">
        <f>'Tabel 1.1'!C37</f>
        <v>1378089</v>
      </c>
    </row>
    <row r="40" spans="1:15" x14ac:dyDescent="0.3">
      <c r="A40" s="74"/>
      <c r="B40" s="74"/>
      <c r="C40" s="74"/>
      <c r="D40" s="74"/>
      <c r="E40" s="74"/>
      <c r="F40" s="74"/>
      <c r="G40" s="74"/>
      <c r="H40" s="74"/>
      <c r="I40" s="74"/>
      <c r="J40" s="74"/>
      <c r="K40" s="74"/>
      <c r="L40" s="74" t="s">
        <v>64</v>
      </c>
      <c r="M40" s="78">
        <f>'Tabel 1.1'!B38</f>
        <v>52296.226000000002</v>
      </c>
      <c r="N40" s="78">
        <f>'Tabel 1.1'!C38</f>
        <v>90028.570999999996</v>
      </c>
      <c r="O40" s="74"/>
    </row>
    <row r="41" spans="1:15" x14ac:dyDescent="0.3">
      <c r="A41" s="74"/>
      <c r="B41" s="74"/>
      <c r="C41" s="74"/>
      <c r="D41" s="74"/>
      <c r="E41" s="74"/>
      <c r="F41" s="74"/>
      <c r="G41" s="74"/>
      <c r="H41" s="74"/>
      <c r="I41" s="74"/>
      <c r="J41" s="74"/>
      <c r="K41" s="74"/>
      <c r="L41" s="79" t="s">
        <v>65</v>
      </c>
      <c r="M41" s="78">
        <f>'Tabel 1.1'!B39</f>
        <v>176194</v>
      </c>
      <c r="N41" s="78">
        <f>'Tabel 1.1'!C39</f>
        <v>210392</v>
      </c>
      <c r="O41" s="74"/>
    </row>
    <row r="42" spans="1:15" x14ac:dyDescent="0.3">
      <c r="A42" s="74"/>
      <c r="B42" s="74"/>
      <c r="C42" s="74"/>
      <c r="D42" s="74"/>
      <c r="E42" s="74"/>
      <c r="F42" s="74"/>
      <c r="G42" s="74"/>
      <c r="H42" s="74"/>
      <c r="I42" s="74"/>
      <c r="J42" s="74"/>
      <c r="K42" s="74"/>
      <c r="L42" s="79" t="s">
        <v>69</v>
      </c>
      <c r="M42" s="78">
        <f>'Tabel 1.1'!B40</f>
        <v>4608895.0639900006</v>
      </c>
      <c r="N42" s="78">
        <f>'Tabel 1.1'!C40</f>
        <v>4286493.9119699998</v>
      </c>
      <c r="O42" s="74"/>
    </row>
    <row r="43" spans="1:15" x14ac:dyDescent="0.3">
      <c r="A43" s="74"/>
      <c r="B43" s="74"/>
      <c r="C43" s="74"/>
      <c r="D43" s="74"/>
      <c r="E43" s="74"/>
      <c r="F43" s="74"/>
      <c r="G43" s="74"/>
      <c r="H43" s="74"/>
      <c r="I43" s="74"/>
      <c r="J43" s="74"/>
      <c r="K43" s="74"/>
      <c r="L43" s="79" t="s">
        <v>75</v>
      </c>
      <c r="M43" s="78">
        <f>'Tabel 1.1'!B41</f>
        <v>59615</v>
      </c>
      <c r="N43" s="78">
        <f>'Tabel 1.1'!C41</f>
        <v>73667</v>
      </c>
      <c r="O43" s="74"/>
    </row>
    <row r="44" spans="1:15" x14ac:dyDescent="0.3">
      <c r="A44" s="74"/>
      <c r="B44" s="74"/>
      <c r="C44" s="74"/>
      <c r="D44" s="74"/>
      <c r="E44" s="74"/>
      <c r="F44" s="74"/>
      <c r="G44" s="74"/>
      <c r="H44" s="74"/>
      <c r="I44" s="74"/>
      <c r="J44" s="74"/>
      <c r="K44" s="74"/>
      <c r="L44" s="74" t="s">
        <v>71</v>
      </c>
      <c r="M44" s="78">
        <f>'Tabel 1.1'!B42</f>
        <v>1413647.3683399998</v>
      </c>
      <c r="N44" s="78">
        <f>'Tabel 1.1'!C42</f>
        <v>1866273.1100599999</v>
      </c>
      <c r="O44" s="74"/>
    </row>
    <row r="45" spans="1:15" x14ac:dyDescent="0.3">
      <c r="A45" s="74"/>
      <c r="B45" s="74"/>
      <c r="C45" s="74"/>
      <c r="D45" s="74"/>
      <c r="E45" s="74"/>
      <c r="F45" s="74"/>
      <c r="G45" s="74"/>
      <c r="H45" s="74"/>
      <c r="I45" s="74"/>
      <c r="J45" s="74"/>
      <c r="K45" s="74"/>
      <c r="L45" s="79" t="s">
        <v>76</v>
      </c>
      <c r="M45" s="78">
        <f>'Tabel 1.1'!B43</f>
        <v>5054517.3</v>
      </c>
      <c r="N45" s="78">
        <f>'Tabel 1.1'!C43</f>
        <v>5304820.9420000007</v>
      </c>
      <c r="O45" s="74"/>
    </row>
    <row r="46" spans="1:15" x14ac:dyDescent="0.3">
      <c r="A46" s="74"/>
      <c r="B46" s="74"/>
      <c r="C46" s="74"/>
      <c r="D46" s="74"/>
      <c r="E46" s="74"/>
      <c r="F46" s="74"/>
      <c r="G46" s="74"/>
      <c r="H46" s="74"/>
      <c r="I46" s="74"/>
      <c r="J46" s="74"/>
      <c r="K46" s="74"/>
      <c r="L46" s="79"/>
      <c r="M46" s="78"/>
      <c r="N46" s="78"/>
      <c r="O46" s="74"/>
    </row>
    <row r="47" spans="1:15" x14ac:dyDescent="0.3">
      <c r="A47" s="74"/>
      <c r="B47" s="74"/>
      <c r="C47" s="74"/>
      <c r="D47" s="74"/>
      <c r="E47" s="74"/>
      <c r="F47" s="74"/>
      <c r="G47" s="74"/>
      <c r="H47" s="74"/>
      <c r="I47" s="74"/>
      <c r="J47" s="74"/>
      <c r="K47" s="74"/>
      <c r="L47" s="79"/>
      <c r="M47" s="78"/>
      <c r="N47" s="78"/>
      <c r="O47" s="74"/>
    </row>
    <row r="48" spans="1:15" x14ac:dyDescent="0.3">
      <c r="A48" s="74"/>
      <c r="B48" s="74"/>
      <c r="C48" s="74"/>
      <c r="D48" s="74"/>
      <c r="E48" s="74"/>
      <c r="F48" s="74"/>
      <c r="G48" s="74"/>
      <c r="H48" s="74"/>
      <c r="I48" s="74"/>
      <c r="J48" s="74"/>
      <c r="K48" s="74"/>
      <c r="M48" s="77"/>
      <c r="N48" s="77"/>
      <c r="O48" s="74"/>
    </row>
    <row r="49" spans="1:15" x14ac:dyDescent="0.3">
      <c r="A49" s="74"/>
      <c r="B49" s="74"/>
      <c r="C49" s="74"/>
      <c r="D49" s="74"/>
      <c r="E49" s="74"/>
      <c r="F49" s="74"/>
      <c r="G49" s="74"/>
      <c r="H49" s="74"/>
      <c r="I49" s="74"/>
      <c r="J49" s="74"/>
      <c r="K49" s="74"/>
      <c r="M49" s="77"/>
      <c r="N49" s="77"/>
      <c r="O49" s="74"/>
    </row>
    <row r="50" spans="1:15" x14ac:dyDescent="0.3">
      <c r="A50" s="74"/>
      <c r="B50" s="74"/>
      <c r="C50" s="74"/>
      <c r="D50" s="74"/>
      <c r="E50" s="74"/>
      <c r="F50" s="74"/>
      <c r="G50" s="74"/>
      <c r="H50" s="74"/>
      <c r="I50" s="74"/>
      <c r="J50" s="74"/>
      <c r="K50" s="74"/>
      <c r="M50" s="77"/>
      <c r="N50" s="77"/>
      <c r="O50" s="74"/>
    </row>
    <row r="51" spans="1:15" x14ac:dyDescent="0.3">
      <c r="A51" s="74"/>
      <c r="B51" s="74"/>
      <c r="C51" s="74"/>
      <c r="D51" s="74"/>
      <c r="E51" s="74"/>
      <c r="F51" s="74"/>
      <c r="G51" s="74"/>
      <c r="H51" s="74"/>
      <c r="I51" s="74"/>
      <c r="J51" s="74"/>
      <c r="K51" s="74"/>
      <c r="M51" s="77"/>
      <c r="N51" s="77"/>
      <c r="O51" s="74"/>
    </row>
    <row r="52" spans="1:15" x14ac:dyDescent="0.3">
      <c r="A52" s="74"/>
      <c r="B52" s="74"/>
      <c r="C52" s="74"/>
      <c r="D52" s="74"/>
      <c r="E52" s="74"/>
      <c r="F52" s="74"/>
      <c r="G52" s="74"/>
      <c r="H52" s="74"/>
      <c r="I52" s="74"/>
      <c r="J52" s="74"/>
      <c r="K52" s="74"/>
      <c r="O52" s="74"/>
    </row>
    <row r="53" spans="1:15" x14ac:dyDescent="0.3">
      <c r="A53" s="74"/>
      <c r="B53" s="74"/>
      <c r="C53" s="74"/>
      <c r="D53" s="74"/>
      <c r="E53" s="74"/>
      <c r="F53" s="74"/>
      <c r="G53" s="74"/>
      <c r="H53" s="74"/>
      <c r="I53" s="74"/>
      <c r="J53" s="74"/>
      <c r="K53" s="74"/>
      <c r="O53" s="74"/>
    </row>
    <row r="54" spans="1:15" x14ac:dyDescent="0.3">
      <c r="A54" s="74"/>
      <c r="B54" s="74"/>
      <c r="C54" s="74"/>
      <c r="D54" s="74"/>
      <c r="E54" s="74"/>
      <c r="F54" s="74"/>
      <c r="G54" s="74"/>
      <c r="H54" s="74"/>
      <c r="I54" s="74"/>
      <c r="J54" s="74"/>
      <c r="K54" s="74"/>
      <c r="O54" s="74"/>
    </row>
    <row r="55" spans="1:15" x14ac:dyDescent="0.3">
      <c r="A55" s="74"/>
      <c r="B55" s="74"/>
      <c r="C55" s="74"/>
      <c r="D55" s="74"/>
      <c r="E55" s="74"/>
      <c r="F55" s="74"/>
      <c r="G55" s="74"/>
      <c r="H55" s="74"/>
      <c r="I55" s="74"/>
      <c r="J55" s="74"/>
      <c r="K55" s="74"/>
      <c r="O55" s="74"/>
    </row>
    <row r="56" spans="1:15" x14ac:dyDescent="0.3">
      <c r="A56" s="75" t="s">
        <v>415</v>
      </c>
      <c r="B56" s="74"/>
      <c r="C56" s="74"/>
      <c r="D56" s="74"/>
      <c r="E56" s="74"/>
      <c r="F56" s="74"/>
      <c r="G56" s="74"/>
      <c r="H56" s="74"/>
      <c r="I56" s="79"/>
      <c r="J56" s="74"/>
      <c r="K56" s="74"/>
      <c r="O56" s="74"/>
    </row>
    <row r="57" spans="1:15" x14ac:dyDescent="0.3">
      <c r="A57" s="74"/>
      <c r="B57" s="74"/>
      <c r="C57" s="74"/>
      <c r="D57" s="74"/>
      <c r="E57" s="74"/>
      <c r="F57" s="74"/>
      <c r="G57" s="74"/>
      <c r="H57" s="74"/>
      <c r="I57" s="74"/>
      <c r="J57" s="74"/>
      <c r="K57" s="74"/>
      <c r="L57" s="74" t="s">
        <v>77</v>
      </c>
      <c r="O57" s="74"/>
    </row>
    <row r="58" spans="1:15" x14ac:dyDescent="0.3">
      <c r="A58" s="74"/>
      <c r="B58" s="74"/>
      <c r="C58" s="74"/>
      <c r="D58" s="74"/>
      <c r="E58" s="74"/>
      <c r="F58" s="74"/>
      <c r="G58" s="74"/>
      <c r="H58" s="74"/>
      <c r="I58" s="74"/>
      <c r="J58" s="74"/>
      <c r="K58" s="74"/>
      <c r="L58" s="74" t="s">
        <v>0</v>
      </c>
      <c r="O58" s="74"/>
    </row>
    <row r="59" spans="1:15" x14ac:dyDescent="0.3">
      <c r="A59" s="74"/>
      <c r="B59" s="74"/>
      <c r="C59" s="74"/>
      <c r="D59" s="74"/>
      <c r="E59" s="74"/>
      <c r="F59" s="74"/>
      <c r="G59" s="74"/>
      <c r="H59" s="74"/>
      <c r="I59" s="74"/>
      <c r="J59" s="74"/>
      <c r="K59" s="74"/>
      <c r="M59" s="74">
        <v>2017</v>
      </c>
      <c r="N59" s="74">
        <v>2018</v>
      </c>
      <c r="O59" s="74"/>
    </row>
    <row r="60" spans="1:15" x14ac:dyDescent="0.3">
      <c r="A60" s="74"/>
      <c r="B60" s="74"/>
      <c r="C60" s="74"/>
      <c r="D60" s="74"/>
      <c r="E60" s="74"/>
      <c r="F60" s="74"/>
      <c r="G60" s="74"/>
      <c r="H60" s="74"/>
      <c r="I60" s="74"/>
      <c r="J60" s="74"/>
      <c r="K60" s="74"/>
      <c r="L60" s="74" t="s">
        <v>55</v>
      </c>
      <c r="M60" s="77">
        <f>'Tabel 1.1'!G10</f>
        <v>981728.21099999989</v>
      </c>
      <c r="N60" s="77">
        <f>'Tabel 1.1'!H10</f>
        <v>1062443.889</v>
      </c>
      <c r="O60" s="74"/>
    </row>
    <row r="61" spans="1:15" x14ac:dyDescent="0.3">
      <c r="A61" s="74"/>
      <c r="B61" s="74"/>
      <c r="C61" s="74"/>
      <c r="D61" s="74"/>
      <c r="E61" s="74"/>
      <c r="F61" s="74"/>
      <c r="G61" s="74"/>
      <c r="H61" s="74"/>
      <c r="I61" s="74"/>
      <c r="J61" s="74"/>
      <c r="K61" s="74"/>
      <c r="L61" s="74" t="s">
        <v>56</v>
      </c>
      <c r="M61" s="77">
        <f>'Tabel 1.1'!G11</f>
        <v>203085268</v>
      </c>
      <c r="N61" s="77">
        <f>'Tabel 1.1'!H11</f>
        <v>201995081</v>
      </c>
      <c r="O61" s="74"/>
    </row>
    <row r="62" spans="1:15" x14ac:dyDescent="0.3">
      <c r="A62" s="74"/>
      <c r="B62" s="74"/>
      <c r="C62" s="74"/>
      <c r="D62" s="74"/>
      <c r="E62" s="74"/>
      <c r="F62" s="74"/>
      <c r="G62" s="74"/>
      <c r="H62" s="74"/>
      <c r="I62" s="74"/>
      <c r="J62" s="74"/>
      <c r="K62" s="74"/>
      <c r="L62" s="74" t="s">
        <v>57</v>
      </c>
      <c r="M62" s="77">
        <f>'Tabel 1.1'!G12</f>
        <v>0</v>
      </c>
      <c r="N62" s="77">
        <f>'Tabel 1.1'!H12</f>
        <v>0</v>
      </c>
      <c r="O62" s="74"/>
    </row>
    <row r="63" spans="1:15" x14ac:dyDescent="0.3">
      <c r="A63" s="74"/>
      <c r="B63" s="74"/>
      <c r="C63" s="74"/>
      <c r="D63" s="74"/>
      <c r="E63" s="74"/>
      <c r="F63" s="74"/>
      <c r="G63" s="74"/>
      <c r="H63" s="74"/>
      <c r="I63" s="74"/>
      <c r="J63" s="74"/>
      <c r="K63" s="74"/>
      <c r="L63" s="74" t="s">
        <v>58</v>
      </c>
      <c r="M63" s="77">
        <f>'Tabel 1.1'!G13</f>
        <v>859744</v>
      </c>
      <c r="N63" s="77">
        <f>'Tabel 1.1'!H13</f>
        <v>913292</v>
      </c>
      <c r="O63" s="74"/>
    </row>
    <row r="64" spans="1:15" x14ac:dyDescent="0.3">
      <c r="A64" s="74"/>
      <c r="B64" s="74"/>
      <c r="C64" s="74"/>
      <c r="D64" s="74"/>
      <c r="E64" s="74"/>
      <c r="F64" s="74"/>
      <c r="G64" s="74"/>
      <c r="H64" s="74"/>
      <c r="I64" s="74"/>
      <c r="J64" s="74"/>
      <c r="K64" s="74"/>
      <c r="L64" s="74" t="s">
        <v>60</v>
      </c>
      <c r="M64" s="77">
        <f>'Tabel 1.1'!G14</f>
        <v>0</v>
      </c>
      <c r="N64" s="77">
        <f>'Tabel 1.1'!H14</f>
        <v>0</v>
      </c>
      <c r="O64" s="74"/>
    </row>
    <row r="65" spans="1:15" x14ac:dyDescent="0.3">
      <c r="A65" s="74"/>
      <c r="B65" s="74"/>
      <c r="C65" s="74"/>
      <c r="D65" s="74"/>
      <c r="E65" s="74"/>
      <c r="F65" s="74"/>
      <c r="G65" s="74"/>
      <c r="H65" s="74"/>
      <c r="I65" s="74"/>
      <c r="J65" s="74"/>
      <c r="K65" s="74"/>
      <c r="L65" s="74" t="s">
        <v>61</v>
      </c>
      <c r="M65" s="77">
        <f>'Tabel 1.1'!G16</f>
        <v>5705784</v>
      </c>
      <c r="N65" s="77">
        <f>'Tabel 1.1'!H16</f>
        <v>6339478</v>
      </c>
      <c r="O65" s="74"/>
    </row>
    <row r="66" spans="1:15" x14ac:dyDescent="0.3">
      <c r="A66" s="74"/>
      <c r="B66" s="74"/>
      <c r="C66" s="74"/>
      <c r="D66" s="74"/>
      <c r="E66" s="74"/>
      <c r="F66" s="74"/>
      <c r="G66" s="74"/>
      <c r="H66" s="74"/>
      <c r="I66" s="74"/>
      <c r="J66" s="74"/>
      <c r="K66" s="74"/>
      <c r="L66" s="74" t="s">
        <v>62</v>
      </c>
      <c r="M66" s="77">
        <f>'Tabel 1.1'!G17</f>
        <v>27134</v>
      </c>
      <c r="N66" s="77">
        <f>'Tabel 1.1'!H17</f>
        <v>22086</v>
      </c>
      <c r="O66" s="74"/>
    </row>
    <row r="67" spans="1:15" x14ac:dyDescent="0.3">
      <c r="A67" s="74"/>
      <c r="B67" s="74"/>
      <c r="C67" s="74"/>
      <c r="D67" s="74"/>
      <c r="E67" s="74"/>
      <c r="F67" s="74"/>
      <c r="G67" s="74"/>
      <c r="H67" s="74"/>
      <c r="I67" s="74"/>
      <c r="J67" s="74"/>
      <c r="K67" s="74"/>
      <c r="L67" s="74" t="s">
        <v>63</v>
      </c>
      <c r="M67" s="77">
        <f>'Tabel 1.1'!G18</f>
        <v>0</v>
      </c>
      <c r="N67" s="77">
        <f>'Tabel 1.1'!H18</f>
        <v>0</v>
      </c>
      <c r="O67" s="74"/>
    </row>
    <row r="68" spans="1:15" x14ac:dyDescent="0.3">
      <c r="A68" s="74"/>
      <c r="B68" s="74"/>
      <c r="C68" s="74"/>
      <c r="D68" s="74"/>
      <c r="E68" s="74"/>
      <c r="F68" s="74"/>
      <c r="G68" s="74"/>
      <c r="H68" s="74"/>
      <c r="I68" s="74"/>
      <c r="J68" s="74"/>
      <c r="K68" s="74"/>
      <c r="L68" s="74" t="s">
        <v>64</v>
      </c>
      <c r="M68" s="77">
        <f>'Tabel 1.1'!G19</f>
        <v>432230923.24921</v>
      </c>
      <c r="N68" s="77">
        <f>'Tabel 1.1'!H19</f>
        <v>465567937.94161999</v>
      </c>
      <c r="O68" s="74"/>
    </row>
    <row r="69" spans="1:15" x14ac:dyDescent="0.3">
      <c r="A69" s="74"/>
      <c r="B69" s="74"/>
      <c r="C69" s="74"/>
      <c r="D69" s="74"/>
      <c r="E69" s="74"/>
      <c r="F69" s="74"/>
      <c r="G69" s="74"/>
      <c r="H69" s="74"/>
      <c r="I69" s="74"/>
      <c r="J69" s="74"/>
      <c r="K69" s="74"/>
      <c r="L69" s="74" t="s">
        <v>65</v>
      </c>
      <c r="M69" s="77">
        <f>'Tabel 1.1'!G20</f>
        <v>1534741</v>
      </c>
      <c r="N69" s="77">
        <f>'Tabel 1.1'!H20</f>
        <v>1675895</v>
      </c>
      <c r="O69" s="74"/>
    </row>
    <row r="70" spans="1:15" x14ac:dyDescent="0.3">
      <c r="A70" s="74"/>
      <c r="B70" s="74"/>
      <c r="C70" s="74"/>
      <c r="D70" s="74"/>
      <c r="E70" s="74"/>
      <c r="F70" s="74"/>
      <c r="G70" s="74"/>
      <c r="H70" s="74"/>
      <c r="I70" s="74"/>
      <c r="J70" s="74"/>
      <c r="K70" s="74"/>
      <c r="L70" s="74" t="s">
        <v>69</v>
      </c>
      <c r="M70" s="77">
        <f>'Tabel 1.1'!G24</f>
        <v>49326979.999999985</v>
      </c>
      <c r="N70" s="77">
        <f>'Tabel 1.1'!H24</f>
        <v>49965829.999989569</v>
      </c>
      <c r="O70" s="74"/>
    </row>
    <row r="71" spans="1:15" x14ac:dyDescent="0.3">
      <c r="A71" s="74"/>
      <c r="B71" s="74"/>
      <c r="C71" s="74"/>
      <c r="D71" s="74"/>
      <c r="E71" s="74"/>
      <c r="F71" s="74"/>
      <c r="G71" s="74"/>
      <c r="H71" s="74"/>
      <c r="I71" s="74"/>
      <c r="J71" s="74"/>
      <c r="K71" s="74"/>
      <c r="L71" s="74" t="s">
        <v>70</v>
      </c>
      <c r="M71" s="77">
        <f>'Tabel 1.1'!G25</f>
        <v>66551653</v>
      </c>
      <c r="N71" s="77">
        <f>'Tabel 1.1'!H25</f>
        <v>72102299</v>
      </c>
      <c r="O71" s="74"/>
    </row>
    <row r="72" spans="1:15" x14ac:dyDescent="0.3">
      <c r="A72" s="74"/>
      <c r="B72" s="74"/>
      <c r="C72" s="74"/>
      <c r="D72" s="74"/>
      <c r="E72" s="74"/>
      <c r="F72" s="74"/>
      <c r="G72" s="74"/>
      <c r="H72" s="74"/>
      <c r="I72" s="74"/>
      <c r="J72" s="74"/>
      <c r="K72" s="74"/>
      <c r="L72" s="74" t="s">
        <v>71</v>
      </c>
      <c r="M72" s="77">
        <f>'Tabel 1.1'!G27</f>
        <v>18002122.574650001</v>
      </c>
      <c r="N72" s="77">
        <f>'Tabel 1.1'!H27</f>
        <v>19103233.845959999</v>
      </c>
      <c r="O72" s="74"/>
    </row>
    <row r="73" spans="1:15" x14ac:dyDescent="0.3">
      <c r="A73" s="74"/>
      <c r="B73" s="74"/>
      <c r="C73" s="74"/>
      <c r="D73" s="74"/>
      <c r="E73" s="74"/>
      <c r="F73" s="74"/>
      <c r="G73" s="74"/>
      <c r="H73" s="74"/>
      <c r="I73" s="74"/>
      <c r="J73" s="74"/>
      <c r="K73" s="74"/>
      <c r="L73" s="74" t="s">
        <v>72</v>
      </c>
      <c r="M73" s="77">
        <f>'Tabel 1.1'!G28</f>
        <v>179546571.70300001</v>
      </c>
      <c r="N73" s="77">
        <f>'Tabel 1.1'!H28</f>
        <v>181759928.14200002</v>
      </c>
      <c r="O73" s="74"/>
    </row>
    <row r="74" spans="1:15" x14ac:dyDescent="0.3">
      <c r="A74" s="74"/>
      <c r="B74" s="74"/>
      <c r="C74" s="74"/>
      <c r="D74" s="74"/>
      <c r="E74" s="74"/>
      <c r="F74" s="74"/>
      <c r="G74" s="74"/>
      <c r="H74" s="74"/>
      <c r="I74" s="74"/>
      <c r="J74" s="74"/>
      <c r="K74" s="74"/>
      <c r="M74" s="77"/>
      <c r="N74" s="77"/>
      <c r="O74" s="74"/>
    </row>
    <row r="75" spans="1:15" x14ac:dyDescent="0.3">
      <c r="A75" s="74"/>
      <c r="B75" s="74"/>
      <c r="C75" s="74"/>
      <c r="D75" s="74"/>
      <c r="E75" s="74"/>
      <c r="F75" s="74"/>
      <c r="G75" s="74"/>
      <c r="H75" s="74"/>
      <c r="I75" s="74"/>
      <c r="J75" s="74"/>
      <c r="K75" s="74"/>
      <c r="O75" s="74"/>
    </row>
    <row r="76" spans="1:15" x14ac:dyDescent="0.3">
      <c r="A76" s="74"/>
      <c r="B76" s="74"/>
      <c r="C76" s="74"/>
      <c r="D76" s="74"/>
      <c r="E76" s="74"/>
      <c r="F76" s="74"/>
      <c r="G76" s="74"/>
      <c r="H76" s="74"/>
      <c r="I76" s="74"/>
      <c r="J76" s="74"/>
      <c r="K76" s="74"/>
      <c r="O76" s="74"/>
    </row>
    <row r="77" spans="1:15" x14ac:dyDescent="0.3">
      <c r="A77" s="74"/>
      <c r="B77" s="74"/>
      <c r="C77" s="74"/>
      <c r="D77" s="74"/>
      <c r="E77" s="74"/>
      <c r="F77" s="74"/>
      <c r="G77" s="74"/>
      <c r="H77" s="74"/>
      <c r="I77" s="74"/>
      <c r="J77" s="74"/>
      <c r="K77" s="74"/>
      <c r="O77" s="74"/>
    </row>
    <row r="78" spans="1:15" x14ac:dyDescent="0.3">
      <c r="A78" s="74"/>
      <c r="B78" s="74"/>
      <c r="C78" s="74"/>
      <c r="D78" s="74"/>
      <c r="E78" s="74"/>
      <c r="F78" s="74"/>
      <c r="G78" s="74"/>
      <c r="H78" s="74"/>
      <c r="I78" s="74"/>
      <c r="J78" s="74"/>
      <c r="K78" s="74"/>
      <c r="O78" s="74"/>
    </row>
    <row r="79" spans="1:15" x14ac:dyDescent="0.3">
      <c r="A79" s="74"/>
      <c r="B79" s="74"/>
      <c r="C79" s="74"/>
      <c r="D79" s="74"/>
      <c r="E79" s="74"/>
      <c r="F79" s="74"/>
      <c r="G79" s="74"/>
      <c r="H79" s="74"/>
      <c r="I79" s="74"/>
      <c r="J79" s="74"/>
      <c r="K79" s="74"/>
      <c r="O79" s="74"/>
    </row>
    <row r="80" spans="1:15" x14ac:dyDescent="0.3">
      <c r="A80" s="74"/>
      <c r="B80" s="74"/>
      <c r="C80" s="74"/>
      <c r="D80" s="74"/>
      <c r="E80" s="74"/>
      <c r="F80" s="74"/>
      <c r="G80" s="74"/>
      <c r="H80" s="74"/>
      <c r="I80" s="74"/>
      <c r="J80" s="74"/>
      <c r="K80" s="74"/>
      <c r="O80" s="74"/>
    </row>
    <row r="81" spans="1:15" x14ac:dyDescent="0.3">
      <c r="A81" s="75" t="s">
        <v>416</v>
      </c>
      <c r="B81" s="74"/>
      <c r="C81" s="74"/>
      <c r="D81" s="74"/>
      <c r="E81" s="74"/>
      <c r="F81" s="74"/>
      <c r="G81" s="74"/>
      <c r="H81" s="74"/>
      <c r="I81" s="79"/>
      <c r="J81" s="74"/>
      <c r="K81" s="74"/>
      <c r="O81" s="74"/>
    </row>
    <row r="82" spans="1:15" x14ac:dyDescent="0.3">
      <c r="B82" s="74"/>
      <c r="C82" s="74"/>
      <c r="D82" s="74"/>
      <c r="E82" s="74"/>
      <c r="F82" s="74"/>
      <c r="G82" s="74"/>
      <c r="H82" s="74"/>
      <c r="I82" s="74"/>
      <c r="J82" s="74"/>
      <c r="K82" s="74"/>
      <c r="L82" s="74" t="s">
        <v>77</v>
      </c>
      <c r="O82" s="74"/>
    </row>
    <row r="83" spans="1:15" x14ac:dyDescent="0.3">
      <c r="A83" s="74"/>
      <c r="B83" s="74"/>
      <c r="C83" s="74"/>
      <c r="D83" s="74"/>
      <c r="E83" s="74"/>
      <c r="F83" s="74"/>
      <c r="G83" s="74"/>
      <c r="H83" s="74"/>
      <c r="I83" s="74"/>
      <c r="J83" s="74"/>
      <c r="K83" s="74"/>
      <c r="L83" s="74" t="s">
        <v>1</v>
      </c>
      <c r="O83" s="74"/>
    </row>
    <row r="84" spans="1:15" x14ac:dyDescent="0.3">
      <c r="A84" s="74"/>
      <c r="B84" s="74"/>
      <c r="C84" s="74"/>
      <c r="D84" s="74"/>
      <c r="E84" s="74"/>
      <c r="F84" s="74"/>
      <c r="G84" s="74"/>
      <c r="H84" s="74"/>
      <c r="I84" s="74"/>
      <c r="J84" s="74"/>
      <c r="K84" s="74"/>
      <c r="M84" s="74">
        <v>2017</v>
      </c>
      <c r="N84" s="74">
        <v>2018</v>
      </c>
      <c r="O84" s="74"/>
    </row>
    <row r="85" spans="1:15" x14ac:dyDescent="0.3">
      <c r="A85" s="74"/>
      <c r="B85" s="74"/>
      <c r="C85" s="74"/>
      <c r="D85" s="74"/>
      <c r="E85" s="74"/>
      <c r="F85" s="74"/>
      <c r="G85" s="74"/>
      <c r="H85" s="74"/>
      <c r="I85" s="74"/>
      <c r="J85" s="74"/>
      <c r="K85" s="74"/>
      <c r="L85" s="74" t="s">
        <v>55</v>
      </c>
      <c r="M85" s="77">
        <f>'Tabel 1.1'!G34</f>
        <v>15516241.074000001</v>
      </c>
      <c r="N85" s="77">
        <f>'Tabel 1.1'!H34</f>
        <v>17266330.386</v>
      </c>
      <c r="O85" s="74"/>
    </row>
    <row r="86" spans="1:15" x14ac:dyDescent="0.3">
      <c r="B86" s="74"/>
      <c r="C86" s="74"/>
      <c r="D86" s="74"/>
      <c r="E86" s="74"/>
      <c r="F86" s="74"/>
      <c r="G86" s="74"/>
      <c r="H86" s="74"/>
      <c r="I86" s="74"/>
      <c r="J86" s="74"/>
      <c r="K86" s="74"/>
      <c r="L86" s="74" t="s">
        <v>56</v>
      </c>
      <c r="M86" s="77">
        <f>'Tabel 1.1'!G35</f>
        <v>67680359</v>
      </c>
      <c r="N86" s="77">
        <f>'Tabel 1.1'!H35</f>
        <v>78277486.437999994</v>
      </c>
      <c r="O86" s="74"/>
    </row>
    <row r="87" spans="1:15" x14ac:dyDescent="0.3">
      <c r="B87" s="74"/>
      <c r="C87" s="74"/>
      <c r="D87" s="74"/>
      <c r="E87" s="74"/>
      <c r="F87" s="74"/>
      <c r="G87" s="74"/>
      <c r="H87" s="74"/>
      <c r="I87" s="74"/>
      <c r="J87" s="74"/>
      <c r="K87" s="74"/>
      <c r="L87" s="74" t="s">
        <v>58</v>
      </c>
      <c r="M87" s="77">
        <f>'Tabel 1.1'!G36</f>
        <v>2925269</v>
      </c>
      <c r="N87" s="77">
        <f>'Tabel 1.1'!H36</f>
        <v>3320021</v>
      </c>
      <c r="O87" s="74"/>
    </row>
    <row r="88" spans="1:15" x14ac:dyDescent="0.3">
      <c r="B88" s="74"/>
      <c r="C88" s="74"/>
      <c r="D88" s="74"/>
      <c r="E88" s="74"/>
      <c r="F88" s="74"/>
      <c r="G88" s="74"/>
      <c r="H88" s="74"/>
      <c r="I88" s="74"/>
      <c r="J88" s="74"/>
      <c r="K88" s="74"/>
      <c r="L88" s="79" t="s">
        <v>61</v>
      </c>
      <c r="M88" s="78">
        <f>'Tabel 1.1'!G37</f>
        <v>20522578</v>
      </c>
      <c r="N88" s="78">
        <f>'Tabel 1.1'!H37</f>
        <v>23904710</v>
      </c>
      <c r="O88" s="74"/>
    </row>
    <row r="89" spans="1:15" x14ac:dyDescent="0.3">
      <c r="B89" s="74"/>
      <c r="C89" s="74"/>
      <c r="D89" s="74"/>
      <c r="E89" s="74"/>
      <c r="F89" s="74"/>
      <c r="G89" s="74"/>
      <c r="H89" s="74"/>
      <c r="I89" s="74"/>
      <c r="J89" s="74"/>
      <c r="K89" s="74"/>
      <c r="L89" s="74" t="s">
        <v>64</v>
      </c>
      <c r="M89" s="77">
        <f>'Tabel 1.1'!G38</f>
        <v>2288839.25715</v>
      </c>
      <c r="N89" s="77">
        <f>'Tabel 1.1'!H38</f>
        <v>2451095.8211500002</v>
      </c>
      <c r="O89" s="74"/>
    </row>
    <row r="90" spans="1:15" x14ac:dyDescent="0.3">
      <c r="B90" s="74"/>
      <c r="C90" s="74"/>
      <c r="D90" s="74"/>
      <c r="E90" s="74"/>
      <c r="F90" s="74"/>
      <c r="G90" s="74"/>
      <c r="H90" s="74"/>
      <c r="I90" s="74"/>
      <c r="J90" s="74"/>
      <c r="K90" s="74"/>
      <c r="L90" s="74" t="s">
        <v>65</v>
      </c>
      <c r="M90" s="77">
        <f>'Tabel 1.1'!G39</f>
        <v>2183015</v>
      </c>
      <c r="N90" s="77">
        <f>'Tabel 1.1'!H39</f>
        <v>3075141</v>
      </c>
      <c r="O90" s="74"/>
    </row>
    <row r="91" spans="1:15" x14ac:dyDescent="0.3">
      <c r="B91" s="74"/>
      <c r="C91" s="74"/>
      <c r="D91" s="74"/>
      <c r="E91" s="74"/>
      <c r="F91" s="74"/>
      <c r="G91" s="74"/>
      <c r="H91" s="74"/>
      <c r="I91" s="74"/>
      <c r="J91" s="74"/>
      <c r="K91" s="74"/>
      <c r="L91" s="74" t="s">
        <v>69</v>
      </c>
      <c r="M91" s="77">
        <f>'Tabel 1.1'!G40</f>
        <v>52390620</v>
      </c>
      <c r="N91" s="77">
        <f>'Tabel 1.1'!H40</f>
        <v>60641550</v>
      </c>
      <c r="O91" s="74"/>
    </row>
    <row r="92" spans="1:15" x14ac:dyDescent="0.3">
      <c r="A92" s="74"/>
      <c r="B92" s="74"/>
      <c r="C92" s="74"/>
      <c r="D92" s="74"/>
      <c r="E92" s="74"/>
      <c r="F92" s="74"/>
      <c r="G92" s="74"/>
      <c r="H92" s="74"/>
      <c r="I92" s="74"/>
      <c r="J92" s="74"/>
      <c r="K92" s="74"/>
      <c r="L92" s="74" t="s">
        <v>75</v>
      </c>
      <c r="M92" s="77">
        <f>'Tabel 1.1'!G41</f>
        <v>1903610</v>
      </c>
      <c r="N92" s="77">
        <f>'Tabel 1.1'!H41</f>
        <v>2163599</v>
      </c>
      <c r="O92" s="74"/>
    </row>
    <row r="93" spans="1:15" x14ac:dyDescent="0.3">
      <c r="A93" s="74"/>
      <c r="B93" s="74"/>
      <c r="C93" s="74"/>
      <c r="D93" s="74"/>
      <c r="E93" s="74"/>
      <c r="F93" s="74"/>
      <c r="G93" s="74"/>
      <c r="H93" s="74"/>
      <c r="I93" s="74"/>
      <c r="J93" s="74"/>
      <c r="K93" s="74"/>
      <c r="L93" s="74" t="s">
        <v>71</v>
      </c>
      <c r="M93" s="77">
        <f>'Tabel 1.1'!G42</f>
        <v>21802567.120070003</v>
      </c>
      <c r="N93" s="77">
        <f>'Tabel 1.1'!H42</f>
        <v>28011120.555509999</v>
      </c>
      <c r="O93" s="74"/>
    </row>
    <row r="94" spans="1:15" ht="18.75" customHeight="1" x14ac:dyDescent="0.3">
      <c r="A94" s="74"/>
      <c r="B94" s="74"/>
      <c r="C94" s="74"/>
      <c r="D94" s="74"/>
      <c r="E94" s="74"/>
      <c r="F94" s="74"/>
      <c r="G94" s="74"/>
      <c r="H94" s="74"/>
      <c r="I94" s="74"/>
      <c r="J94" s="74"/>
      <c r="K94" s="74"/>
      <c r="L94" s="74" t="s">
        <v>76</v>
      </c>
      <c r="M94" s="77">
        <f>'Tabel 1.1'!G43</f>
        <v>71261439.237000003</v>
      </c>
      <c r="N94" s="77">
        <f>'Tabel 1.1'!H43</f>
        <v>93597754.061000004</v>
      </c>
      <c r="O94" s="74"/>
    </row>
    <row r="95" spans="1:15" ht="18.75" customHeight="1" x14ac:dyDescent="0.3">
      <c r="A95" s="74"/>
      <c r="B95" s="74"/>
      <c r="C95" s="74"/>
      <c r="D95" s="74"/>
      <c r="E95" s="74"/>
      <c r="F95" s="74"/>
      <c r="G95" s="74"/>
      <c r="H95" s="74"/>
      <c r="I95" s="74"/>
      <c r="J95" s="74"/>
      <c r="K95" s="74"/>
      <c r="O95" s="74"/>
    </row>
    <row r="96" spans="1:15" ht="18.75" customHeight="1" x14ac:dyDescent="0.3">
      <c r="A96" s="74"/>
      <c r="B96" s="74"/>
      <c r="C96" s="74"/>
      <c r="D96" s="74"/>
      <c r="E96" s="74"/>
      <c r="F96" s="74"/>
      <c r="G96" s="74"/>
      <c r="H96" s="74"/>
      <c r="I96" s="74"/>
      <c r="J96" s="74"/>
      <c r="K96" s="74"/>
      <c r="M96" s="77"/>
      <c r="O96" s="74"/>
    </row>
    <row r="97" spans="1:17" ht="18.75" customHeight="1" x14ac:dyDescent="0.3">
      <c r="A97" s="74"/>
      <c r="B97" s="74"/>
      <c r="C97" s="74"/>
      <c r="D97" s="74"/>
      <c r="E97" s="74"/>
      <c r="F97" s="74"/>
      <c r="G97" s="74"/>
      <c r="H97" s="74"/>
      <c r="I97" s="74"/>
      <c r="J97" s="74"/>
      <c r="K97" s="74"/>
      <c r="O97" s="74"/>
    </row>
    <row r="98" spans="1:17" ht="18.75" customHeight="1" x14ac:dyDescent="0.3">
      <c r="A98" s="74"/>
      <c r="B98" s="74"/>
      <c r="C98" s="74"/>
      <c r="D98" s="74"/>
      <c r="E98" s="74"/>
      <c r="F98" s="74"/>
      <c r="G98" s="74"/>
      <c r="H98" s="74"/>
      <c r="I98" s="74"/>
      <c r="J98" s="74"/>
      <c r="K98" s="74"/>
      <c r="O98" s="74"/>
    </row>
    <row r="99" spans="1:17" ht="18.75" customHeight="1" x14ac:dyDescent="0.3">
      <c r="A99" s="74"/>
      <c r="B99" s="74"/>
      <c r="C99" s="74"/>
      <c r="D99" s="74"/>
      <c r="E99" s="74"/>
      <c r="F99" s="74"/>
      <c r="G99" s="74"/>
      <c r="H99" s="74"/>
      <c r="I99" s="74"/>
      <c r="J99" s="74"/>
      <c r="K99" s="74"/>
      <c r="O99" s="74"/>
      <c r="Q99" s="74"/>
    </row>
    <row r="100" spans="1:17" ht="18.75" customHeight="1" x14ac:dyDescent="0.3">
      <c r="A100" s="74"/>
      <c r="B100" s="74"/>
      <c r="C100" s="74"/>
      <c r="D100" s="74"/>
      <c r="E100" s="74"/>
      <c r="F100" s="74"/>
      <c r="G100" s="74"/>
      <c r="H100" s="74"/>
      <c r="I100" s="74"/>
      <c r="J100" s="74"/>
      <c r="K100" s="74"/>
      <c r="O100" s="74"/>
      <c r="Q100" s="74"/>
    </row>
    <row r="101" spans="1:17" ht="18.75" customHeight="1" x14ac:dyDescent="0.3">
      <c r="A101" s="74"/>
      <c r="B101" s="74"/>
      <c r="C101" s="74"/>
      <c r="D101" s="74"/>
      <c r="E101" s="74"/>
      <c r="F101" s="74"/>
      <c r="G101" s="74"/>
      <c r="H101" s="74"/>
      <c r="I101" s="74"/>
      <c r="J101" s="74"/>
      <c r="K101" s="74"/>
      <c r="O101" s="74"/>
      <c r="Q101" s="74"/>
    </row>
    <row r="102" spans="1:17" ht="18.75" customHeight="1" x14ac:dyDescent="0.3">
      <c r="A102" s="74"/>
      <c r="B102" s="74"/>
      <c r="C102" s="74"/>
      <c r="D102" s="74"/>
      <c r="E102" s="74"/>
      <c r="F102" s="74"/>
      <c r="G102" s="74"/>
      <c r="H102" s="74"/>
      <c r="I102" s="74"/>
      <c r="J102" s="74"/>
      <c r="K102" s="74"/>
      <c r="O102" s="74"/>
      <c r="Q102" s="74"/>
    </row>
    <row r="103" spans="1:17" ht="18.75" customHeight="1" x14ac:dyDescent="0.3">
      <c r="A103" s="74"/>
      <c r="B103" s="74"/>
      <c r="C103" s="74"/>
      <c r="D103" s="74"/>
      <c r="E103" s="74"/>
      <c r="F103" s="74"/>
      <c r="G103" s="74"/>
      <c r="H103" s="74"/>
      <c r="I103" s="74"/>
      <c r="J103" s="74"/>
      <c r="K103" s="74"/>
      <c r="O103" s="74"/>
      <c r="Q103" s="74"/>
    </row>
    <row r="104" spans="1:17" ht="18.75" customHeight="1" x14ac:dyDescent="0.3">
      <c r="A104" s="74"/>
      <c r="B104" s="74"/>
      <c r="C104" s="74"/>
      <c r="D104" s="74"/>
      <c r="E104" s="74"/>
      <c r="F104" s="74"/>
      <c r="G104" s="74"/>
      <c r="H104" s="74"/>
      <c r="I104" s="74"/>
      <c r="J104" s="74"/>
      <c r="K104" s="74"/>
      <c r="O104" s="74"/>
      <c r="Q104" s="74"/>
    </row>
    <row r="105" spans="1:17" ht="18.75" customHeight="1" x14ac:dyDescent="0.3">
      <c r="A105" s="74"/>
      <c r="B105" s="74"/>
      <c r="C105" s="74"/>
      <c r="D105" s="74"/>
      <c r="E105" s="74"/>
      <c r="F105" s="74"/>
      <c r="G105" s="74"/>
      <c r="H105" s="74"/>
      <c r="I105" s="74"/>
      <c r="J105" s="74"/>
      <c r="K105" s="74"/>
      <c r="O105" s="74"/>
      <c r="Q105" s="74"/>
    </row>
    <row r="106" spans="1:17" ht="18.75" customHeight="1" x14ac:dyDescent="0.3">
      <c r="A106" s="74"/>
      <c r="B106" s="74"/>
      <c r="C106" s="74"/>
      <c r="D106" s="74"/>
      <c r="E106" s="74"/>
      <c r="F106" s="74"/>
      <c r="G106" s="74"/>
      <c r="H106" s="74"/>
      <c r="I106" s="74"/>
      <c r="J106" s="74"/>
      <c r="K106" s="74"/>
      <c r="O106" s="74"/>
      <c r="Q106" s="74"/>
    </row>
    <row r="107" spans="1:17" ht="18.75" customHeight="1" x14ac:dyDescent="0.3">
      <c r="A107" s="74"/>
      <c r="B107" s="74"/>
      <c r="C107" s="74"/>
      <c r="D107" s="74"/>
      <c r="E107" s="74"/>
      <c r="F107" s="74"/>
      <c r="G107" s="74"/>
      <c r="H107" s="74"/>
      <c r="I107" s="74"/>
      <c r="J107" s="74"/>
      <c r="K107" s="74"/>
      <c r="O107" s="74"/>
      <c r="Q107" s="74"/>
    </row>
    <row r="108" spans="1:17" ht="18.75" customHeight="1" x14ac:dyDescent="0.3">
      <c r="A108" s="75" t="s">
        <v>417</v>
      </c>
      <c r="B108" s="74"/>
      <c r="C108" s="74"/>
      <c r="D108" s="74"/>
      <c r="E108" s="74"/>
      <c r="F108" s="74"/>
      <c r="G108" s="74"/>
      <c r="H108" s="79"/>
      <c r="I108" s="74"/>
      <c r="J108" s="74"/>
      <c r="K108" s="74"/>
      <c r="O108" s="74"/>
      <c r="Q108" s="74"/>
    </row>
    <row r="109" spans="1:17" ht="18.75" customHeight="1" x14ac:dyDescent="0.3">
      <c r="A109" s="74"/>
      <c r="B109" s="74"/>
      <c r="C109" s="74"/>
      <c r="D109" s="74"/>
      <c r="E109" s="74"/>
      <c r="F109" s="74"/>
      <c r="G109" s="74"/>
      <c r="H109" s="74"/>
      <c r="I109" s="74"/>
      <c r="J109" s="74"/>
      <c r="K109" s="74"/>
      <c r="L109" s="74" t="s">
        <v>78</v>
      </c>
      <c r="O109" s="74"/>
      <c r="Q109" s="74"/>
    </row>
    <row r="110" spans="1:17" ht="18.75" customHeight="1" x14ac:dyDescent="0.3">
      <c r="A110" s="74"/>
      <c r="B110" s="74"/>
      <c r="C110" s="74"/>
      <c r="D110" s="74"/>
      <c r="E110" s="74"/>
      <c r="F110" s="74"/>
      <c r="G110" s="74"/>
      <c r="H110" s="74"/>
      <c r="I110" s="74"/>
      <c r="J110" s="74"/>
      <c r="K110" s="74"/>
      <c r="L110" s="74" t="s">
        <v>0</v>
      </c>
      <c r="O110" s="74"/>
      <c r="Q110" s="74"/>
    </row>
    <row r="111" spans="1:17" ht="18.75" customHeight="1" x14ac:dyDescent="0.3">
      <c r="A111" s="74"/>
      <c r="B111" s="74"/>
      <c r="C111" s="74"/>
      <c r="D111" s="74"/>
      <c r="E111" s="74"/>
      <c r="F111" s="74"/>
      <c r="G111" s="74"/>
      <c r="H111" s="74"/>
      <c r="I111" s="74"/>
      <c r="J111" s="74"/>
      <c r="K111" s="74"/>
      <c r="M111" s="74">
        <v>2017</v>
      </c>
      <c r="N111" s="74">
        <v>2018</v>
      </c>
      <c r="O111" s="74"/>
      <c r="Q111" s="74"/>
    </row>
    <row r="112" spans="1:17" ht="18.75" customHeight="1" x14ac:dyDescent="0.3">
      <c r="A112" s="74"/>
      <c r="B112" s="74"/>
      <c r="C112" s="74"/>
      <c r="D112" s="74"/>
      <c r="E112" s="74"/>
      <c r="F112" s="74"/>
      <c r="G112" s="74"/>
      <c r="H112" s="74"/>
      <c r="I112" s="74"/>
      <c r="J112" s="74"/>
      <c r="K112" s="74"/>
      <c r="L112" s="74" t="s">
        <v>55</v>
      </c>
      <c r="M112" s="77">
        <f>'Danica Pensjonsforsikring'!B11-'Danica Pensjonsforsikring'!B12+'Danica Pensjonsforsikring'!B34-'Danica Pensjonsforsikring'!B35+'Danica Pensjonsforsikring'!B38-'Danica Pensjonsforsikring'!B39+'Danica Pensjonsforsikring'!B111-'Danica Pensjonsforsikring'!B119+'Danica Pensjonsforsikring'!B136-'Danica Pensjonsforsikring'!B137</f>
        <v>6533.34</v>
      </c>
      <c r="N112" s="77">
        <f>'Danica Pensjonsforsikring'!C11-'Danica Pensjonsforsikring'!C12+'Danica Pensjonsforsikring'!C34-'Danica Pensjonsforsikring'!C35+'Danica Pensjonsforsikring'!C38-'Danica Pensjonsforsikring'!C39+'Danica Pensjonsforsikring'!C111-'Danica Pensjonsforsikring'!C119+'Danica Pensjonsforsikring'!C136-'Danica Pensjonsforsikring'!C137</f>
        <v>1705.4950000000008</v>
      </c>
      <c r="O112" s="74"/>
      <c r="Q112" s="74"/>
    </row>
    <row r="113" spans="1:17" ht="18.75" customHeight="1" x14ac:dyDescent="0.3">
      <c r="A113" s="74"/>
      <c r="B113" s="74"/>
      <c r="C113" s="74"/>
      <c r="D113" s="74"/>
      <c r="E113" s="74"/>
      <c r="F113" s="74"/>
      <c r="G113" s="74"/>
      <c r="H113" s="74"/>
      <c r="I113" s="74"/>
      <c r="J113" s="74"/>
      <c r="K113" s="74"/>
      <c r="L113" s="74" t="s">
        <v>56</v>
      </c>
      <c r="M113" s="77">
        <f>'DNB Livsforsikring'!B11-'DNB Livsforsikring'!B12+'DNB Livsforsikring'!B34-'DNB Livsforsikring'!B35+'DNB Livsforsikring'!B38-'DNB Livsforsikring'!B39+'DNB Livsforsikring'!B111-'DNB Livsforsikring'!B119+'DNB Livsforsikring'!B136-'DNB Livsforsikring'!B137</f>
        <v>265666</v>
      </c>
      <c r="N113" s="77">
        <f>'DNB Livsforsikring'!C11-'DNB Livsforsikring'!C12+'DNB Livsforsikring'!C34-'DNB Livsforsikring'!C35+'DNB Livsforsikring'!C38-'DNB Livsforsikring'!C39+'DNB Livsforsikring'!C111-'DNB Livsforsikring'!C119+'DNB Livsforsikring'!C136-'DNB Livsforsikring'!C137</f>
        <v>63897</v>
      </c>
      <c r="O113" s="74"/>
      <c r="Q113" s="74"/>
    </row>
    <row r="114" spans="1:17" ht="18.75" customHeight="1" x14ac:dyDescent="0.3">
      <c r="A114" s="74"/>
      <c r="B114" s="74"/>
      <c r="C114" s="74"/>
      <c r="D114" s="74"/>
      <c r="E114" s="74"/>
      <c r="F114" s="74"/>
      <c r="G114" s="74"/>
      <c r="H114" s="74"/>
      <c r="I114" s="74"/>
      <c r="J114" s="74"/>
      <c r="K114" s="74"/>
      <c r="L114" s="79" t="s">
        <v>61</v>
      </c>
      <c r="M114" s="77">
        <f>'Gjensidige Pensjon'!B11-'Gjensidige Pensjon'!B12+'Gjensidige Pensjon'!B34-'Gjensidige Pensjon'!B35+'Gjensidige Pensjon'!B38-'Gjensidige Pensjon'!B39+'Gjensidige Pensjon'!B111-'Gjensidige Pensjon'!B119+'Gjensidige Pensjon'!B136-'Gjensidige Pensjon'!B137</f>
        <v>28932</v>
      </c>
      <c r="N114" s="77">
        <f>'Gjensidige Pensjon'!C11-'Gjensidige Pensjon'!C12+'Gjensidige Pensjon'!C34-'Gjensidige Pensjon'!C35+'Gjensidige Pensjon'!C38-'Gjensidige Pensjon'!C39+'Gjensidige Pensjon'!C111-'Gjensidige Pensjon'!C119+'Gjensidige Pensjon'!C136-'Gjensidige Pensjon'!C137</f>
        <v>25183</v>
      </c>
      <c r="O114" s="74"/>
      <c r="Q114" s="74"/>
    </row>
    <row r="115" spans="1:17" ht="18.75" customHeight="1" x14ac:dyDescent="0.3">
      <c r="A115" s="74"/>
      <c r="B115" s="74"/>
      <c r="C115" s="74"/>
      <c r="D115" s="74"/>
      <c r="E115" s="74"/>
      <c r="F115" s="74"/>
      <c r="G115" s="74"/>
      <c r="H115" s="74"/>
      <c r="I115" s="74"/>
      <c r="J115" s="74"/>
      <c r="K115" s="74"/>
      <c r="L115" s="79" t="s">
        <v>64</v>
      </c>
      <c r="M115" s="77">
        <f>KLP!B11-KLP!B12+KLP!B34-KLP!B35+KLP!B38-KLP!B39+KLP!B111-KLP!B119+KLP!B136-KLP!B137</f>
        <v>-27046.426999999996</v>
      </c>
      <c r="N115" s="77">
        <f>KLP!C11-KLP!C12+KLP!C34-KLP!C35+KLP!C38-KLP!C39+KLP!C111-KLP!C119+KLP!C136-KLP!C137</f>
        <v>-491437.522</v>
      </c>
      <c r="O115" s="74"/>
      <c r="Q115" s="74"/>
    </row>
    <row r="116" spans="1:17" ht="18.75" customHeight="1" x14ac:dyDescent="0.3">
      <c r="A116" s="74"/>
      <c r="B116" s="74"/>
      <c r="C116" s="74"/>
      <c r="D116" s="74"/>
      <c r="E116" s="74"/>
      <c r="F116" s="74"/>
      <c r="G116" s="74"/>
      <c r="H116" s="74"/>
      <c r="I116" s="74"/>
      <c r="J116" s="74"/>
      <c r="K116" s="74"/>
      <c r="L116" s="79" t="s">
        <v>65</v>
      </c>
      <c r="M116" s="77">
        <f>'KLP Bedriftspensjon AS'!B11-'KLP Bedriftspensjon AS'!B12+'KLP Bedriftspensjon AS'!B34-'KLP Bedriftspensjon AS'!B35+'KLP Bedriftspensjon AS'!B38-'KLP Bedriftspensjon AS'!B39+'KLP Bedriftspensjon AS'!B111-'KLP Bedriftspensjon AS'!B119+'KLP Bedriftspensjon AS'!B136-'KLP Bedriftspensjon AS'!B137</f>
        <v>-12133</v>
      </c>
      <c r="N116" s="77">
        <f>'KLP Bedriftspensjon AS'!C11-'KLP Bedriftspensjon AS'!C12+'KLP Bedriftspensjon AS'!C34-'KLP Bedriftspensjon AS'!C35+'KLP Bedriftspensjon AS'!C38-'KLP Bedriftspensjon AS'!C39+'KLP Bedriftspensjon AS'!C111-'KLP Bedriftspensjon AS'!C119+'KLP Bedriftspensjon AS'!C136-'KLP Bedriftspensjon AS'!C137</f>
        <v>491</v>
      </c>
      <c r="O116" s="74"/>
      <c r="Q116" s="74"/>
    </row>
    <row r="117" spans="1:17" ht="18.75" customHeight="1" x14ac:dyDescent="0.3">
      <c r="A117" s="74"/>
      <c r="B117" s="74"/>
      <c r="C117" s="74"/>
      <c r="D117" s="74"/>
      <c r="E117" s="74"/>
      <c r="F117" s="74"/>
      <c r="G117" s="74"/>
      <c r="H117" s="74"/>
      <c r="I117" s="74"/>
      <c r="J117" s="74"/>
      <c r="K117" s="74"/>
      <c r="L117" s="74" t="s">
        <v>69</v>
      </c>
      <c r="M117" s="77">
        <f>'Nordea Liv '!B11-'Nordea Liv '!B12+'Nordea Liv '!B34-'Nordea Liv '!B35+'Nordea Liv '!B38-'Nordea Liv '!B39+'Nordea Liv '!B111-'Nordea Liv '!B119+'Nordea Liv '!B136-'Nordea Liv '!B137</f>
        <v>-56828.131709999798</v>
      </c>
      <c r="N117" s="77">
        <f>'Nordea Liv '!C11-'Nordea Liv '!C12+'Nordea Liv '!C34-'Nordea Liv '!C35+'Nordea Liv '!C38-'Nordea Liv '!C39+'Nordea Liv '!C111-'Nordea Liv '!C119+'Nordea Liv '!C136-'Nordea Liv '!C137</f>
        <v>-97885.510340000008</v>
      </c>
      <c r="O117" s="74"/>
      <c r="Q117" s="74"/>
    </row>
    <row r="118" spans="1:17" ht="18.75" customHeight="1" x14ac:dyDescent="0.3">
      <c r="A118" s="74"/>
      <c r="B118" s="74"/>
      <c r="C118" s="74"/>
      <c r="D118" s="74"/>
      <c r="E118" s="74"/>
      <c r="F118" s="74"/>
      <c r="G118" s="74"/>
      <c r="H118" s="74"/>
      <c r="I118" s="74"/>
      <c r="J118" s="74"/>
      <c r="K118" s="74"/>
      <c r="L118" s="74" t="s">
        <v>71</v>
      </c>
      <c r="M118" s="77">
        <f>'Sparebank 1'!B11-'Sparebank 1'!B12+'Sparebank 1'!B34-'Sparebank 1'!B35+'Sparebank 1'!B38-'Sparebank 1'!B39+'Sparebank 1'!B111-'Sparebank 1'!B119+'Sparebank 1'!B136-'Sparebank 1'!B137</f>
        <v>1724.0824799999973</v>
      </c>
      <c r="N118" s="77">
        <f>'Sparebank 1'!C11-'Sparebank 1'!C12+'Sparebank 1'!C34-'Sparebank 1'!C35+'Sparebank 1'!C38-'Sparebank 1'!C39+'Sparebank 1'!C111-'Sparebank 1'!C119+'Sparebank 1'!C136-'Sparebank 1'!C137</f>
        <v>-24690.168249999999</v>
      </c>
      <c r="O118" s="74"/>
      <c r="Q118" s="74"/>
    </row>
    <row r="119" spans="1:17" ht="18.75" customHeight="1" x14ac:dyDescent="0.3">
      <c r="A119" s="74"/>
      <c r="B119" s="74"/>
      <c r="C119" s="74"/>
      <c r="D119" s="74"/>
      <c r="E119" s="74"/>
      <c r="F119" s="74"/>
      <c r="G119" s="74"/>
      <c r="H119" s="74"/>
      <c r="I119" s="74"/>
      <c r="J119" s="74"/>
      <c r="K119" s="74"/>
      <c r="L119" s="74" t="s">
        <v>72</v>
      </c>
      <c r="M119" s="77">
        <f>'Storebrand Livsforsikring'!B11-'Storebrand Livsforsikring'!B12+'Storebrand Livsforsikring'!B34-'Storebrand Livsforsikring'!B35+'Storebrand Livsforsikring'!B38-'Storebrand Livsforsikring'!B39+'Storebrand Livsforsikring'!B111-'Storebrand Livsforsikring'!B119+'Storebrand Livsforsikring'!B136-'Storebrand Livsforsikring'!B137</f>
        <v>-257188.065</v>
      </c>
      <c r="N119" s="77">
        <f>'Storebrand Livsforsikring'!C11-'Storebrand Livsforsikring'!C12+'Storebrand Livsforsikring'!C34-'Storebrand Livsforsikring'!C35+'Storebrand Livsforsikring'!C38-'Storebrand Livsforsikring'!C39+'Storebrand Livsforsikring'!C111-'Storebrand Livsforsikring'!C119+'Storebrand Livsforsikring'!C136-'Storebrand Livsforsikring'!C137</f>
        <v>-44260.928000000007</v>
      </c>
      <c r="O119" s="74"/>
      <c r="Q119" s="74"/>
    </row>
    <row r="120" spans="1:17" ht="18.75" customHeight="1" x14ac:dyDescent="0.3">
      <c r="A120" s="74"/>
      <c r="B120" s="74"/>
      <c r="C120" s="74"/>
      <c r="D120" s="74"/>
      <c r="E120" s="74"/>
      <c r="F120" s="74"/>
      <c r="G120" s="74"/>
      <c r="H120" s="74"/>
      <c r="I120" s="74"/>
      <c r="J120" s="74"/>
      <c r="K120" s="74"/>
      <c r="O120" s="74"/>
    </row>
    <row r="121" spans="1:17" ht="18.75" customHeight="1" x14ac:dyDescent="0.3">
      <c r="A121" s="74"/>
      <c r="B121" s="74"/>
      <c r="C121" s="74"/>
      <c r="D121" s="74"/>
      <c r="E121" s="74"/>
      <c r="F121" s="74"/>
      <c r="G121" s="74"/>
      <c r="H121" s="74"/>
      <c r="I121" s="74"/>
      <c r="J121" s="74"/>
      <c r="K121" s="74"/>
      <c r="M121" s="77"/>
      <c r="N121" s="77"/>
      <c r="O121" s="74"/>
    </row>
    <row r="122" spans="1:17" ht="18.75" customHeight="1" x14ac:dyDescent="0.3">
      <c r="A122" s="74"/>
      <c r="B122" s="74"/>
      <c r="C122" s="74"/>
      <c r="D122" s="74"/>
      <c r="E122" s="74"/>
      <c r="F122" s="74"/>
      <c r="G122" s="74"/>
      <c r="H122" s="74"/>
      <c r="I122" s="74"/>
      <c r="J122" s="74"/>
      <c r="K122" s="74"/>
      <c r="M122" s="77"/>
      <c r="N122" s="77"/>
      <c r="O122" s="74"/>
    </row>
    <row r="123" spans="1:17" ht="18.75" customHeight="1" x14ac:dyDescent="0.3">
      <c r="A123" s="74"/>
      <c r="B123" s="74"/>
      <c r="C123" s="74"/>
      <c r="D123" s="74"/>
      <c r="E123" s="74"/>
      <c r="F123" s="74"/>
      <c r="G123" s="74"/>
      <c r="H123" s="74"/>
      <c r="I123" s="74"/>
      <c r="J123" s="74"/>
      <c r="K123" s="74"/>
      <c r="M123" s="77"/>
      <c r="N123" s="77"/>
      <c r="O123" s="74"/>
    </row>
    <row r="124" spans="1:17" ht="18.75" customHeight="1" x14ac:dyDescent="0.3">
      <c r="A124" s="74"/>
      <c r="B124" s="74"/>
      <c r="C124" s="74"/>
      <c r="D124" s="74"/>
      <c r="E124" s="74"/>
      <c r="F124" s="74"/>
      <c r="G124" s="74"/>
      <c r="H124" s="74"/>
      <c r="I124" s="74"/>
      <c r="J124" s="74"/>
      <c r="K124" s="74"/>
      <c r="M124" s="77"/>
      <c r="N124" s="77"/>
      <c r="O124" s="74"/>
    </row>
    <row r="125" spans="1:17" ht="18.75" customHeight="1" x14ac:dyDescent="0.3">
      <c r="A125" s="74"/>
      <c r="B125" s="74"/>
      <c r="C125" s="74"/>
      <c r="D125" s="74"/>
      <c r="E125" s="74"/>
      <c r="F125" s="74"/>
      <c r="G125" s="74"/>
      <c r="H125" s="74"/>
      <c r="I125" s="74"/>
      <c r="J125" s="74"/>
      <c r="K125" s="74"/>
      <c r="M125" s="77"/>
      <c r="N125" s="77"/>
      <c r="O125" s="74"/>
    </row>
    <row r="126" spans="1:17" x14ac:dyDescent="0.3">
      <c r="A126" s="74"/>
      <c r="B126" s="74"/>
      <c r="C126" s="74"/>
      <c r="D126" s="74"/>
      <c r="E126" s="74"/>
      <c r="F126" s="74"/>
      <c r="G126" s="74"/>
      <c r="H126" s="74"/>
      <c r="I126" s="74"/>
      <c r="J126" s="74"/>
      <c r="K126" s="74"/>
      <c r="M126" s="77"/>
      <c r="N126" s="77"/>
      <c r="O126" s="74"/>
    </row>
    <row r="127" spans="1:17" x14ac:dyDescent="0.3">
      <c r="A127" s="74"/>
      <c r="B127" s="74"/>
      <c r="C127" s="74"/>
      <c r="D127" s="74"/>
      <c r="E127" s="74"/>
      <c r="F127" s="74"/>
      <c r="G127" s="74"/>
      <c r="H127" s="74"/>
      <c r="I127" s="74"/>
      <c r="J127" s="74"/>
      <c r="K127" s="74"/>
      <c r="M127" s="77"/>
      <c r="N127" s="77"/>
      <c r="O127" s="74"/>
    </row>
    <row r="128" spans="1:17" x14ac:dyDescent="0.3">
      <c r="A128" s="74"/>
      <c r="B128" s="74"/>
      <c r="C128" s="74"/>
      <c r="D128" s="74"/>
      <c r="E128" s="74"/>
      <c r="F128" s="74"/>
      <c r="G128" s="74"/>
      <c r="H128" s="74"/>
      <c r="I128" s="74"/>
      <c r="J128" s="74"/>
      <c r="K128" s="74"/>
      <c r="M128" s="77"/>
      <c r="N128" s="77"/>
      <c r="O128" s="74"/>
    </row>
    <row r="129" spans="1:15" x14ac:dyDescent="0.3">
      <c r="A129" s="74"/>
      <c r="B129" s="74"/>
      <c r="C129" s="74"/>
      <c r="D129" s="74"/>
      <c r="E129" s="74"/>
      <c r="F129" s="74"/>
      <c r="G129" s="74"/>
      <c r="H129" s="74"/>
      <c r="I129" s="74"/>
      <c r="J129" s="74"/>
      <c r="K129" s="74"/>
      <c r="O129" s="74"/>
    </row>
    <row r="130" spans="1:15" x14ac:dyDescent="0.3">
      <c r="A130" s="74"/>
      <c r="B130" s="74"/>
      <c r="C130" s="74"/>
      <c r="D130" s="74"/>
      <c r="E130" s="74"/>
      <c r="F130" s="74"/>
      <c r="G130" s="74"/>
      <c r="H130" s="74"/>
      <c r="I130" s="74"/>
      <c r="J130" s="74"/>
      <c r="K130" s="74"/>
      <c r="O130" s="74"/>
    </row>
    <row r="131" spans="1:15" x14ac:dyDescent="0.3">
      <c r="A131" s="74"/>
      <c r="B131" s="74"/>
      <c r="C131" s="74"/>
      <c r="D131" s="74"/>
      <c r="E131" s="74"/>
      <c r="F131" s="74"/>
      <c r="G131" s="74"/>
      <c r="H131" s="74"/>
      <c r="I131" s="74"/>
      <c r="J131" s="74"/>
      <c r="K131" s="74"/>
      <c r="O131" s="74"/>
    </row>
    <row r="132" spans="1:15" x14ac:dyDescent="0.3">
      <c r="A132" s="74"/>
      <c r="B132" s="74"/>
      <c r="C132" s="74"/>
      <c r="D132" s="74"/>
      <c r="E132" s="74"/>
      <c r="F132" s="74"/>
      <c r="G132" s="74"/>
      <c r="H132" s="74"/>
      <c r="I132" s="74"/>
      <c r="J132" s="74"/>
      <c r="K132" s="74"/>
      <c r="O132" s="74"/>
    </row>
    <row r="133" spans="1:15" x14ac:dyDescent="0.3">
      <c r="A133" s="75" t="s">
        <v>418</v>
      </c>
      <c r="B133" s="74"/>
      <c r="C133" s="74"/>
      <c r="D133" s="74"/>
      <c r="E133" s="74"/>
      <c r="F133" s="74"/>
      <c r="G133" s="74"/>
      <c r="H133" s="79"/>
      <c r="I133" s="74"/>
      <c r="J133" s="74"/>
      <c r="K133" s="74"/>
      <c r="O133" s="74"/>
    </row>
    <row r="134" spans="1:15" x14ac:dyDescent="0.3">
      <c r="B134" s="74"/>
      <c r="C134" s="74"/>
      <c r="D134" s="74"/>
      <c r="E134" s="74"/>
      <c r="F134" s="74"/>
      <c r="G134" s="74"/>
      <c r="H134" s="74"/>
      <c r="I134" s="74"/>
      <c r="J134" s="74"/>
      <c r="K134" s="74"/>
      <c r="O134" s="74"/>
    </row>
    <row r="135" spans="1:15" x14ac:dyDescent="0.3">
      <c r="A135" s="74"/>
      <c r="B135" s="74"/>
      <c r="C135" s="74"/>
      <c r="D135" s="74"/>
      <c r="E135" s="74"/>
      <c r="F135" s="74"/>
      <c r="G135" s="74"/>
      <c r="H135" s="74"/>
      <c r="I135" s="74"/>
      <c r="J135" s="74"/>
      <c r="K135" s="74"/>
      <c r="L135" s="74" t="s">
        <v>79</v>
      </c>
      <c r="O135" s="74"/>
    </row>
    <row r="136" spans="1:15" x14ac:dyDescent="0.3">
      <c r="A136" s="74"/>
      <c r="B136" s="74"/>
      <c r="C136" s="74"/>
      <c r="D136" s="74"/>
      <c r="E136" s="74"/>
      <c r="F136" s="74"/>
      <c r="G136" s="74"/>
      <c r="H136" s="74"/>
      <c r="I136" s="74"/>
      <c r="J136" s="74"/>
      <c r="K136" s="74"/>
      <c r="L136" s="74" t="s">
        <v>1</v>
      </c>
      <c r="O136" s="74"/>
    </row>
    <row r="137" spans="1:15" x14ac:dyDescent="0.3">
      <c r="A137" s="74"/>
      <c r="B137" s="74"/>
      <c r="C137" s="74"/>
      <c r="D137" s="74"/>
      <c r="E137" s="74"/>
      <c r="F137" s="74"/>
      <c r="G137" s="74"/>
      <c r="H137" s="74"/>
      <c r="I137" s="74"/>
      <c r="J137" s="74"/>
      <c r="K137" s="74"/>
      <c r="M137" s="74">
        <v>2017</v>
      </c>
      <c r="N137" s="74">
        <v>2018</v>
      </c>
      <c r="O137" s="74"/>
    </row>
    <row r="138" spans="1:15" x14ac:dyDescent="0.3">
      <c r="A138" s="74"/>
      <c r="B138" s="74"/>
      <c r="C138" s="74"/>
      <c r="D138" s="74"/>
      <c r="E138" s="74"/>
      <c r="F138" s="74"/>
      <c r="G138" s="74"/>
      <c r="H138" s="74"/>
      <c r="I138" s="74"/>
      <c r="J138" s="74"/>
      <c r="K138" s="74"/>
      <c r="L138" s="74" t="s">
        <v>55</v>
      </c>
      <c r="M138" s="77">
        <f>'Danica Pensjonsforsikring'!F11-'Danica Pensjonsforsikring'!F12+'Danica Pensjonsforsikring'!F34-'Danica Pensjonsforsikring'!F35+'Danica Pensjonsforsikring'!F38-'Danica Pensjonsforsikring'!F39+'Danica Pensjonsforsikring'!F111-'Danica Pensjonsforsikring'!F119+'Danica Pensjonsforsikring'!F136-'Danica Pensjonsforsikring'!F137</f>
        <v>161022.16700000002</v>
      </c>
      <c r="N138" s="77">
        <f>'Danica Pensjonsforsikring'!G11-'Danica Pensjonsforsikring'!G12+'Danica Pensjonsforsikring'!G34-'Danica Pensjonsforsikring'!G35+'Danica Pensjonsforsikring'!G38-'Danica Pensjonsforsikring'!G39+'Danica Pensjonsforsikring'!G111-'Danica Pensjonsforsikring'!G119+'Danica Pensjonsforsikring'!G136-'Danica Pensjonsforsikring'!G137</f>
        <v>-129055.09700000001</v>
      </c>
      <c r="O138" s="74"/>
    </row>
    <row r="139" spans="1:15" x14ac:dyDescent="0.3">
      <c r="A139" s="74"/>
      <c r="B139" s="74"/>
      <c r="C139" s="74"/>
      <c r="D139" s="74"/>
      <c r="E139" s="74"/>
      <c r="F139" s="74"/>
      <c r="G139" s="74"/>
      <c r="H139" s="74"/>
      <c r="I139" s="74"/>
      <c r="J139" s="74"/>
      <c r="K139" s="74"/>
      <c r="L139" s="74" t="s">
        <v>56</v>
      </c>
      <c r="M139" s="77">
        <f>'DNB Livsforsikring'!F11-'DNB Livsforsikring'!F12+'DNB Livsforsikring'!F34-'DNB Livsforsikring'!F35+'DNB Livsforsikring'!F38-'DNB Livsforsikring'!F39+'DNB Livsforsikring'!F111-'DNB Livsforsikring'!F119+'DNB Livsforsikring'!F136-'DNB Livsforsikring'!F137</f>
        <v>1424944</v>
      </c>
      <c r="N139" s="77">
        <f>'DNB Livsforsikring'!G11-'DNB Livsforsikring'!G12+'DNB Livsforsikring'!G34-'DNB Livsforsikring'!G35+'DNB Livsforsikring'!G38-'DNB Livsforsikring'!G39+'DNB Livsforsikring'!G111-'DNB Livsforsikring'!G119+'DNB Livsforsikring'!G136-'DNB Livsforsikring'!G137</f>
        <v>-867214</v>
      </c>
      <c r="O139" s="74"/>
    </row>
    <row r="140" spans="1:15" x14ac:dyDescent="0.3">
      <c r="A140" s="74"/>
      <c r="B140" s="74"/>
      <c r="C140" s="74"/>
      <c r="D140" s="74"/>
      <c r="E140" s="74"/>
      <c r="F140" s="74"/>
      <c r="G140" s="74"/>
      <c r="H140" s="74"/>
      <c r="I140" s="74"/>
      <c r="J140" s="74"/>
      <c r="K140" s="74"/>
      <c r="L140" s="74" t="s">
        <v>58</v>
      </c>
      <c r="M140" s="77">
        <f>'Frende Livsforsikring'!F11-'Frende Livsforsikring'!F12+'Frende Livsforsikring'!F34-'Frende Livsforsikring'!F35+'Frende Livsforsikring'!F38-'Frende Livsforsikring'!F39+'Frende Livsforsikring'!F111-'Frende Livsforsikring'!F119+'Frende Livsforsikring'!F136-'Frende Livsforsikring'!F137</f>
        <v>-35332.91399999999</v>
      </c>
      <c r="N140" s="77">
        <f>'Frende Livsforsikring'!G11-'Frende Livsforsikring'!G12+'Frende Livsforsikring'!G34-'Frende Livsforsikring'!G35+'Frende Livsforsikring'!G38-'Frende Livsforsikring'!G39+'Frende Livsforsikring'!G111-'Frende Livsforsikring'!G119+'Frende Livsforsikring'!G136-'Frende Livsforsikring'!G137</f>
        <v>-58437.728999999999</v>
      </c>
      <c r="O140" s="74"/>
    </row>
    <row r="141" spans="1:15" x14ac:dyDescent="0.3">
      <c r="A141" s="74"/>
      <c r="B141" s="74"/>
      <c r="C141" s="74"/>
      <c r="D141" s="74"/>
      <c r="E141" s="74"/>
      <c r="F141" s="74"/>
      <c r="G141" s="74"/>
      <c r="H141" s="74"/>
      <c r="I141" s="74"/>
      <c r="J141" s="74"/>
      <c r="K141" s="74"/>
      <c r="L141" s="79" t="s">
        <v>61</v>
      </c>
      <c r="M141" s="77">
        <f>'Gjensidige Pensjon'!F11-'Gjensidige Pensjon'!F12+'Gjensidige Pensjon'!F34-'Gjensidige Pensjon'!F35+'Gjensidige Pensjon'!F38-'Gjensidige Pensjon'!F39+'Gjensidige Pensjon'!F111-'Gjensidige Pensjon'!F119+'Gjensidige Pensjon'!F136-'Gjensidige Pensjon'!F137</f>
        <v>835231</v>
      </c>
      <c r="N141" s="77">
        <f>'Gjensidige Pensjon'!G11-'Gjensidige Pensjon'!G12+'Gjensidige Pensjon'!G34-'Gjensidige Pensjon'!G35+'Gjensidige Pensjon'!G38-'Gjensidige Pensjon'!G39+'Gjensidige Pensjon'!G111-'Gjensidige Pensjon'!G119+'Gjensidige Pensjon'!G136-'Gjensidige Pensjon'!G137</f>
        <v>101669</v>
      </c>
      <c r="O141" s="74"/>
    </row>
    <row r="142" spans="1:15" x14ac:dyDescent="0.3">
      <c r="A142" s="74"/>
      <c r="B142" s="74"/>
      <c r="C142" s="74"/>
      <c r="D142" s="74"/>
      <c r="E142" s="74"/>
      <c r="F142" s="74"/>
      <c r="G142" s="74"/>
      <c r="H142" s="74"/>
      <c r="I142" s="74"/>
      <c r="J142" s="74"/>
      <c r="K142" s="74"/>
      <c r="L142" s="74" t="s">
        <v>65</v>
      </c>
      <c r="M142" s="77">
        <f>'KLP Bedriftspensjon AS'!F11-'KLP Bedriftspensjon AS'!F12+'KLP Bedriftspensjon AS'!F34-'KLP Bedriftspensjon AS'!F35+'KLP Bedriftspensjon AS'!F38-'KLP Bedriftspensjon AS'!F39+'KLP Bedriftspensjon AS'!F111-'KLP Bedriftspensjon AS'!F119+'KLP Bedriftspensjon AS'!F136-'KLP Bedriftspensjon AS'!F137</f>
        <v>264421</v>
      </c>
      <c r="N142" s="77">
        <f>'KLP Bedriftspensjon AS'!G11-'KLP Bedriftspensjon AS'!G12+'KLP Bedriftspensjon AS'!G34-'KLP Bedriftspensjon AS'!G35+'KLP Bedriftspensjon AS'!G38-'KLP Bedriftspensjon AS'!G39+'KLP Bedriftspensjon AS'!G111-'KLP Bedriftspensjon AS'!G119+'KLP Bedriftspensjon AS'!G136-'KLP Bedriftspensjon AS'!G137</f>
        <v>160568</v>
      </c>
      <c r="O142" s="74"/>
    </row>
    <row r="143" spans="1:15" x14ac:dyDescent="0.3">
      <c r="A143" s="74"/>
      <c r="B143" s="74"/>
      <c r="C143" s="74"/>
      <c r="D143" s="74"/>
      <c r="E143" s="74"/>
      <c r="F143" s="74"/>
      <c r="G143" s="74"/>
      <c r="H143" s="74"/>
      <c r="I143" s="74"/>
      <c r="J143" s="74"/>
      <c r="K143" s="74"/>
      <c r="L143" s="74" t="s">
        <v>69</v>
      </c>
      <c r="M143" s="77">
        <f>'Nordea Liv '!F11-'Nordea Liv '!F12+'Nordea Liv '!F34-'Nordea Liv '!F35+'Nordea Liv '!F38-'Nordea Liv '!F39+'Nordea Liv '!F111-'Nordea Liv '!F119+'Nordea Liv '!F136-'Nordea Liv '!F137</f>
        <v>-874319.18146000011</v>
      </c>
      <c r="N143" s="77">
        <f>'Nordea Liv '!G11-'Nordea Liv '!G12+'Nordea Liv '!G34-'Nordea Liv '!G35+'Nordea Liv '!G38-'Nordea Liv '!G39+'Nordea Liv '!G111-'Nordea Liv '!G119+'Nordea Liv '!G136-'Nordea Liv '!G137</f>
        <v>-410143.85060000001</v>
      </c>
      <c r="O143" s="74"/>
    </row>
    <row r="144" spans="1:15" x14ac:dyDescent="0.3">
      <c r="A144" s="74"/>
      <c r="B144" s="74"/>
      <c r="C144" s="74"/>
      <c r="D144" s="74"/>
      <c r="E144" s="74"/>
      <c r="F144" s="74"/>
      <c r="G144" s="74"/>
      <c r="H144" s="74"/>
      <c r="I144" s="74"/>
      <c r="J144" s="74"/>
      <c r="K144" s="74"/>
      <c r="L144" s="74" t="s">
        <v>75</v>
      </c>
      <c r="M144" s="77">
        <f>'SHB Liv'!F11-'SHB Liv'!F12+'SHB Liv'!F34-'SHB Liv'!F35+'SHB Liv'!F38-'SHB Liv'!F39+'SHB Liv'!F111-'SHB Liv'!F119+'SHB Liv'!F136-'SHB Liv'!F137</f>
        <v>42014</v>
      </c>
      <c r="N144" s="77">
        <f>'SHB Liv'!G11-'SHB Liv'!G12+'SHB Liv'!G34-'SHB Liv'!G35+'SHB Liv'!G38-'SHB Liv'!G39+'SHB Liv'!G111-'SHB Liv'!G119+'SHB Liv'!G136-'SHB Liv'!G137</f>
        <v>100114</v>
      </c>
      <c r="O144" s="74"/>
    </row>
    <row r="145" spans="1:15" x14ac:dyDescent="0.3">
      <c r="A145" s="74"/>
      <c r="B145" s="74"/>
      <c r="C145" s="74"/>
      <c r="D145" s="74"/>
      <c r="E145" s="74"/>
      <c r="F145" s="74"/>
      <c r="G145" s="74"/>
      <c r="H145" s="74"/>
      <c r="I145" s="74"/>
      <c r="J145" s="74"/>
      <c r="K145" s="74"/>
      <c r="L145" s="74" t="s">
        <v>71</v>
      </c>
      <c r="M145" s="77">
        <f>'Sparebank 1'!F11-'Sparebank 1'!F12+'Sparebank 1'!F34-'Sparebank 1'!F35+'Sparebank 1'!F38-'Sparebank 1'!F39+'Sparebank 1'!F111-'Sparebank 1'!F119+'Sparebank 1'!F136-'Sparebank 1'!F137</f>
        <v>413293.57460000005</v>
      </c>
      <c r="N145" s="77">
        <f>'Sparebank 1'!G11-'Sparebank 1'!G12+'Sparebank 1'!G34-'Sparebank 1'!G35+'Sparebank 1'!G38-'Sparebank 1'!G39+'Sparebank 1'!G111-'Sparebank 1'!G119+'Sparebank 1'!G136-'Sparebank 1'!G137</f>
        <v>1294387.70279</v>
      </c>
      <c r="O145" s="74"/>
    </row>
    <row r="146" spans="1:15" x14ac:dyDescent="0.3">
      <c r="A146" s="74"/>
      <c r="B146" s="74"/>
      <c r="C146" s="74"/>
      <c r="D146" s="74"/>
      <c r="E146" s="74"/>
      <c r="F146" s="74"/>
      <c r="G146" s="74"/>
      <c r="H146" s="74"/>
      <c r="I146" s="74"/>
      <c r="J146" s="74"/>
      <c r="K146" s="74"/>
      <c r="L146" s="74" t="s">
        <v>76</v>
      </c>
      <c r="M146" s="77">
        <f>'Storebrand Livsforsikring'!F11-'Storebrand Livsforsikring'!F12+'Storebrand Livsforsikring'!F34-'Storebrand Livsforsikring'!F35+'Storebrand Livsforsikring'!F38-'Storebrand Livsforsikring'!F39+'Storebrand Livsforsikring'!F111-'Storebrand Livsforsikring'!F119+'Storebrand Livsforsikring'!F136-'Storebrand Livsforsikring'!F137</f>
        <v>-2167031.818</v>
      </c>
      <c r="N146" s="77">
        <f>'Storebrand Livsforsikring'!G11-'Storebrand Livsforsikring'!G12+'Storebrand Livsforsikring'!G34-'Storebrand Livsforsikring'!G35+'Storebrand Livsforsikring'!G38-'Storebrand Livsforsikring'!G39+'Storebrand Livsforsikring'!G111-'Storebrand Livsforsikring'!G119+'Storebrand Livsforsikring'!G136-'Storebrand Livsforsikring'!G137</f>
        <v>-744724.32599999988</v>
      </c>
      <c r="O146" s="74"/>
    </row>
    <row r="147" spans="1:15" x14ac:dyDescent="0.3">
      <c r="A147" s="74"/>
      <c r="B147" s="74"/>
      <c r="C147" s="74"/>
      <c r="D147" s="74"/>
      <c r="E147" s="74"/>
      <c r="F147" s="74"/>
      <c r="G147" s="74"/>
      <c r="H147" s="74"/>
      <c r="I147" s="74"/>
      <c r="J147" s="74"/>
      <c r="K147" s="74"/>
      <c r="O147" s="74"/>
    </row>
    <row r="148" spans="1:15" x14ac:dyDescent="0.3">
      <c r="A148" s="74"/>
      <c r="B148" s="74"/>
      <c r="C148" s="74"/>
      <c r="D148" s="74"/>
      <c r="E148" s="74"/>
      <c r="F148" s="74"/>
      <c r="G148" s="74"/>
      <c r="H148" s="74"/>
      <c r="I148" s="74"/>
      <c r="J148" s="74"/>
      <c r="K148" s="74"/>
      <c r="O148" s="74"/>
    </row>
    <row r="149" spans="1:15" x14ac:dyDescent="0.3">
      <c r="A149" s="74"/>
      <c r="B149" s="74"/>
      <c r="C149" s="74"/>
      <c r="D149" s="74"/>
      <c r="E149" s="74"/>
      <c r="F149" s="74"/>
      <c r="G149" s="74"/>
      <c r="H149" s="74"/>
      <c r="I149" s="74"/>
      <c r="J149" s="74"/>
      <c r="K149" s="74"/>
      <c r="O149" s="74"/>
    </row>
    <row r="150" spans="1:15" x14ac:dyDescent="0.3">
      <c r="A150" s="74"/>
      <c r="B150" s="74"/>
      <c r="C150" s="74"/>
      <c r="D150" s="74"/>
      <c r="E150" s="74"/>
      <c r="F150" s="74"/>
      <c r="G150" s="74"/>
      <c r="H150" s="74"/>
      <c r="I150" s="74"/>
      <c r="J150" s="74"/>
      <c r="K150" s="74"/>
      <c r="O150" s="74"/>
    </row>
    <row r="151" spans="1:15" x14ac:dyDescent="0.3">
      <c r="A151" s="74"/>
      <c r="B151" s="74"/>
      <c r="C151" s="74"/>
      <c r="D151" s="74"/>
      <c r="E151" s="74"/>
      <c r="F151" s="74"/>
      <c r="G151" s="74"/>
      <c r="H151" s="74"/>
      <c r="I151" s="74"/>
      <c r="J151" s="74"/>
      <c r="K151" s="74"/>
      <c r="O151" s="74"/>
    </row>
    <row r="152" spans="1:15" x14ac:dyDescent="0.3">
      <c r="A152" s="74"/>
      <c r="B152" s="74"/>
      <c r="C152" s="74"/>
      <c r="D152" s="74"/>
      <c r="E152" s="74"/>
      <c r="F152" s="74"/>
      <c r="G152" s="74"/>
      <c r="H152" s="74"/>
      <c r="I152" s="74"/>
      <c r="J152" s="74"/>
      <c r="K152" s="74"/>
      <c r="O152" s="74"/>
    </row>
    <row r="153" spans="1:15" x14ac:dyDescent="0.3">
      <c r="A153" s="74"/>
      <c r="B153" s="74"/>
      <c r="C153" s="74"/>
      <c r="D153" s="74"/>
      <c r="E153" s="74"/>
      <c r="F153" s="74"/>
      <c r="G153" s="74"/>
      <c r="H153" s="74"/>
      <c r="I153" s="74"/>
      <c r="J153" s="74"/>
      <c r="K153" s="74"/>
      <c r="O153" s="74"/>
    </row>
    <row r="154" spans="1:15" x14ac:dyDescent="0.3">
      <c r="A154" s="74"/>
      <c r="B154" s="74"/>
      <c r="C154" s="74"/>
      <c r="D154" s="74"/>
      <c r="E154" s="74"/>
      <c r="F154" s="74"/>
      <c r="G154" s="74"/>
      <c r="H154" s="74"/>
      <c r="I154" s="74"/>
      <c r="J154" s="74"/>
      <c r="K154" s="74"/>
      <c r="O154" s="74"/>
    </row>
    <row r="155" spans="1:15" x14ac:dyDescent="0.3">
      <c r="A155" s="74"/>
      <c r="B155" s="74"/>
      <c r="C155" s="74"/>
      <c r="D155" s="74"/>
      <c r="E155" s="74"/>
      <c r="F155" s="74"/>
      <c r="G155" s="74"/>
      <c r="H155" s="74"/>
      <c r="I155" s="74"/>
      <c r="J155" s="74"/>
      <c r="K155" s="74"/>
      <c r="O155" s="74"/>
    </row>
    <row r="156" spans="1:15" x14ac:dyDescent="0.3">
      <c r="A156" s="74"/>
      <c r="B156" s="74"/>
      <c r="C156" s="74"/>
      <c r="D156" s="74"/>
      <c r="E156" s="74"/>
      <c r="F156" s="74"/>
      <c r="G156" s="74"/>
      <c r="H156" s="74"/>
      <c r="I156" s="74"/>
      <c r="J156" s="74"/>
      <c r="K156" s="74"/>
      <c r="O156" s="74"/>
    </row>
    <row r="157" spans="1:15" x14ac:dyDescent="0.3">
      <c r="A157" s="74"/>
      <c r="B157" s="74"/>
      <c r="C157" s="74"/>
      <c r="D157" s="74"/>
      <c r="E157" s="74"/>
      <c r="F157" s="74"/>
      <c r="G157" s="74"/>
      <c r="H157" s="74"/>
      <c r="I157" s="74"/>
      <c r="J157" s="74"/>
      <c r="K157" s="74"/>
      <c r="O157" s="74"/>
    </row>
    <row r="158" spans="1:15" x14ac:dyDescent="0.3">
      <c r="O158" s="74"/>
    </row>
    <row r="159" spans="1:15" x14ac:dyDescent="0.3">
      <c r="O159" s="74"/>
    </row>
    <row r="160" spans="1:15" x14ac:dyDescent="0.3">
      <c r="O160" s="74"/>
    </row>
    <row r="161" spans="1:15" x14ac:dyDescent="0.3">
      <c r="O161" s="74"/>
    </row>
    <row r="162" spans="1:15" x14ac:dyDescent="0.3">
      <c r="O162" s="74"/>
    </row>
    <row r="163" spans="1:15" x14ac:dyDescent="0.3">
      <c r="O163" s="74"/>
    </row>
    <row r="164" spans="1:15" x14ac:dyDescent="0.3">
      <c r="O164" s="74"/>
    </row>
    <row r="165" spans="1:15" x14ac:dyDescent="0.3">
      <c r="O165" s="74"/>
    </row>
    <row r="166" spans="1:15" x14ac:dyDescent="0.3">
      <c r="O166" s="74"/>
    </row>
    <row r="167" spans="1:15" x14ac:dyDescent="0.3">
      <c r="O167" s="74"/>
    </row>
    <row r="168" spans="1:15" x14ac:dyDescent="0.3">
      <c r="O168" s="74"/>
    </row>
    <row r="169" spans="1:15" x14ac:dyDescent="0.3">
      <c r="O169" s="74"/>
    </row>
    <row r="170" spans="1:15" x14ac:dyDescent="0.3">
      <c r="O170" s="74"/>
    </row>
    <row r="171" spans="1:15" x14ac:dyDescent="0.3">
      <c r="O171" s="74"/>
    </row>
    <row r="172" spans="1:15" x14ac:dyDescent="0.3">
      <c r="O172" s="74"/>
    </row>
    <row r="173" spans="1:15" x14ac:dyDescent="0.3">
      <c r="O173" s="74"/>
    </row>
    <row r="174" spans="1:15" x14ac:dyDescent="0.3">
      <c r="A174" s="74"/>
      <c r="B174" s="74"/>
      <c r="C174" s="74"/>
      <c r="D174" s="74"/>
      <c r="E174" s="74"/>
      <c r="F174" s="74"/>
      <c r="G174" s="74"/>
      <c r="H174" s="74"/>
      <c r="I174" s="74"/>
      <c r="J174" s="74"/>
      <c r="K174" s="74"/>
      <c r="O174" s="74"/>
    </row>
    <row r="175" spans="1:15" x14ac:dyDescent="0.3">
      <c r="A175" s="74"/>
      <c r="B175" s="74"/>
      <c r="C175" s="74"/>
      <c r="D175" s="74"/>
      <c r="E175" s="74"/>
      <c r="F175" s="74"/>
      <c r="G175" s="74"/>
      <c r="H175" s="74"/>
      <c r="I175" s="74"/>
      <c r="J175" s="74"/>
      <c r="K175" s="74"/>
      <c r="O175" s="74"/>
    </row>
    <row r="176" spans="1:15" x14ac:dyDescent="0.3">
      <c r="A176" s="74"/>
      <c r="B176" s="74"/>
      <c r="C176" s="74"/>
      <c r="D176" s="74"/>
      <c r="E176" s="74"/>
      <c r="F176" s="74"/>
      <c r="G176" s="74"/>
      <c r="H176" s="74"/>
      <c r="I176" s="74"/>
      <c r="J176" s="74"/>
      <c r="K176" s="74"/>
      <c r="O176" s="74"/>
    </row>
    <row r="177" spans="1:15" x14ac:dyDescent="0.3">
      <c r="A177" s="74"/>
      <c r="B177" s="74"/>
      <c r="C177" s="74"/>
      <c r="D177" s="74"/>
      <c r="E177" s="74"/>
      <c r="F177" s="74"/>
      <c r="G177" s="74"/>
      <c r="H177" s="74"/>
      <c r="I177" s="74"/>
      <c r="J177" s="74"/>
      <c r="K177" s="74"/>
      <c r="O177" s="74"/>
    </row>
    <row r="178" spans="1:15" x14ac:dyDescent="0.3">
      <c r="A178" s="74"/>
      <c r="B178" s="74"/>
      <c r="C178" s="74"/>
      <c r="D178" s="74"/>
      <c r="E178" s="74"/>
      <c r="F178" s="74"/>
      <c r="G178" s="74"/>
      <c r="H178" s="74"/>
      <c r="I178" s="74"/>
      <c r="J178" s="74"/>
      <c r="K178" s="74"/>
      <c r="O178" s="74"/>
    </row>
    <row r="179" spans="1:15" x14ac:dyDescent="0.3">
      <c r="A179" s="74"/>
      <c r="B179" s="74"/>
      <c r="C179" s="74"/>
      <c r="D179" s="74"/>
      <c r="E179" s="74"/>
      <c r="F179" s="74"/>
      <c r="G179" s="74"/>
      <c r="H179" s="74"/>
      <c r="I179" s="74"/>
      <c r="J179" s="74"/>
      <c r="K179" s="74"/>
      <c r="O179" s="74"/>
    </row>
    <row r="180" spans="1:15" x14ac:dyDescent="0.3">
      <c r="A180" s="74"/>
      <c r="B180" s="74"/>
      <c r="C180" s="74"/>
      <c r="D180" s="74"/>
      <c r="E180" s="74"/>
      <c r="F180" s="74"/>
      <c r="G180" s="74"/>
      <c r="H180" s="74"/>
      <c r="I180" s="74"/>
      <c r="J180" s="74"/>
      <c r="K180" s="74"/>
      <c r="O180" s="74"/>
    </row>
  </sheetData>
  <hyperlinks>
    <hyperlink ref="A1" location="Innhold!A1" display="Tilbake" xr:uid="{00000000-0004-0000-0200-000000000000}"/>
  </hyperlink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32"/>
  <dimension ref="A1:N144"/>
  <sheetViews>
    <sheetView showGridLines="0" zoomScale="90" zoomScaleNormal="90" workbookViewId="0"/>
  </sheetViews>
  <sheetFormatPr baseColWidth="10" defaultColWidth="11.42578125" defaultRowHeight="12.75" x14ac:dyDescent="0.2"/>
  <cols>
    <col min="1" max="1" width="43"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130</v>
      </c>
      <c r="B1" s="695">
        <v>8</v>
      </c>
      <c r="C1" s="250" t="s">
        <v>105</v>
      </c>
      <c r="D1" s="26"/>
      <c r="E1" s="26"/>
      <c r="F1" s="26"/>
      <c r="G1" s="26"/>
      <c r="H1" s="26"/>
      <c r="I1" s="26"/>
      <c r="J1" s="26"/>
      <c r="K1" s="26"/>
      <c r="L1" s="26"/>
      <c r="M1" s="26"/>
    </row>
    <row r="2" spans="1:14" ht="15.75" x14ac:dyDescent="0.25">
      <c r="A2" s="164" t="s">
        <v>28</v>
      </c>
      <c r="B2" s="727"/>
      <c r="C2" s="727"/>
      <c r="D2" s="727"/>
      <c r="E2" s="300"/>
      <c r="F2" s="727"/>
      <c r="G2" s="727"/>
      <c r="H2" s="727"/>
      <c r="I2" s="300"/>
      <c r="J2" s="727"/>
      <c r="K2" s="727"/>
      <c r="L2" s="727"/>
      <c r="M2" s="300"/>
    </row>
    <row r="3" spans="1:14" ht="15.75" x14ac:dyDescent="0.25">
      <c r="A3" s="162"/>
      <c r="B3" s="300"/>
      <c r="C3" s="300"/>
      <c r="D3" s="300"/>
      <c r="E3" s="300"/>
      <c r="F3" s="300"/>
      <c r="G3" s="300"/>
      <c r="H3" s="300"/>
      <c r="I3" s="300"/>
      <c r="J3" s="300"/>
      <c r="K3" s="300"/>
      <c r="L3" s="300"/>
      <c r="M3" s="300"/>
    </row>
    <row r="4" spans="1:14" x14ac:dyDescent="0.2">
      <c r="A4" s="143"/>
      <c r="B4" s="724" t="s">
        <v>0</v>
      </c>
      <c r="C4" s="725"/>
      <c r="D4" s="725"/>
      <c r="E4" s="302"/>
      <c r="F4" s="724" t="s">
        <v>1</v>
      </c>
      <c r="G4" s="725"/>
      <c r="H4" s="725"/>
      <c r="I4" s="305"/>
      <c r="J4" s="724" t="s">
        <v>2</v>
      </c>
      <c r="K4" s="725"/>
      <c r="L4" s="725"/>
      <c r="M4" s="305"/>
    </row>
    <row r="5" spans="1:14" x14ac:dyDescent="0.2">
      <c r="A5" s="157"/>
      <c r="B5" s="151" t="s">
        <v>372</v>
      </c>
      <c r="C5" s="151" t="s">
        <v>373</v>
      </c>
      <c r="D5" s="246" t="s">
        <v>3</v>
      </c>
      <c r="E5" s="306" t="s">
        <v>29</v>
      </c>
      <c r="F5" s="151" t="s">
        <v>372</v>
      </c>
      <c r="G5" s="151" t="s">
        <v>373</v>
      </c>
      <c r="H5" s="246" t="s">
        <v>3</v>
      </c>
      <c r="I5" s="161" t="s">
        <v>29</v>
      </c>
      <c r="J5" s="151" t="s">
        <v>372</v>
      </c>
      <c r="K5" s="151" t="s">
        <v>373</v>
      </c>
      <c r="L5" s="246" t="s">
        <v>3</v>
      </c>
      <c r="M5" s="161" t="s">
        <v>29</v>
      </c>
    </row>
    <row r="6" spans="1:14" x14ac:dyDescent="0.2">
      <c r="A6" s="691"/>
      <c r="B6" s="155"/>
      <c r="C6" s="155"/>
      <c r="D6" s="248" t="s">
        <v>4</v>
      </c>
      <c r="E6" s="155" t="s">
        <v>30</v>
      </c>
      <c r="F6" s="160"/>
      <c r="G6" s="160"/>
      <c r="H6" s="246" t="s">
        <v>4</v>
      </c>
      <c r="I6" s="155" t="s">
        <v>30</v>
      </c>
      <c r="J6" s="160"/>
      <c r="K6" s="160"/>
      <c r="L6" s="246" t="s">
        <v>4</v>
      </c>
      <c r="M6" s="155" t="s">
        <v>30</v>
      </c>
    </row>
    <row r="7" spans="1:14" ht="15.75" x14ac:dyDescent="0.2">
      <c r="A7" s="14" t="s">
        <v>23</v>
      </c>
      <c r="B7" s="307"/>
      <c r="C7" s="308"/>
      <c r="D7" s="352"/>
      <c r="E7" s="11"/>
      <c r="F7" s="307"/>
      <c r="G7" s="308"/>
      <c r="H7" s="352"/>
      <c r="I7" s="159"/>
      <c r="J7" s="309"/>
      <c r="K7" s="310"/>
      <c r="L7" s="428"/>
      <c r="M7" s="11"/>
    </row>
    <row r="8" spans="1:14" ht="15.75" x14ac:dyDescent="0.2">
      <c r="A8" s="21" t="s">
        <v>25</v>
      </c>
      <c r="B8" s="283"/>
      <c r="C8" s="284"/>
      <c r="D8" s="165"/>
      <c r="E8" s="27"/>
      <c r="F8" s="287"/>
      <c r="G8" s="288"/>
      <c r="H8" s="165"/>
      <c r="I8" s="175"/>
      <c r="J8" s="234"/>
      <c r="K8" s="289"/>
      <c r="L8" s="256"/>
      <c r="M8" s="27"/>
    </row>
    <row r="9" spans="1:14" ht="15.75" x14ac:dyDescent="0.2">
      <c r="A9" s="21" t="s">
        <v>24</v>
      </c>
      <c r="B9" s="283"/>
      <c r="C9" s="284"/>
      <c r="D9" s="165"/>
      <c r="E9" s="27"/>
      <c r="F9" s="287"/>
      <c r="G9" s="288"/>
      <c r="H9" s="165"/>
      <c r="I9" s="175"/>
      <c r="J9" s="234"/>
      <c r="K9" s="289"/>
      <c r="L9" s="256"/>
      <c r="M9" s="27"/>
    </row>
    <row r="10" spans="1:14" ht="15.75" x14ac:dyDescent="0.2">
      <c r="A10" s="13" t="s">
        <v>383</v>
      </c>
      <c r="B10" s="311"/>
      <c r="C10" s="312"/>
      <c r="D10" s="170"/>
      <c r="E10" s="11"/>
      <c r="F10" s="311"/>
      <c r="G10" s="312"/>
      <c r="H10" s="170"/>
      <c r="I10" s="159"/>
      <c r="J10" s="309"/>
      <c r="K10" s="310"/>
      <c r="L10" s="429"/>
      <c r="M10" s="11"/>
    </row>
    <row r="11" spans="1:14" s="43" customFormat="1" ht="15.75" x14ac:dyDescent="0.2">
      <c r="A11" s="13" t="s">
        <v>384</v>
      </c>
      <c r="B11" s="311"/>
      <c r="C11" s="312"/>
      <c r="D11" s="170"/>
      <c r="E11" s="11"/>
      <c r="F11" s="311"/>
      <c r="G11" s="312"/>
      <c r="H11" s="170"/>
      <c r="I11" s="159"/>
      <c r="J11" s="309"/>
      <c r="K11" s="310"/>
      <c r="L11" s="429"/>
      <c r="M11" s="11"/>
      <c r="N11" s="142"/>
    </row>
    <row r="12" spans="1:14" s="43" customFormat="1" ht="15.75" x14ac:dyDescent="0.2">
      <c r="A12" s="41" t="s">
        <v>385</v>
      </c>
      <c r="B12" s="313"/>
      <c r="C12" s="314"/>
      <c r="D12" s="168"/>
      <c r="E12" s="36"/>
      <c r="F12" s="313"/>
      <c r="G12" s="314"/>
      <c r="H12" s="168"/>
      <c r="I12" s="168"/>
      <c r="J12" s="315"/>
      <c r="K12" s="316"/>
      <c r="L12" s="430"/>
      <c r="M12" s="36"/>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271</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268</v>
      </c>
      <c r="B17" s="156"/>
      <c r="C17" s="156"/>
      <c r="D17" s="150"/>
      <c r="E17" s="150"/>
      <c r="F17" s="156"/>
      <c r="G17" s="156"/>
      <c r="H17" s="156"/>
      <c r="I17" s="156"/>
      <c r="J17" s="156"/>
      <c r="K17" s="156"/>
      <c r="L17" s="156"/>
      <c r="M17" s="156"/>
    </row>
    <row r="18" spans="1:14" ht="15.75" x14ac:dyDescent="0.25">
      <c r="B18" s="728"/>
      <c r="C18" s="728"/>
      <c r="D18" s="728"/>
      <c r="E18" s="300"/>
      <c r="F18" s="728"/>
      <c r="G18" s="728"/>
      <c r="H18" s="728"/>
      <c r="I18" s="300"/>
      <c r="J18" s="728"/>
      <c r="K18" s="728"/>
      <c r="L18" s="728"/>
      <c r="M18" s="300"/>
    </row>
    <row r="19" spans="1:14" x14ac:dyDescent="0.2">
      <c r="A19" s="143"/>
      <c r="B19" s="724" t="s">
        <v>0</v>
      </c>
      <c r="C19" s="725"/>
      <c r="D19" s="725"/>
      <c r="E19" s="302"/>
      <c r="F19" s="724" t="s">
        <v>1</v>
      </c>
      <c r="G19" s="725"/>
      <c r="H19" s="725"/>
      <c r="I19" s="305"/>
      <c r="J19" s="724" t="s">
        <v>2</v>
      </c>
      <c r="K19" s="725"/>
      <c r="L19" s="725"/>
      <c r="M19" s="305"/>
    </row>
    <row r="20" spans="1:14" x14ac:dyDescent="0.2">
      <c r="A20" s="140" t="s">
        <v>5</v>
      </c>
      <c r="B20" s="243" t="s">
        <v>372</v>
      </c>
      <c r="C20" s="243" t="s">
        <v>373</v>
      </c>
      <c r="D20" s="161" t="s">
        <v>3</v>
      </c>
      <c r="E20" s="306" t="s">
        <v>29</v>
      </c>
      <c r="F20" s="243" t="s">
        <v>372</v>
      </c>
      <c r="G20" s="243" t="s">
        <v>373</v>
      </c>
      <c r="H20" s="161" t="s">
        <v>3</v>
      </c>
      <c r="I20" s="161" t="s">
        <v>29</v>
      </c>
      <c r="J20" s="243" t="s">
        <v>372</v>
      </c>
      <c r="K20" s="243" t="s">
        <v>373</v>
      </c>
      <c r="L20" s="161" t="s">
        <v>3</v>
      </c>
      <c r="M20" s="161" t="s">
        <v>29</v>
      </c>
    </row>
    <row r="21" spans="1:14" x14ac:dyDescent="0.2">
      <c r="A21" s="692"/>
      <c r="B21" s="155"/>
      <c r="C21" s="155"/>
      <c r="D21" s="248" t="s">
        <v>4</v>
      </c>
      <c r="E21" s="155" t="s">
        <v>30</v>
      </c>
      <c r="F21" s="160"/>
      <c r="G21" s="160"/>
      <c r="H21" s="246" t="s">
        <v>4</v>
      </c>
      <c r="I21" s="155" t="s">
        <v>30</v>
      </c>
      <c r="J21" s="160"/>
      <c r="K21" s="160"/>
      <c r="L21" s="155" t="s">
        <v>4</v>
      </c>
      <c r="M21" s="155" t="s">
        <v>30</v>
      </c>
    </row>
    <row r="22" spans="1:14" ht="15.75" x14ac:dyDescent="0.2">
      <c r="A22" s="14" t="s">
        <v>23</v>
      </c>
      <c r="B22" s="318"/>
      <c r="C22" s="318"/>
      <c r="D22" s="352"/>
      <c r="E22" s="11"/>
      <c r="F22" s="319"/>
      <c r="G22" s="319"/>
      <c r="H22" s="352"/>
      <c r="I22" s="11"/>
      <c r="J22" s="317"/>
      <c r="K22" s="317"/>
      <c r="L22" s="428"/>
      <c r="M22" s="24"/>
    </row>
    <row r="23" spans="1:14" ht="15.75" x14ac:dyDescent="0.2">
      <c r="A23" s="297" t="s">
        <v>392</v>
      </c>
      <c r="B23" s="283"/>
      <c r="C23" s="283"/>
      <c r="D23" s="165"/>
      <c r="E23" s="11"/>
      <c r="F23" s="292"/>
      <c r="G23" s="292"/>
      <c r="H23" s="165"/>
      <c r="I23" s="418"/>
      <c r="J23" s="292"/>
      <c r="K23" s="292"/>
      <c r="L23" s="165"/>
      <c r="M23" s="23"/>
    </row>
    <row r="24" spans="1:14" ht="15.75" x14ac:dyDescent="0.2">
      <c r="A24" s="297" t="s">
        <v>393</v>
      </c>
      <c r="B24" s="283"/>
      <c r="C24" s="283"/>
      <c r="D24" s="165"/>
      <c r="E24" s="11"/>
      <c r="F24" s="292"/>
      <c r="G24" s="292"/>
      <c r="H24" s="165"/>
      <c r="I24" s="418"/>
      <c r="J24" s="292"/>
      <c r="K24" s="292"/>
      <c r="L24" s="165"/>
      <c r="M24" s="23"/>
    </row>
    <row r="25" spans="1:14" ht="15.75" x14ac:dyDescent="0.2">
      <c r="A25" s="297" t="s">
        <v>394</v>
      </c>
      <c r="B25" s="283"/>
      <c r="C25" s="283"/>
      <c r="D25" s="165"/>
      <c r="E25" s="11"/>
      <c r="F25" s="292"/>
      <c r="G25" s="292"/>
      <c r="H25" s="165"/>
      <c r="I25" s="418"/>
      <c r="J25" s="292"/>
      <c r="K25" s="292"/>
      <c r="L25" s="165"/>
      <c r="M25" s="23"/>
    </row>
    <row r="26" spans="1:14" ht="15.75" x14ac:dyDescent="0.2">
      <c r="A26" s="297" t="s">
        <v>395</v>
      </c>
      <c r="B26" s="283"/>
      <c r="C26" s="283"/>
      <c r="D26" s="165"/>
      <c r="E26" s="11"/>
      <c r="F26" s="292"/>
      <c r="G26" s="292"/>
      <c r="H26" s="165"/>
      <c r="I26" s="418"/>
      <c r="J26" s="292"/>
      <c r="K26" s="292"/>
      <c r="L26" s="165"/>
      <c r="M26" s="23"/>
    </row>
    <row r="27" spans="1:14" x14ac:dyDescent="0.2">
      <c r="A27" s="297" t="s">
        <v>11</v>
      </c>
      <c r="B27" s="283"/>
      <c r="C27" s="283"/>
      <c r="D27" s="165"/>
      <c r="E27" s="11"/>
      <c r="F27" s="292"/>
      <c r="G27" s="292"/>
      <c r="H27" s="165"/>
      <c r="I27" s="418"/>
      <c r="J27" s="292"/>
      <c r="K27" s="292"/>
      <c r="L27" s="165"/>
      <c r="M27" s="23"/>
    </row>
    <row r="28" spans="1:14" ht="15.75" x14ac:dyDescent="0.2">
      <c r="A28" s="49" t="s">
        <v>272</v>
      </c>
      <c r="B28" s="44"/>
      <c r="C28" s="289"/>
      <c r="D28" s="165"/>
      <c r="E28" s="11"/>
      <c r="F28" s="234"/>
      <c r="G28" s="289"/>
      <c r="H28" s="165"/>
      <c r="I28" s="27"/>
      <c r="J28" s="44"/>
      <c r="K28" s="44"/>
      <c r="L28" s="256"/>
      <c r="M28" s="23"/>
    </row>
    <row r="29" spans="1:14" s="3" customFormat="1" ht="15.75" x14ac:dyDescent="0.2">
      <c r="A29" s="13" t="s">
        <v>383</v>
      </c>
      <c r="B29" s="236"/>
      <c r="C29" s="236"/>
      <c r="D29" s="170"/>
      <c r="E29" s="11"/>
      <c r="F29" s="309"/>
      <c r="G29" s="309"/>
      <c r="H29" s="170"/>
      <c r="I29" s="11"/>
      <c r="J29" s="236"/>
      <c r="K29" s="236"/>
      <c r="L29" s="429"/>
      <c r="M29" s="24"/>
      <c r="N29" s="147"/>
    </row>
    <row r="30" spans="1:14" s="3" customFormat="1" ht="15.75" x14ac:dyDescent="0.2">
      <c r="A30" s="297" t="s">
        <v>392</v>
      </c>
      <c r="B30" s="283"/>
      <c r="C30" s="283"/>
      <c r="D30" s="165"/>
      <c r="E30" s="11"/>
      <c r="F30" s="292"/>
      <c r="G30" s="292"/>
      <c r="H30" s="165"/>
      <c r="I30" s="418"/>
      <c r="J30" s="292"/>
      <c r="K30" s="292"/>
      <c r="L30" s="165"/>
      <c r="M30" s="23"/>
      <c r="N30" s="147"/>
    </row>
    <row r="31" spans="1:14" s="3" customFormat="1" ht="15.75" x14ac:dyDescent="0.2">
      <c r="A31" s="297" t="s">
        <v>393</v>
      </c>
      <c r="B31" s="283"/>
      <c r="C31" s="283"/>
      <c r="D31" s="165"/>
      <c r="E31" s="11"/>
      <c r="F31" s="292"/>
      <c r="G31" s="292"/>
      <c r="H31" s="165"/>
      <c r="I31" s="418"/>
      <c r="J31" s="292"/>
      <c r="K31" s="292"/>
      <c r="L31" s="165"/>
      <c r="M31" s="23"/>
      <c r="N31" s="147"/>
    </row>
    <row r="32" spans="1:14" ht="15.75" x14ac:dyDescent="0.2">
      <c r="A32" s="297" t="s">
        <v>394</v>
      </c>
      <c r="B32" s="283"/>
      <c r="C32" s="283"/>
      <c r="D32" s="165"/>
      <c r="E32" s="11"/>
      <c r="F32" s="292"/>
      <c r="G32" s="292"/>
      <c r="H32" s="165"/>
      <c r="I32" s="418"/>
      <c r="J32" s="292"/>
      <c r="K32" s="292"/>
      <c r="L32" s="165"/>
      <c r="M32" s="23"/>
    </row>
    <row r="33" spans="1:14" ht="15.75" x14ac:dyDescent="0.2">
      <c r="A33" s="297" t="s">
        <v>395</v>
      </c>
      <c r="B33" s="283"/>
      <c r="C33" s="283"/>
      <c r="D33" s="165"/>
      <c r="E33" s="11"/>
      <c r="F33" s="292"/>
      <c r="G33" s="292"/>
      <c r="H33" s="165"/>
      <c r="I33" s="418"/>
      <c r="J33" s="292"/>
      <c r="K33" s="292"/>
      <c r="L33" s="165"/>
      <c r="M33" s="23"/>
    </row>
    <row r="34" spans="1:14" ht="15.75" x14ac:dyDescent="0.2">
      <c r="A34" s="13" t="s">
        <v>384</v>
      </c>
      <c r="B34" s="236"/>
      <c r="C34" s="310"/>
      <c r="D34" s="170"/>
      <c r="E34" s="11"/>
      <c r="F34" s="309"/>
      <c r="G34" s="310"/>
      <c r="H34" s="170"/>
      <c r="I34" s="11"/>
      <c r="J34" s="236"/>
      <c r="K34" s="236"/>
      <c r="L34" s="429"/>
      <c r="M34" s="24"/>
    </row>
    <row r="35" spans="1:14" ht="15.75" x14ac:dyDescent="0.2">
      <c r="A35" s="13" t="s">
        <v>385</v>
      </c>
      <c r="B35" s="236"/>
      <c r="C35" s="310"/>
      <c r="D35" s="170"/>
      <c r="E35" s="11"/>
      <c r="F35" s="309"/>
      <c r="G35" s="310"/>
      <c r="H35" s="170"/>
      <c r="I35" s="11"/>
      <c r="J35" s="236"/>
      <c r="K35" s="236"/>
      <c r="L35" s="429"/>
      <c r="M35" s="24"/>
    </row>
    <row r="36" spans="1:14" ht="15.75" x14ac:dyDescent="0.2">
      <c r="A36" s="12" t="s">
        <v>280</v>
      </c>
      <c r="B36" s="236"/>
      <c r="C36" s="310"/>
      <c r="D36" s="170"/>
      <c r="E36" s="11"/>
      <c r="F36" s="320"/>
      <c r="G36" s="321"/>
      <c r="H36" s="170"/>
      <c r="I36" s="435"/>
      <c r="J36" s="236"/>
      <c r="K36" s="236"/>
      <c r="L36" s="429"/>
      <c r="M36" s="24"/>
    </row>
    <row r="37" spans="1:14" ht="15.75" x14ac:dyDescent="0.2">
      <c r="A37" s="12" t="s">
        <v>387</v>
      </c>
      <c r="B37" s="236"/>
      <c r="C37" s="310"/>
      <c r="D37" s="170"/>
      <c r="E37" s="11"/>
      <c r="F37" s="320"/>
      <c r="G37" s="322"/>
      <c r="H37" s="170"/>
      <c r="I37" s="435"/>
      <c r="J37" s="236"/>
      <c r="K37" s="236"/>
      <c r="L37" s="429"/>
      <c r="M37" s="24"/>
    </row>
    <row r="38" spans="1:14" ht="15.75" x14ac:dyDescent="0.2">
      <c r="A38" s="12" t="s">
        <v>388</v>
      </c>
      <c r="B38" s="236"/>
      <c r="C38" s="310"/>
      <c r="D38" s="433"/>
      <c r="E38" s="24"/>
      <c r="F38" s="320"/>
      <c r="G38" s="321"/>
      <c r="H38" s="170"/>
      <c r="I38" s="435"/>
      <c r="J38" s="236"/>
      <c r="K38" s="236"/>
      <c r="L38" s="429"/>
      <c r="M38" s="24"/>
    </row>
    <row r="39" spans="1:14" ht="15.75" x14ac:dyDescent="0.2">
      <c r="A39" s="18" t="s">
        <v>389</v>
      </c>
      <c r="B39" s="278"/>
      <c r="C39" s="316"/>
      <c r="D39" s="434"/>
      <c r="E39" s="36"/>
      <c r="F39" s="323"/>
      <c r="G39" s="324"/>
      <c r="H39" s="168"/>
      <c r="I39" s="36"/>
      <c r="J39" s="236"/>
      <c r="K39" s="236"/>
      <c r="L39" s="430"/>
      <c r="M39" s="36"/>
    </row>
    <row r="40" spans="1:14" ht="15.75" x14ac:dyDescent="0.25">
      <c r="A40" s="47"/>
      <c r="B40" s="255"/>
      <c r="C40" s="255"/>
      <c r="D40" s="729"/>
      <c r="E40" s="730"/>
      <c r="F40" s="729"/>
      <c r="G40" s="729"/>
      <c r="H40" s="729"/>
      <c r="I40" s="729"/>
      <c r="J40" s="729"/>
      <c r="K40" s="729"/>
      <c r="L40" s="729"/>
      <c r="M40" s="303"/>
    </row>
    <row r="41" spans="1:14" x14ac:dyDescent="0.2">
      <c r="A41" s="154"/>
    </row>
    <row r="42" spans="1:14" ht="15.75" x14ac:dyDescent="0.25">
      <c r="A42" s="146" t="s">
        <v>269</v>
      </c>
      <c r="B42" s="727"/>
      <c r="C42" s="727"/>
      <c r="D42" s="727"/>
      <c r="E42" s="300"/>
      <c r="F42" s="730"/>
      <c r="G42" s="730"/>
      <c r="H42" s="730"/>
      <c r="I42" s="303"/>
      <c r="J42" s="730"/>
      <c r="K42" s="730"/>
      <c r="L42" s="730"/>
      <c r="M42" s="303"/>
    </row>
    <row r="43" spans="1:14" ht="15.75" x14ac:dyDescent="0.25">
      <c r="A43" s="162"/>
      <c r="B43" s="304"/>
      <c r="C43" s="304"/>
      <c r="D43" s="304"/>
      <c r="E43" s="304"/>
      <c r="F43" s="303"/>
      <c r="G43" s="303"/>
      <c r="H43" s="303"/>
      <c r="I43" s="303"/>
      <c r="J43" s="303"/>
      <c r="K43" s="303"/>
      <c r="L43" s="303"/>
      <c r="M43" s="303"/>
    </row>
    <row r="44" spans="1:14" ht="15.75" x14ac:dyDescent="0.25">
      <c r="A44" s="249"/>
      <c r="B44" s="724" t="s">
        <v>0</v>
      </c>
      <c r="C44" s="725"/>
      <c r="D44" s="725"/>
      <c r="E44" s="244"/>
      <c r="F44" s="303"/>
      <c r="G44" s="303"/>
      <c r="H44" s="303"/>
      <c r="I44" s="303"/>
      <c r="J44" s="303"/>
      <c r="K44" s="303"/>
      <c r="L44" s="303"/>
      <c r="M44" s="303"/>
    </row>
    <row r="45" spans="1:14" s="3" customFormat="1" x14ac:dyDescent="0.2">
      <c r="A45" s="140"/>
      <c r="B45" s="172" t="s">
        <v>372</v>
      </c>
      <c r="C45" s="172" t="s">
        <v>373</v>
      </c>
      <c r="D45" s="161" t="s">
        <v>3</v>
      </c>
      <c r="E45" s="161" t="s">
        <v>29</v>
      </c>
      <c r="F45" s="174"/>
      <c r="G45" s="174"/>
      <c r="H45" s="173"/>
      <c r="I45" s="173"/>
      <c r="J45" s="174"/>
      <c r="K45" s="174"/>
      <c r="L45" s="173"/>
      <c r="M45" s="173"/>
      <c r="N45" s="147"/>
    </row>
    <row r="46" spans="1:14" s="3" customFormat="1" x14ac:dyDescent="0.2">
      <c r="A46" s="692"/>
      <c r="B46" s="245"/>
      <c r="C46" s="245"/>
      <c r="D46" s="246" t="s">
        <v>4</v>
      </c>
      <c r="E46" s="155" t="s">
        <v>30</v>
      </c>
      <c r="F46" s="173"/>
      <c r="G46" s="173"/>
      <c r="H46" s="173"/>
      <c r="I46" s="173"/>
      <c r="J46" s="173"/>
      <c r="K46" s="173"/>
      <c r="L46" s="173"/>
      <c r="M46" s="173"/>
      <c r="N46" s="147"/>
    </row>
    <row r="47" spans="1:14" s="3" customFormat="1" ht="15.75" x14ac:dyDescent="0.2">
      <c r="A47" s="14" t="s">
        <v>23</v>
      </c>
      <c r="B47" s="311">
        <v>458748.43799999997</v>
      </c>
      <c r="C47" s="312">
        <v>458835</v>
      </c>
      <c r="D47" s="428">
        <f t="shared" ref="D47:D58" si="0">IF(B47=0, "    ---- ", IF(ABS(ROUND(100/B47*C47-100,1))&lt;999,ROUND(100/B47*C47-100,1),IF(ROUND(100/B47*C47-100,1)&gt;999,999,-999)))</f>
        <v>0</v>
      </c>
      <c r="E47" s="11">
        <f>IFERROR(100/'Skjema total MA'!C47*C47,0)</f>
        <v>15.139268621592679</v>
      </c>
      <c r="F47" s="144"/>
      <c r="G47" s="33"/>
      <c r="H47" s="158"/>
      <c r="I47" s="158"/>
      <c r="J47" s="37"/>
      <c r="K47" s="37"/>
      <c r="L47" s="158"/>
      <c r="M47" s="158"/>
      <c r="N47" s="147"/>
    </row>
    <row r="48" spans="1:14" s="3" customFormat="1" ht="15.75" x14ac:dyDescent="0.2">
      <c r="A48" s="38" t="s">
        <v>396</v>
      </c>
      <c r="B48" s="283">
        <v>179264.53099999999</v>
      </c>
      <c r="C48" s="284">
        <v>177540</v>
      </c>
      <c r="D48" s="256">
        <f t="shared" si="0"/>
        <v>-1</v>
      </c>
      <c r="E48" s="27">
        <f>IFERROR(100/'Skjema total MA'!C48*C48,0)</f>
        <v>10.602059998306945</v>
      </c>
      <c r="F48" s="144"/>
      <c r="G48" s="33"/>
      <c r="H48" s="144"/>
      <c r="I48" s="144"/>
      <c r="J48" s="33"/>
      <c r="K48" s="33"/>
      <c r="L48" s="158"/>
      <c r="M48" s="158"/>
      <c r="N48" s="147"/>
    </row>
    <row r="49" spans="1:14" s="3" customFormat="1" ht="15.75" x14ac:dyDescent="0.2">
      <c r="A49" s="38" t="s">
        <v>397</v>
      </c>
      <c r="B49" s="44">
        <v>279483.90700000001</v>
      </c>
      <c r="C49" s="289">
        <v>281295</v>
      </c>
      <c r="D49" s="256">
        <f>IF(B49=0, "    ---- ", IF(ABS(ROUND(100/B49*C49-100,1))&lt;999,ROUND(100/B49*C49-100,1),IF(ROUND(100/B49*C49-100,1)&gt;999,999,-999)))</f>
        <v>0.6</v>
      </c>
      <c r="E49" s="27">
        <f>IFERROR(100/'Skjema total MA'!C49*C49,0)</f>
        <v>20.741708780364352</v>
      </c>
      <c r="F49" s="144"/>
      <c r="G49" s="33"/>
      <c r="H49" s="144"/>
      <c r="I49" s="144"/>
      <c r="J49" s="37"/>
      <c r="K49" s="37"/>
      <c r="L49" s="158"/>
      <c r="M49" s="158"/>
      <c r="N49" s="147"/>
    </row>
    <row r="50" spans="1:14" s="3" customFormat="1" x14ac:dyDescent="0.2">
      <c r="A50" s="694" t="s">
        <v>6</v>
      </c>
      <c r="B50" s="287" t="s">
        <v>374</v>
      </c>
      <c r="C50" s="288" t="s">
        <v>374</v>
      </c>
      <c r="D50" s="256"/>
      <c r="E50" s="23"/>
      <c r="F50" s="144"/>
      <c r="G50" s="33"/>
      <c r="H50" s="144"/>
      <c r="I50" s="144"/>
      <c r="J50" s="33"/>
      <c r="K50" s="33"/>
      <c r="L50" s="158"/>
      <c r="M50" s="158"/>
      <c r="N50" s="147"/>
    </row>
    <row r="51" spans="1:14" s="3" customFormat="1" x14ac:dyDescent="0.2">
      <c r="A51" s="694" t="s">
        <v>7</v>
      </c>
      <c r="B51" s="287" t="s">
        <v>374</v>
      </c>
      <c r="C51" s="288" t="s">
        <v>374</v>
      </c>
      <c r="D51" s="256"/>
      <c r="E51" s="23"/>
      <c r="F51" s="144"/>
      <c r="G51" s="33"/>
      <c r="H51" s="144"/>
      <c r="I51" s="144"/>
      <c r="J51" s="33"/>
      <c r="K51" s="33"/>
      <c r="L51" s="158"/>
      <c r="M51" s="158"/>
      <c r="N51" s="147"/>
    </row>
    <row r="52" spans="1:14" s="3" customFormat="1" x14ac:dyDescent="0.2">
      <c r="A52" s="694" t="s">
        <v>8</v>
      </c>
      <c r="B52" s="287" t="s">
        <v>374</v>
      </c>
      <c r="C52" s="288" t="s">
        <v>374</v>
      </c>
      <c r="D52" s="256"/>
      <c r="E52" s="23"/>
      <c r="F52" s="144"/>
      <c r="G52" s="33"/>
      <c r="H52" s="144"/>
      <c r="I52" s="144"/>
      <c r="J52" s="33"/>
      <c r="K52" s="33"/>
      <c r="L52" s="158"/>
      <c r="M52" s="158"/>
      <c r="N52" s="147"/>
    </row>
    <row r="53" spans="1:14" s="3" customFormat="1" ht="15.75" x14ac:dyDescent="0.2">
      <c r="A53" s="39" t="s">
        <v>390</v>
      </c>
      <c r="B53" s="311">
        <v>13627.451999999999</v>
      </c>
      <c r="C53" s="312">
        <v>12050.271000000001</v>
      </c>
      <c r="D53" s="429">
        <f t="shared" si="0"/>
        <v>-11.6</v>
      </c>
      <c r="E53" s="11">
        <f>IFERROR(100/'Skjema total MA'!C53*C53,0)</f>
        <v>15.420444249296679</v>
      </c>
      <c r="F53" s="144"/>
      <c r="G53" s="33"/>
      <c r="H53" s="144"/>
      <c r="I53" s="144"/>
      <c r="J53" s="33"/>
      <c r="K53" s="33"/>
      <c r="L53" s="158"/>
      <c r="M53" s="158"/>
      <c r="N53" s="147"/>
    </row>
    <row r="54" spans="1:14" s="3" customFormat="1" ht="15.75" x14ac:dyDescent="0.2">
      <c r="A54" s="38" t="s">
        <v>396</v>
      </c>
      <c r="B54" s="283">
        <v>11444.552</v>
      </c>
      <c r="C54" s="284">
        <v>12050.271000000001</v>
      </c>
      <c r="D54" s="256">
        <f t="shared" si="0"/>
        <v>5.3</v>
      </c>
      <c r="E54" s="27">
        <f>IFERROR(100/'Skjema total MA'!C54*C54,0)</f>
        <v>15.420444249296679</v>
      </c>
      <c r="F54" s="144"/>
      <c r="G54" s="33"/>
      <c r="H54" s="144"/>
      <c r="I54" s="144"/>
      <c r="J54" s="33"/>
      <c r="K54" s="33"/>
      <c r="L54" s="158"/>
      <c r="M54" s="158"/>
      <c r="N54" s="147"/>
    </row>
    <row r="55" spans="1:14" s="3" customFormat="1" ht="15.75" x14ac:dyDescent="0.2">
      <c r="A55" s="38" t="s">
        <v>397</v>
      </c>
      <c r="B55" s="283">
        <v>2182.9</v>
      </c>
      <c r="C55" s="284">
        <v>0</v>
      </c>
      <c r="D55" s="256">
        <f t="shared" si="0"/>
        <v>-100</v>
      </c>
      <c r="E55" s="27">
        <f>IFERROR(100/'Skjema total MA'!C55*C55,0)</f>
        <v>0</v>
      </c>
      <c r="F55" s="144"/>
      <c r="G55" s="33"/>
      <c r="H55" s="144"/>
      <c r="I55" s="144"/>
      <c r="J55" s="33"/>
      <c r="K55" s="33"/>
      <c r="L55" s="158"/>
      <c r="M55" s="158"/>
      <c r="N55" s="147"/>
    </row>
    <row r="56" spans="1:14" s="3" customFormat="1" ht="15.75" x14ac:dyDescent="0.2">
      <c r="A56" s="39" t="s">
        <v>391</v>
      </c>
      <c r="B56" s="311">
        <v>12299.998</v>
      </c>
      <c r="C56" s="312">
        <v>24963.713</v>
      </c>
      <c r="D56" s="429">
        <f t="shared" si="0"/>
        <v>103</v>
      </c>
      <c r="E56" s="11">
        <f>IFERROR(100/'Skjema total MA'!C56*C56,0)</f>
        <v>31.869973150987946</v>
      </c>
      <c r="F56" s="144"/>
      <c r="G56" s="33"/>
      <c r="H56" s="144"/>
      <c r="I56" s="144"/>
      <c r="J56" s="33"/>
      <c r="K56" s="33"/>
      <c r="L56" s="158"/>
      <c r="M56" s="158"/>
      <c r="N56" s="147"/>
    </row>
    <row r="57" spans="1:14" s="3" customFormat="1" ht="15.75" x14ac:dyDescent="0.2">
      <c r="A57" s="38" t="s">
        <v>396</v>
      </c>
      <c r="B57" s="283">
        <v>12299.998</v>
      </c>
      <c r="C57" s="284">
        <v>24960.44</v>
      </c>
      <c r="D57" s="256">
        <f t="shared" si="0"/>
        <v>102.9</v>
      </c>
      <c r="E57" s="27">
        <f>IFERROR(100/'Skjema total MA'!C57*C57,0)</f>
        <v>31.867126231211511</v>
      </c>
      <c r="F57" s="144"/>
      <c r="G57" s="33"/>
      <c r="H57" s="144"/>
      <c r="I57" s="144"/>
      <c r="J57" s="33"/>
      <c r="K57" s="33"/>
      <c r="L57" s="158"/>
      <c r="M57" s="158"/>
      <c r="N57" s="147"/>
    </row>
    <row r="58" spans="1:14" s="3" customFormat="1" ht="15.75" x14ac:dyDescent="0.2">
      <c r="A58" s="46" t="s">
        <v>397</v>
      </c>
      <c r="B58" s="285">
        <v>0</v>
      </c>
      <c r="C58" s="286">
        <v>3.2730000000000001</v>
      </c>
      <c r="D58" s="257" t="str">
        <f t="shared" si="0"/>
        <v xml:space="preserve">    ---- </v>
      </c>
      <c r="E58" s="22">
        <f>IFERROR(100/'Skjema total MA'!C58*C58,0)</f>
        <v>100</v>
      </c>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270</v>
      </c>
      <c r="C61" s="26"/>
      <c r="D61" s="26"/>
      <c r="E61" s="26"/>
      <c r="F61" s="26"/>
      <c r="G61" s="26"/>
      <c r="H61" s="26"/>
      <c r="I61" s="26"/>
      <c r="J61" s="26"/>
      <c r="K61" s="26"/>
      <c r="L61" s="26"/>
      <c r="M61" s="26"/>
    </row>
    <row r="62" spans="1:14" ht="15.75" x14ac:dyDescent="0.25">
      <c r="B62" s="728"/>
      <c r="C62" s="728"/>
      <c r="D62" s="728"/>
      <c r="E62" s="300"/>
      <c r="F62" s="728"/>
      <c r="G62" s="728"/>
      <c r="H62" s="728"/>
      <c r="I62" s="300"/>
      <c r="J62" s="728"/>
      <c r="K62" s="728"/>
      <c r="L62" s="728"/>
      <c r="M62" s="300"/>
    </row>
    <row r="63" spans="1:14" x14ac:dyDescent="0.2">
      <c r="A63" s="143"/>
      <c r="B63" s="724" t="s">
        <v>0</v>
      </c>
      <c r="C63" s="725"/>
      <c r="D63" s="726"/>
      <c r="E63" s="301"/>
      <c r="F63" s="725" t="s">
        <v>1</v>
      </c>
      <c r="G63" s="725"/>
      <c r="H63" s="725"/>
      <c r="I63" s="305"/>
      <c r="J63" s="724" t="s">
        <v>2</v>
      </c>
      <c r="K63" s="725"/>
      <c r="L63" s="725"/>
      <c r="M63" s="305"/>
    </row>
    <row r="64" spans="1:14" x14ac:dyDescent="0.2">
      <c r="A64" s="140"/>
      <c r="B64" s="151" t="s">
        <v>372</v>
      </c>
      <c r="C64" s="151" t="s">
        <v>373</v>
      </c>
      <c r="D64" s="246" t="s">
        <v>3</v>
      </c>
      <c r="E64" s="306" t="s">
        <v>29</v>
      </c>
      <c r="F64" s="151" t="s">
        <v>372</v>
      </c>
      <c r="G64" s="151" t="s">
        <v>373</v>
      </c>
      <c r="H64" s="246" t="s">
        <v>3</v>
      </c>
      <c r="I64" s="306" t="s">
        <v>29</v>
      </c>
      <c r="J64" s="151" t="s">
        <v>372</v>
      </c>
      <c r="K64" s="151" t="s">
        <v>373</v>
      </c>
      <c r="L64" s="246" t="s">
        <v>3</v>
      </c>
      <c r="M64" s="161" t="s">
        <v>29</v>
      </c>
    </row>
    <row r="65" spans="1:14" x14ac:dyDescent="0.2">
      <c r="A65" s="692"/>
      <c r="B65" s="155"/>
      <c r="C65" s="155"/>
      <c r="D65" s="248" t="s">
        <v>4</v>
      </c>
      <c r="E65" s="155" t="s">
        <v>30</v>
      </c>
      <c r="F65" s="160"/>
      <c r="G65" s="160"/>
      <c r="H65" s="246" t="s">
        <v>4</v>
      </c>
      <c r="I65" s="155" t="s">
        <v>30</v>
      </c>
      <c r="J65" s="160"/>
      <c r="K65" s="206"/>
      <c r="L65" s="155" t="s">
        <v>4</v>
      </c>
      <c r="M65" s="155" t="s">
        <v>30</v>
      </c>
    </row>
    <row r="66" spans="1:14" ht="15.75" x14ac:dyDescent="0.2">
      <c r="A66" s="14" t="s">
        <v>23</v>
      </c>
      <c r="B66" s="355"/>
      <c r="C66" s="355"/>
      <c r="D66" s="352"/>
      <c r="E66" s="11"/>
      <c r="F66" s="354"/>
      <c r="G66" s="354"/>
      <c r="H66" s="352"/>
      <c r="I66" s="11"/>
      <c r="J66" s="310"/>
      <c r="K66" s="317"/>
      <c r="L66" s="429"/>
      <c r="M66" s="11"/>
    </row>
    <row r="67" spans="1:14" x14ac:dyDescent="0.2">
      <c r="A67" s="420" t="s">
        <v>9</v>
      </c>
      <c r="B67" s="44"/>
      <c r="C67" s="144"/>
      <c r="D67" s="165"/>
      <c r="E67" s="27"/>
      <c r="F67" s="234"/>
      <c r="G67" s="144"/>
      <c r="H67" s="165"/>
      <c r="I67" s="27"/>
      <c r="J67" s="289"/>
      <c r="K67" s="44"/>
      <c r="L67" s="256"/>
      <c r="M67" s="27"/>
    </row>
    <row r="68" spans="1:14" x14ac:dyDescent="0.2">
      <c r="A68" s="21" t="s">
        <v>10</v>
      </c>
      <c r="B68" s="293"/>
      <c r="C68" s="294"/>
      <c r="D68" s="165"/>
      <c r="E68" s="27"/>
      <c r="F68" s="293"/>
      <c r="G68" s="294"/>
      <c r="H68" s="165"/>
      <c r="I68" s="27"/>
      <c r="J68" s="289"/>
      <c r="K68" s="44"/>
      <c r="L68" s="256"/>
      <c r="M68" s="27"/>
    </row>
    <row r="69" spans="1:14" ht="15.75" x14ac:dyDescent="0.2">
      <c r="A69" s="694" t="s">
        <v>398</v>
      </c>
      <c r="B69" s="287"/>
      <c r="C69" s="287"/>
      <c r="D69" s="165"/>
      <c r="E69" s="418"/>
      <c r="F69" s="287"/>
      <c r="G69" s="287"/>
      <c r="H69" s="165"/>
      <c r="I69" s="418"/>
      <c r="J69" s="287"/>
      <c r="K69" s="287"/>
      <c r="L69" s="165"/>
      <c r="M69" s="23"/>
    </row>
    <row r="70" spans="1:14" x14ac:dyDescent="0.2">
      <c r="A70" s="694" t="s">
        <v>12</v>
      </c>
      <c r="B70" s="295"/>
      <c r="C70" s="296"/>
      <c r="D70" s="165"/>
      <c r="E70" s="418"/>
      <c r="F70" s="287"/>
      <c r="G70" s="287"/>
      <c r="H70" s="165"/>
      <c r="I70" s="418"/>
      <c r="J70" s="287"/>
      <c r="K70" s="287"/>
      <c r="L70" s="165"/>
      <c r="M70" s="23"/>
    </row>
    <row r="71" spans="1:14" x14ac:dyDescent="0.2">
      <c r="A71" s="694" t="s">
        <v>13</v>
      </c>
      <c r="B71" s="235"/>
      <c r="C71" s="291"/>
      <c r="D71" s="165"/>
      <c r="E71" s="418"/>
      <c r="F71" s="287"/>
      <c r="G71" s="287"/>
      <c r="H71" s="165"/>
      <c r="I71" s="418"/>
      <c r="J71" s="287"/>
      <c r="K71" s="287"/>
      <c r="L71" s="165"/>
      <c r="M71" s="23"/>
    </row>
    <row r="72" spans="1:14" ht="15.75" x14ac:dyDescent="0.2">
      <c r="A72" s="694" t="s">
        <v>399</v>
      </c>
      <c r="B72" s="287"/>
      <c r="C72" s="287"/>
      <c r="D72" s="165"/>
      <c r="E72" s="418"/>
      <c r="F72" s="287"/>
      <c r="G72" s="287"/>
      <c r="H72" s="165"/>
      <c r="I72" s="418"/>
      <c r="J72" s="287"/>
      <c r="K72" s="287"/>
      <c r="L72" s="165"/>
      <c r="M72" s="23"/>
    </row>
    <row r="73" spans="1:14" x14ac:dyDescent="0.2">
      <c r="A73" s="694" t="s">
        <v>12</v>
      </c>
      <c r="B73" s="235"/>
      <c r="C73" s="291"/>
      <c r="D73" s="165"/>
      <c r="E73" s="418"/>
      <c r="F73" s="287"/>
      <c r="G73" s="287"/>
      <c r="H73" s="165"/>
      <c r="I73" s="418"/>
      <c r="J73" s="287"/>
      <c r="K73" s="287"/>
      <c r="L73" s="165"/>
      <c r="M73" s="23"/>
    </row>
    <row r="74" spans="1:14" s="3" customFormat="1" x14ac:dyDescent="0.2">
      <c r="A74" s="694" t="s">
        <v>13</v>
      </c>
      <c r="B74" s="235"/>
      <c r="C74" s="291"/>
      <c r="D74" s="165"/>
      <c r="E74" s="418"/>
      <c r="F74" s="287"/>
      <c r="G74" s="287"/>
      <c r="H74" s="165"/>
      <c r="I74" s="418"/>
      <c r="J74" s="287"/>
      <c r="K74" s="287"/>
      <c r="L74" s="165"/>
      <c r="M74" s="23"/>
      <c r="N74" s="147"/>
    </row>
    <row r="75" spans="1:14" s="3" customFormat="1" x14ac:dyDescent="0.2">
      <c r="A75" s="21" t="s">
        <v>346</v>
      </c>
      <c r="B75" s="234"/>
      <c r="C75" s="144"/>
      <c r="D75" s="165"/>
      <c r="E75" s="27"/>
      <c r="F75" s="234"/>
      <c r="G75" s="144"/>
      <c r="H75" s="165"/>
      <c r="I75" s="27"/>
      <c r="J75" s="289"/>
      <c r="K75" s="44"/>
      <c r="L75" s="256"/>
      <c r="M75" s="27"/>
      <c r="N75" s="147"/>
    </row>
    <row r="76" spans="1:14" s="3" customFormat="1" x14ac:dyDescent="0.2">
      <c r="A76" s="21" t="s">
        <v>345</v>
      </c>
      <c r="B76" s="234"/>
      <c r="C76" s="144"/>
      <c r="D76" s="165"/>
      <c r="E76" s="27"/>
      <c r="F76" s="234"/>
      <c r="G76" s="144"/>
      <c r="H76" s="165"/>
      <c r="I76" s="27"/>
      <c r="J76" s="289"/>
      <c r="K76" s="44"/>
      <c r="L76" s="256"/>
      <c r="M76" s="27"/>
      <c r="N76" s="147"/>
    </row>
    <row r="77" spans="1:14" ht="15.75" x14ac:dyDescent="0.2">
      <c r="A77" s="21" t="s">
        <v>400</v>
      </c>
      <c r="B77" s="234"/>
      <c r="C77" s="234"/>
      <c r="D77" s="165"/>
      <c r="E77" s="27"/>
      <c r="F77" s="234"/>
      <c r="G77" s="144"/>
      <c r="H77" s="165"/>
      <c r="I77" s="27"/>
      <c r="J77" s="289"/>
      <c r="K77" s="44"/>
      <c r="L77" s="256"/>
      <c r="M77" s="27"/>
    </row>
    <row r="78" spans="1:14" x14ac:dyDescent="0.2">
      <c r="A78" s="21" t="s">
        <v>9</v>
      </c>
      <c r="B78" s="234"/>
      <c r="C78" s="144"/>
      <c r="D78" s="165"/>
      <c r="E78" s="27"/>
      <c r="F78" s="234"/>
      <c r="G78" s="144"/>
      <c r="H78" s="165"/>
      <c r="I78" s="27"/>
      <c r="J78" s="289"/>
      <c r="K78" s="44"/>
      <c r="L78" s="256"/>
      <c r="M78" s="27"/>
    </row>
    <row r="79" spans="1:14" x14ac:dyDescent="0.2">
      <c r="A79" s="21" t="s">
        <v>10</v>
      </c>
      <c r="B79" s="293"/>
      <c r="C79" s="294"/>
      <c r="D79" s="165"/>
      <c r="E79" s="27"/>
      <c r="F79" s="293"/>
      <c r="G79" s="294"/>
      <c r="H79" s="165"/>
      <c r="I79" s="27"/>
      <c r="J79" s="289"/>
      <c r="K79" s="44"/>
      <c r="L79" s="256"/>
      <c r="M79" s="27"/>
    </row>
    <row r="80" spans="1:14" ht="15.75" x14ac:dyDescent="0.2">
      <c r="A80" s="694" t="s">
        <v>398</v>
      </c>
      <c r="B80" s="287"/>
      <c r="C80" s="287"/>
      <c r="D80" s="165"/>
      <c r="E80" s="418"/>
      <c r="F80" s="287"/>
      <c r="G80" s="287"/>
      <c r="H80" s="165"/>
      <c r="I80" s="418"/>
      <c r="J80" s="287"/>
      <c r="K80" s="287"/>
      <c r="L80" s="165"/>
      <c r="M80" s="23"/>
    </row>
    <row r="81" spans="1:13" x14ac:dyDescent="0.2">
      <c r="A81" s="694" t="s">
        <v>12</v>
      </c>
      <c r="B81" s="235"/>
      <c r="C81" s="291"/>
      <c r="D81" s="165"/>
      <c r="E81" s="418"/>
      <c r="F81" s="287"/>
      <c r="G81" s="287"/>
      <c r="H81" s="165"/>
      <c r="I81" s="418"/>
      <c r="J81" s="287"/>
      <c r="K81" s="287"/>
      <c r="L81" s="165"/>
      <c r="M81" s="23"/>
    </row>
    <row r="82" spans="1:13" x14ac:dyDescent="0.2">
      <c r="A82" s="694" t="s">
        <v>13</v>
      </c>
      <c r="B82" s="235"/>
      <c r="C82" s="291"/>
      <c r="D82" s="165"/>
      <c r="E82" s="418"/>
      <c r="F82" s="287"/>
      <c r="G82" s="287"/>
      <c r="H82" s="165"/>
      <c r="I82" s="418"/>
      <c r="J82" s="287"/>
      <c r="K82" s="287"/>
      <c r="L82" s="165"/>
      <c r="M82" s="23"/>
    </row>
    <row r="83" spans="1:13" ht="15.75" x14ac:dyDescent="0.2">
      <c r="A83" s="694" t="s">
        <v>399</v>
      </c>
      <c r="B83" s="287"/>
      <c r="C83" s="287"/>
      <c r="D83" s="165"/>
      <c r="E83" s="418"/>
      <c r="F83" s="287"/>
      <c r="G83" s="287"/>
      <c r="H83" s="165"/>
      <c r="I83" s="418"/>
      <c r="J83" s="287"/>
      <c r="K83" s="287"/>
      <c r="L83" s="165"/>
      <c r="M83" s="23"/>
    </row>
    <row r="84" spans="1:13" x14ac:dyDescent="0.2">
      <c r="A84" s="694" t="s">
        <v>12</v>
      </c>
      <c r="B84" s="235"/>
      <c r="C84" s="291"/>
      <c r="D84" s="165"/>
      <c r="E84" s="418"/>
      <c r="F84" s="287"/>
      <c r="G84" s="287"/>
      <c r="H84" s="165"/>
      <c r="I84" s="418"/>
      <c r="J84" s="287"/>
      <c r="K84" s="287"/>
      <c r="L84" s="165"/>
      <c r="M84" s="23"/>
    </row>
    <row r="85" spans="1:13" x14ac:dyDescent="0.2">
      <c r="A85" s="694" t="s">
        <v>13</v>
      </c>
      <c r="B85" s="235"/>
      <c r="C85" s="291"/>
      <c r="D85" s="165"/>
      <c r="E85" s="418"/>
      <c r="F85" s="287"/>
      <c r="G85" s="287"/>
      <c r="H85" s="165"/>
      <c r="I85" s="418"/>
      <c r="J85" s="287"/>
      <c r="K85" s="287"/>
      <c r="L85" s="165"/>
      <c r="M85" s="23"/>
    </row>
    <row r="86" spans="1:13" ht="15.75" x14ac:dyDescent="0.2">
      <c r="A86" s="21" t="s">
        <v>401</v>
      </c>
      <c r="B86" s="234"/>
      <c r="C86" s="144"/>
      <c r="D86" s="165"/>
      <c r="E86" s="27"/>
      <c r="F86" s="234"/>
      <c r="G86" s="144"/>
      <c r="H86" s="165"/>
      <c r="I86" s="27"/>
      <c r="J86" s="289"/>
      <c r="K86" s="44"/>
      <c r="L86" s="256"/>
      <c r="M86" s="27"/>
    </row>
    <row r="87" spans="1:13" ht="15.75" x14ac:dyDescent="0.2">
      <c r="A87" s="13" t="s">
        <v>383</v>
      </c>
      <c r="B87" s="355"/>
      <c r="C87" s="355"/>
      <c r="D87" s="170"/>
      <c r="E87" s="11"/>
      <c r="F87" s="354"/>
      <c r="G87" s="354"/>
      <c r="H87" s="170"/>
      <c r="I87" s="11"/>
      <c r="J87" s="310"/>
      <c r="K87" s="236"/>
      <c r="L87" s="429"/>
      <c r="M87" s="11"/>
    </row>
    <row r="88" spans="1:13" x14ac:dyDescent="0.2">
      <c r="A88" s="21" t="s">
        <v>9</v>
      </c>
      <c r="B88" s="234"/>
      <c r="C88" s="144"/>
      <c r="D88" s="165"/>
      <c r="E88" s="27"/>
      <c r="F88" s="234"/>
      <c r="G88" s="144"/>
      <c r="H88" s="165"/>
      <c r="I88" s="27"/>
      <c r="J88" s="289"/>
      <c r="K88" s="44"/>
      <c r="L88" s="256"/>
      <c r="M88" s="27"/>
    </row>
    <row r="89" spans="1:13" x14ac:dyDescent="0.2">
      <c r="A89" s="21" t="s">
        <v>10</v>
      </c>
      <c r="B89" s="234"/>
      <c r="C89" s="144"/>
      <c r="D89" s="165"/>
      <c r="E89" s="27"/>
      <c r="F89" s="234"/>
      <c r="G89" s="144"/>
      <c r="H89" s="165"/>
      <c r="I89" s="27"/>
      <c r="J89" s="289"/>
      <c r="K89" s="44"/>
      <c r="L89" s="256"/>
      <c r="M89" s="27"/>
    </row>
    <row r="90" spans="1:13" ht="15.75" x14ac:dyDescent="0.2">
      <c r="A90" s="694" t="s">
        <v>398</v>
      </c>
      <c r="B90" s="287"/>
      <c r="C90" s="287"/>
      <c r="D90" s="165"/>
      <c r="E90" s="418"/>
      <c r="F90" s="287"/>
      <c r="G90" s="287"/>
      <c r="H90" s="165"/>
      <c r="I90" s="418"/>
      <c r="J90" s="287"/>
      <c r="K90" s="287"/>
      <c r="L90" s="165"/>
      <c r="M90" s="23"/>
    </row>
    <row r="91" spans="1:13" x14ac:dyDescent="0.2">
      <c r="A91" s="694" t="s">
        <v>12</v>
      </c>
      <c r="B91" s="235"/>
      <c r="C91" s="291"/>
      <c r="D91" s="165"/>
      <c r="E91" s="418"/>
      <c r="F91" s="287"/>
      <c r="G91" s="287"/>
      <c r="H91" s="165"/>
      <c r="I91" s="418"/>
      <c r="J91" s="287"/>
      <c r="K91" s="287"/>
      <c r="L91" s="165"/>
      <c r="M91" s="23"/>
    </row>
    <row r="92" spans="1:13" x14ac:dyDescent="0.2">
      <c r="A92" s="694" t="s">
        <v>13</v>
      </c>
      <c r="B92" s="235"/>
      <c r="C92" s="291"/>
      <c r="D92" s="165"/>
      <c r="E92" s="418"/>
      <c r="F92" s="287"/>
      <c r="G92" s="287"/>
      <c r="H92" s="165"/>
      <c r="I92" s="418"/>
      <c r="J92" s="287"/>
      <c r="K92" s="287"/>
      <c r="L92" s="165"/>
      <c r="M92" s="23"/>
    </row>
    <row r="93" spans="1:13" ht="15.75" x14ac:dyDescent="0.2">
      <c r="A93" s="694" t="s">
        <v>399</v>
      </c>
      <c r="B93" s="287"/>
      <c r="C93" s="287"/>
      <c r="D93" s="165"/>
      <c r="E93" s="418"/>
      <c r="F93" s="287"/>
      <c r="G93" s="287"/>
      <c r="H93" s="165"/>
      <c r="I93" s="418"/>
      <c r="J93" s="287"/>
      <c r="K93" s="287"/>
      <c r="L93" s="165"/>
      <c r="M93" s="23"/>
    </row>
    <row r="94" spans="1:13" x14ac:dyDescent="0.2">
      <c r="A94" s="694" t="s">
        <v>12</v>
      </c>
      <c r="B94" s="235"/>
      <c r="C94" s="291"/>
      <c r="D94" s="165"/>
      <c r="E94" s="418"/>
      <c r="F94" s="287"/>
      <c r="G94" s="287"/>
      <c r="H94" s="165"/>
      <c r="I94" s="418"/>
      <c r="J94" s="287"/>
      <c r="K94" s="287"/>
      <c r="L94" s="165"/>
      <c r="M94" s="23"/>
    </row>
    <row r="95" spans="1:13" x14ac:dyDescent="0.2">
      <c r="A95" s="694" t="s">
        <v>13</v>
      </c>
      <c r="B95" s="235"/>
      <c r="C95" s="291"/>
      <c r="D95" s="165"/>
      <c r="E95" s="418"/>
      <c r="F95" s="287"/>
      <c r="G95" s="287"/>
      <c r="H95" s="165"/>
      <c r="I95" s="418"/>
      <c r="J95" s="287"/>
      <c r="K95" s="287"/>
      <c r="L95" s="165"/>
      <c r="M95" s="23"/>
    </row>
    <row r="96" spans="1:13" x14ac:dyDescent="0.2">
      <c r="A96" s="21" t="s">
        <v>344</v>
      </c>
      <c r="B96" s="234"/>
      <c r="C96" s="144"/>
      <c r="D96" s="165"/>
      <c r="E96" s="27"/>
      <c r="F96" s="234"/>
      <c r="G96" s="144"/>
      <c r="H96" s="165"/>
      <c r="I96" s="27"/>
      <c r="J96" s="289"/>
      <c r="K96" s="44"/>
      <c r="L96" s="256"/>
      <c r="M96" s="27"/>
    </row>
    <row r="97" spans="1:13" x14ac:dyDescent="0.2">
      <c r="A97" s="21" t="s">
        <v>343</v>
      </c>
      <c r="B97" s="234"/>
      <c r="C97" s="144"/>
      <c r="D97" s="165"/>
      <c r="E97" s="27"/>
      <c r="F97" s="234"/>
      <c r="G97" s="144"/>
      <c r="H97" s="165"/>
      <c r="I97" s="27"/>
      <c r="J97" s="289"/>
      <c r="K97" s="44"/>
      <c r="L97" s="256"/>
      <c r="M97" s="27"/>
    </row>
    <row r="98" spans="1:13" ht="15.75" x14ac:dyDescent="0.2">
      <c r="A98" s="21" t="s">
        <v>400</v>
      </c>
      <c r="B98" s="234"/>
      <c r="C98" s="234"/>
      <c r="D98" s="165"/>
      <c r="E98" s="27"/>
      <c r="F98" s="293"/>
      <c r="G98" s="293"/>
      <c r="H98" s="165"/>
      <c r="I98" s="27"/>
      <c r="J98" s="289"/>
      <c r="K98" s="44"/>
      <c r="L98" s="256"/>
      <c r="M98" s="27"/>
    </row>
    <row r="99" spans="1:13" x14ac:dyDescent="0.2">
      <c r="A99" s="21" t="s">
        <v>9</v>
      </c>
      <c r="B99" s="293"/>
      <c r="C99" s="294"/>
      <c r="D99" s="165"/>
      <c r="E99" s="27"/>
      <c r="F99" s="234"/>
      <c r="G99" s="144"/>
      <c r="H99" s="165"/>
      <c r="I99" s="27"/>
      <c r="J99" s="289"/>
      <c r="K99" s="44"/>
      <c r="L99" s="256"/>
      <c r="M99" s="27"/>
    </row>
    <row r="100" spans="1:13" x14ac:dyDescent="0.2">
      <c r="A100" s="21" t="s">
        <v>10</v>
      </c>
      <c r="B100" s="293"/>
      <c r="C100" s="294"/>
      <c r="D100" s="165"/>
      <c r="E100" s="27"/>
      <c r="F100" s="234"/>
      <c r="G100" s="234"/>
      <c r="H100" s="165"/>
      <c r="I100" s="27"/>
      <c r="J100" s="289"/>
      <c r="K100" s="44"/>
      <c r="L100" s="256"/>
      <c r="M100" s="27"/>
    </row>
    <row r="101" spans="1:13" ht="15.75" x14ac:dyDescent="0.2">
      <c r="A101" s="694" t="s">
        <v>398</v>
      </c>
      <c r="B101" s="287"/>
      <c r="C101" s="287"/>
      <c r="D101" s="165"/>
      <c r="E101" s="418"/>
      <c r="F101" s="287"/>
      <c r="G101" s="287"/>
      <c r="H101" s="165"/>
      <c r="I101" s="418"/>
      <c r="J101" s="287"/>
      <c r="K101" s="287"/>
      <c r="L101" s="165"/>
      <c r="M101" s="23"/>
    </row>
    <row r="102" spans="1:13" x14ac:dyDescent="0.2">
      <c r="A102" s="694" t="s">
        <v>12</v>
      </c>
      <c r="B102" s="235"/>
      <c r="C102" s="291"/>
      <c r="D102" s="165"/>
      <c r="E102" s="418"/>
      <c r="F102" s="287"/>
      <c r="G102" s="287"/>
      <c r="H102" s="165"/>
      <c r="I102" s="418"/>
      <c r="J102" s="287"/>
      <c r="K102" s="287"/>
      <c r="L102" s="165"/>
      <c r="M102" s="23"/>
    </row>
    <row r="103" spans="1:13" x14ac:dyDescent="0.2">
      <c r="A103" s="694" t="s">
        <v>13</v>
      </c>
      <c r="B103" s="235"/>
      <c r="C103" s="291"/>
      <c r="D103" s="165"/>
      <c r="E103" s="418"/>
      <c r="F103" s="287"/>
      <c r="G103" s="287"/>
      <c r="H103" s="165"/>
      <c r="I103" s="418"/>
      <c r="J103" s="287"/>
      <c r="K103" s="287"/>
      <c r="L103" s="165"/>
      <c r="M103" s="23"/>
    </row>
    <row r="104" spans="1:13" ht="15.75" x14ac:dyDescent="0.2">
      <c r="A104" s="694" t="s">
        <v>399</v>
      </c>
      <c r="B104" s="287"/>
      <c r="C104" s="287"/>
      <c r="D104" s="165"/>
      <c r="E104" s="418"/>
      <c r="F104" s="287"/>
      <c r="G104" s="287"/>
      <c r="H104" s="165"/>
      <c r="I104" s="418"/>
      <c r="J104" s="287"/>
      <c r="K104" s="287"/>
      <c r="L104" s="165"/>
      <c r="M104" s="23"/>
    </row>
    <row r="105" spans="1:13" x14ac:dyDescent="0.2">
      <c r="A105" s="694" t="s">
        <v>12</v>
      </c>
      <c r="B105" s="235"/>
      <c r="C105" s="291"/>
      <c r="D105" s="165"/>
      <c r="E105" s="418"/>
      <c r="F105" s="287"/>
      <c r="G105" s="287"/>
      <c r="H105" s="165"/>
      <c r="I105" s="418"/>
      <c r="J105" s="287"/>
      <c r="K105" s="287"/>
      <c r="L105" s="165"/>
      <c r="M105" s="23"/>
    </row>
    <row r="106" spans="1:13" x14ac:dyDescent="0.2">
      <c r="A106" s="694" t="s">
        <v>13</v>
      </c>
      <c r="B106" s="235"/>
      <c r="C106" s="291"/>
      <c r="D106" s="165"/>
      <c r="E106" s="418"/>
      <c r="F106" s="287"/>
      <c r="G106" s="287"/>
      <c r="H106" s="165"/>
      <c r="I106" s="418"/>
      <c r="J106" s="287"/>
      <c r="K106" s="287"/>
      <c r="L106" s="165"/>
      <c r="M106" s="23"/>
    </row>
    <row r="107" spans="1:13" ht="15.75" x14ac:dyDescent="0.2">
      <c r="A107" s="21" t="s">
        <v>402</v>
      </c>
      <c r="B107" s="234"/>
      <c r="C107" s="144"/>
      <c r="D107" s="165"/>
      <c r="E107" s="27"/>
      <c r="F107" s="234"/>
      <c r="G107" s="144"/>
      <c r="H107" s="165"/>
      <c r="I107" s="27"/>
      <c r="J107" s="289"/>
      <c r="K107" s="44"/>
      <c r="L107" s="256"/>
      <c r="M107" s="27"/>
    </row>
    <row r="108" spans="1:13" ht="15.75" x14ac:dyDescent="0.2">
      <c r="A108" s="21" t="s">
        <v>403</v>
      </c>
      <c r="B108" s="234"/>
      <c r="C108" s="234"/>
      <c r="D108" s="165"/>
      <c r="E108" s="27"/>
      <c r="F108" s="234"/>
      <c r="G108" s="234"/>
      <c r="H108" s="165"/>
      <c r="I108" s="27"/>
      <c r="J108" s="289"/>
      <c r="K108" s="44"/>
      <c r="L108" s="256"/>
      <c r="M108" s="27"/>
    </row>
    <row r="109" spans="1:13" ht="15.75" x14ac:dyDescent="0.2">
      <c r="A109" s="21" t="s">
        <v>404</v>
      </c>
      <c r="B109" s="234"/>
      <c r="C109" s="234"/>
      <c r="D109" s="165"/>
      <c r="E109" s="27"/>
      <c r="F109" s="234"/>
      <c r="G109" s="234"/>
      <c r="H109" s="165"/>
      <c r="I109" s="27"/>
      <c r="J109" s="289"/>
      <c r="K109" s="44"/>
      <c r="L109" s="256"/>
      <c r="M109" s="27"/>
    </row>
    <row r="110" spans="1:13" ht="15.75" x14ac:dyDescent="0.2">
      <c r="A110" s="21" t="s">
        <v>405</v>
      </c>
      <c r="B110" s="234"/>
      <c r="C110" s="234"/>
      <c r="D110" s="165"/>
      <c r="E110" s="27"/>
      <c r="F110" s="234"/>
      <c r="G110" s="234"/>
      <c r="H110" s="165"/>
      <c r="I110" s="27"/>
      <c r="J110" s="289"/>
      <c r="K110" s="44"/>
      <c r="L110" s="256"/>
      <c r="M110" s="27"/>
    </row>
    <row r="111" spans="1:13" ht="15.75" x14ac:dyDescent="0.2">
      <c r="A111" s="13" t="s">
        <v>384</v>
      </c>
      <c r="B111" s="309"/>
      <c r="C111" s="158"/>
      <c r="D111" s="170"/>
      <c r="E111" s="11"/>
      <c r="F111" s="309"/>
      <c r="G111" s="158"/>
      <c r="H111" s="170"/>
      <c r="I111" s="11"/>
      <c r="J111" s="310"/>
      <c r="K111" s="236"/>
      <c r="L111" s="429"/>
      <c r="M111" s="11"/>
    </row>
    <row r="112" spans="1:13" x14ac:dyDescent="0.2">
      <c r="A112" s="21" t="s">
        <v>9</v>
      </c>
      <c r="B112" s="234"/>
      <c r="C112" s="144"/>
      <c r="D112" s="165"/>
      <c r="E112" s="27"/>
      <c r="F112" s="234"/>
      <c r="G112" s="144"/>
      <c r="H112" s="165"/>
      <c r="I112" s="27"/>
      <c r="J112" s="289"/>
      <c r="K112" s="44"/>
      <c r="L112" s="256"/>
      <c r="M112" s="27"/>
    </row>
    <row r="113" spans="1:14" x14ac:dyDescent="0.2">
      <c r="A113" s="21" t="s">
        <v>10</v>
      </c>
      <c r="B113" s="234"/>
      <c r="C113" s="144"/>
      <c r="D113" s="165"/>
      <c r="E113" s="27"/>
      <c r="F113" s="234"/>
      <c r="G113" s="144"/>
      <c r="H113" s="165"/>
      <c r="I113" s="27"/>
      <c r="J113" s="289"/>
      <c r="K113" s="44"/>
      <c r="L113" s="256"/>
      <c r="M113" s="27"/>
    </row>
    <row r="114" spans="1:14" x14ac:dyDescent="0.2">
      <c r="A114" s="21" t="s">
        <v>26</v>
      </c>
      <c r="B114" s="234"/>
      <c r="C114" s="144"/>
      <c r="D114" s="165"/>
      <c r="E114" s="27"/>
      <c r="F114" s="234"/>
      <c r="G114" s="144"/>
      <c r="H114" s="165"/>
      <c r="I114" s="27"/>
      <c r="J114" s="289"/>
      <c r="K114" s="44"/>
      <c r="L114" s="256"/>
      <c r="M114" s="27"/>
    </row>
    <row r="115" spans="1:14" x14ac:dyDescent="0.2">
      <c r="A115" s="694" t="s">
        <v>15</v>
      </c>
      <c r="B115" s="287"/>
      <c r="C115" s="287"/>
      <c r="D115" s="165"/>
      <c r="E115" s="418"/>
      <c r="F115" s="287"/>
      <c r="G115" s="287"/>
      <c r="H115" s="165"/>
      <c r="I115" s="418"/>
      <c r="J115" s="287"/>
      <c r="K115" s="287"/>
      <c r="L115" s="165"/>
      <c r="M115" s="23"/>
    </row>
    <row r="116" spans="1:14" ht="15.75" x14ac:dyDescent="0.2">
      <c r="A116" s="21" t="s">
        <v>410</v>
      </c>
      <c r="B116" s="234"/>
      <c r="C116" s="234"/>
      <c r="D116" s="165"/>
      <c r="E116" s="27"/>
      <c r="F116" s="234"/>
      <c r="G116" s="234"/>
      <c r="H116" s="165"/>
      <c r="I116" s="27"/>
      <c r="J116" s="289"/>
      <c r="K116" s="44"/>
      <c r="L116" s="256"/>
      <c r="M116" s="27"/>
    </row>
    <row r="117" spans="1:14" ht="15.75" x14ac:dyDescent="0.2">
      <c r="A117" s="21" t="s">
        <v>411</v>
      </c>
      <c r="B117" s="234"/>
      <c r="C117" s="234"/>
      <c r="D117" s="165"/>
      <c r="E117" s="27"/>
      <c r="F117" s="234"/>
      <c r="G117" s="234"/>
      <c r="H117" s="165"/>
      <c r="I117" s="27"/>
      <c r="J117" s="289"/>
      <c r="K117" s="44"/>
      <c r="L117" s="256"/>
      <c r="M117" s="27"/>
    </row>
    <row r="118" spans="1:14" ht="15.75" x14ac:dyDescent="0.2">
      <c r="A118" s="21" t="s">
        <v>405</v>
      </c>
      <c r="B118" s="234"/>
      <c r="C118" s="234"/>
      <c r="D118" s="165"/>
      <c r="E118" s="27"/>
      <c r="F118" s="234"/>
      <c r="G118" s="234"/>
      <c r="H118" s="165"/>
      <c r="I118" s="27"/>
      <c r="J118" s="289"/>
      <c r="K118" s="44"/>
      <c r="L118" s="256"/>
      <c r="M118" s="27"/>
    </row>
    <row r="119" spans="1:14" ht="15.75" x14ac:dyDescent="0.2">
      <c r="A119" s="13" t="s">
        <v>385</v>
      </c>
      <c r="B119" s="309"/>
      <c r="C119" s="158"/>
      <c r="D119" s="170"/>
      <c r="E119" s="11"/>
      <c r="F119" s="309"/>
      <c r="G119" s="158"/>
      <c r="H119" s="170"/>
      <c r="I119" s="11"/>
      <c r="J119" s="310"/>
      <c r="K119" s="236"/>
      <c r="L119" s="429"/>
      <c r="M119" s="11"/>
    </row>
    <row r="120" spans="1:14" x14ac:dyDescent="0.2">
      <c r="A120" s="21" t="s">
        <v>9</v>
      </c>
      <c r="B120" s="234"/>
      <c r="C120" s="144"/>
      <c r="D120" s="165"/>
      <c r="E120" s="27"/>
      <c r="F120" s="234"/>
      <c r="G120" s="144"/>
      <c r="H120" s="165"/>
      <c r="I120" s="27"/>
      <c r="J120" s="289"/>
      <c r="K120" s="44"/>
      <c r="L120" s="256"/>
      <c r="M120" s="27"/>
    </row>
    <row r="121" spans="1:14" x14ac:dyDescent="0.2">
      <c r="A121" s="21" t="s">
        <v>10</v>
      </c>
      <c r="B121" s="234"/>
      <c r="C121" s="144"/>
      <c r="D121" s="165"/>
      <c r="E121" s="27"/>
      <c r="F121" s="234"/>
      <c r="G121" s="144"/>
      <c r="H121" s="165"/>
      <c r="I121" s="27"/>
      <c r="J121" s="289"/>
      <c r="K121" s="44"/>
      <c r="L121" s="256"/>
      <c r="M121" s="27"/>
    </row>
    <row r="122" spans="1:14" x14ac:dyDescent="0.2">
      <c r="A122" s="21" t="s">
        <v>26</v>
      </c>
      <c r="B122" s="234"/>
      <c r="C122" s="144"/>
      <c r="D122" s="165"/>
      <c r="E122" s="27"/>
      <c r="F122" s="234"/>
      <c r="G122" s="144"/>
      <c r="H122" s="165"/>
      <c r="I122" s="27"/>
      <c r="J122" s="289"/>
      <c r="K122" s="44"/>
      <c r="L122" s="256"/>
      <c r="M122" s="27"/>
    </row>
    <row r="123" spans="1:14" x14ac:dyDescent="0.2">
      <c r="A123" s="694" t="s">
        <v>14</v>
      </c>
      <c r="B123" s="287"/>
      <c r="C123" s="287"/>
      <c r="D123" s="165"/>
      <c r="E123" s="418"/>
      <c r="F123" s="287"/>
      <c r="G123" s="287"/>
      <c r="H123" s="165"/>
      <c r="I123" s="418"/>
      <c r="J123" s="287"/>
      <c r="K123" s="287"/>
      <c r="L123" s="165"/>
      <c r="M123" s="23"/>
    </row>
    <row r="124" spans="1:14" ht="15.75" x14ac:dyDescent="0.2">
      <c r="A124" s="21" t="s">
        <v>412</v>
      </c>
      <c r="B124" s="234"/>
      <c r="C124" s="234"/>
      <c r="D124" s="165"/>
      <c r="E124" s="27"/>
      <c r="F124" s="234"/>
      <c r="G124" s="234"/>
      <c r="H124" s="165"/>
      <c r="I124" s="27"/>
      <c r="J124" s="289"/>
      <c r="K124" s="44"/>
      <c r="L124" s="256"/>
      <c r="M124" s="27"/>
    </row>
    <row r="125" spans="1:14" ht="15.75" x14ac:dyDescent="0.2">
      <c r="A125" s="21" t="s">
        <v>404</v>
      </c>
      <c r="B125" s="234"/>
      <c r="C125" s="234"/>
      <c r="D125" s="165"/>
      <c r="E125" s="27"/>
      <c r="F125" s="234"/>
      <c r="G125" s="234"/>
      <c r="H125" s="165"/>
      <c r="I125" s="27"/>
      <c r="J125" s="289"/>
      <c r="K125" s="44"/>
      <c r="L125" s="256"/>
      <c r="M125" s="27"/>
    </row>
    <row r="126" spans="1:14" ht="15.75" x14ac:dyDescent="0.2">
      <c r="A126" s="10" t="s">
        <v>405</v>
      </c>
      <c r="B126" s="45"/>
      <c r="C126" s="45"/>
      <c r="D126" s="166"/>
      <c r="E126" s="419"/>
      <c r="F126" s="45"/>
      <c r="G126" s="45"/>
      <c r="H126" s="166"/>
      <c r="I126" s="22"/>
      <c r="J126" s="290"/>
      <c r="K126" s="45"/>
      <c r="L126" s="257"/>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8"/>
      <c r="C130" s="728"/>
      <c r="D130" s="728"/>
      <c r="E130" s="300"/>
      <c r="F130" s="728"/>
      <c r="G130" s="728"/>
      <c r="H130" s="728"/>
      <c r="I130" s="300"/>
      <c r="J130" s="728"/>
      <c r="K130" s="728"/>
      <c r="L130" s="728"/>
      <c r="M130" s="300"/>
    </row>
    <row r="131" spans="1:14" s="3" customFormat="1" x14ac:dyDescent="0.2">
      <c r="A131" s="143"/>
      <c r="B131" s="724" t="s">
        <v>0</v>
      </c>
      <c r="C131" s="725"/>
      <c r="D131" s="725"/>
      <c r="E131" s="302"/>
      <c r="F131" s="724" t="s">
        <v>1</v>
      </c>
      <c r="G131" s="725"/>
      <c r="H131" s="725"/>
      <c r="I131" s="305"/>
      <c r="J131" s="724" t="s">
        <v>2</v>
      </c>
      <c r="K131" s="725"/>
      <c r="L131" s="725"/>
      <c r="M131" s="305"/>
      <c r="N131" s="147"/>
    </row>
    <row r="132" spans="1:14" s="3" customFormat="1" x14ac:dyDescent="0.2">
      <c r="A132" s="140"/>
      <c r="B132" s="151" t="s">
        <v>372</v>
      </c>
      <c r="C132" s="151" t="s">
        <v>373</v>
      </c>
      <c r="D132" s="246" t="s">
        <v>3</v>
      </c>
      <c r="E132" s="306" t="s">
        <v>29</v>
      </c>
      <c r="F132" s="151" t="s">
        <v>372</v>
      </c>
      <c r="G132" s="151" t="s">
        <v>373</v>
      </c>
      <c r="H132" s="206" t="s">
        <v>3</v>
      </c>
      <c r="I132" s="161" t="s">
        <v>29</v>
      </c>
      <c r="J132" s="247" t="s">
        <v>372</v>
      </c>
      <c r="K132" s="247" t="s">
        <v>373</v>
      </c>
      <c r="L132" s="248" t="s">
        <v>3</v>
      </c>
      <c r="M132" s="161" t="s">
        <v>29</v>
      </c>
      <c r="N132" s="147"/>
    </row>
    <row r="133" spans="1:14" s="3" customFormat="1" x14ac:dyDescent="0.2">
      <c r="A133" s="692"/>
      <c r="B133" s="155"/>
      <c r="C133" s="155"/>
      <c r="D133" s="248" t="s">
        <v>4</v>
      </c>
      <c r="E133" s="155" t="s">
        <v>30</v>
      </c>
      <c r="F133" s="160"/>
      <c r="G133" s="160"/>
      <c r="H133" s="206" t="s">
        <v>4</v>
      </c>
      <c r="I133" s="155" t="s">
        <v>30</v>
      </c>
      <c r="J133" s="155"/>
      <c r="K133" s="155"/>
      <c r="L133" s="149" t="s">
        <v>4</v>
      </c>
      <c r="M133" s="155" t="s">
        <v>30</v>
      </c>
      <c r="N133" s="147"/>
    </row>
    <row r="134" spans="1:14" s="3" customFormat="1" ht="15.75" x14ac:dyDescent="0.2">
      <c r="A134" s="14" t="s">
        <v>406</v>
      </c>
      <c r="B134" s="236"/>
      <c r="C134" s="310"/>
      <c r="D134" s="352"/>
      <c r="E134" s="11"/>
      <c r="F134" s="317"/>
      <c r="G134" s="318"/>
      <c r="H134" s="432"/>
      <c r="I134" s="24"/>
      <c r="J134" s="319"/>
      <c r="K134" s="319"/>
      <c r="L134" s="428"/>
      <c r="M134" s="11"/>
      <c r="N134" s="147"/>
    </row>
    <row r="135" spans="1:14" s="3" customFormat="1" ht="15.75" x14ac:dyDescent="0.2">
      <c r="A135" s="13" t="s">
        <v>409</v>
      </c>
      <c r="B135" s="236"/>
      <c r="C135" s="310"/>
      <c r="D135" s="170"/>
      <c r="E135" s="11"/>
      <c r="F135" s="236"/>
      <c r="G135" s="310"/>
      <c r="H135" s="433"/>
      <c r="I135" s="24"/>
      <c r="J135" s="309"/>
      <c r="K135" s="309"/>
      <c r="L135" s="429"/>
      <c r="M135" s="11"/>
      <c r="N135" s="147"/>
    </row>
    <row r="136" spans="1:14" s="3" customFormat="1" ht="15.75" x14ac:dyDescent="0.2">
      <c r="A136" s="13" t="s">
        <v>407</v>
      </c>
      <c r="B136" s="236"/>
      <c r="C136" s="310"/>
      <c r="D136" s="170"/>
      <c r="E136" s="11"/>
      <c r="F136" s="236"/>
      <c r="G136" s="310"/>
      <c r="H136" s="433"/>
      <c r="I136" s="24"/>
      <c r="J136" s="309"/>
      <c r="K136" s="309"/>
      <c r="L136" s="429"/>
      <c r="M136" s="11"/>
      <c r="N136" s="147"/>
    </row>
    <row r="137" spans="1:14" s="3" customFormat="1" ht="15.75" x14ac:dyDescent="0.2">
      <c r="A137" s="41" t="s">
        <v>413</v>
      </c>
      <c r="B137" s="278"/>
      <c r="C137" s="316"/>
      <c r="D137" s="168"/>
      <c r="E137" s="9"/>
      <c r="F137" s="278"/>
      <c r="G137" s="316"/>
      <c r="H137" s="434"/>
      <c r="I137" s="36"/>
      <c r="J137" s="315"/>
      <c r="K137" s="315"/>
      <c r="L137" s="430"/>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75" priority="117">
      <formula>kvartal &lt; 4</formula>
    </cfRule>
  </conditionalFormatting>
  <conditionalFormatting sqref="B69">
    <cfRule type="expression" dxfId="74" priority="85">
      <formula>kvartal &lt; 4</formula>
    </cfRule>
  </conditionalFormatting>
  <conditionalFormatting sqref="C69">
    <cfRule type="expression" dxfId="73" priority="84">
      <formula>kvartal &lt; 4</formula>
    </cfRule>
  </conditionalFormatting>
  <conditionalFormatting sqref="B72">
    <cfRule type="expression" dxfId="72" priority="83">
      <formula>kvartal &lt; 4</formula>
    </cfRule>
  </conditionalFormatting>
  <conditionalFormatting sqref="C72">
    <cfRule type="expression" dxfId="71" priority="82">
      <formula>kvartal &lt; 4</formula>
    </cfRule>
  </conditionalFormatting>
  <conditionalFormatting sqref="B80">
    <cfRule type="expression" dxfId="70" priority="81">
      <formula>kvartal &lt; 4</formula>
    </cfRule>
  </conditionalFormatting>
  <conditionalFormatting sqref="C80">
    <cfRule type="expression" dxfId="69" priority="80">
      <formula>kvartal &lt; 4</formula>
    </cfRule>
  </conditionalFormatting>
  <conditionalFormatting sqref="B83">
    <cfRule type="expression" dxfId="68" priority="79">
      <formula>kvartal &lt; 4</formula>
    </cfRule>
  </conditionalFormatting>
  <conditionalFormatting sqref="C83">
    <cfRule type="expression" dxfId="67" priority="78">
      <formula>kvartal &lt; 4</formula>
    </cfRule>
  </conditionalFormatting>
  <conditionalFormatting sqref="B90">
    <cfRule type="expression" dxfId="66" priority="69">
      <formula>kvartal &lt; 4</formula>
    </cfRule>
  </conditionalFormatting>
  <conditionalFormatting sqref="C90">
    <cfRule type="expression" dxfId="65" priority="68">
      <formula>kvartal &lt; 4</formula>
    </cfRule>
  </conditionalFormatting>
  <conditionalFormatting sqref="B93">
    <cfRule type="expression" dxfId="64" priority="67">
      <formula>kvartal &lt; 4</formula>
    </cfRule>
  </conditionalFormatting>
  <conditionalFormatting sqref="C93">
    <cfRule type="expression" dxfId="63" priority="66">
      <formula>kvartal &lt; 4</formula>
    </cfRule>
  </conditionalFormatting>
  <conditionalFormatting sqref="B101">
    <cfRule type="expression" dxfId="62" priority="65">
      <formula>kvartal &lt; 4</formula>
    </cfRule>
  </conditionalFormatting>
  <conditionalFormatting sqref="C101">
    <cfRule type="expression" dxfId="61" priority="64">
      <formula>kvartal &lt; 4</formula>
    </cfRule>
  </conditionalFormatting>
  <conditionalFormatting sqref="B104">
    <cfRule type="expression" dxfId="60" priority="63">
      <formula>kvartal &lt; 4</formula>
    </cfRule>
  </conditionalFormatting>
  <conditionalFormatting sqref="C104">
    <cfRule type="expression" dxfId="59" priority="62">
      <formula>kvartal &lt; 4</formula>
    </cfRule>
  </conditionalFormatting>
  <conditionalFormatting sqref="B115">
    <cfRule type="expression" dxfId="58" priority="61">
      <formula>kvartal &lt; 4</formula>
    </cfRule>
  </conditionalFormatting>
  <conditionalFormatting sqref="C115">
    <cfRule type="expression" dxfId="57" priority="60">
      <formula>kvartal &lt; 4</formula>
    </cfRule>
  </conditionalFormatting>
  <conditionalFormatting sqref="B123">
    <cfRule type="expression" dxfId="56" priority="59">
      <formula>kvartal &lt; 4</formula>
    </cfRule>
  </conditionalFormatting>
  <conditionalFormatting sqref="C123">
    <cfRule type="expression" dxfId="55" priority="58">
      <formula>kvartal &lt; 4</formula>
    </cfRule>
  </conditionalFormatting>
  <conditionalFormatting sqref="F70">
    <cfRule type="expression" dxfId="54" priority="57">
      <formula>kvartal &lt; 4</formula>
    </cfRule>
  </conditionalFormatting>
  <conditionalFormatting sqref="G70">
    <cfRule type="expression" dxfId="53" priority="56">
      <formula>kvartal &lt; 4</formula>
    </cfRule>
  </conditionalFormatting>
  <conditionalFormatting sqref="F71:G71">
    <cfRule type="expression" dxfId="52" priority="55">
      <formula>kvartal &lt; 4</formula>
    </cfRule>
  </conditionalFormatting>
  <conditionalFormatting sqref="F73:G74">
    <cfRule type="expression" dxfId="51" priority="54">
      <formula>kvartal &lt; 4</formula>
    </cfRule>
  </conditionalFormatting>
  <conditionalFormatting sqref="F81:G82">
    <cfRule type="expression" dxfId="50" priority="53">
      <formula>kvartal &lt; 4</formula>
    </cfRule>
  </conditionalFormatting>
  <conditionalFormatting sqref="F84:G85">
    <cfRule type="expression" dxfId="49" priority="52">
      <formula>kvartal &lt; 4</formula>
    </cfRule>
  </conditionalFormatting>
  <conditionalFormatting sqref="F91:G92">
    <cfRule type="expression" dxfId="48" priority="47">
      <formula>kvartal &lt; 4</formula>
    </cfRule>
  </conditionalFormatting>
  <conditionalFormatting sqref="F94:G95">
    <cfRule type="expression" dxfId="47" priority="46">
      <formula>kvartal &lt; 4</formula>
    </cfRule>
  </conditionalFormatting>
  <conditionalFormatting sqref="F102:G103">
    <cfRule type="expression" dxfId="46" priority="45">
      <formula>kvartal &lt; 4</formula>
    </cfRule>
  </conditionalFormatting>
  <conditionalFormatting sqref="F105:G106">
    <cfRule type="expression" dxfId="45" priority="44">
      <formula>kvartal &lt; 4</formula>
    </cfRule>
  </conditionalFormatting>
  <conditionalFormatting sqref="F115">
    <cfRule type="expression" dxfId="44" priority="43">
      <formula>kvartal &lt; 4</formula>
    </cfRule>
  </conditionalFormatting>
  <conditionalFormatting sqref="G115">
    <cfRule type="expression" dxfId="43" priority="42">
      <formula>kvartal &lt; 4</formula>
    </cfRule>
  </conditionalFormatting>
  <conditionalFormatting sqref="F123:G123">
    <cfRule type="expression" dxfId="42" priority="41">
      <formula>kvartal &lt; 4</formula>
    </cfRule>
  </conditionalFormatting>
  <conditionalFormatting sqref="F69:G69">
    <cfRule type="expression" dxfId="41" priority="40">
      <formula>kvartal &lt; 4</formula>
    </cfRule>
  </conditionalFormatting>
  <conditionalFormatting sqref="F72:G72">
    <cfRule type="expression" dxfId="40" priority="39">
      <formula>kvartal &lt; 4</formula>
    </cfRule>
  </conditionalFormatting>
  <conditionalFormatting sqref="F80:G80">
    <cfRule type="expression" dxfId="39" priority="38">
      <formula>kvartal &lt; 4</formula>
    </cfRule>
  </conditionalFormatting>
  <conditionalFormatting sqref="F83:G83">
    <cfRule type="expression" dxfId="38" priority="37">
      <formula>kvartal &lt; 4</formula>
    </cfRule>
  </conditionalFormatting>
  <conditionalFormatting sqref="F90:G90">
    <cfRule type="expression" dxfId="37" priority="31">
      <formula>kvartal &lt; 4</formula>
    </cfRule>
  </conditionalFormatting>
  <conditionalFormatting sqref="F93">
    <cfRule type="expression" dxfId="36" priority="30">
      <formula>kvartal &lt; 4</formula>
    </cfRule>
  </conditionalFormatting>
  <conditionalFormatting sqref="G93">
    <cfRule type="expression" dxfId="35" priority="29">
      <formula>kvartal &lt; 4</formula>
    </cfRule>
  </conditionalFormatting>
  <conditionalFormatting sqref="F101">
    <cfRule type="expression" dxfId="34" priority="28">
      <formula>kvartal &lt; 4</formula>
    </cfRule>
  </conditionalFormatting>
  <conditionalFormatting sqref="G101">
    <cfRule type="expression" dxfId="33" priority="27">
      <formula>kvartal &lt; 4</formula>
    </cfRule>
  </conditionalFormatting>
  <conditionalFormatting sqref="G104">
    <cfRule type="expression" dxfId="32" priority="26">
      <formula>kvartal &lt; 4</formula>
    </cfRule>
  </conditionalFormatting>
  <conditionalFormatting sqref="F104">
    <cfRule type="expression" dxfId="31" priority="25">
      <formula>kvartal &lt; 4</formula>
    </cfRule>
  </conditionalFormatting>
  <conditionalFormatting sqref="J69:K73">
    <cfRule type="expression" dxfId="30" priority="24">
      <formula>kvartal &lt; 4</formula>
    </cfRule>
  </conditionalFormatting>
  <conditionalFormatting sqref="J74:K74">
    <cfRule type="expression" dxfId="29" priority="23">
      <formula>kvartal &lt; 4</formula>
    </cfRule>
  </conditionalFormatting>
  <conditionalFormatting sqref="J80:K85">
    <cfRule type="expression" dxfId="28" priority="22">
      <formula>kvartal &lt; 4</formula>
    </cfRule>
  </conditionalFormatting>
  <conditionalFormatting sqref="J90:K95">
    <cfRule type="expression" dxfId="27" priority="19">
      <formula>kvartal &lt; 4</formula>
    </cfRule>
  </conditionalFormatting>
  <conditionalFormatting sqref="J101:K106">
    <cfRule type="expression" dxfId="26" priority="18">
      <formula>kvartal &lt; 4</formula>
    </cfRule>
  </conditionalFormatting>
  <conditionalFormatting sqref="J115:K115">
    <cfRule type="expression" dxfId="25" priority="17">
      <formula>kvartal &lt; 4</formula>
    </cfRule>
  </conditionalFormatting>
  <conditionalFormatting sqref="J123:K123">
    <cfRule type="expression" dxfId="24" priority="16">
      <formula>kvartal &lt; 4</formula>
    </cfRule>
  </conditionalFormatting>
  <conditionalFormatting sqref="A50:A52">
    <cfRule type="expression" dxfId="23" priority="12">
      <formula>kvartal &lt; 4</formula>
    </cfRule>
  </conditionalFormatting>
  <conditionalFormatting sqref="A69:A74">
    <cfRule type="expression" dxfId="22" priority="10">
      <formula>kvartal &lt; 4</formula>
    </cfRule>
  </conditionalFormatting>
  <conditionalFormatting sqref="A80:A85">
    <cfRule type="expression" dxfId="21" priority="9">
      <formula>kvartal &lt; 4</formula>
    </cfRule>
  </conditionalFormatting>
  <conditionalFormatting sqref="A90:A95">
    <cfRule type="expression" dxfId="20" priority="6">
      <formula>kvartal &lt; 4</formula>
    </cfRule>
  </conditionalFormatting>
  <conditionalFormatting sqref="A101:A106">
    <cfRule type="expression" dxfId="19" priority="5">
      <formula>kvartal &lt; 4</formula>
    </cfRule>
  </conditionalFormatting>
  <conditionalFormatting sqref="A115">
    <cfRule type="expression" dxfId="18" priority="4">
      <formula>kvartal &lt; 4</formula>
    </cfRule>
  </conditionalFormatting>
  <conditionalFormatting sqref="A123">
    <cfRule type="expression" dxfId="17" priority="3">
      <formula>kvartal &lt; 4</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S61"/>
  <sheetViews>
    <sheetView showGridLines="0" zoomScale="60" zoomScaleNormal="60" workbookViewId="0">
      <pane xSplit="1" ySplit="1" topLeftCell="B2"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90" style="477" customWidth="1"/>
    <col min="2" max="43" width="11.7109375" style="477" customWidth="1"/>
    <col min="44" max="16384" width="11.42578125" style="477"/>
  </cols>
  <sheetData>
    <row r="1" spans="1:43" ht="20.25" x14ac:dyDescent="0.3">
      <c r="A1" s="482" t="s">
        <v>281</v>
      </c>
      <c r="B1" s="483"/>
      <c r="C1" s="484"/>
      <c r="D1" s="484"/>
      <c r="E1" s="484"/>
      <c r="F1" s="484"/>
      <c r="G1" s="484"/>
      <c r="H1" s="484"/>
      <c r="I1" s="484"/>
      <c r="J1" s="484"/>
    </row>
    <row r="2" spans="1:43" ht="20.25" x14ac:dyDescent="0.3">
      <c r="A2" s="482" t="s">
        <v>252</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c r="AN2" s="478"/>
      <c r="AO2" s="478"/>
      <c r="AP2" s="478"/>
      <c r="AQ2" s="478"/>
    </row>
    <row r="3" spans="1:43" ht="18.75" x14ac:dyDescent="0.3">
      <c r="A3" s="550" t="s">
        <v>282</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1"/>
      <c r="AQ3" s="551"/>
    </row>
    <row r="4" spans="1:43" ht="15.75" x14ac:dyDescent="0.25">
      <c r="A4" s="489" t="s">
        <v>361</v>
      </c>
      <c r="B4" s="552"/>
      <c r="C4" s="552"/>
      <c r="D4" s="553"/>
      <c r="E4" s="554"/>
      <c r="F4" s="552"/>
      <c r="G4" s="553"/>
      <c r="H4" s="554"/>
      <c r="I4" s="552"/>
      <c r="J4" s="553"/>
      <c r="K4" s="493"/>
      <c r="L4" s="493"/>
      <c r="M4" s="493"/>
      <c r="N4" s="494"/>
      <c r="O4" s="493"/>
      <c r="P4" s="495"/>
      <c r="Q4" s="494"/>
      <c r="R4" s="493"/>
      <c r="S4" s="495"/>
      <c r="T4" s="494"/>
      <c r="U4" s="493"/>
      <c r="V4" s="495"/>
      <c r="W4" s="494"/>
      <c r="X4" s="493"/>
      <c r="Y4" s="495"/>
      <c r="Z4" s="494"/>
      <c r="AA4" s="493"/>
      <c r="AB4" s="495"/>
      <c r="AC4" s="494"/>
      <c r="AD4" s="493"/>
      <c r="AE4" s="495"/>
      <c r="AF4" s="494"/>
      <c r="AG4" s="493"/>
      <c r="AH4" s="495"/>
      <c r="AI4" s="494"/>
      <c r="AJ4" s="493"/>
      <c r="AK4" s="495"/>
      <c r="AL4" s="555"/>
      <c r="AM4" s="556"/>
      <c r="AN4" s="557"/>
      <c r="AO4" s="494"/>
      <c r="AP4" s="493"/>
      <c r="AQ4" s="558"/>
    </row>
    <row r="5" spans="1:43" ht="18.75" customHeight="1" x14ac:dyDescent="0.3">
      <c r="A5" s="498" t="s">
        <v>108</v>
      </c>
      <c r="B5" s="731" t="s">
        <v>170</v>
      </c>
      <c r="C5" s="732"/>
      <c r="D5" s="733"/>
      <c r="E5" s="731" t="s">
        <v>171</v>
      </c>
      <c r="F5" s="732"/>
      <c r="G5" s="733"/>
      <c r="H5" s="731" t="s">
        <v>172</v>
      </c>
      <c r="I5" s="732"/>
      <c r="J5" s="733"/>
      <c r="K5" s="731" t="s">
        <v>173</v>
      </c>
      <c r="L5" s="732"/>
      <c r="M5" s="733"/>
      <c r="N5" s="731" t="s">
        <v>174</v>
      </c>
      <c r="O5" s="732"/>
      <c r="P5" s="733"/>
      <c r="Q5" s="731"/>
      <c r="R5" s="732"/>
      <c r="S5" s="733"/>
      <c r="T5" s="731" t="s">
        <v>64</v>
      </c>
      <c r="U5" s="732"/>
      <c r="V5" s="733"/>
      <c r="W5" s="542"/>
      <c r="X5" s="543"/>
      <c r="Y5" s="544"/>
      <c r="Z5" s="731" t="s">
        <v>175</v>
      </c>
      <c r="AA5" s="732"/>
      <c r="AB5" s="733"/>
      <c r="AC5" s="542"/>
      <c r="AD5" s="543"/>
      <c r="AE5" s="544"/>
      <c r="AF5" s="731"/>
      <c r="AG5" s="732"/>
      <c r="AH5" s="733"/>
      <c r="AI5" s="731" t="s">
        <v>76</v>
      </c>
      <c r="AJ5" s="732"/>
      <c r="AK5" s="733"/>
      <c r="AL5" s="734" t="s">
        <v>2</v>
      </c>
      <c r="AM5" s="735"/>
      <c r="AN5" s="736"/>
      <c r="AO5" s="731" t="s">
        <v>283</v>
      </c>
      <c r="AP5" s="732"/>
      <c r="AQ5" s="733"/>
    </row>
    <row r="6" spans="1:43" ht="18.75" x14ac:dyDescent="0.3">
      <c r="A6" s="500"/>
      <c r="B6" s="737" t="s">
        <v>176</v>
      </c>
      <c r="C6" s="738"/>
      <c r="D6" s="739"/>
      <c r="E6" s="737" t="s">
        <v>177</v>
      </c>
      <c r="F6" s="738"/>
      <c r="G6" s="739"/>
      <c r="H6" s="737" t="s">
        <v>177</v>
      </c>
      <c r="I6" s="738"/>
      <c r="J6" s="739"/>
      <c r="K6" s="737" t="s">
        <v>178</v>
      </c>
      <c r="L6" s="738"/>
      <c r="M6" s="739"/>
      <c r="N6" s="737" t="s">
        <v>95</v>
      </c>
      <c r="O6" s="738"/>
      <c r="P6" s="739"/>
      <c r="Q6" s="737" t="s">
        <v>64</v>
      </c>
      <c r="R6" s="738"/>
      <c r="S6" s="739"/>
      <c r="T6" s="737" t="s">
        <v>179</v>
      </c>
      <c r="U6" s="738"/>
      <c r="V6" s="739"/>
      <c r="W6" s="737" t="s">
        <v>69</v>
      </c>
      <c r="X6" s="738"/>
      <c r="Y6" s="739"/>
      <c r="Z6" s="737" t="s">
        <v>176</v>
      </c>
      <c r="AA6" s="738"/>
      <c r="AB6" s="739"/>
      <c r="AC6" s="737" t="s">
        <v>75</v>
      </c>
      <c r="AD6" s="738"/>
      <c r="AE6" s="739"/>
      <c r="AF6" s="737" t="s">
        <v>71</v>
      </c>
      <c r="AG6" s="738"/>
      <c r="AH6" s="739"/>
      <c r="AI6" s="737" t="s">
        <v>177</v>
      </c>
      <c r="AJ6" s="738"/>
      <c r="AK6" s="739"/>
      <c r="AL6" s="740" t="s">
        <v>284</v>
      </c>
      <c r="AM6" s="741"/>
      <c r="AN6" s="742"/>
      <c r="AO6" s="737" t="s">
        <v>285</v>
      </c>
      <c r="AP6" s="738"/>
      <c r="AQ6" s="739"/>
    </row>
    <row r="7" spans="1:43" ht="18.75" customHeight="1" x14ac:dyDescent="0.3">
      <c r="A7" s="500"/>
      <c r="B7" s="500"/>
      <c r="C7" s="500"/>
      <c r="D7" s="502" t="s">
        <v>84</v>
      </c>
      <c r="E7" s="500"/>
      <c r="F7" s="500"/>
      <c r="G7" s="502" t="s">
        <v>84</v>
      </c>
      <c r="H7" s="500"/>
      <c r="I7" s="500"/>
      <c r="J7" s="502" t="s">
        <v>84</v>
      </c>
      <c r="K7" s="500"/>
      <c r="L7" s="500"/>
      <c r="M7" s="502" t="s">
        <v>84</v>
      </c>
      <c r="N7" s="500"/>
      <c r="O7" s="500"/>
      <c r="P7" s="502" t="s">
        <v>84</v>
      </c>
      <c r="Q7" s="500"/>
      <c r="R7" s="500"/>
      <c r="S7" s="502" t="s">
        <v>84</v>
      </c>
      <c r="T7" s="500"/>
      <c r="U7" s="500"/>
      <c r="V7" s="502" t="s">
        <v>84</v>
      </c>
      <c r="W7" s="500"/>
      <c r="X7" s="500"/>
      <c r="Y7" s="502" t="s">
        <v>84</v>
      </c>
      <c r="Z7" s="500"/>
      <c r="AA7" s="500"/>
      <c r="AB7" s="502" t="s">
        <v>84</v>
      </c>
      <c r="AC7" s="500"/>
      <c r="AD7" s="500"/>
      <c r="AE7" s="502" t="s">
        <v>84</v>
      </c>
      <c r="AF7" s="500"/>
      <c r="AG7" s="500"/>
      <c r="AH7" s="502" t="s">
        <v>84</v>
      </c>
      <c r="AI7" s="500"/>
      <c r="AJ7" s="500"/>
      <c r="AK7" s="502" t="s">
        <v>84</v>
      </c>
      <c r="AL7" s="500"/>
      <c r="AM7" s="500"/>
      <c r="AN7" s="502" t="s">
        <v>84</v>
      </c>
      <c r="AO7" s="500"/>
      <c r="AP7" s="500"/>
      <c r="AQ7" s="502" t="s">
        <v>84</v>
      </c>
    </row>
    <row r="8" spans="1:43" ht="15.75" x14ac:dyDescent="0.25">
      <c r="A8" s="559" t="s">
        <v>286</v>
      </c>
      <c r="B8" s="560">
        <v>2017</v>
      </c>
      <c r="C8" s="560">
        <v>2018</v>
      </c>
      <c r="D8" s="468" t="s">
        <v>86</v>
      </c>
      <c r="E8" s="560">
        <v>2017</v>
      </c>
      <c r="F8" s="560">
        <v>2018</v>
      </c>
      <c r="G8" s="468" t="s">
        <v>86</v>
      </c>
      <c r="H8" s="560">
        <v>2017</v>
      </c>
      <c r="I8" s="560">
        <v>2018</v>
      </c>
      <c r="J8" s="468" t="s">
        <v>86</v>
      </c>
      <c r="K8" s="560">
        <v>2017</v>
      </c>
      <c r="L8" s="560">
        <v>2018</v>
      </c>
      <c r="M8" s="468" t="s">
        <v>86</v>
      </c>
      <c r="N8" s="560">
        <v>2017</v>
      </c>
      <c r="O8" s="560">
        <v>2018</v>
      </c>
      <c r="P8" s="468" t="s">
        <v>86</v>
      </c>
      <c r="Q8" s="560">
        <v>2017</v>
      </c>
      <c r="R8" s="560">
        <v>2018</v>
      </c>
      <c r="S8" s="468" t="s">
        <v>86</v>
      </c>
      <c r="T8" s="560">
        <v>2017</v>
      </c>
      <c r="U8" s="560">
        <v>2018</v>
      </c>
      <c r="V8" s="468" t="s">
        <v>86</v>
      </c>
      <c r="W8" s="560">
        <v>2017</v>
      </c>
      <c r="X8" s="560">
        <v>2018</v>
      </c>
      <c r="Y8" s="468" t="s">
        <v>86</v>
      </c>
      <c r="Z8" s="560">
        <v>2017</v>
      </c>
      <c r="AA8" s="560">
        <v>2018</v>
      </c>
      <c r="AB8" s="468" t="s">
        <v>86</v>
      </c>
      <c r="AC8" s="560">
        <v>2017</v>
      </c>
      <c r="AD8" s="560">
        <v>2018</v>
      </c>
      <c r="AE8" s="468" t="s">
        <v>86</v>
      </c>
      <c r="AF8" s="560">
        <v>2017</v>
      </c>
      <c r="AG8" s="560">
        <v>2018</v>
      </c>
      <c r="AH8" s="468" t="s">
        <v>86</v>
      </c>
      <c r="AI8" s="560">
        <v>2017</v>
      </c>
      <c r="AJ8" s="560">
        <v>2018</v>
      </c>
      <c r="AK8" s="468" t="s">
        <v>86</v>
      </c>
      <c r="AL8" s="560">
        <v>2017</v>
      </c>
      <c r="AM8" s="560">
        <v>2018</v>
      </c>
      <c r="AN8" s="468" t="s">
        <v>86</v>
      </c>
      <c r="AO8" s="560">
        <v>2017</v>
      </c>
      <c r="AP8" s="560">
        <v>2018</v>
      </c>
      <c r="AQ8" s="468" t="s">
        <v>86</v>
      </c>
    </row>
    <row r="9" spans="1:43" ht="18.75" customHeight="1" x14ac:dyDescent="0.3">
      <c r="A9" s="500" t="s">
        <v>287</v>
      </c>
      <c r="B9" s="561"/>
      <c r="C9" s="562"/>
      <c r="D9" s="563"/>
      <c r="E9" s="561"/>
      <c r="F9" s="562"/>
      <c r="G9" s="563"/>
      <c r="H9" s="561"/>
      <c r="I9" s="562"/>
      <c r="J9" s="563"/>
      <c r="K9" s="561"/>
      <c r="L9" s="562"/>
      <c r="M9" s="562"/>
      <c r="N9" s="564"/>
      <c r="O9" s="565"/>
      <c r="P9" s="563"/>
      <c r="Q9" s="566"/>
      <c r="R9" s="563"/>
      <c r="S9" s="563"/>
      <c r="T9" s="561"/>
      <c r="U9" s="567"/>
      <c r="V9" s="563"/>
      <c r="W9" s="561"/>
      <c r="X9" s="562"/>
      <c r="Y9" s="563"/>
      <c r="Z9" s="566"/>
      <c r="AA9" s="563"/>
      <c r="AB9" s="563"/>
      <c r="AC9" s="561"/>
      <c r="AD9" s="562"/>
      <c r="AE9" s="563"/>
      <c r="AF9" s="561"/>
      <c r="AG9" s="562"/>
      <c r="AH9" s="563"/>
      <c r="AI9" s="561"/>
      <c r="AJ9" s="567"/>
      <c r="AK9" s="563"/>
      <c r="AL9" s="563"/>
      <c r="AM9" s="563"/>
      <c r="AN9" s="563"/>
      <c r="AO9" s="568"/>
      <c r="AP9" s="568"/>
      <c r="AQ9" s="568"/>
    </row>
    <row r="10" spans="1:43" s="478" customFormat="1" ht="18.75" customHeight="1" x14ac:dyDescent="0.3">
      <c r="A10" s="472" t="s">
        <v>288</v>
      </c>
      <c r="B10" s="441"/>
      <c r="C10" s="439"/>
      <c r="D10" s="340"/>
      <c r="E10" s="441"/>
      <c r="F10" s="439"/>
      <c r="G10" s="340"/>
      <c r="H10" s="441"/>
      <c r="I10" s="439"/>
      <c r="J10" s="340"/>
      <c r="K10" s="441"/>
      <c r="L10" s="439"/>
      <c r="M10" s="439"/>
      <c r="N10" s="569"/>
      <c r="O10" s="570"/>
      <c r="P10" s="340"/>
      <c r="Q10" s="459"/>
      <c r="R10" s="340"/>
      <c r="S10" s="340"/>
      <c r="T10" s="441"/>
      <c r="U10" s="571"/>
      <c r="V10" s="340"/>
      <c r="W10" s="441"/>
      <c r="X10" s="439"/>
      <c r="Y10" s="340"/>
      <c r="Z10" s="459"/>
      <c r="AA10" s="340"/>
      <c r="AB10" s="340"/>
      <c r="AC10" s="441"/>
      <c r="AD10" s="439"/>
      <c r="AE10" s="340"/>
      <c r="AF10" s="441"/>
      <c r="AG10" s="439"/>
      <c r="AH10" s="340"/>
      <c r="AI10" s="441"/>
      <c r="AJ10" s="571"/>
      <c r="AK10" s="340"/>
      <c r="AL10" s="340"/>
      <c r="AM10" s="340"/>
      <c r="AN10" s="340"/>
      <c r="AO10" s="572"/>
      <c r="AP10" s="572"/>
      <c r="AQ10" s="572"/>
    </row>
    <row r="11" spans="1:43" s="478" customFormat="1" ht="18.75" customHeight="1" x14ac:dyDescent="0.3">
      <c r="A11" s="472" t="s">
        <v>289</v>
      </c>
      <c r="B11" s="459">
        <v>1069.4949999999999</v>
      </c>
      <c r="C11" s="340">
        <v>1138.25</v>
      </c>
      <c r="D11" s="340">
        <f t="shared" ref="D11:D16" si="0">IF(B11=0, "    ---- ", IF(ABS(ROUND(100/B11*C11-100,1))&lt;999,ROUND(100/B11*C11-100,1),IF(ROUND(100/B11*C11-100,1)&gt;999,999,-999)))</f>
        <v>6.4</v>
      </c>
      <c r="E11" s="459">
        <v>7590.8140000000003</v>
      </c>
      <c r="F11" s="340">
        <v>7243.76</v>
      </c>
      <c r="G11" s="340">
        <f t="shared" ref="G11:G17" si="1">IF(E11=0, "    ---- ", IF(ABS(ROUND(100/E11*F11-100,1))&lt;999,ROUND(100/E11*F11-100,1),IF(ROUND(100/E11*F11-100,1)&gt;999,999,-999)))</f>
        <v>-4.5999999999999996</v>
      </c>
      <c r="H11" s="459">
        <v>683.18899999999996</v>
      </c>
      <c r="I11" s="340">
        <v>727.5</v>
      </c>
      <c r="J11" s="340">
        <f t="shared" ref="J11:J17" si="2">IF(H11=0, "    ---- ", IF(ABS(ROUND(100/H11*I11-100,1))&lt;999,ROUND(100/H11*I11-100,1),IF(ROUND(100/H11*I11-100,1)&gt;999,999,-999)))</f>
        <v>6.5</v>
      </c>
      <c r="K11" s="459">
        <v>1502.7</v>
      </c>
      <c r="L11" s="340">
        <v>1693</v>
      </c>
      <c r="M11" s="340">
        <f t="shared" ref="M11:M16" si="3">IF(K11=0, "    ---- ", IF(ABS(ROUND(100/K11*L11-100,1))&lt;999,ROUND(100/K11*L11-100,1),IF(ROUND(100/K11*L11-100,1)&gt;999,999,-999)))</f>
        <v>12.7</v>
      </c>
      <c r="N11" s="573">
        <v>20</v>
      </c>
      <c r="O11" s="340">
        <v>19</v>
      </c>
      <c r="P11" s="340">
        <f>IF(N11=0, "    ---- ", IF(ABS(ROUND(100/N11*O11-100,1))&lt;999,ROUND(100/N11*O11-100,1),IF(ROUND(100/N11*O11-100,1)&gt;999,999,-999)))</f>
        <v>-5</v>
      </c>
      <c r="Q11" s="459">
        <v>14949.065606979999</v>
      </c>
      <c r="R11" s="340">
        <v>21985.183815560002</v>
      </c>
      <c r="S11" s="340">
        <f t="shared" ref="S11:S17" si="4">IF(Q11=0, "    ---- ", IF(ABS(ROUND(100/Q11*R11-100,1))&lt;999,ROUND(100/Q11*R11-100,1),IF(ROUND(100/Q11*R11-100,1)&gt;999,999,-999)))</f>
        <v>47.1</v>
      </c>
      <c r="T11" s="459">
        <v>218.28100000000001</v>
      </c>
      <c r="U11" s="574">
        <v>257.21300000000002</v>
      </c>
      <c r="V11" s="340">
        <f t="shared" ref="V11:V30" si="5">IF(T11=0, "    ---- ", IF(ABS(ROUND(100/T11*U11-100,1))&lt;999,ROUND(100/T11*U11-100,1),IF(ROUND(100/T11*U11-100,1)&gt;999,999,-999)))</f>
        <v>17.8</v>
      </c>
      <c r="W11" s="459">
        <v>5736</v>
      </c>
      <c r="X11" s="340">
        <v>5274.6</v>
      </c>
      <c r="Y11" s="340">
        <f t="shared" ref="Y11:Y17" si="6">IF(W11=0, "    ---- ", IF(ABS(ROUND(100/W11*X11-100,1))&lt;999,ROUND(100/W11*X11-100,1),IF(ROUND(100/W11*X11-100,1)&gt;999,999,-999)))</f>
        <v>-8</v>
      </c>
      <c r="Z11" s="459">
        <v>1525</v>
      </c>
      <c r="AA11" s="340">
        <v>1446</v>
      </c>
      <c r="AB11" s="340">
        <f t="shared" ref="AB11:AB17" si="7">IF(Z11=0, "    ---- ", IF(ABS(ROUND(100/Z11*AA11-100,1))&lt;999,ROUND(100/Z11*AA11-100,1),IF(ROUND(100/Z11*AA11-100,1)&gt;999,999,-999)))</f>
        <v>-5.2</v>
      </c>
      <c r="AC11" s="459">
        <v>60</v>
      </c>
      <c r="AD11" s="340">
        <v>74</v>
      </c>
      <c r="AE11" s="340">
        <f t="shared" ref="AE11:AE16" si="8">IF(AC11=0, "    ---- ", IF(ABS(ROUND(100/AC11*AD11-100,1))&lt;999,ROUND(100/AC11*AD11-100,1),IF(ROUND(100/AC11*AD11-100,1)&gt;999,999,-999)))</f>
        <v>23.3</v>
      </c>
      <c r="AF11" s="459">
        <v>3063.7735745700002</v>
      </c>
      <c r="AG11" s="340">
        <v>3488.5521795299996</v>
      </c>
      <c r="AH11" s="340">
        <f t="shared" ref="AH11:AH17" si="9">IF(AF11=0, "    ---- ", IF(ABS(ROUND(100/AF11*AG11-100,1))&lt;999,ROUND(100/AF11*AG11-100,1),IF(ROUND(100/AF11*AG11-100,1)&gt;999,999,-999)))</f>
        <v>13.9</v>
      </c>
      <c r="AI11" s="459">
        <v>8921</v>
      </c>
      <c r="AJ11" s="574">
        <v>8990.6</v>
      </c>
      <c r="AK11" s="340">
        <f t="shared" ref="AK11:AK17" si="10">IF(AI11=0, "    ---- ", IF(ABS(ROUND(100/AI11*AJ11-100,1))&lt;999,ROUND(100/AI11*AJ11-100,1),IF(ROUND(100/AI11*AJ11-100,1)&gt;999,999,-999)))</f>
        <v>0.8</v>
      </c>
      <c r="AL11" s="340">
        <f>B11+E11+H11+K11+Q11+T11+W11+Z11+AF11+AI11</f>
        <v>45259.318181549992</v>
      </c>
      <c r="AM11" s="340">
        <f>C11+F11+I11+L11+R11+U11+X11+AA11+AG11+AJ11</f>
        <v>52244.658995090002</v>
      </c>
      <c r="AN11" s="340">
        <f t="shared" ref="AN11:AN45" si="11">IF(AL11=0, "    ---- ", IF(ABS(ROUND(100/AL11*AM11-100,1))&lt;999,ROUND(100/AL11*AM11-100,1),IF(ROUND(100/AL11*AM11-100,1)&gt;999,999,-999)))</f>
        <v>15.4</v>
      </c>
      <c r="AO11" s="450">
        <f>+B11+E11+H11+K11+N11+Q11+T11+W11+Z11+AC11+AF11+AI11</f>
        <v>45339.318181549992</v>
      </c>
      <c r="AP11" s="450">
        <f>+C11+F11+I11+L11+O11+R11+U11+X11+AA11+AD11+AG11+AJ11</f>
        <v>52337.658995090002</v>
      </c>
      <c r="AQ11" s="340">
        <f t="shared" ref="AQ11:AQ17" si="12">IF(AO11=0, "    ---- ", IF(ABS(ROUND(100/AO11*AP11-100,1))&lt;999,ROUND(100/AO11*AP11-100,1),IF(ROUND(100/AO11*AP11-100,1)&gt;999,999,-999)))</f>
        <v>15.4</v>
      </c>
    </row>
    <row r="12" spans="1:43" s="478" customFormat="1" ht="18.75" customHeight="1" x14ac:dyDescent="0.3">
      <c r="A12" s="472" t="s">
        <v>290</v>
      </c>
      <c r="B12" s="459">
        <v>-45.863</v>
      </c>
      <c r="C12" s="340">
        <v>-59.506999999999998</v>
      </c>
      <c r="D12" s="340">
        <f t="shared" si="0"/>
        <v>29.7</v>
      </c>
      <c r="E12" s="459">
        <v>-160.17599999999999</v>
      </c>
      <c r="F12" s="340">
        <v>-132.983</v>
      </c>
      <c r="G12" s="340">
        <f t="shared" si="1"/>
        <v>-17</v>
      </c>
      <c r="H12" s="459">
        <v>-28.052</v>
      </c>
      <c r="I12" s="340">
        <v>-29.9</v>
      </c>
      <c r="J12" s="340">
        <f t="shared" si="2"/>
        <v>6.6</v>
      </c>
      <c r="K12" s="459">
        <v>-6.9</v>
      </c>
      <c r="L12" s="340">
        <v>-28</v>
      </c>
      <c r="M12" s="340">
        <f t="shared" si="3"/>
        <v>305.8</v>
      </c>
      <c r="N12" s="573"/>
      <c r="O12" s="340"/>
      <c r="P12" s="340"/>
      <c r="Q12" s="459">
        <v>0</v>
      </c>
      <c r="R12" s="340">
        <v>-1.5713729999999999</v>
      </c>
      <c r="S12" s="340" t="str">
        <f t="shared" si="4"/>
        <v xml:space="preserve">    ---- </v>
      </c>
      <c r="T12" s="459"/>
      <c r="U12" s="574"/>
      <c r="V12" s="340" t="str">
        <f t="shared" si="5"/>
        <v xml:space="preserve">    ---- </v>
      </c>
      <c r="W12" s="459">
        <v>-43</v>
      </c>
      <c r="X12" s="340">
        <v>-43</v>
      </c>
      <c r="Y12" s="340">
        <f t="shared" si="6"/>
        <v>0</v>
      </c>
      <c r="Z12" s="459">
        <v>-1</v>
      </c>
      <c r="AA12" s="340">
        <v>-1</v>
      </c>
      <c r="AB12" s="340"/>
      <c r="AC12" s="459"/>
      <c r="AD12" s="340"/>
      <c r="AE12" s="340"/>
      <c r="AF12" s="459">
        <v>-105.658</v>
      </c>
      <c r="AG12" s="340">
        <v>-101.51600000000001</v>
      </c>
      <c r="AH12" s="340">
        <f t="shared" si="9"/>
        <v>-3.9</v>
      </c>
      <c r="AI12" s="459">
        <v>-28</v>
      </c>
      <c r="AJ12" s="574">
        <v>-14.4</v>
      </c>
      <c r="AK12" s="340">
        <f t="shared" si="10"/>
        <v>-48.6</v>
      </c>
      <c r="AL12" s="340">
        <f t="shared" ref="AL12:AM21" si="13">B12+E12+H12+K12+Q12+T12+W12+Z12+AF12+AI12</f>
        <v>-418.649</v>
      </c>
      <c r="AM12" s="340">
        <f t="shared" si="13"/>
        <v>-411.87737299999998</v>
      </c>
      <c r="AN12" s="340">
        <f t="shared" si="11"/>
        <v>-1.6</v>
      </c>
      <c r="AO12" s="450">
        <f t="shared" ref="AO12:AP21" si="14">+B12+E12+H12+K12+N12+Q12+T12+W12+Z12+AC12+AF12+AI12</f>
        <v>-418.649</v>
      </c>
      <c r="AP12" s="450">
        <f t="shared" si="14"/>
        <v>-411.87737299999998</v>
      </c>
      <c r="AQ12" s="340">
        <f t="shared" si="12"/>
        <v>-1.6</v>
      </c>
    </row>
    <row r="13" spans="1:43" s="478" customFormat="1" ht="18.75" customHeight="1" x14ac:dyDescent="0.3">
      <c r="A13" s="472" t="s">
        <v>291</v>
      </c>
      <c r="B13" s="459">
        <v>517.62800000000004</v>
      </c>
      <c r="C13" s="340">
        <v>367.62400000000002</v>
      </c>
      <c r="D13" s="340">
        <f t="shared" si="0"/>
        <v>-29</v>
      </c>
      <c r="E13" s="459">
        <v>2696.8989999999999</v>
      </c>
      <c r="F13" s="340">
        <v>1891.019</v>
      </c>
      <c r="G13" s="340">
        <f t="shared" si="1"/>
        <v>-29.9</v>
      </c>
      <c r="H13" s="459">
        <v>46.481000000000002</v>
      </c>
      <c r="I13" s="340">
        <v>30.4</v>
      </c>
      <c r="J13" s="340">
        <f t="shared" si="2"/>
        <v>-34.6</v>
      </c>
      <c r="K13" s="459">
        <v>1389</v>
      </c>
      <c r="L13" s="340">
        <v>886</v>
      </c>
      <c r="M13" s="340">
        <f t="shared" si="3"/>
        <v>-36.200000000000003</v>
      </c>
      <c r="N13" s="573"/>
      <c r="O13" s="340"/>
      <c r="P13" s="340"/>
      <c r="Q13" s="459">
        <v>208.47842800000001</v>
      </c>
      <c r="R13" s="340">
        <v>5.3019790000000002</v>
      </c>
      <c r="S13" s="340">
        <f t="shared" si="4"/>
        <v>-97.5</v>
      </c>
      <c r="T13" s="459">
        <v>351.642</v>
      </c>
      <c r="U13" s="574">
        <v>217.19900000000001</v>
      </c>
      <c r="V13" s="340">
        <f t="shared" si="5"/>
        <v>-38.200000000000003</v>
      </c>
      <c r="W13" s="459">
        <v>703</v>
      </c>
      <c r="X13" s="340">
        <v>1515.7</v>
      </c>
      <c r="Y13" s="340">
        <f t="shared" si="6"/>
        <v>115.6</v>
      </c>
      <c r="Z13" s="459"/>
      <c r="AA13" s="340">
        <v>310</v>
      </c>
      <c r="AB13" s="340"/>
      <c r="AC13" s="459">
        <v>61</v>
      </c>
      <c r="AD13" s="340">
        <v>107</v>
      </c>
      <c r="AE13" s="340">
        <f t="shared" si="8"/>
        <v>75.400000000000006</v>
      </c>
      <c r="AF13" s="459">
        <v>891.19950561000019</v>
      </c>
      <c r="AG13" s="340">
        <v>1653.9535755499999</v>
      </c>
      <c r="AH13" s="340">
        <f t="shared" si="9"/>
        <v>85.6</v>
      </c>
      <c r="AI13" s="459">
        <v>733</v>
      </c>
      <c r="AJ13" s="574">
        <v>1214.3</v>
      </c>
      <c r="AK13" s="340">
        <f t="shared" si="10"/>
        <v>65.7</v>
      </c>
      <c r="AL13" s="340">
        <f t="shared" si="13"/>
        <v>7537.3279336100004</v>
      </c>
      <c r="AM13" s="340">
        <f t="shared" si="13"/>
        <v>8091.4975545500001</v>
      </c>
      <c r="AN13" s="340">
        <f t="shared" si="11"/>
        <v>7.4</v>
      </c>
      <c r="AO13" s="450">
        <f t="shared" si="14"/>
        <v>7598.3279336100004</v>
      </c>
      <c r="AP13" s="450">
        <f t="shared" si="14"/>
        <v>8198.4975545500001</v>
      </c>
      <c r="AQ13" s="340">
        <f t="shared" si="12"/>
        <v>7.9</v>
      </c>
    </row>
    <row r="14" spans="1:43" s="478" customFormat="1" ht="18.75" customHeight="1" x14ac:dyDescent="0.3">
      <c r="A14" s="472" t="s">
        <v>292</v>
      </c>
      <c r="B14" s="575">
        <v>1541.2599999999998</v>
      </c>
      <c r="C14" s="576">
        <v>1446.367</v>
      </c>
      <c r="D14" s="340">
        <f t="shared" si="0"/>
        <v>-6.2</v>
      </c>
      <c r="E14" s="441">
        <v>10127.537</v>
      </c>
      <c r="F14" s="439">
        <v>9001.7960000000003</v>
      </c>
      <c r="G14" s="340">
        <f t="shared" si="1"/>
        <v>-11.1</v>
      </c>
      <c r="H14" s="441">
        <v>701.61799999999994</v>
      </c>
      <c r="I14" s="439">
        <v>728</v>
      </c>
      <c r="J14" s="340">
        <f t="shared" si="2"/>
        <v>3.8</v>
      </c>
      <c r="K14" s="441">
        <v>2884.8</v>
      </c>
      <c r="L14" s="439">
        <f>SUM(L11:L13)</f>
        <v>2551</v>
      </c>
      <c r="M14" s="340">
        <f t="shared" si="3"/>
        <v>-11.6</v>
      </c>
      <c r="N14" s="577">
        <v>20</v>
      </c>
      <c r="O14" s="439">
        <v>19</v>
      </c>
      <c r="P14" s="340">
        <f>IF(N14=0, "    ---- ", IF(ABS(ROUND(100/N14*O14-100,1))&lt;999,ROUND(100/N14*O14-100,1),IF(ROUND(100/N14*O14-100,1)&gt;999,999,-999)))</f>
        <v>-5</v>
      </c>
      <c r="Q14" s="441">
        <v>15157.544034979999</v>
      </c>
      <c r="R14" s="439">
        <v>21988.914421560003</v>
      </c>
      <c r="S14" s="340">
        <f t="shared" si="4"/>
        <v>45.1</v>
      </c>
      <c r="T14" s="441">
        <v>569.923</v>
      </c>
      <c r="U14" s="571">
        <v>474.41200000000003</v>
      </c>
      <c r="V14" s="340">
        <f t="shared" si="5"/>
        <v>-16.8</v>
      </c>
      <c r="W14" s="441">
        <v>6396</v>
      </c>
      <c r="X14" s="439">
        <v>6747.3</v>
      </c>
      <c r="Y14" s="340">
        <f t="shared" si="6"/>
        <v>5.5</v>
      </c>
      <c r="Z14" s="441">
        <v>1524</v>
      </c>
      <c r="AA14" s="439">
        <v>1755</v>
      </c>
      <c r="AB14" s="340">
        <f t="shared" si="7"/>
        <v>15.2</v>
      </c>
      <c r="AC14" s="441">
        <v>121</v>
      </c>
      <c r="AD14" s="439">
        <v>181</v>
      </c>
      <c r="AE14" s="340">
        <f t="shared" si="8"/>
        <v>49.6</v>
      </c>
      <c r="AF14" s="441">
        <v>3849.3150801800002</v>
      </c>
      <c r="AG14" s="439">
        <v>5040.9897550799997</v>
      </c>
      <c r="AH14" s="340">
        <f t="shared" si="9"/>
        <v>31</v>
      </c>
      <c r="AI14" s="441">
        <v>9626</v>
      </c>
      <c r="AJ14" s="571">
        <f>SUM(AJ11:AJ13)</f>
        <v>10190.5</v>
      </c>
      <c r="AK14" s="340">
        <f t="shared" si="10"/>
        <v>5.9</v>
      </c>
      <c r="AL14" s="340">
        <f t="shared" si="13"/>
        <v>52377.997115159997</v>
      </c>
      <c r="AM14" s="340">
        <f t="shared" si="13"/>
        <v>59924.279176640004</v>
      </c>
      <c r="AN14" s="340">
        <f t="shared" si="11"/>
        <v>14.4</v>
      </c>
      <c r="AO14" s="450">
        <f t="shared" si="14"/>
        <v>52518.997115159997</v>
      </c>
      <c r="AP14" s="450">
        <f t="shared" si="14"/>
        <v>60124.279176640004</v>
      </c>
      <c r="AQ14" s="340">
        <f t="shared" si="12"/>
        <v>14.5</v>
      </c>
    </row>
    <row r="15" spans="1:43" s="478" customFormat="1" ht="18.75" customHeight="1" x14ac:dyDescent="0.3">
      <c r="A15" s="472" t="s">
        <v>293</v>
      </c>
      <c r="B15" s="456">
        <v>17.896000000000001</v>
      </c>
      <c r="C15" s="454">
        <v>6.0960000000000001</v>
      </c>
      <c r="D15" s="340">
        <f t="shared" si="0"/>
        <v>-65.900000000000006</v>
      </c>
      <c r="E15" s="456">
        <v>5419.8590000000004</v>
      </c>
      <c r="F15" s="454">
        <v>3630.7979999999998</v>
      </c>
      <c r="G15" s="340">
        <f t="shared" si="1"/>
        <v>-33</v>
      </c>
      <c r="H15" s="578">
        <v>24.100999999999999</v>
      </c>
      <c r="I15" s="579">
        <v>8.5</v>
      </c>
      <c r="J15" s="340">
        <f t="shared" si="2"/>
        <v>-64.7</v>
      </c>
      <c r="K15" s="456">
        <v>121.6</v>
      </c>
      <c r="L15" s="454">
        <v>113</v>
      </c>
      <c r="M15" s="340">
        <f t="shared" si="3"/>
        <v>-7.1</v>
      </c>
      <c r="N15" s="580"/>
      <c r="O15" s="581"/>
      <c r="P15" s="340"/>
      <c r="Q15" s="456">
        <v>13640.6132371</v>
      </c>
      <c r="R15" s="454">
        <v>6482.8298282700007</v>
      </c>
      <c r="S15" s="340">
        <f t="shared" si="4"/>
        <v>-52.5</v>
      </c>
      <c r="T15" s="456">
        <v>37.743000000000002</v>
      </c>
      <c r="U15" s="582">
        <v>24.062999999999999</v>
      </c>
      <c r="V15" s="340">
        <f t="shared" si="5"/>
        <v>-36.200000000000003</v>
      </c>
      <c r="W15" s="456">
        <v>1306</v>
      </c>
      <c r="X15" s="454">
        <v>958</v>
      </c>
      <c r="Y15" s="340">
        <f t="shared" si="6"/>
        <v>-26.6</v>
      </c>
      <c r="Z15" s="456">
        <v>3861</v>
      </c>
      <c r="AA15" s="454">
        <v>1736</v>
      </c>
      <c r="AB15" s="340">
        <f t="shared" si="7"/>
        <v>-55</v>
      </c>
      <c r="AC15" s="583"/>
      <c r="AD15" s="581"/>
      <c r="AE15" s="340"/>
      <c r="AF15" s="518">
        <v>688.46622493999985</v>
      </c>
      <c r="AG15" s="519">
        <v>400.57617021000027</v>
      </c>
      <c r="AH15" s="340">
        <f t="shared" si="9"/>
        <v>-41.8</v>
      </c>
      <c r="AI15" s="456">
        <v>5157</v>
      </c>
      <c r="AJ15" s="582">
        <v>2445.1</v>
      </c>
      <c r="AK15" s="340">
        <f t="shared" si="10"/>
        <v>-52.6</v>
      </c>
      <c r="AL15" s="340">
        <f t="shared" si="13"/>
        <v>30274.278462039998</v>
      </c>
      <c r="AM15" s="340">
        <f t="shared" si="13"/>
        <v>15804.962998480001</v>
      </c>
      <c r="AN15" s="340">
        <f t="shared" si="11"/>
        <v>-47.8</v>
      </c>
      <c r="AO15" s="450">
        <f t="shared" si="14"/>
        <v>30274.278462039998</v>
      </c>
      <c r="AP15" s="450">
        <f t="shared" si="14"/>
        <v>15804.962998480001</v>
      </c>
      <c r="AQ15" s="340">
        <f t="shared" si="12"/>
        <v>-47.8</v>
      </c>
    </row>
    <row r="16" spans="1:43" s="478" customFormat="1" ht="18.75" customHeight="1" x14ac:dyDescent="0.3">
      <c r="A16" s="472" t="s">
        <v>294</v>
      </c>
      <c r="B16" s="456">
        <v>744.50099999999998</v>
      </c>
      <c r="C16" s="454">
        <v>-128.28700000000001</v>
      </c>
      <c r="D16" s="340">
        <f t="shared" si="0"/>
        <v>-117.2</v>
      </c>
      <c r="E16" s="456">
        <v>2726.2539999999999</v>
      </c>
      <c r="F16" s="454">
        <v>853.03</v>
      </c>
      <c r="G16" s="340">
        <f t="shared" si="1"/>
        <v>-68.7</v>
      </c>
      <c r="H16" s="578">
        <v>120.931</v>
      </c>
      <c r="I16" s="579">
        <v>-38.200000000000003</v>
      </c>
      <c r="J16" s="340">
        <f t="shared" si="2"/>
        <v>-131.6</v>
      </c>
      <c r="K16" s="456">
        <v>845.9</v>
      </c>
      <c r="L16" s="454">
        <v>-13</v>
      </c>
      <c r="M16" s="439">
        <f t="shared" si="3"/>
        <v>-101.5</v>
      </c>
      <c r="N16" s="580"/>
      <c r="O16" s="581"/>
      <c r="P16" s="584"/>
      <c r="Q16" s="456">
        <v>69.902505550000001</v>
      </c>
      <c r="R16" s="454">
        <v>30.159744839999998</v>
      </c>
      <c r="S16" s="584">
        <f t="shared" si="4"/>
        <v>-56.9</v>
      </c>
      <c r="T16" s="456">
        <v>80.180999999999997</v>
      </c>
      <c r="U16" s="582">
        <v>35.093000000000004</v>
      </c>
      <c r="V16" s="584">
        <f t="shared" si="5"/>
        <v>-56.2</v>
      </c>
      <c r="W16" s="456">
        <v>2584</v>
      </c>
      <c r="X16" s="454">
        <v>-113</v>
      </c>
      <c r="Y16" s="340">
        <f t="shared" si="6"/>
        <v>-104.4</v>
      </c>
      <c r="Z16" s="456"/>
      <c r="AA16" s="454"/>
      <c r="AB16" s="340"/>
      <c r="AC16" s="583">
        <v>134</v>
      </c>
      <c r="AD16" s="581">
        <v>-7</v>
      </c>
      <c r="AE16" s="340">
        <f t="shared" si="8"/>
        <v>-105.2</v>
      </c>
      <c r="AF16" s="518">
        <v>1220.88438088</v>
      </c>
      <c r="AG16" s="519">
        <v>375.19863927</v>
      </c>
      <c r="AH16" s="340">
        <f t="shared" si="9"/>
        <v>-69.3</v>
      </c>
      <c r="AI16" s="456">
        <v>3528</v>
      </c>
      <c r="AJ16" s="582">
        <v>632.6</v>
      </c>
      <c r="AK16" s="340">
        <f t="shared" si="10"/>
        <v>-82.1</v>
      </c>
      <c r="AL16" s="340">
        <f t="shared" si="13"/>
        <v>11920.55388643</v>
      </c>
      <c r="AM16" s="340">
        <f t="shared" si="13"/>
        <v>1633.5943841099997</v>
      </c>
      <c r="AN16" s="340">
        <f t="shared" si="11"/>
        <v>-86.3</v>
      </c>
      <c r="AO16" s="450">
        <f t="shared" si="14"/>
        <v>12054.55388643</v>
      </c>
      <c r="AP16" s="450">
        <f t="shared" si="14"/>
        <v>1626.5943841099997</v>
      </c>
      <c r="AQ16" s="340">
        <f t="shared" si="12"/>
        <v>-86.5</v>
      </c>
    </row>
    <row r="17" spans="1:43" s="478" customFormat="1" ht="18.75" customHeight="1" x14ac:dyDescent="0.3">
      <c r="A17" s="472" t="s">
        <v>295</v>
      </c>
      <c r="B17" s="456"/>
      <c r="C17" s="454"/>
      <c r="D17" s="340"/>
      <c r="E17" s="456">
        <v>5.3010000000000002</v>
      </c>
      <c r="F17" s="454">
        <v>5.7460000000000004</v>
      </c>
      <c r="G17" s="340">
        <f t="shared" si="1"/>
        <v>8.4</v>
      </c>
      <c r="H17" s="578">
        <v>5.4059999999999997</v>
      </c>
      <c r="I17" s="579">
        <v>6.2</v>
      </c>
      <c r="J17" s="340">
        <f t="shared" si="2"/>
        <v>14.7</v>
      </c>
      <c r="K17" s="456">
        <v>59.23</v>
      </c>
      <c r="L17" s="454">
        <v>73</v>
      </c>
      <c r="M17" s="340"/>
      <c r="N17" s="580"/>
      <c r="O17" s="581"/>
      <c r="P17" s="340"/>
      <c r="Q17" s="456">
        <v>486.75468000000001</v>
      </c>
      <c r="R17" s="454">
        <v>510.596002</v>
      </c>
      <c r="S17" s="340">
        <f t="shared" si="4"/>
        <v>4.9000000000000004</v>
      </c>
      <c r="T17" s="456">
        <v>1.3260000000000001</v>
      </c>
      <c r="U17" s="582">
        <v>2.016</v>
      </c>
      <c r="V17" s="340">
        <f t="shared" si="5"/>
        <v>52</v>
      </c>
      <c r="W17" s="456">
        <v>76</v>
      </c>
      <c r="X17" s="454">
        <v>68</v>
      </c>
      <c r="Y17" s="340">
        <f t="shared" si="6"/>
        <v>-10.5</v>
      </c>
      <c r="Z17" s="456">
        <v>97</v>
      </c>
      <c r="AA17" s="454">
        <v>106</v>
      </c>
      <c r="AB17" s="340">
        <f t="shared" si="7"/>
        <v>9.3000000000000007</v>
      </c>
      <c r="AC17" s="583"/>
      <c r="AD17" s="581"/>
      <c r="AE17" s="340"/>
      <c r="AF17" s="518">
        <v>62.76892625</v>
      </c>
      <c r="AG17" s="519">
        <v>71.552944159999981</v>
      </c>
      <c r="AH17" s="340">
        <f t="shared" si="9"/>
        <v>14</v>
      </c>
      <c r="AI17" s="456">
        <v>259</v>
      </c>
      <c r="AJ17" s="582">
        <v>307.60000000000002</v>
      </c>
      <c r="AK17" s="340">
        <f t="shared" si="10"/>
        <v>18.8</v>
      </c>
      <c r="AL17" s="340">
        <f t="shared" si="13"/>
        <v>1052.7866062500002</v>
      </c>
      <c r="AM17" s="340">
        <f t="shared" si="13"/>
        <v>1150.7109461599998</v>
      </c>
      <c r="AN17" s="340">
        <f t="shared" si="11"/>
        <v>9.3000000000000007</v>
      </c>
      <c r="AO17" s="450">
        <f t="shared" si="14"/>
        <v>1052.7866062500002</v>
      </c>
      <c r="AP17" s="450">
        <f t="shared" si="14"/>
        <v>1150.7109461599998</v>
      </c>
      <c r="AQ17" s="340">
        <f t="shared" si="12"/>
        <v>9.3000000000000007</v>
      </c>
    </row>
    <row r="18" spans="1:43" s="478" customFormat="1" ht="18.75" customHeight="1" x14ac:dyDescent="0.3">
      <c r="A18" s="472" t="s">
        <v>296</v>
      </c>
      <c r="B18" s="456"/>
      <c r="C18" s="454"/>
      <c r="D18" s="340"/>
      <c r="E18" s="456"/>
      <c r="F18" s="454"/>
      <c r="G18" s="340"/>
      <c r="H18" s="578"/>
      <c r="I18" s="579"/>
      <c r="J18" s="340"/>
      <c r="K18" s="456"/>
      <c r="L18" s="454"/>
      <c r="M18" s="439"/>
      <c r="N18" s="580"/>
      <c r="O18" s="581"/>
      <c r="P18" s="340"/>
      <c r="Q18" s="456"/>
      <c r="R18" s="454"/>
      <c r="S18" s="340"/>
      <c r="T18" s="456"/>
      <c r="U18" s="582"/>
      <c r="V18" s="340"/>
      <c r="W18" s="520"/>
      <c r="X18" s="521"/>
      <c r="Y18" s="340"/>
      <c r="Z18" s="456"/>
      <c r="AA18" s="454"/>
      <c r="AB18" s="340"/>
      <c r="AC18" s="583"/>
      <c r="AD18" s="581"/>
      <c r="AE18" s="340"/>
      <c r="AF18" s="518"/>
      <c r="AG18" s="519"/>
      <c r="AH18" s="340"/>
      <c r="AI18" s="456"/>
      <c r="AJ18" s="582"/>
      <c r="AK18" s="340"/>
      <c r="AL18" s="340"/>
      <c r="AM18" s="340"/>
      <c r="AN18" s="340"/>
      <c r="AO18" s="585"/>
      <c r="AP18" s="585"/>
      <c r="AQ18" s="572"/>
    </row>
    <row r="19" spans="1:43" s="478" customFormat="1" ht="18.75" customHeight="1" x14ac:dyDescent="0.3">
      <c r="A19" s="472" t="s">
        <v>297</v>
      </c>
      <c r="B19" s="441">
        <v>-257.65100000000001</v>
      </c>
      <c r="C19" s="439">
        <v>-334.38</v>
      </c>
      <c r="D19" s="340">
        <f>IF(B19=0, "    ---- ", IF(ABS(ROUND(100/B19*C19-100,1))&lt;999,ROUND(100/B19*C19-100,1),IF(ROUND(100/B19*C19-100,1)&gt;999,999,-999)))</f>
        <v>29.8</v>
      </c>
      <c r="E19" s="441">
        <v>-7345.3140000000003</v>
      </c>
      <c r="F19" s="439">
        <v>-7217.7470000000003</v>
      </c>
      <c r="G19" s="340">
        <f>IF(E19=0, "    ---- ", IF(ABS(ROUND(100/E19*F19-100,1))&lt;999,ROUND(100/E19*F19-100,1),IF(ROUND(100/E19*F19-100,1)&gt;999,999,-999)))</f>
        <v>-1.7</v>
      </c>
      <c r="H19" s="441">
        <v>-37.997</v>
      </c>
      <c r="I19" s="439">
        <v>-54.2</v>
      </c>
      <c r="J19" s="340">
        <f>IF(H19=0, "    ---- ", IF(ABS(ROUND(100/H19*I19-100,1))&lt;999,ROUND(100/H19*I19-100,1),IF(ROUND(100/H19*I19-100,1)&gt;999,999,-999)))</f>
        <v>42.6</v>
      </c>
      <c r="K19" s="441">
        <v>-214.29999999999998</v>
      </c>
      <c r="L19" s="439">
        <f>-269+9</f>
        <v>-260</v>
      </c>
      <c r="M19" s="340">
        <f>IF(K19=0, "    ---- ", IF(ABS(ROUND(100/K19*L19-100,1))&lt;999,ROUND(100/K19*L19-100,1),IF(ROUND(100/K19*L19-100,1)&gt;999,999,-999)))</f>
        <v>21.3</v>
      </c>
      <c r="N19" s="577">
        <v>-8</v>
      </c>
      <c r="O19" s="439">
        <v>-9</v>
      </c>
      <c r="P19" s="340">
        <f>IF(N19=0, "    ---- ", IF(ABS(ROUND(100/N19*O19-100,1))&lt;999,ROUND(100/N19*O19-100,1),IF(ROUND(100/N19*O19-100,1)&gt;999,999,-999)))</f>
        <v>12.5</v>
      </c>
      <c r="Q19" s="441">
        <v>-8540.7821010000007</v>
      </c>
      <c r="R19" s="439">
        <v>-8976.1541849999994</v>
      </c>
      <c r="S19" s="340">
        <f>IF(Q19=0, "    ---- ", IF(ABS(ROUND(100/Q19*R19-100,1))&lt;999,ROUND(100/Q19*R19-100,1),IF(ROUND(100/Q19*R19-100,1)&gt;999,999,-999)))</f>
        <v>5.0999999999999996</v>
      </c>
      <c r="T19" s="441">
        <v>-37.082000000000001</v>
      </c>
      <c r="U19" s="571">
        <v>-40.957999999999998</v>
      </c>
      <c r="V19" s="340">
        <f t="shared" si="5"/>
        <v>10.5</v>
      </c>
      <c r="W19" s="441">
        <v>-2202.9144612099999</v>
      </c>
      <c r="X19" s="439">
        <v>-2644.4</v>
      </c>
      <c r="Y19" s="340">
        <f>IF(W19=0, "    ---- ", IF(ABS(ROUND(100/W19*X19-100,1))&lt;999,ROUND(100/W19*X19-100,1),IF(ROUND(100/W19*X19-100,1)&gt;999,999,-999)))</f>
        <v>20</v>
      </c>
      <c r="Z19" s="441">
        <v>-1313</v>
      </c>
      <c r="AA19" s="439">
        <v>-1373</v>
      </c>
      <c r="AB19" s="340">
        <f>IF(Z19=0, "    ---- ", IF(ABS(ROUND(100/Z19*AA19-100,1))&lt;999,ROUND(100/Z19*AA19-100,1),IF(ROUND(100/Z19*AA19-100,1)&gt;999,999,-999)))</f>
        <v>4.5999999999999996</v>
      </c>
      <c r="AC19" s="441">
        <v>-92</v>
      </c>
      <c r="AD19" s="439">
        <v>-80</v>
      </c>
      <c r="AE19" s="340">
        <f>IF(AC19=0, "    ---- ", IF(ABS(ROUND(100/AC19*AD19-100,1))&lt;999,ROUND(100/AC19*AD19-100,1),IF(ROUND(100/AC19*AD19-100,1)&gt;999,999,-999)))</f>
        <v>-13</v>
      </c>
      <c r="AF19" s="522">
        <v>-1080.6270917999998</v>
      </c>
      <c r="AG19" s="523">
        <v>-1151.6761705399997</v>
      </c>
      <c r="AH19" s="340">
        <f>IF(AF19=0, "    ---- ", IF(ABS(ROUND(100/AF19*AG19-100,1))&lt;999,ROUND(100/AF19*AG19-100,1),IF(ROUND(100/AF19*AG19-100,1)&gt;999,999,-999)))</f>
        <v>6.6</v>
      </c>
      <c r="AI19" s="441">
        <v>-5165</v>
      </c>
      <c r="AJ19" s="571">
        <f>-5520.8+9.7</f>
        <v>-5511.1</v>
      </c>
      <c r="AK19" s="340">
        <f>IF(AI19=0, "    ---- ", IF(ABS(ROUND(100/AI19*AJ19-100,1))&lt;999,ROUND(100/AI19*AJ19-100,1),IF(ROUND(100/AI19*AJ19-100,1)&gt;999,999,-999)))</f>
        <v>6.7</v>
      </c>
      <c r="AL19" s="340">
        <f t="shared" si="13"/>
        <v>-26194.667654009998</v>
      </c>
      <c r="AM19" s="340">
        <f t="shared" si="13"/>
        <v>-27563.615355540001</v>
      </c>
      <c r="AN19" s="340">
        <f t="shared" si="11"/>
        <v>5.2</v>
      </c>
      <c r="AO19" s="450">
        <f t="shared" si="14"/>
        <v>-26294.667654009998</v>
      </c>
      <c r="AP19" s="450">
        <f t="shared" si="14"/>
        <v>-27652.615355540001</v>
      </c>
      <c r="AQ19" s="340">
        <f>IF(AO19=0, "    ---- ", IF(ABS(ROUND(100/AO19*AP19-100,1))&lt;999,ROUND(100/AO19*AP19-100,1),IF(ROUND(100/AO19*AP19-100,1)&gt;999,999,-999)))</f>
        <v>5.2</v>
      </c>
    </row>
    <row r="20" spans="1:43" s="478" customFormat="1" ht="18.75" customHeight="1" x14ac:dyDescent="0.3">
      <c r="A20" s="472" t="s">
        <v>359</v>
      </c>
      <c r="B20" s="459">
        <v>-350.072</v>
      </c>
      <c r="C20" s="340">
        <v>-494.97300000000001</v>
      </c>
      <c r="D20" s="340">
        <f>IF(B20=0, "    ---- ", IF(ABS(ROUND(100/B20*C20-100,1))&lt;999,ROUND(100/B20*C20-100,1),IF(ROUND(100/B20*C20-100,1)&gt;999,999,-999)))</f>
        <v>41.4</v>
      </c>
      <c r="E20" s="459">
        <v>-1020.691</v>
      </c>
      <c r="F20" s="340">
        <v>-2708.2130000000002</v>
      </c>
      <c r="G20" s="340">
        <f>IF(E20=0, "    ---- ", IF(ABS(ROUND(100/E20*F20-100,1))&lt;999,ROUND(100/E20*F20-100,1),IF(ROUND(100/E20*F20-100,1)&gt;999,999,-999)))</f>
        <v>165.3</v>
      </c>
      <c r="H20" s="459">
        <v>-82.244</v>
      </c>
      <c r="I20" s="340">
        <v>-90.8</v>
      </c>
      <c r="J20" s="340">
        <f>IF(H20=0, "    ---- ", IF(ABS(ROUND(100/H20*I20-100,1))&lt;999,ROUND(100/H20*I20-100,1),IF(ROUND(100/H20*I20-100,1)&gt;999,999,-999)))</f>
        <v>10.4</v>
      </c>
      <c r="K20" s="459">
        <v>-524.5</v>
      </c>
      <c r="L20" s="340">
        <v>-759</v>
      </c>
      <c r="M20" s="340">
        <f>IF(K20=0, "    ---- ", IF(ABS(ROUND(100/K20*L20-100,1))&lt;999,ROUND(100/K20*L20-100,1),IF(ROUND(100/K20*L20-100,1)&gt;999,999,-999)))</f>
        <v>44.7</v>
      </c>
      <c r="N20" s="573"/>
      <c r="O20" s="340"/>
      <c r="P20" s="340"/>
      <c r="Q20" s="459">
        <v>-210.53673000000001</v>
      </c>
      <c r="R20" s="340">
        <v>-496.73950100000002</v>
      </c>
      <c r="S20" s="340">
        <f>IF(Q20=0, "    ---- ", IF(ABS(ROUND(100/Q20*R20-100,1))&lt;999,ROUND(100/Q20*R20-100,1),IF(ROUND(100/Q20*R20-100,1)&gt;999,999,-999)))</f>
        <v>135.9</v>
      </c>
      <c r="T20" s="459">
        <v>-99.353999999999999</v>
      </c>
      <c r="U20" s="574">
        <v>-56.14</v>
      </c>
      <c r="V20" s="340">
        <f t="shared" si="5"/>
        <v>-43.5</v>
      </c>
      <c r="W20" s="524">
        <v>-1621.97453879</v>
      </c>
      <c r="X20" s="525">
        <v>-2023.7293609400001</v>
      </c>
      <c r="Y20" s="340">
        <f>IF(W20=0, "    ---- ", IF(ABS(ROUND(100/W20*X20-100,1))&lt;999,ROUND(100/W20*X20-100,1),IF(ROUND(100/W20*X20-100,1)&gt;999,999,-999)))</f>
        <v>24.8</v>
      </c>
      <c r="Z20" s="524"/>
      <c r="AA20" s="586"/>
      <c r="AB20" s="340"/>
      <c r="AC20" s="459">
        <v>-19</v>
      </c>
      <c r="AD20" s="340">
        <v>-6</v>
      </c>
      <c r="AE20" s="340">
        <f>IF(AC20=0, "    ---- ", IF(ABS(ROUND(100/AC20*AD20-100,1))&lt;999,ROUND(100/AC20*AD20-100,1),IF(ROUND(100/AC20*AD20-100,1)&gt;999,999,-999)))</f>
        <v>-68.400000000000006</v>
      </c>
      <c r="AF20" s="524">
        <v>-476.18184953000008</v>
      </c>
      <c r="AG20" s="525">
        <v>-388.01367182000001</v>
      </c>
      <c r="AH20" s="340">
        <f>IF(AF20=0, "    ---- ", IF(ABS(ROUND(100/AF20*AG20-100,1))&lt;999,ROUND(100/AF20*AG20-100,1),IF(ROUND(100/AF20*AG20-100,1)&gt;999,999,-999)))</f>
        <v>-18.5</v>
      </c>
      <c r="AI20" s="459">
        <v>-2978</v>
      </c>
      <c r="AJ20" s="574">
        <v>-1616.2</v>
      </c>
      <c r="AK20" s="340">
        <f>IF(AI20=0, "    ---- ", IF(ABS(ROUND(100/AI20*AJ20-100,1))&lt;999,ROUND(100/AI20*AJ20-100,1),IF(ROUND(100/AI20*AJ20-100,1)&gt;999,999,-999)))</f>
        <v>-45.7</v>
      </c>
      <c r="AL20" s="340">
        <f t="shared" si="13"/>
        <v>-7363.5541183200003</v>
      </c>
      <c r="AM20" s="340">
        <f t="shared" si="13"/>
        <v>-8633.8085337600023</v>
      </c>
      <c r="AN20" s="340">
        <f t="shared" si="11"/>
        <v>17.3</v>
      </c>
      <c r="AO20" s="450">
        <f t="shared" si="14"/>
        <v>-7382.5541183200003</v>
      </c>
      <c r="AP20" s="450">
        <f t="shared" si="14"/>
        <v>-8639.8085337600023</v>
      </c>
      <c r="AQ20" s="340">
        <f>IF(AO20=0, "    ---- ", IF(ABS(ROUND(100/AO20*AP20-100,1))&lt;999,ROUND(100/AO20*AP20-100,1),IF(ROUND(100/AO20*AP20-100,1)&gt;999,999,-999)))</f>
        <v>17</v>
      </c>
    </row>
    <row r="21" spans="1:43" s="478" customFormat="1" ht="18.75" customHeight="1" x14ac:dyDescent="0.3">
      <c r="A21" s="472" t="s">
        <v>298</v>
      </c>
      <c r="B21" s="575">
        <v>-607.72299999999996</v>
      </c>
      <c r="C21" s="439">
        <v>-829.35300000000007</v>
      </c>
      <c r="D21" s="340">
        <f>IF(B21=0, "    ---- ", IF(ABS(ROUND(100/B21*C21-100,1))&lt;999,ROUND(100/B21*C21-100,1),IF(ROUND(100/B21*C21-100,1)&gt;999,999,-999)))</f>
        <v>36.5</v>
      </c>
      <c r="E21" s="441">
        <v>-8366.005000000001</v>
      </c>
      <c r="F21" s="439">
        <v>-9925.9600000000009</v>
      </c>
      <c r="G21" s="340">
        <f>IF(E21=0, "    ---- ", IF(ABS(ROUND(100/E21*F21-100,1))&lt;999,ROUND(100/E21*F21-100,1),IF(ROUND(100/E21*F21-100,1)&gt;999,999,-999)))</f>
        <v>18.600000000000001</v>
      </c>
      <c r="H21" s="441">
        <v>-120.241</v>
      </c>
      <c r="I21" s="439">
        <v>-145</v>
      </c>
      <c r="J21" s="340">
        <f>IF(H21=0, "    ---- ", IF(ABS(ROUND(100/H21*I21-100,1))&lt;999,ROUND(100/H21*I21-100,1),IF(ROUND(100/H21*I21-100,1)&gt;999,999,-999)))</f>
        <v>20.6</v>
      </c>
      <c r="K21" s="441">
        <v>-738.7</v>
      </c>
      <c r="L21" s="439">
        <f>SUM(L19:L20)</f>
        <v>-1019</v>
      </c>
      <c r="M21" s="340">
        <f>IF(K21=0, "    ---- ", IF(ABS(ROUND(100/K21*L21-100,1))&lt;999,ROUND(100/K21*L21-100,1),IF(ROUND(100/K21*L21-100,1)&gt;999,999,-999)))</f>
        <v>37.9</v>
      </c>
      <c r="N21" s="577">
        <v>-8</v>
      </c>
      <c r="O21" s="439">
        <v>-9</v>
      </c>
      <c r="P21" s="340">
        <f>IF(N21=0, "    ---- ", IF(ABS(ROUND(100/N21*O21-100,1))&lt;999,ROUND(100/N21*O21-100,1),IF(ROUND(100/N21*O21-100,1)&gt;999,999,-999)))</f>
        <v>12.5</v>
      </c>
      <c r="Q21" s="441">
        <v>-8751.3188310000005</v>
      </c>
      <c r="R21" s="439">
        <v>-9472.8936859999994</v>
      </c>
      <c r="S21" s="340">
        <f>IF(Q21=0, "    ---- ", IF(ABS(ROUND(100/Q21*R21-100,1))&lt;999,ROUND(100/Q21*R21-100,1),IF(ROUND(100/Q21*R21-100,1)&gt;999,999,-999)))</f>
        <v>8.1999999999999993</v>
      </c>
      <c r="T21" s="441">
        <v>-136.43600000000001</v>
      </c>
      <c r="U21" s="571">
        <v>-97.097999999999999</v>
      </c>
      <c r="V21" s="340">
        <f t="shared" si="5"/>
        <v>-28.8</v>
      </c>
      <c r="W21" s="441">
        <v>-3824.8890000000001</v>
      </c>
      <c r="X21" s="439">
        <v>-4668.12936094</v>
      </c>
      <c r="Y21" s="340">
        <f>IF(W21=0, "    ---- ", IF(ABS(ROUND(100/W21*X21-100,1))&lt;999,ROUND(100/W21*X21-100,1),IF(ROUND(100/W21*X21-100,1)&gt;999,999,-999)))</f>
        <v>22</v>
      </c>
      <c r="Z21" s="441">
        <v>-1313</v>
      </c>
      <c r="AA21" s="439">
        <v>-1373</v>
      </c>
      <c r="AB21" s="340">
        <f>IF(Z21=0, "    ---- ", IF(ABS(ROUND(100/Z21*AA21-100,1))&lt;999,ROUND(100/Z21*AA21-100,1),IF(ROUND(100/Z21*AA21-100,1)&gt;999,999,-999)))</f>
        <v>4.5999999999999996</v>
      </c>
      <c r="AC21" s="441">
        <v>-111</v>
      </c>
      <c r="AD21" s="439">
        <v>-86</v>
      </c>
      <c r="AE21" s="340">
        <f>IF(AC21=0, "    ---- ", IF(ABS(ROUND(100/AC21*AD21-100,1))&lt;999,ROUND(100/AC21*AD21-100,1),IF(ROUND(100/AC21*AD21-100,1)&gt;999,999,-999)))</f>
        <v>-22.5</v>
      </c>
      <c r="AF21" s="441">
        <v>-1556.8089413299999</v>
      </c>
      <c r="AG21" s="439">
        <v>-1539.6898423599996</v>
      </c>
      <c r="AH21" s="340">
        <f>IF(AF21=0, "    ---- ", IF(ABS(ROUND(100/AF21*AG21-100,1))&lt;999,ROUND(100/AF21*AG21-100,1),IF(ROUND(100/AF21*AG21-100,1)&gt;999,999,-999)))</f>
        <v>-1.1000000000000001</v>
      </c>
      <c r="AI21" s="441">
        <v>-8143</v>
      </c>
      <c r="AJ21" s="571">
        <f>SUM(AJ19:AJ20)</f>
        <v>-7127.3</v>
      </c>
      <c r="AK21" s="340">
        <f>IF(AI21=0, "    ---- ", IF(ABS(ROUND(100/AI21*AJ21-100,1))&lt;999,ROUND(100/AI21*AJ21-100,1),IF(ROUND(100/AI21*AJ21-100,1)&gt;999,999,-999)))</f>
        <v>-12.5</v>
      </c>
      <c r="AL21" s="340">
        <f t="shared" si="13"/>
        <v>-33558.121772330007</v>
      </c>
      <c r="AM21" s="340">
        <f t="shared" si="13"/>
        <v>-36197.423889300007</v>
      </c>
      <c r="AN21" s="340">
        <f t="shared" si="11"/>
        <v>7.9</v>
      </c>
      <c r="AO21" s="450">
        <f t="shared" si="14"/>
        <v>-33677.121772330007</v>
      </c>
      <c r="AP21" s="450">
        <f t="shared" si="14"/>
        <v>-36292.423889300007</v>
      </c>
      <c r="AQ21" s="340">
        <f>IF(AO21=0, "    ---- ", IF(ABS(ROUND(100/AO21*AP21-100,1))&lt;999,ROUND(100/AO21*AP21-100,1),IF(ROUND(100/AO21*AP21-100,1)&gt;999,999,-999)))</f>
        <v>7.8</v>
      </c>
    </row>
    <row r="22" spans="1:43" s="478" customFormat="1" ht="18.75" customHeight="1" x14ac:dyDescent="0.3">
      <c r="A22" s="472" t="s">
        <v>299</v>
      </c>
      <c r="B22" s="456"/>
      <c r="C22" s="454"/>
      <c r="D22" s="340"/>
      <c r="E22" s="456"/>
      <c r="F22" s="454"/>
      <c r="G22" s="340"/>
      <c r="H22" s="583"/>
      <c r="I22" s="581"/>
      <c r="J22" s="340"/>
      <c r="K22" s="456"/>
      <c r="L22" s="454"/>
      <c r="M22" s="340"/>
      <c r="N22" s="580"/>
      <c r="O22" s="581"/>
      <c r="P22" s="340"/>
      <c r="Q22" s="456"/>
      <c r="R22" s="454"/>
      <c r="S22" s="340"/>
      <c r="T22" s="583"/>
      <c r="U22" s="587"/>
      <c r="V22" s="340"/>
      <c r="W22" s="583"/>
      <c r="X22" s="581"/>
      <c r="Y22" s="340"/>
      <c r="Z22" s="583"/>
      <c r="AA22" s="581"/>
      <c r="AB22" s="340"/>
      <c r="AC22" s="583"/>
      <c r="AD22" s="581"/>
      <c r="AE22" s="340"/>
      <c r="AF22" s="583"/>
      <c r="AG22" s="581"/>
      <c r="AH22" s="340"/>
      <c r="AI22" s="456"/>
      <c r="AJ22" s="582"/>
      <c r="AK22" s="340"/>
      <c r="AL22" s="340"/>
      <c r="AM22" s="340"/>
      <c r="AN22" s="340"/>
      <c r="AO22" s="340"/>
      <c r="AP22" s="340"/>
      <c r="AQ22" s="340"/>
    </row>
    <row r="23" spans="1:43" s="478" customFormat="1" ht="18.75" customHeight="1" x14ac:dyDescent="0.3">
      <c r="A23" s="472" t="s">
        <v>300</v>
      </c>
      <c r="B23" s="459">
        <v>-33.561</v>
      </c>
      <c r="C23" s="340">
        <v>-40.509</v>
      </c>
      <c r="D23" s="340">
        <f t="shared" ref="D23:D29" si="15">IF(B23=0, "    ---- ", IF(ABS(ROUND(100/B23*C23-100,1))&lt;999,ROUND(100/B23*C23-100,1),IF(ROUND(100/B23*C23-100,1)&gt;999,999,-999)))</f>
        <v>20.7</v>
      </c>
      <c r="E23" s="459">
        <v>812.05</v>
      </c>
      <c r="F23" s="340">
        <v>1383.384</v>
      </c>
      <c r="G23" s="340">
        <f t="shared" ref="G23:G29" si="16">IF(E23=0, "    ---- ", IF(ABS(ROUND(100/E23*F23-100,1))&lt;999,ROUND(100/E23*F23-100,1),IF(ROUND(100/E23*F23-100,1)&gt;999,999,-999)))</f>
        <v>70.400000000000006</v>
      </c>
      <c r="H23" s="459">
        <v>-330.35300000000001</v>
      </c>
      <c r="I23" s="340">
        <v>-307.10000000000002</v>
      </c>
      <c r="J23" s="340">
        <f>IF(H23=0, "    ---- ", IF(ABS(ROUND(100/H23*I23-100,1))&lt;999,ROUND(100/H23*I23-100,1),IF(ROUND(100/H23*I23-100,1)&gt;999,999,-999)))</f>
        <v>-7</v>
      </c>
      <c r="K23" s="459">
        <v>-275.3</v>
      </c>
      <c r="L23" s="340">
        <f>-285+25-1</f>
        <v>-261</v>
      </c>
      <c r="M23" s="340">
        <f t="shared" ref="M23:M31" si="17">IF(K23=0, "    ---- ", IF(ABS(ROUND(100/K23*L23-100,1))&lt;999,ROUND(100/K23*L23-100,1),IF(ROUND(100/K23*L23-100,1)&gt;999,999,-999)))</f>
        <v>-5.2</v>
      </c>
      <c r="N23" s="573">
        <v>7</v>
      </c>
      <c r="O23" s="340">
        <v>7</v>
      </c>
      <c r="P23" s="340"/>
      <c r="Q23" s="459">
        <v>-10083.25196102</v>
      </c>
      <c r="R23" s="340">
        <v>-16286.189625159999</v>
      </c>
      <c r="S23" s="340">
        <f t="shared" ref="S23:S30" si="18">IF(Q23=0, "    ---- ", IF(ABS(ROUND(100/Q23*R23-100,1))&lt;999,ROUND(100/Q23*R23-100,1),IF(ROUND(100/Q23*R23-100,1)&gt;999,999,-999)))</f>
        <v>61.5</v>
      </c>
      <c r="T23" s="459">
        <v>-13.851000000000001</v>
      </c>
      <c r="U23" s="574">
        <v>-28.42</v>
      </c>
      <c r="V23" s="340">
        <f t="shared" si="5"/>
        <v>105.2</v>
      </c>
      <c r="W23" s="459">
        <v>-313</v>
      </c>
      <c r="X23" s="340">
        <v>-270.12518500000004</v>
      </c>
      <c r="Y23" s="340">
        <f t="shared" ref="Y23:Y29" si="19">IF(W23=0, "    ---- ", IF(ABS(ROUND(100/W23*X23-100,1))&lt;999,ROUND(100/W23*X23-100,1),IF(ROUND(100/W23*X23-100,1)&gt;999,999,-999)))</f>
        <v>-13.7</v>
      </c>
      <c r="Z23" s="459">
        <v>-609</v>
      </c>
      <c r="AA23" s="340">
        <v>-974</v>
      </c>
      <c r="AB23" s="340">
        <f t="shared" ref="AB23:AB29" si="20">IF(Z23=0, "    ---- ", IF(ABS(ROUND(100/Z23*AA23-100,1))&lt;999,ROUND(100/Z23*AA23-100,1),IF(ROUND(100/Z23*AA23-100,1)&gt;999,999,-999)))</f>
        <v>59.9</v>
      </c>
      <c r="AC23" s="459"/>
      <c r="AD23" s="340"/>
      <c r="AE23" s="340"/>
      <c r="AF23" s="459">
        <v>-471.59095664000034</v>
      </c>
      <c r="AG23" s="340">
        <v>-416.27341756000004</v>
      </c>
      <c r="AH23" s="340">
        <f t="shared" ref="AH23:AH29" si="21">IF(AF23=0, "    ---- ", IF(ABS(ROUND(100/AF23*AG23-100,1))&lt;999,ROUND(100/AF23*AG23-100,1),IF(ROUND(100/AF23*AG23-100,1)&gt;999,999,-999)))</f>
        <v>-11.7</v>
      </c>
      <c r="AI23" s="459">
        <v>-721</v>
      </c>
      <c r="AJ23" s="574">
        <v>-540.4</v>
      </c>
      <c r="AK23" s="340">
        <f t="shared" ref="AK23:AK29" si="22">IF(AI23=0, "    ---- ", IF(ABS(ROUND(100/AI23*AJ23-100,1))&lt;999,ROUND(100/AI23*AJ23-100,1),IF(ROUND(100/AI23*AJ23-100,1)&gt;999,999,-999)))</f>
        <v>-25</v>
      </c>
      <c r="AL23" s="340">
        <f t="shared" ref="AL23:AM33" si="23">B23+E23+H23+K23+Q23+T23+W23+Z23+AF23+AI23</f>
        <v>-12038.857917660001</v>
      </c>
      <c r="AM23" s="340">
        <f t="shared" si="23"/>
        <v>-17740.633227720002</v>
      </c>
      <c r="AN23" s="340">
        <f t="shared" si="11"/>
        <v>47.4</v>
      </c>
      <c r="AO23" s="340"/>
      <c r="AP23" s="340"/>
      <c r="AQ23" s="340"/>
    </row>
    <row r="24" spans="1:43" s="478" customFormat="1" ht="18.75" customHeight="1" x14ac:dyDescent="0.3">
      <c r="A24" s="472" t="s">
        <v>301</v>
      </c>
      <c r="B24" s="459"/>
      <c r="C24" s="340"/>
      <c r="D24" s="340"/>
      <c r="E24" s="459">
        <v>-12.486000000000001</v>
      </c>
      <c r="F24" s="340">
        <v>-13.827999999999999</v>
      </c>
      <c r="G24" s="340">
        <f t="shared" si="16"/>
        <v>10.7</v>
      </c>
      <c r="H24" s="459"/>
      <c r="I24" s="340"/>
      <c r="J24" s="340" t="str">
        <f>IF(H24=0, "    ---- ", IF(ABS(ROUND(100/H24*I24-100,1))&lt;999,ROUND(100/H24*I24-100,1),IF(ROUND(100/H24*I24-100,1)&gt;999,999,-999)))</f>
        <v xml:space="preserve">    ---- </v>
      </c>
      <c r="K24" s="459">
        <v>-0.9</v>
      </c>
      <c r="L24" s="340">
        <v>-1</v>
      </c>
      <c r="M24" s="340">
        <f t="shared" si="17"/>
        <v>11.1</v>
      </c>
      <c r="N24" s="573"/>
      <c r="O24" s="340"/>
      <c r="P24" s="340"/>
      <c r="Q24" s="459">
        <v>12.326510000000001</v>
      </c>
      <c r="R24" s="340">
        <v>20.551272999999998</v>
      </c>
      <c r="S24" s="340">
        <f t="shared" si="18"/>
        <v>66.7</v>
      </c>
      <c r="T24" s="459">
        <v>9.2999999999999999E-2</v>
      </c>
      <c r="U24" s="574">
        <v>6.4000000000000001E-2</v>
      </c>
      <c r="V24" s="340">
        <f t="shared" si="5"/>
        <v>-31.2</v>
      </c>
      <c r="W24" s="459">
        <v>13</v>
      </c>
      <c r="X24" s="340">
        <v>23.616607989999999</v>
      </c>
      <c r="Y24" s="340">
        <f t="shared" si="19"/>
        <v>81.7</v>
      </c>
      <c r="Z24" s="459"/>
      <c r="AA24" s="340"/>
      <c r="AB24" s="340" t="str">
        <f t="shared" si="20"/>
        <v xml:space="preserve">    ---- </v>
      </c>
      <c r="AC24" s="459"/>
      <c r="AD24" s="340"/>
      <c r="AE24" s="340"/>
      <c r="AF24" s="459">
        <v>23.85080476000002</v>
      </c>
      <c r="AG24" s="340">
        <v>31.253477989999993</v>
      </c>
      <c r="AH24" s="340">
        <f t="shared" si="21"/>
        <v>31</v>
      </c>
      <c r="AI24" s="459">
        <v>61</v>
      </c>
      <c r="AJ24" s="574">
        <v>39.5</v>
      </c>
      <c r="AK24" s="340">
        <f t="shared" si="22"/>
        <v>-35.200000000000003</v>
      </c>
      <c r="AL24" s="340">
        <f t="shared" si="23"/>
        <v>96.884314760000024</v>
      </c>
      <c r="AM24" s="340">
        <f t="shared" si="23"/>
        <v>100.15735898</v>
      </c>
      <c r="AN24" s="340">
        <f t="shared" si="11"/>
        <v>3.4</v>
      </c>
      <c r="AO24" s="340"/>
      <c r="AP24" s="340"/>
      <c r="AQ24" s="340"/>
    </row>
    <row r="25" spans="1:43" s="478" customFormat="1" ht="18.75" customHeight="1" x14ac:dyDescent="0.3">
      <c r="A25" s="472" t="s">
        <v>302</v>
      </c>
      <c r="B25" s="459">
        <v>-5.9489999999999998</v>
      </c>
      <c r="C25" s="340">
        <v>4.1219999999999999</v>
      </c>
      <c r="D25" s="340">
        <f t="shared" si="15"/>
        <v>-169.3</v>
      </c>
      <c r="E25" s="459">
        <v>-1028.615</v>
      </c>
      <c r="F25" s="340">
        <v>61.521000000000001</v>
      </c>
      <c r="G25" s="340">
        <f t="shared" si="16"/>
        <v>-106</v>
      </c>
      <c r="H25" s="459"/>
      <c r="I25" s="340"/>
      <c r="J25" s="340"/>
      <c r="K25" s="459">
        <v>-12.4</v>
      </c>
      <c r="L25" s="340">
        <v>45</v>
      </c>
      <c r="M25" s="340">
        <f t="shared" si="17"/>
        <v>-462.9</v>
      </c>
      <c r="N25" s="573"/>
      <c r="O25" s="340"/>
      <c r="P25" s="340"/>
      <c r="Q25" s="459">
        <v>-7079.7278690000003</v>
      </c>
      <c r="R25" s="340">
        <v>3835.1801180000002</v>
      </c>
      <c r="S25" s="340">
        <f t="shared" si="18"/>
        <v>-154.19999999999999</v>
      </c>
      <c r="T25" s="459">
        <v>-11.35</v>
      </c>
      <c r="U25" s="574">
        <v>18.082000000000001</v>
      </c>
      <c r="V25" s="340">
        <f t="shared" si="5"/>
        <v>-259.3</v>
      </c>
      <c r="W25" s="459">
        <v>-323.60000000000002</v>
      </c>
      <c r="X25" s="340">
        <v>41.333624999999998</v>
      </c>
      <c r="Y25" s="340">
        <f t="shared" si="19"/>
        <v>-112.8</v>
      </c>
      <c r="Z25" s="459">
        <v>-1751</v>
      </c>
      <c r="AA25" s="340">
        <v>181</v>
      </c>
      <c r="AB25" s="340">
        <f t="shared" si="20"/>
        <v>-110.3</v>
      </c>
      <c r="AC25" s="459"/>
      <c r="AD25" s="340"/>
      <c r="AE25" s="340"/>
      <c r="AF25" s="459">
        <v>-280.15978485000005</v>
      </c>
      <c r="AG25" s="340">
        <v>99.04347073000001</v>
      </c>
      <c r="AH25" s="340">
        <f t="shared" si="21"/>
        <v>-135.4</v>
      </c>
      <c r="AI25" s="459">
        <v>525</v>
      </c>
      <c r="AJ25" s="574">
        <v>987.1</v>
      </c>
      <c r="AK25" s="340">
        <f t="shared" si="22"/>
        <v>88</v>
      </c>
      <c r="AL25" s="340">
        <f t="shared" si="23"/>
        <v>-9967.8016538500015</v>
      </c>
      <c r="AM25" s="340">
        <f t="shared" si="23"/>
        <v>5272.3822137300003</v>
      </c>
      <c r="AN25" s="340">
        <f t="shared" si="11"/>
        <v>-152.9</v>
      </c>
      <c r="AO25" s="340"/>
      <c r="AP25" s="340"/>
      <c r="AQ25" s="340"/>
    </row>
    <row r="26" spans="1:43" s="478" customFormat="1" ht="18.75" customHeight="1" x14ac:dyDescent="0.3">
      <c r="A26" s="472" t="s">
        <v>303</v>
      </c>
      <c r="B26" s="459"/>
      <c r="C26" s="340"/>
      <c r="D26" s="340"/>
      <c r="E26" s="459">
        <v>-10.241</v>
      </c>
      <c r="F26" s="340">
        <v>-10.444000000000001</v>
      </c>
      <c r="G26" s="340">
        <f t="shared" si="16"/>
        <v>2</v>
      </c>
      <c r="H26" s="459"/>
      <c r="I26" s="340"/>
      <c r="J26" s="340"/>
      <c r="K26" s="459">
        <v>0.2</v>
      </c>
      <c r="L26" s="340">
        <v>1</v>
      </c>
      <c r="M26" s="340"/>
      <c r="N26" s="573"/>
      <c r="O26" s="340"/>
      <c r="P26" s="340"/>
      <c r="Q26" s="459">
        <v>-162.87695500000001</v>
      </c>
      <c r="R26" s="340">
        <v>-149.838256</v>
      </c>
      <c r="S26" s="340">
        <f t="shared" si="18"/>
        <v>-8</v>
      </c>
      <c r="T26" s="459">
        <v>-0.28899999999999998</v>
      </c>
      <c r="U26" s="574">
        <v>-0.26</v>
      </c>
      <c r="V26" s="340">
        <f t="shared" si="5"/>
        <v>-10</v>
      </c>
      <c r="W26" s="459">
        <v>0</v>
      </c>
      <c r="X26" s="340">
        <v>-1.5001230000000001</v>
      </c>
      <c r="Y26" s="340" t="str">
        <f t="shared" si="19"/>
        <v xml:space="preserve">    ---- </v>
      </c>
      <c r="Z26" s="459">
        <v>-20</v>
      </c>
      <c r="AA26" s="340">
        <v>-22</v>
      </c>
      <c r="AB26" s="340">
        <f t="shared" si="20"/>
        <v>10</v>
      </c>
      <c r="AC26" s="459"/>
      <c r="AD26" s="340"/>
      <c r="AE26" s="340"/>
      <c r="AF26" s="459">
        <v>-2.0379529999999999</v>
      </c>
      <c r="AG26" s="340">
        <v>-1.9431579999999999</v>
      </c>
      <c r="AH26" s="340">
        <f t="shared" si="21"/>
        <v>-4.7</v>
      </c>
      <c r="AI26" s="459">
        <v>-15</v>
      </c>
      <c r="AJ26" s="574">
        <v>-0.5</v>
      </c>
      <c r="AK26" s="340">
        <f t="shared" si="22"/>
        <v>-96.7</v>
      </c>
      <c r="AL26" s="340">
        <f t="shared" si="23"/>
        <v>-210.24490799999998</v>
      </c>
      <c r="AM26" s="340">
        <f t="shared" si="23"/>
        <v>-185.48553699999999</v>
      </c>
      <c r="AN26" s="340">
        <f t="shared" si="11"/>
        <v>-11.8</v>
      </c>
      <c r="AO26" s="340"/>
      <c r="AP26" s="340"/>
      <c r="AQ26" s="340"/>
    </row>
    <row r="27" spans="1:43" s="478" customFormat="1" ht="18.75" customHeight="1" x14ac:dyDescent="0.3">
      <c r="A27" s="472" t="s">
        <v>304</v>
      </c>
      <c r="B27" s="459">
        <v>-0.85299999999999998</v>
      </c>
      <c r="C27" s="340">
        <v>-1.948</v>
      </c>
      <c r="D27" s="340">
        <f t="shared" si="15"/>
        <v>128.4</v>
      </c>
      <c r="E27" s="459">
        <v>-169.8</v>
      </c>
      <c r="F27" s="340">
        <v>-185.46799999999999</v>
      </c>
      <c r="G27" s="340">
        <f t="shared" si="16"/>
        <v>9.1999999999999993</v>
      </c>
      <c r="H27" s="459">
        <v>-2.641</v>
      </c>
      <c r="I27" s="340">
        <v>-1</v>
      </c>
      <c r="J27" s="340">
        <f>IF(H27=0, "    ---- ", IF(ABS(ROUND(100/H27*I27-100,1))&lt;999,ROUND(100/H27*I27-100,1),IF(ROUND(100/H27*I27-100,1)&gt;999,999,-999)))</f>
        <v>-62.1</v>
      </c>
      <c r="K27" s="459"/>
      <c r="L27" s="340"/>
      <c r="M27" s="340"/>
      <c r="N27" s="573"/>
      <c r="O27" s="340"/>
      <c r="P27" s="340"/>
      <c r="Q27" s="459"/>
      <c r="R27" s="340"/>
      <c r="S27" s="340"/>
      <c r="T27" s="459"/>
      <c r="U27" s="574"/>
      <c r="V27" s="340"/>
      <c r="W27" s="459"/>
      <c r="X27" s="340">
        <v>0</v>
      </c>
      <c r="Y27" s="340" t="str">
        <f t="shared" si="19"/>
        <v xml:space="preserve">    ---- </v>
      </c>
      <c r="Z27" s="459"/>
      <c r="AA27" s="340">
        <v>-8</v>
      </c>
      <c r="AB27" s="340"/>
      <c r="AC27" s="459"/>
      <c r="AD27" s="340"/>
      <c r="AE27" s="340"/>
      <c r="AF27" s="459"/>
      <c r="AG27" s="340">
        <v>0</v>
      </c>
      <c r="AH27" s="340" t="str">
        <f t="shared" si="21"/>
        <v xml:space="preserve">    ---- </v>
      </c>
      <c r="AI27" s="459">
        <v>1</v>
      </c>
      <c r="AJ27" s="574">
        <v>21.7</v>
      </c>
      <c r="AK27" s="340">
        <f t="shared" si="22"/>
        <v>999</v>
      </c>
      <c r="AL27" s="340">
        <f t="shared" si="23"/>
        <v>-172.29400000000001</v>
      </c>
      <c r="AM27" s="340">
        <f t="shared" si="23"/>
        <v>-174.71600000000001</v>
      </c>
      <c r="AN27" s="340">
        <f t="shared" si="11"/>
        <v>1.4</v>
      </c>
      <c r="AO27" s="340"/>
      <c r="AP27" s="340"/>
      <c r="AQ27" s="340"/>
    </row>
    <row r="28" spans="1:43" s="478" customFormat="1" ht="18.75" customHeight="1" x14ac:dyDescent="0.3">
      <c r="A28" s="472" t="s">
        <v>305</v>
      </c>
      <c r="B28" s="459"/>
      <c r="C28" s="340"/>
      <c r="D28" s="340"/>
      <c r="E28" s="459">
        <v>14.401999999999999</v>
      </c>
      <c r="F28" s="340">
        <v>13.878</v>
      </c>
      <c r="G28" s="340">
        <f t="shared" si="16"/>
        <v>-3.6</v>
      </c>
      <c r="H28" s="459"/>
      <c r="I28" s="340"/>
      <c r="J28" s="340"/>
      <c r="K28" s="459"/>
      <c r="L28" s="340"/>
      <c r="M28" s="340" t="str">
        <f t="shared" si="17"/>
        <v xml:space="preserve">    ---- </v>
      </c>
      <c r="N28" s="573"/>
      <c r="O28" s="340"/>
      <c r="P28" s="340"/>
      <c r="Q28" s="459">
        <v>0</v>
      </c>
      <c r="R28" s="340">
        <v>0</v>
      </c>
      <c r="S28" s="340" t="str">
        <f t="shared" si="18"/>
        <v xml:space="preserve">    ---- </v>
      </c>
      <c r="T28" s="459"/>
      <c r="U28" s="574"/>
      <c r="V28" s="340" t="str">
        <f t="shared" si="5"/>
        <v xml:space="preserve">    ---- </v>
      </c>
      <c r="W28" s="459"/>
      <c r="X28" s="340">
        <v>1.825763</v>
      </c>
      <c r="Y28" s="340" t="str">
        <f t="shared" si="19"/>
        <v xml:space="preserve">    ---- </v>
      </c>
      <c r="Z28" s="459"/>
      <c r="AA28" s="340"/>
      <c r="AB28" s="340"/>
      <c r="AC28" s="459"/>
      <c r="AD28" s="340"/>
      <c r="AE28" s="340"/>
      <c r="AF28" s="459">
        <v>0</v>
      </c>
      <c r="AG28" s="340">
        <v>3.7576298100000001</v>
      </c>
      <c r="AH28" s="340" t="str">
        <f t="shared" si="21"/>
        <v xml:space="preserve">    ---- </v>
      </c>
      <c r="AI28" s="459">
        <v>-8</v>
      </c>
      <c r="AJ28" s="574">
        <v>-7.8</v>
      </c>
      <c r="AK28" s="340">
        <f t="shared" si="22"/>
        <v>-2.5</v>
      </c>
      <c r="AL28" s="340">
        <f t="shared" si="23"/>
        <v>6.4019999999999992</v>
      </c>
      <c r="AM28" s="340">
        <f t="shared" si="23"/>
        <v>11.661392809999999</v>
      </c>
      <c r="AN28" s="340">
        <f t="shared" si="11"/>
        <v>82.2</v>
      </c>
      <c r="AO28" s="340"/>
      <c r="AP28" s="340"/>
      <c r="AQ28" s="340"/>
    </row>
    <row r="29" spans="1:43" s="478" customFormat="1" ht="18.75" customHeight="1" x14ac:dyDescent="0.3">
      <c r="A29" s="472" t="s">
        <v>306</v>
      </c>
      <c r="B29" s="459">
        <v>-40.363</v>
      </c>
      <c r="C29" s="340">
        <v>-38.335000000000001</v>
      </c>
      <c r="D29" s="340">
        <f t="shared" si="15"/>
        <v>-5</v>
      </c>
      <c r="E29" s="441">
        <v>-394.69000000000005</v>
      </c>
      <c r="F29" s="340">
        <v>1249.0429999999999</v>
      </c>
      <c r="G29" s="340">
        <f t="shared" si="16"/>
        <v>-416.5</v>
      </c>
      <c r="H29" s="459">
        <v>-332.99400000000003</v>
      </c>
      <c r="I29" s="340">
        <v>-308.10000000000002</v>
      </c>
      <c r="J29" s="340">
        <f>IF(H29=0, "    ---- ", IF(ABS(ROUND(100/H29*I29-100,1))&lt;999,ROUND(100/H29*I29-100,1),IF(ROUND(100/H29*I29-100,1)&gt;999,999,-999)))</f>
        <v>-7.5</v>
      </c>
      <c r="K29" s="459">
        <v>-288.39999999999998</v>
      </c>
      <c r="L29" s="340">
        <f>SUM(L23:L28)</f>
        <v>-216</v>
      </c>
      <c r="M29" s="340">
        <f t="shared" si="17"/>
        <v>-25.1</v>
      </c>
      <c r="N29" s="573">
        <v>7</v>
      </c>
      <c r="O29" s="340">
        <v>7</v>
      </c>
      <c r="P29" s="340"/>
      <c r="Q29" s="459">
        <v>-17313.530275019999</v>
      </c>
      <c r="R29" s="340">
        <v>-12580.296490159999</v>
      </c>
      <c r="S29" s="340">
        <f t="shared" si="18"/>
        <v>-27.3</v>
      </c>
      <c r="T29" s="459">
        <v>-25.397000000000002</v>
      </c>
      <c r="U29" s="574">
        <v>-10.534000000000001</v>
      </c>
      <c r="V29" s="340">
        <f t="shared" si="5"/>
        <v>-58.5</v>
      </c>
      <c r="W29" s="459">
        <v>-623.6</v>
      </c>
      <c r="X29" s="340">
        <v>-204.84931201000003</v>
      </c>
      <c r="Y29" s="340">
        <f t="shared" si="19"/>
        <v>-67.2</v>
      </c>
      <c r="Z29" s="459">
        <v>-2380</v>
      </c>
      <c r="AA29" s="340">
        <v>-823</v>
      </c>
      <c r="AB29" s="340">
        <f t="shared" si="20"/>
        <v>-65.400000000000006</v>
      </c>
      <c r="AC29" s="459">
        <v>0</v>
      </c>
      <c r="AD29" s="340">
        <v>0</v>
      </c>
      <c r="AE29" s="340"/>
      <c r="AF29" s="459">
        <v>-729.93788973000039</v>
      </c>
      <c r="AG29" s="340">
        <v>-284.16199702999995</v>
      </c>
      <c r="AH29" s="340">
        <f t="shared" si="21"/>
        <v>-61.1</v>
      </c>
      <c r="AI29" s="459">
        <v>-157</v>
      </c>
      <c r="AJ29" s="574">
        <f>SUM(AJ23:AJ28)</f>
        <v>499.6</v>
      </c>
      <c r="AK29" s="340">
        <f t="shared" si="22"/>
        <v>-418.2</v>
      </c>
      <c r="AL29" s="340">
        <f t="shared" si="23"/>
        <v>-22285.91216475</v>
      </c>
      <c r="AM29" s="340">
        <f t="shared" si="23"/>
        <v>-12716.633799199997</v>
      </c>
      <c r="AN29" s="340">
        <f t="shared" si="11"/>
        <v>-42.9</v>
      </c>
      <c r="AO29" s="340"/>
      <c r="AP29" s="340"/>
      <c r="AQ29" s="340"/>
    </row>
    <row r="30" spans="1:43" s="478" customFormat="1" ht="18.75" customHeight="1" x14ac:dyDescent="0.3">
      <c r="A30" s="472" t="s">
        <v>307</v>
      </c>
      <c r="B30" s="459">
        <v>-1498.8130000000001</v>
      </c>
      <c r="C30" s="340">
        <v>-331.56599999999997</v>
      </c>
      <c r="D30" s="340">
        <f>IF(B30=0, "    ---- ", IF(ABS(ROUND(100/B30*C30-100,1))&lt;999,ROUND(100/B30*C30-100,1),IF(ROUND(100/B30*C30-100,1)&gt;999,999,-999)))</f>
        <v>-77.900000000000006</v>
      </c>
      <c r="E30" s="459">
        <v>-7348.3069999999998</v>
      </c>
      <c r="F30" s="340">
        <v>-3057.8069999999998</v>
      </c>
      <c r="G30" s="340">
        <f>IF(E30=0, "    ---- ", IF(ABS(ROUND(100/E30*F30-100,1))&lt;999,ROUND(100/E30*F30-100,1),IF(ROUND(100/E30*F30-100,1)&gt;999,999,-999)))</f>
        <v>-58.4</v>
      </c>
      <c r="H30" s="459">
        <v>-244.595</v>
      </c>
      <c r="I30" s="340">
        <v>-68.599999999999994</v>
      </c>
      <c r="J30" s="340"/>
      <c r="K30" s="459">
        <v>-2696.9</v>
      </c>
      <c r="L30" s="340">
        <v>-1226</v>
      </c>
      <c r="M30" s="340">
        <f t="shared" si="17"/>
        <v>-54.5</v>
      </c>
      <c r="N30" s="573"/>
      <c r="O30" s="340"/>
      <c r="P30" s="340"/>
      <c r="Q30" s="459">
        <v>-59.226253999999997</v>
      </c>
      <c r="R30" s="340">
        <v>-64.818033</v>
      </c>
      <c r="S30" s="340">
        <f t="shared" si="18"/>
        <v>9.4</v>
      </c>
      <c r="T30" s="459">
        <v>-511.16699999999997</v>
      </c>
      <c r="U30" s="574">
        <v>-392.06799999999998</v>
      </c>
      <c r="V30" s="340">
        <f t="shared" si="5"/>
        <v>-23.3</v>
      </c>
      <c r="W30" s="459">
        <v>-5091</v>
      </c>
      <c r="X30" s="340">
        <v>-1995</v>
      </c>
      <c r="Y30" s="340">
        <f>IF(W30=0, "    ---- ", IF(ABS(ROUND(100/W30*X30-100,1))&lt;999,ROUND(100/W30*X30-100,1),IF(ROUND(100/W30*X30-100,1)&gt;999,999,-999)))</f>
        <v>-60.8</v>
      </c>
      <c r="Z30" s="459"/>
      <c r="AA30" s="340"/>
      <c r="AB30" s="340"/>
      <c r="AC30" s="459">
        <v>-135</v>
      </c>
      <c r="AD30" s="340">
        <v>-81</v>
      </c>
      <c r="AE30" s="340">
        <f>IF(AC30=0, "    ---- ", IF(ABS(ROUND(100/AC30*AD30-100,1))&lt;999,ROUND(100/AC30*AD30-100,1),IF(ROUND(100/AC30*AD30-100,1)&gt;999,999,-999)))</f>
        <v>-40</v>
      </c>
      <c r="AF30" s="459">
        <v>-2679.9301750499999</v>
      </c>
      <c r="AG30" s="340">
        <v>-3077.1189076100004</v>
      </c>
      <c r="AH30" s="340">
        <f>IF(AF30=0, "    ---- ", IF(ABS(ROUND(100/AF30*AG30-100,1))&lt;999,ROUND(100/AF30*AG30-100,1),IF(ROUND(100/AF30*AG30-100,1)&gt;999,999,-999)))</f>
        <v>14.8</v>
      </c>
      <c r="AI30" s="459">
        <v>-6166</v>
      </c>
      <c r="AJ30" s="574">
        <v>-4723.2</v>
      </c>
      <c r="AK30" s="340">
        <f>IF(AI30=0, "    ---- ", IF(ABS(ROUND(100/AI30*AJ30-100,1))&lt;999,ROUND(100/AI30*AJ30-100,1),IF(ROUND(100/AI30*AJ30-100,1)&gt;999,999,-999)))</f>
        <v>-23.4</v>
      </c>
      <c r="AL30" s="340">
        <f t="shared" si="23"/>
        <v>-26295.938429049995</v>
      </c>
      <c r="AM30" s="340">
        <f t="shared" si="23"/>
        <v>-14936.177940609999</v>
      </c>
      <c r="AN30" s="340">
        <f t="shared" si="11"/>
        <v>-43.2</v>
      </c>
      <c r="AO30" s="340"/>
      <c r="AP30" s="340"/>
      <c r="AQ30" s="340"/>
    </row>
    <row r="31" spans="1:43" s="478" customFormat="1" ht="18.75" customHeight="1" x14ac:dyDescent="0.3">
      <c r="A31" s="472" t="s">
        <v>308</v>
      </c>
      <c r="B31" s="459">
        <v>-0.435</v>
      </c>
      <c r="C31" s="340">
        <v>-1.496</v>
      </c>
      <c r="D31" s="340">
        <f>IF(B31=0, "    ---- ", IF(ABS(ROUND(100/B31*C31-100,1))&lt;999,ROUND(100/B31*C31-100,1),IF(ROUND(100/B31*C31-100,1)&gt;999,999,-999)))</f>
        <v>243.9</v>
      </c>
      <c r="E31" s="459">
        <v>-1036.7360000000001</v>
      </c>
      <c r="F31" s="340">
        <v>-652.52700000000004</v>
      </c>
      <c r="G31" s="340">
        <f>IF(E31=0, "    ---- ", IF(ABS(ROUND(100/E31*F31-100,1))&lt;999,ROUND(100/E31*F31-100,1),IF(ROUND(100/E31*F31-100,1)&gt;999,999,-999)))</f>
        <v>-37.1</v>
      </c>
      <c r="H31" s="459"/>
      <c r="I31" s="340"/>
      <c r="J31" s="340"/>
      <c r="K31" s="459">
        <v>-19</v>
      </c>
      <c r="L31" s="340">
        <v>-73</v>
      </c>
      <c r="M31" s="340">
        <f t="shared" si="17"/>
        <v>284.2</v>
      </c>
      <c r="N31" s="573"/>
      <c r="O31" s="340"/>
      <c r="P31" s="340"/>
      <c r="Q31" s="459">
        <v>-1643.1085399999999</v>
      </c>
      <c r="R31" s="340">
        <v>-5151.0326530000002</v>
      </c>
      <c r="S31" s="340">
        <f>IF(Q31=0, "    ---- ", IF(ABS(ROUND(100/Q31*R31-100,1))&lt;999,ROUND(100/Q31*R31-100,1),IF(ROUND(100/Q31*R31-100,1)&gt;999,999,-999)))</f>
        <v>213.5</v>
      </c>
      <c r="T31" s="459">
        <v>-5.9039999999999999</v>
      </c>
      <c r="U31" s="574">
        <v>-18.835999999999999</v>
      </c>
      <c r="V31" s="340"/>
      <c r="W31" s="459">
        <v>-214</v>
      </c>
      <c r="X31" s="340">
        <v>-213</v>
      </c>
      <c r="Y31" s="340">
        <f>IF(W31=0, "    ---- ", IF(ABS(ROUND(100/W31*X31-100,1))&lt;999,ROUND(100/W31*X31-100,1),IF(ROUND(100/W31*X31-100,1)&gt;999,999,-999)))</f>
        <v>-0.5</v>
      </c>
      <c r="Z31" s="459">
        <v>-1374</v>
      </c>
      <c r="AA31" s="340">
        <v>-1081</v>
      </c>
      <c r="AB31" s="340">
        <f>IF(Z31=0, "    ---- ", IF(ABS(ROUND(100/Z31*AA31-100,1))&lt;999,ROUND(100/Z31*AA31-100,1),IF(ROUND(100/Z31*AA31-100,1)&gt;999,999,-999)))</f>
        <v>-21.3</v>
      </c>
      <c r="AC31" s="459"/>
      <c r="AD31" s="340"/>
      <c r="AE31" s="340"/>
      <c r="AF31" s="459">
        <v>-107.26159164000001</v>
      </c>
      <c r="AG31" s="340">
        <v>-183.89815442000003</v>
      </c>
      <c r="AH31" s="340">
        <f>IF(AF31=0, "    ---- ", IF(ABS(ROUND(100/AF31*AG31-100,1))&lt;999,ROUND(100/AF31*AG31-100,1),IF(ROUND(100/AF31*AG31-100,1)&gt;999,999,-999)))</f>
        <v>71.400000000000006</v>
      </c>
      <c r="AI31" s="459">
        <v>-2642</v>
      </c>
      <c r="AJ31" s="574">
        <v>-678.5</v>
      </c>
      <c r="AK31" s="340">
        <f>IF(AI31=0, "    ---- ", IF(ABS(ROUND(100/AI31*AJ31-100,1))&lt;999,ROUND(100/AI31*AJ31-100,1),IF(ROUND(100/AI31*AJ31-100,1)&gt;999,999,-999)))</f>
        <v>-74.3</v>
      </c>
      <c r="AL31" s="340">
        <f t="shared" si="23"/>
        <v>-7042.44513164</v>
      </c>
      <c r="AM31" s="340">
        <f t="shared" si="23"/>
        <v>-8053.2898074200002</v>
      </c>
      <c r="AN31" s="340">
        <f t="shared" si="11"/>
        <v>14.4</v>
      </c>
      <c r="AO31" s="340"/>
      <c r="AP31" s="340"/>
      <c r="AQ31" s="340"/>
    </row>
    <row r="32" spans="1:43" s="478" customFormat="1" ht="18.75" customHeight="1" x14ac:dyDescent="0.3">
      <c r="A32" s="472" t="s">
        <v>309</v>
      </c>
      <c r="B32" s="459">
        <v>-95.436000000000007</v>
      </c>
      <c r="C32" s="340">
        <v>-102.3</v>
      </c>
      <c r="D32" s="340">
        <f>IF(B32=0, "    ---- ", IF(ABS(ROUND(100/B32*C32-100,1))&lt;999,ROUND(100/B32*C32-100,1),IF(ROUND(100/B32*C32-100,1)&gt;999,999,-999)))</f>
        <v>7.2</v>
      </c>
      <c r="E32" s="459">
        <v>-628.654</v>
      </c>
      <c r="F32" s="340">
        <v>-620.41600000000005</v>
      </c>
      <c r="G32" s="340">
        <f>IF(E32=0, "    ---- ", IF(ABS(ROUND(100/E32*F32-100,1))&lt;999,ROUND(100/E32*F32-100,1),IF(ROUND(100/E32*F32-100,1)&gt;999,999,-999)))</f>
        <v>-1.3</v>
      </c>
      <c r="H32" s="459">
        <v>-112.05200000000001</v>
      </c>
      <c r="I32" s="340">
        <v>-121.3</v>
      </c>
      <c r="J32" s="340">
        <f>IF(H32=0, "    ---- ", IF(ABS(ROUND(100/H32*I32-100,1))&lt;999,ROUND(100/H32*I32-100,1),IF(ROUND(100/H32*I32-100,1)&gt;999,999,-999)))</f>
        <v>8.3000000000000007</v>
      </c>
      <c r="K32" s="459">
        <v>-114.9</v>
      </c>
      <c r="L32" s="340">
        <v>-120</v>
      </c>
      <c r="M32" s="340">
        <f>IF(K32=0, "    ---- ", IF(ABS(ROUND(100/K32*L32-100,1))&lt;999,ROUND(100/K32*L32-100,1),IF(ROUND(100/K32*L32-100,1)&gt;999,999,-999)))</f>
        <v>4.4000000000000004</v>
      </c>
      <c r="N32" s="573">
        <v>-5</v>
      </c>
      <c r="O32" s="340">
        <v>-5</v>
      </c>
      <c r="P32" s="340">
        <f>IF(N32=0, "    ---- ", IF(ABS(ROUND(100/N32*O32-100,1))&lt;999,ROUND(100/N32*O32-100,1),IF(ROUND(100/N32*O32-100,1)&gt;999,999,-999)))</f>
        <v>0</v>
      </c>
      <c r="Q32" s="459">
        <v>-506.74557472000004</v>
      </c>
      <c r="R32" s="340">
        <v>-545.19942485000001</v>
      </c>
      <c r="S32" s="340">
        <f>IF(Q32=0, "    ---- ", IF(ABS(ROUND(100/Q32*R32-100,1))&lt;999,ROUND(100/Q32*R32-100,1),IF(ROUND(100/Q32*R32-100,1)&gt;999,999,-999)))</f>
        <v>7.6</v>
      </c>
      <c r="T32" s="459">
        <v>-31.152000000000001</v>
      </c>
      <c r="U32" s="574">
        <v>-35.155000000000001</v>
      </c>
      <c r="V32" s="340">
        <f>IF(T32=0, "    ---- ", IF(ABS(ROUND(100/T32*U32-100,1))&lt;999,ROUND(100/T32*U32-100,1),IF(ROUND(100/T32*U32-100,1)&gt;999,999,-999)))</f>
        <v>12.8</v>
      </c>
      <c r="W32" s="459">
        <v>-293</v>
      </c>
      <c r="X32" s="340">
        <v>-305</v>
      </c>
      <c r="Y32" s="340">
        <f>IF(W32=0, "    ---- ", IF(ABS(ROUND(100/W32*X32-100,1))&lt;999,ROUND(100/W32*X32-100,1),IF(ROUND(100/W32*X32-100,1)&gt;999,999,-999)))</f>
        <v>4.0999999999999996</v>
      </c>
      <c r="Z32" s="459"/>
      <c r="AA32" s="340"/>
      <c r="AB32" s="340" t="str">
        <f>IF(Z32=0, "    ---- ", IF(ABS(ROUND(100/Z32*AA32-100,1))&lt;999,ROUND(100/Z32*AA32-100,1),IF(ROUND(100/Z32*AA32-100,1)&gt;999,999,-999)))</f>
        <v xml:space="preserve">    ---- </v>
      </c>
      <c r="AC32" s="459">
        <v>-2</v>
      </c>
      <c r="AD32" s="340">
        <v>-1</v>
      </c>
      <c r="AE32" s="340">
        <f>IF(AC32=0, "    ---- ", IF(ABS(ROUND(100/AC32*AD32-100,1))&lt;999,ROUND(100/AC32*AD32-100,1),IF(ROUND(100/AC32*AD32-100,1)&gt;999,999,-999)))</f>
        <v>-50</v>
      </c>
      <c r="AF32" s="459">
        <v>-522.66496701429958</v>
      </c>
      <c r="AG32" s="340">
        <v>-523.03277101420042</v>
      </c>
      <c r="AH32" s="340">
        <f>IF(AF32=0, "    ---- ", IF(ABS(ROUND(100/AF32*AG32-100,1))&lt;999,ROUND(100/AF32*AG32-100,1),IF(ROUND(100/AF32*AG32-100,1)&gt;999,999,-999)))</f>
        <v>0.1</v>
      </c>
      <c r="AI32" s="459">
        <v>-700</v>
      </c>
      <c r="AJ32" s="574">
        <v>-701</v>
      </c>
      <c r="AK32" s="340">
        <f>IF(AI32=0, "    ---- ", IF(ABS(ROUND(100/AI32*AJ32-100,1))&lt;999,ROUND(100/AI32*AJ32-100,1),IF(ROUND(100/AI32*AJ32-100,1)&gt;999,999,-999)))</f>
        <v>0.1</v>
      </c>
      <c r="AL32" s="340">
        <f t="shared" si="23"/>
        <v>-3004.6045417342998</v>
      </c>
      <c r="AM32" s="340">
        <f t="shared" si="23"/>
        <v>-3073.4031958642004</v>
      </c>
      <c r="AN32" s="340">
        <f t="shared" si="11"/>
        <v>2.2999999999999998</v>
      </c>
      <c r="AO32" s="340"/>
      <c r="AP32" s="340"/>
      <c r="AQ32" s="340"/>
    </row>
    <row r="33" spans="1:45" s="507" customFormat="1" ht="18.75" customHeight="1" x14ac:dyDescent="0.3">
      <c r="A33" s="472" t="s">
        <v>310</v>
      </c>
      <c r="B33" s="452"/>
      <c r="C33" s="450"/>
      <c r="D33" s="450"/>
      <c r="E33" s="452">
        <v>-4.29</v>
      </c>
      <c r="F33" s="450">
        <v>10.018000000000001</v>
      </c>
      <c r="G33" s="450">
        <f>IF(E33=0, "    ---- ", IF(ABS(ROUND(100/E33*F33-100,1))&lt;999,ROUND(100/E33*F33-100,1),IF(ROUND(100/E33*F33-100,1)&gt;999,999,-999)))</f>
        <v>-333.5</v>
      </c>
      <c r="H33" s="452"/>
      <c r="I33" s="450"/>
      <c r="J33" s="450"/>
      <c r="K33" s="452"/>
      <c r="L33" s="450"/>
      <c r="M33" s="450"/>
      <c r="N33" s="588"/>
      <c r="O33" s="450"/>
      <c r="P33" s="450"/>
      <c r="Q33" s="452">
        <v>-484.29214300000001</v>
      </c>
      <c r="R33" s="450">
        <v>-514.77226299999995</v>
      </c>
      <c r="S33" s="450">
        <f>IF(Q33=0, "    ---- ", IF(ABS(ROUND(100/Q33*R33-100,1))&lt;999,ROUND(100/Q33*R33-100,1),IF(ROUND(100/Q33*R33-100,1)&gt;999,999,-999)))</f>
        <v>6.3</v>
      </c>
      <c r="T33" s="452">
        <v>-0.311</v>
      </c>
      <c r="U33" s="533">
        <v>-1.65</v>
      </c>
      <c r="V33" s="450">
        <f>IF(T33=0, "    ---- ", IF(ABS(ROUND(100/T33*U33-100,1))&lt;999,ROUND(100/T33*U33-100,1),IF(ROUND(100/T33*U33-100,1)&gt;999,999,-999)))</f>
        <v>430.5</v>
      </c>
      <c r="W33" s="452">
        <v>-4.61591679</v>
      </c>
      <c r="X33" s="450">
        <v>-8</v>
      </c>
      <c r="Y33" s="450">
        <f>IF(W33=0, "    ---- ", IF(ABS(ROUND(100/W33*X33-100,1))&lt;999,ROUND(100/W33*X33-100,1),IF(ROUND(100/W33*X33-100,1)&gt;999,999,-999)))</f>
        <v>73.3</v>
      </c>
      <c r="Z33" s="452">
        <v>-78</v>
      </c>
      <c r="AA33" s="450">
        <v>-78</v>
      </c>
      <c r="AB33" s="450"/>
      <c r="AC33" s="452"/>
      <c r="AD33" s="450"/>
      <c r="AE33" s="450"/>
      <c r="AF33" s="452">
        <v>-5.5003792199999992</v>
      </c>
      <c r="AG33" s="450">
        <v>-3.9999398600000005</v>
      </c>
      <c r="AH33" s="450">
        <f>IF(AF33=0, "    ---- ", IF(ABS(ROUND(100/AF33*AG33-100,1))&lt;999,ROUND(100/AF33*AG33-100,1),IF(ROUND(100/AF33*AG33-100,1)&gt;999,999,-999)))</f>
        <v>-27.3</v>
      </c>
      <c r="AI33" s="452">
        <v>-190</v>
      </c>
      <c r="AJ33" s="533">
        <v>-32.299999999999997</v>
      </c>
      <c r="AK33" s="450">
        <f>IF(AI33=0, "    ---- ", IF(ABS(ROUND(100/AI33*AJ33-100,1))&lt;999,ROUND(100/AI33*AJ33-100,1),IF(ROUND(100/AI33*AJ33-100,1)&gt;999,999,-999)))</f>
        <v>-83</v>
      </c>
      <c r="AL33" s="340">
        <f t="shared" si="23"/>
        <v>-767.00943901000005</v>
      </c>
      <c r="AM33" s="340">
        <f t="shared" si="23"/>
        <v>-628.7042028599999</v>
      </c>
      <c r="AN33" s="450">
        <f t="shared" si="11"/>
        <v>-18</v>
      </c>
      <c r="AO33" s="450"/>
      <c r="AP33" s="450"/>
      <c r="AQ33" s="450"/>
    </row>
    <row r="34" spans="1:45" s="513" customFormat="1" ht="18.75" customHeight="1" x14ac:dyDescent="0.3">
      <c r="A34" s="475" t="s">
        <v>311</v>
      </c>
      <c r="B34" s="589">
        <f>SUM(B14+B15+B16+B17+B21+B29+B30+B31+B32+B33)</f>
        <v>60.886999999999574</v>
      </c>
      <c r="C34" s="589">
        <v>21.12599999999992</v>
      </c>
      <c r="D34" s="462">
        <f>IF(B34=0, "    ---- ", IF(ABS(ROUND(100/B34*C34-100,1))&lt;999,ROUND(100/B34*C34-100,1),IF(ROUND(100/B34*C34-100,1)&gt;999,999,-999)))</f>
        <v>-65.3</v>
      </c>
      <c r="E34" s="589">
        <f>SUM(E14+E15+E16+E17+E21+E29+E30+E31+E32+E33)</f>
        <v>500.26899999999949</v>
      </c>
      <c r="F34" s="589">
        <v>493.72099999999966</v>
      </c>
      <c r="G34" s="462">
        <f>IF(E34=0, "    ---- ", IF(ABS(ROUND(100/E34*F34-100,1))&lt;999,ROUND(100/E34*F34-100,1),IF(ROUND(100/E34*F34-100,1)&gt;999,999,-999)))</f>
        <v>-1.3</v>
      </c>
      <c r="H34" s="590">
        <v>42.173999999999907</v>
      </c>
      <c r="I34" s="589">
        <v>61.499999999999986</v>
      </c>
      <c r="J34" s="462">
        <f>IF(H34=0, "    ---- ", IF(ABS(ROUND(100/H34*I34-100,1))&lt;999,ROUND(100/H34*I34-100,1),IF(ROUND(100/H34*I34-100,1)&gt;999,999,-999)))</f>
        <v>45.8</v>
      </c>
      <c r="K34" s="590">
        <v>53.62999999999974</v>
      </c>
      <c r="L34" s="589">
        <f>SUM(L14+L15+L16+L17+L21+L29+L30+L31+L32+L33)</f>
        <v>70</v>
      </c>
      <c r="M34" s="462">
        <f>IF(K34=0, "    ---- ", IF(ABS(ROUND(100/K34*L34-100,1))&lt;999,ROUND(100/K34*L34-100,1),IF(ROUND(100/K34*L34-100,1)&gt;999,999,-999)))</f>
        <v>30.5</v>
      </c>
      <c r="N34" s="591">
        <v>14</v>
      </c>
      <c r="O34" s="589">
        <v>12</v>
      </c>
      <c r="P34" s="462">
        <f>IF(N34=0, "    ---- ", IF(ABS(ROUND(100/N34*O34-100,1))&lt;999,ROUND(100/N34*O34-100,1),IF(ROUND(100/N34*O34-100,1)&gt;999,999,-999)))</f>
        <v>-14.3</v>
      </c>
      <c r="Q34" s="590">
        <v>596.59283988999698</v>
      </c>
      <c r="R34" s="589">
        <v>683.48744666000346</v>
      </c>
      <c r="S34" s="462">
        <f>IF(Q34=0, "    ---- ", IF(ABS(ROUND(100/Q34*R34-100,1))&lt;999,ROUND(100/Q34*R34-100,1),IF(ROUND(100/Q34*R34-100,1)&gt;999,999,-999)))</f>
        <v>14.6</v>
      </c>
      <c r="T34" s="590">
        <v>-21.193999999999942</v>
      </c>
      <c r="U34" s="592">
        <v>-19.757000000000041</v>
      </c>
      <c r="V34" s="462">
        <f>IF(T34=0, "    ---- ", IF(ABS(ROUND(100/T34*U34-100,1))&lt;999,ROUND(100/T34*U34-100,1),IF(ROUND(100/T34*U34-100,1)&gt;999,999,-999)))</f>
        <v>-6.8</v>
      </c>
      <c r="W34" s="590">
        <v>310.89508320999948</v>
      </c>
      <c r="X34" s="589">
        <v>266.32132705000004</v>
      </c>
      <c r="Y34" s="462">
        <f>IF(W34=0, "    ---- ", IF(ABS(ROUND(100/W34*X34-100,1))&lt;999,ROUND(100/W34*X34-100,1),IF(ROUND(100/W34*X34-100,1)&gt;999,999,-999)))</f>
        <v>-14.3</v>
      </c>
      <c r="Z34" s="590">
        <v>337</v>
      </c>
      <c r="AA34" s="589">
        <v>242</v>
      </c>
      <c r="AB34" s="462">
        <f>IF(Z34=0, "    ---- ", IF(ABS(ROUND(100/Z34*AA34-100,1))&lt;999,ROUND(100/Z34*AA34-100,1),IF(ROUND(100/Z34*AA34-100,1)&gt;999,999,-999)))</f>
        <v>-28.2</v>
      </c>
      <c r="AC34" s="590">
        <v>7</v>
      </c>
      <c r="AD34" s="589">
        <v>6</v>
      </c>
      <c r="AE34" s="462">
        <f>IF(AC34=0, "    ---- ", IF(ABS(ROUND(100/AC34*AD34-100,1))&lt;999,ROUND(100/AC34*AD34-100,1),IF(ROUND(100/AC34*AD34-100,1)&gt;999,999,-999)))</f>
        <v>-14.3</v>
      </c>
      <c r="AF34" s="590">
        <v>219.33066826570087</v>
      </c>
      <c r="AG34" s="589">
        <v>276.41589642579942</v>
      </c>
      <c r="AH34" s="462">
        <f>IF(AF34=0, "    ---- ", IF(ABS(ROUND(100/AF34*AG34-100,1))&lt;999,ROUND(100/AF34*AG34-100,1),IF(ROUND(100/AF34*AG34-100,1)&gt;999,999,-999)))</f>
        <v>26</v>
      </c>
      <c r="AI34" s="590">
        <v>572</v>
      </c>
      <c r="AJ34" s="592">
        <f>SUM(AJ14+AJ15+AJ16+AJ17+AJ21+AJ29+AJ30+AJ31+AJ32+AJ33)</f>
        <v>813.1000000000015</v>
      </c>
      <c r="AK34" s="462">
        <f>IF(AI34=0, "    ---- ", IF(ABS(ROUND(100/AI34*AJ34-100,1))&lt;999,ROUND(100/AI34*AJ34-100,1),IF(ROUND(100/AI34*AJ34-100,1)&gt;999,999,-999)))</f>
        <v>42.2</v>
      </c>
      <c r="AL34" s="462">
        <f>B34+E34+H34+K34+Q34+T34+W34+Z34+AF34+AI34</f>
        <v>2671.5845913656958</v>
      </c>
      <c r="AM34" s="593">
        <f>C34+F34+I34+L34+R34+U34+X34+AA34+AG34+AJ34</f>
        <v>2907.914670135804</v>
      </c>
      <c r="AN34" s="462">
        <f t="shared" si="11"/>
        <v>8.8000000000000007</v>
      </c>
      <c r="AO34" s="462"/>
      <c r="AP34" s="462"/>
      <c r="AQ34" s="462"/>
      <c r="AS34" s="751"/>
    </row>
    <row r="35" spans="1:45" s="513" customFormat="1" ht="18.75" customHeight="1" x14ac:dyDescent="0.3">
      <c r="A35" s="470"/>
      <c r="B35" s="526"/>
      <c r="C35" s="527"/>
      <c r="D35" s="443"/>
      <c r="E35" s="526"/>
      <c r="F35" s="527"/>
      <c r="G35" s="443"/>
      <c r="H35" s="526"/>
      <c r="I35" s="527"/>
      <c r="J35" s="443"/>
      <c r="K35" s="526"/>
      <c r="L35" s="527"/>
      <c r="M35" s="443"/>
      <c r="N35" s="594"/>
      <c r="O35" s="595"/>
      <c r="P35" s="443"/>
      <c r="Q35" s="526"/>
      <c r="R35" s="527"/>
      <c r="S35" s="443"/>
      <c r="T35" s="526"/>
      <c r="U35" s="596"/>
      <c r="V35" s="443"/>
      <c r="W35" s="526"/>
      <c r="X35" s="527"/>
      <c r="Y35" s="443"/>
      <c r="Z35" s="526"/>
      <c r="AA35" s="595"/>
      <c r="AB35" s="443"/>
      <c r="AC35" s="526"/>
      <c r="AD35" s="595"/>
      <c r="AE35" s="443"/>
      <c r="AF35" s="526"/>
      <c r="AG35" s="527"/>
      <c r="AH35" s="597"/>
      <c r="AI35" s="526"/>
      <c r="AJ35" s="527"/>
      <c r="AK35" s="597"/>
      <c r="AL35" s="597"/>
      <c r="AM35" s="597"/>
      <c r="AN35" s="597"/>
      <c r="AO35" s="598"/>
      <c r="AP35" s="599"/>
      <c r="AQ35" s="600"/>
    </row>
    <row r="36" spans="1:45" s="513" customFormat="1" ht="18.75" customHeight="1" x14ac:dyDescent="0.3">
      <c r="A36" s="500" t="s">
        <v>312</v>
      </c>
      <c r="B36" s="526"/>
      <c r="C36" s="527"/>
      <c r="D36" s="443"/>
      <c r="E36" s="526"/>
      <c r="F36" s="527"/>
      <c r="G36" s="443"/>
      <c r="H36" s="526"/>
      <c r="I36" s="527"/>
      <c r="J36" s="443"/>
      <c r="K36" s="526"/>
      <c r="L36" s="527"/>
      <c r="M36" s="443"/>
      <c r="N36" s="594"/>
      <c r="O36" s="595"/>
      <c r="P36" s="443"/>
      <c r="Q36" s="526"/>
      <c r="R36" s="527"/>
      <c r="S36" s="443"/>
      <c r="T36" s="526"/>
      <c r="U36" s="596"/>
      <c r="V36" s="443"/>
      <c r="W36" s="526"/>
      <c r="X36" s="527"/>
      <c r="Y36" s="443"/>
      <c r="Z36" s="526"/>
      <c r="AA36" s="595"/>
      <c r="AB36" s="443"/>
      <c r="AC36" s="526"/>
      <c r="AD36" s="595"/>
      <c r="AE36" s="443"/>
      <c r="AF36" s="526"/>
      <c r="AG36" s="527"/>
      <c r="AH36" s="443"/>
      <c r="AI36" s="526"/>
      <c r="AJ36" s="527"/>
      <c r="AK36" s="443"/>
      <c r="AL36" s="443"/>
      <c r="AM36" s="443"/>
      <c r="AN36" s="443"/>
      <c r="AO36" s="601"/>
      <c r="AP36" s="602"/>
      <c r="AQ36" s="603"/>
    </row>
    <row r="37" spans="1:45" s="476" customFormat="1" ht="18.75" customHeight="1" x14ac:dyDescent="0.3">
      <c r="A37" s="472" t="s">
        <v>313</v>
      </c>
      <c r="B37" s="516">
        <v>0.186</v>
      </c>
      <c r="C37" s="517">
        <v>2.5110000000000001</v>
      </c>
      <c r="D37" s="340">
        <f t="shared" ref="D37:D43" si="24">IF(B37=0, "    ---- ", IF(ABS(ROUND(100/B37*C37-100,1))&lt;999,ROUND(100/B37*C37-100,1),IF(ROUND(100/B37*C37-100,1)&gt;999,999,-999)))</f>
        <v>999</v>
      </c>
      <c r="E37" s="516">
        <v>629.44299999999998</v>
      </c>
      <c r="F37" s="517">
        <v>322.44200000000001</v>
      </c>
      <c r="G37" s="340">
        <f t="shared" ref="G37:G44" si="25">IF(E37=0, "    ---- ", IF(ABS(ROUND(100/E37*F37-100,1))&lt;999,ROUND(100/E37*F37-100,1),IF(ROUND(100/E37*F37-100,1)&gt;999,999,-999)))</f>
        <v>-48.8</v>
      </c>
      <c r="H37" s="516">
        <v>5.0270000000000001</v>
      </c>
      <c r="I37" s="517">
        <v>1.4</v>
      </c>
      <c r="J37" s="340">
        <f t="shared" ref="J37:J43" si="26">IF(H37=0, "    ---- ", IF(ABS(ROUND(100/H37*I37-100,1))&lt;999,ROUND(100/H37*I37-100,1),IF(ROUND(100/H37*I37-100,1)&gt;999,999,-999)))</f>
        <v>-72.2</v>
      </c>
      <c r="K37" s="516">
        <v>0.6</v>
      </c>
      <c r="L37" s="517">
        <v>6</v>
      </c>
      <c r="M37" s="340">
        <f t="shared" ref="M37:M44" si="27">IF(K37=0, "    ---- ", IF(ABS(ROUND(100/K37*L37-100,1))&lt;999,ROUND(100/K37*L37-100,1),IF(ROUND(100/K37*L37-100,1)&gt;999,999,-999)))</f>
        <v>900</v>
      </c>
      <c r="N37" s="569">
        <v>1</v>
      </c>
      <c r="O37" s="570">
        <v>1</v>
      </c>
      <c r="P37" s="340">
        <f t="shared" ref="P37:P43" si="28">IF(N37=0, "    ---- ", IF(ABS(ROUND(100/N37*O37-100,1))&lt;999,ROUND(100/N37*O37-100,1),IF(ROUND(100/N37*O37-100,1)&gt;999,999,-999)))</f>
        <v>0</v>
      </c>
      <c r="Q37" s="516">
        <v>677.96994748999998</v>
      </c>
      <c r="R37" s="517">
        <v>769.49413105999997</v>
      </c>
      <c r="S37" s="340">
        <f t="shared" ref="S37:S44" si="29">IF(Q37=0, "    ---- ", IF(ABS(ROUND(100/Q37*R37-100,1))&lt;999,ROUND(100/Q37*R37-100,1),IF(ROUND(100/Q37*R37-100,1)&gt;999,999,-999)))</f>
        <v>13.5</v>
      </c>
      <c r="T37" s="516">
        <v>3.6779999999999999</v>
      </c>
      <c r="U37" s="604">
        <v>2.5750000000000002</v>
      </c>
      <c r="V37" s="340">
        <f t="shared" ref="V37:V44" si="30">IF(T37=0, "    ---- ", IF(ABS(ROUND(100/T37*U37-100,1))&lt;999,ROUND(100/T37*U37-100,1),IF(ROUND(100/T37*U37-100,1)&gt;999,999,-999)))</f>
        <v>-30</v>
      </c>
      <c r="W37" s="516">
        <v>59</v>
      </c>
      <c r="X37" s="517">
        <v>26.15</v>
      </c>
      <c r="Y37" s="340">
        <f t="shared" ref="Y37:Y44" si="31">IF(W37=0, "    ---- ", IF(ABS(ROUND(100/W37*X37-100,1))&lt;999,ROUND(100/W37*X37-100,1),IF(ROUND(100/W37*X37-100,1)&gt;999,999,-999)))</f>
        <v>-55.7</v>
      </c>
      <c r="Z37" s="516">
        <v>244</v>
      </c>
      <c r="AA37" s="570">
        <v>137</v>
      </c>
      <c r="AB37" s="340">
        <f t="shared" ref="AB37:AB43" si="32">IF(Z37=0, "    ---- ", IF(ABS(ROUND(100/Z37*AA37-100,1))&lt;999,ROUND(100/Z37*AA37-100,1),IF(ROUND(100/Z37*AA37-100,1)&gt;999,999,-999)))</f>
        <v>-43.9</v>
      </c>
      <c r="AC37" s="516"/>
      <c r="AD37" s="570"/>
      <c r="AE37" s="340"/>
      <c r="AF37" s="516">
        <v>126.17788856999999</v>
      </c>
      <c r="AG37" s="517">
        <v>68.043130959999999</v>
      </c>
      <c r="AH37" s="340">
        <f t="shared" ref="AH37:AH44" si="33">IF(AF37=0, "    ---- ", IF(ABS(ROUND(100/AF37*AG37-100,1))&lt;999,ROUND(100/AF37*AG37-100,1),IF(ROUND(100/AF37*AG37-100,1)&gt;999,999,-999)))</f>
        <v>-46.1</v>
      </c>
      <c r="AI37" s="516">
        <v>480</v>
      </c>
      <c r="AJ37" s="517">
        <v>980.2</v>
      </c>
      <c r="AK37" s="340">
        <f t="shared" ref="AK37:AK44" si="34">IF(AI37=0, "    ---- ", IF(ABS(ROUND(100/AI37*AJ37-100,1))&lt;999,ROUND(100/AI37*AJ37-100,1),IF(ROUND(100/AI37*AJ37-100,1)&gt;999,999,-999)))</f>
        <v>104.2</v>
      </c>
      <c r="AL37" s="340">
        <f t="shared" ref="AL37:AM39" si="35">B37+E37+H37+K37+Q37+T37+W37+Z37+AF37+AI37</f>
        <v>2226.0818360600006</v>
      </c>
      <c r="AM37" s="340">
        <f t="shared" si="35"/>
        <v>2315.8152620200003</v>
      </c>
      <c r="AN37" s="340">
        <f t="shared" si="11"/>
        <v>4</v>
      </c>
      <c r="AO37" s="572"/>
      <c r="AP37" s="605"/>
      <c r="AQ37" s="581"/>
    </row>
    <row r="38" spans="1:45" s="476" customFormat="1" ht="18.75" customHeight="1" x14ac:dyDescent="0.3">
      <c r="A38" s="472" t="s">
        <v>314</v>
      </c>
      <c r="B38" s="516"/>
      <c r="C38" s="517"/>
      <c r="D38" s="340"/>
      <c r="E38" s="516">
        <v>21.814</v>
      </c>
      <c r="F38" s="517">
        <v>6.2130000000000001</v>
      </c>
      <c r="G38" s="340">
        <f t="shared" si="25"/>
        <v>-71.5</v>
      </c>
      <c r="H38" s="516">
        <v>2.1000000000000001E-2</v>
      </c>
      <c r="I38" s="517">
        <v>0.02</v>
      </c>
      <c r="J38" s="340">
        <f t="shared" si="26"/>
        <v>-4.8</v>
      </c>
      <c r="K38" s="516">
        <v>0</v>
      </c>
      <c r="L38" s="517"/>
      <c r="M38" s="340" t="str">
        <f t="shared" si="27"/>
        <v xml:space="preserve">    ---- </v>
      </c>
      <c r="N38" s="569"/>
      <c r="O38" s="570"/>
      <c r="P38" s="340"/>
      <c r="Q38" s="516">
        <v>5.4507580099999995</v>
      </c>
      <c r="R38" s="517">
        <v>2.6345556400000003</v>
      </c>
      <c r="S38" s="340">
        <f t="shared" si="29"/>
        <v>-51.7</v>
      </c>
      <c r="T38" s="516">
        <v>0.32700000000000001</v>
      </c>
      <c r="U38" s="604">
        <v>0.74399999999999999</v>
      </c>
      <c r="V38" s="340">
        <f t="shared" si="30"/>
        <v>127.5</v>
      </c>
      <c r="W38" s="516"/>
      <c r="X38" s="517">
        <v>6.05</v>
      </c>
      <c r="Y38" s="340" t="str">
        <f t="shared" si="31"/>
        <v xml:space="preserve">    ---- </v>
      </c>
      <c r="Z38" s="516">
        <v>3</v>
      </c>
      <c r="AA38" s="570">
        <v>4</v>
      </c>
      <c r="AB38" s="340">
        <f t="shared" si="32"/>
        <v>33.299999999999997</v>
      </c>
      <c r="AC38" s="516"/>
      <c r="AD38" s="570"/>
      <c r="AE38" s="340"/>
      <c r="AF38" s="516">
        <v>0.79372725999999993</v>
      </c>
      <c r="AG38" s="517">
        <v>1.3060049899999999</v>
      </c>
      <c r="AH38" s="340">
        <f t="shared" si="33"/>
        <v>64.5</v>
      </c>
      <c r="AI38" s="516">
        <v>12</v>
      </c>
      <c r="AJ38" s="517">
        <v>186.3</v>
      </c>
      <c r="AK38" s="340">
        <f t="shared" si="34"/>
        <v>999</v>
      </c>
      <c r="AL38" s="340">
        <f t="shared" si="35"/>
        <v>43.406485270000005</v>
      </c>
      <c r="AM38" s="340">
        <f t="shared" si="35"/>
        <v>207.26756063000002</v>
      </c>
      <c r="AN38" s="340">
        <f t="shared" si="11"/>
        <v>377.5</v>
      </c>
      <c r="AO38" s="340"/>
      <c r="AP38" s="606"/>
      <c r="AQ38" s="340"/>
    </row>
    <row r="39" spans="1:45" s="476" customFormat="1" ht="18.75" customHeight="1" x14ac:dyDescent="0.3">
      <c r="A39" s="472" t="s">
        <v>315</v>
      </c>
      <c r="B39" s="516"/>
      <c r="C39" s="517"/>
      <c r="D39" s="340"/>
      <c r="E39" s="516">
        <v>-111.13800000000001</v>
      </c>
      <c r="F39" s="517">
        <v>-100.682</v>
      </c>
      <c r="G39" s="340">
        <f t="shared" si="25"/>
        <v>-9.4</v>
      </c>
      <c r="H39" s="516"/>
      <c r="I39" s="517"/>
      <c r="J39" s="340" t="str">
        <f t="shared" si="26"/>
        <v xml:space="preserve">    ---- </v>
      </c>
      <c r="K39" s="516">
        <v>0</v>
      </c>
      <c r="L39" s="517">
        <v>-6</v>
      </c>
      <c r="M39" s="340" t="str">
        <f t="shared" si="27"/>
        <v xml:space="preserve">    ---- </v>
      </c>
      <c r="N39" s="569"/>
      <c r="O39" s="570"/>
      <c r="P39" s="340"/>
      <c r="Q39" s="516">
        <v>-195.54825387</v>
      </c>
      <c r="R39" s="517">
        <v>-168.24420038999997</v>
      </c>
      <c r="S39" s="340">
        <f t="shared" si="29"/>
        <v>-14</v>
      </c>
      <c r="T39" s="516">
        <v>-0.24</v>
      </c>
      <c r="U39" s="604">
        <v>-0.22500000000000001</v>
      </c>
      <c r="V39" s="340">
        <f t="shared" si="30"/>
        <v>-6.3</v>
      </c>
      <c r="W39" s="516">
        <v>-46</v>
      </c>
      <c r="X39" s="517">
        <v>-46.65</v>
      </c>
      <c r="Y39" s="340">
        <f t="shared" si="31"/>
        <v>1.4</v>
      </c>
      <c r="Z39" s="516">
        <v>-45</v>
      </c>
      <c r="AA39" s="570">
        <v>-45</v>
      </c>
      <c r="AB39" s="340">
        <f t="shared" si="32"/>
        <v>0</v>
      </c>
      <c r="AC39" s="516"/>
      <c r="AD39" s="570"/>
      <c r="AE39" s="340"/>
      <c r="AF39" s="516">
        <v>-33.845241655700001</v>
      </c>
      <c r="AG39" s="517">
        <v>-25.412794345800002</v>
      </c>
      <c r="AH39" s="340">
        <f t="shared" si="33"/>
        <v>-24.9</v>
      </c>
      <c r="AI39" s="516">
        <v>-252</v>
      </c>
      <c r="AJ39" s="517">
        <v>-49.1</v>
      </c>
      <c r="AK39" s="340">
        <f t="shared" si="34"/>
        <v>-80.5</v>
      </c>
      <c r="AL39" s="340">
        <f t="shared" si="35"/>
        <v>-683.77149552569995</v>
      </c>
      <c r="AM39" s="340">
        <f t="shared" si="35"/>
        <v>-441.31399473580001</v>
      </c>
      <c r="AN39" s="340">
        <f t="shared" si="11"/>
        <v>-35.5</v>
      </c>
      <c r="AO39" s="340"/>
      <c r="AP39" s="606"/>
      <c r="AQ39" s="340"/>
    </row>
    <row r="40" spans="1:45" s="608" customFormat="1" ht="18.75" customHeight="1" x14ac:dyDescent="0.3">
      <c r="A40" s="470" t="s">
        <v>316</v>
      </c>
      <c r="B40" s="526">
        <v>0.186</v>
      </c>
      <c r="C40" s="527">
        <v>2.5110000000000001</v>
      </c>
      <c r="D40" s="443">
        <f t="shared" si="24"/>
        <v>999</v>
      </c>
      <c r="E40" s="526">
        <v>540.11899999999991</v>
      </c>
      <c r="F40" s="527">
        <v>227.97300000000001</v>
      </c>
      <c r="G40" s="443">
        <f t="shared" si="25"/>
        <v>-57.8</v>
      </c>
      <c r="H40" s="526">
        <v>5.048</v>
      </c>
      <c r="I40" s="527">
        <v>1.42</v>
      </c>
      <c r="J40" s="443">
        <f t="shared" si="26"/>
        <v>-71.900000000000006</v>
      </c>
      <c r="K40" s="526">
        <v>0.6</v>
      </c>
      <c r="L40" s="527">
        <f>SUM(L37:L39)</f>
        <v>0</v>
      </c>
      <c r="M40" s="443">
        <f t="shared" si="27"/>
        <v>-100</v>
      </c>
      <c r="N40" s="594">
        <v>1</v>
      </c>
      <c r="O40" s="595">
        <v>1</v>
      </c>
      <c r="P40" s="443">
        <f t="shared" si="28"/>
        <v>0</v>
      </c>
      <c r="Q40" s="526">
        <v>487.87245162999994</v>
      </c>
      <c r="R40" s="527">
        <v>603.88448631000006</v>
      </c>
      <c r="S40" s="443">
        <f t="shared" si="29"/>
        <v>23.8</v>
      </c>
      <c r="T40" s="526">
        <v>3.7649999999999997</v>
      </c>
      <c r="U40" s="596">
        <v>3.0939999999999999</v>
      </c>
      <c r="V40" s="443">
        <f t="shared" si="30"/>
        <v>-17.8</v>
      </c>
      <c r="W40" s="526">
        <v>13</v>
      </c>
      <c r="X40" s="527">
        <v>-14.450000000000003</v>
      </c>
      <c r="Y40" s="443">
        <f t="shared" si="31"/>
        <v>-211.2</v>
      </c>
      <c r="Z40" s="526">
        <v>202</v>
      </c>
      <c r="AA40" s="595">
        <v>96</v>
      </c>
      <c r="AB40" s="443">
        <f t="shared" si="32"/>
        <v>-52.5</v>
      </c>
      <c r="AC40" s="526"/>
      <c r="AD40" s="595">
        <v>0</v>
      </c>
      <c r="AE40" s="443"/>
      <c r="AF40" s="526">
        <v>93.126374174299997</v>
      </c>
      <c r="AG40" s="527">
        <v>43.936341604200003</v>
      </c>
      <c r="AH40" s="443">
        <f t="shared" si="33"/>
        <v>-52.8</v>
      </c>
      <c r="AI40" s="526">
        <v>240</v>
      </c>
      <c r="AJ40" s="527">
        <f>SUM(AJ37:AJ39)</f>
        <v>1117.4000000000001</v>
      </c>
      <c r="AK40" s="443">
        <f t="shared" si="34"/>
        <v>365.6</v>
      </c>
      <c r="AL40" s="443">
        <f t="shared" ref="AL40:AM45" si="36">B40+E40+H40+K40+Q40+T40+W40+Z40+AF40+AI40</f>
        <v>1585.7168258043</v>
      </c>
      <c r="AM40" s="443">
        <f t="shared" si="36"/>
        <v>2081.7688279142003</v>
      </c>
      <c r="AN40" s="443">
        <f t="shared" si="11"/>
        <v>31.3</v>
      </c>
      <c r="AO40" s="443"/>
      <c r="AP40" s="607"/>
      <c r="AQ40" s="443"/>
    </row>
    <row r="41" spans="1:45" s="608" customFormat="1" ht="18.75" customHeight="1" x14ac:dyDescent="0.3">
      <c r="A41" s="470" t="s">
        <v>317</v>
      </c>
      <c r="B41" s="526">
        <v>61.072999999999574</v>
      </c>
      <c r="C41" s="527">
        <v>23.636999999999919</v>
      </c>
      <c r="D41" s="443">
        <f t="shared" si="24"/>
        <v>-61.3</v>
      </c>
      <c r="E41" s="526">
        <v>1040.3879999999995</v>
      </c>
      <c r="F41" s="527">
        <v>721.69399999999973</v>
      </c>
      <c r="G41" s="443">
        <f t="shared" si="25"/>
        <v>-30.6</v>
      </c>
      <c r="H41" s="526">
        <v>47.221999999999909</v>
      </c>
      <c r="I41" s="527">
        <v>62.919999999999987</v>
      </c>
      <c r="J41" s="443">
        <f t="shared" si="26"/>
        <v>33.200000000000003</v>
      </c>
      <c r="K41" s="526">
        <v>54.229999999999741</v>
      </c>
      <c r="L41" s="527">
        <f>L34+L40</f>
        <v>70</v>
      </c>
      <c r="M41" s="443">
        <f t="shared" si="27"/>
        <v>29.1</v>
      </c>
      <c r="N41" s="594">
        <v>15</v>
      </c>
      <c r="O41" s="595">
        <v>13</v>
      </c>
      <c r="P41" s="443">
        <f t="shared" si="28"/>
        <v>-13.3</v>
      </c>
      <c r="Q41" s="526">
        <v>1084.465291519997</v>
      </c>
      <c r="R41" s="527">
        <v>1287.3719329700034</v>
      </c>
      <c r="S41" s="443">
        <f t="shared" si="29"/>
        <v>18.7</v>
      </c>
      <c r="T41" s="526">
        <v>-17.428999999999942</v>
      </c>
      <c r="U41" s="596">
        <v>-16.663000000000039</v>
      </c>
      <c r="V41" s="443">
        <f t="shared" si="30"/>
        <v>-4.4000000000000004</v>
      </c>
      <c r="W41" s="526">
        <v>323.89508320999948</v>
      </c>
      <c r="X41" s="527">
        <v>251.87132705000005</v>
      </c>
      <c r="Y41" s="443">
        <f t="shared" si="31"/>
        <v>-22.2</v>
      </c>
      <c r="Z41" s="526">
        <v>539</v>
      </c>
      <c r="AA41" s="595">
        <v>338</v>
      </c>
      <c r="AB41" s="443">
        <f t="shared" si="32"/>
        <v>-37.299999999999997</v>
      </c>
      <c r="AC41" s="526">
        <v>7</v>
      </c>
      <c r="AD41" s="595">
        <v>6</v>
      </c>
      <c r="AE41" s="443">
        <f>IF(AC41=0, "    ---- ", IF(ABS(ROUND(100/AC41*AD41-100,1))&lt;999,ROUND(100/AC41*AD41-100,1),IF(ROUND(100/AC41*AD41-100,1)&gt;999,999,-999)))</f>
        <v>-14.3</v>
      </c>
      <c r="AF41" s="526">
        <v>312.45704244000086</v>
      </c>
      <c r="AG41" s="527">
        <v>320.3522380299994</v>
      </c>
      <c r="AH41" s="443">
        <f t="shared" si="33"/>
        <v>2.5</v>
      </c>
      <c r="AI41" s="526">
        <v>812</v>
      </c>
      <c r="AJ41" s="527">
        <f>AJ34+AJ40</f>
        <v>1930.5000000000016</v>
      </c>
      <c r="AK41" s="443">
        <f t="shared" si="34"/>
        <v>137.69999999999999</v>
      </c>
      <c r="AL41" s="443">
        <f t="shared" si="36"/>
        <v>4257.3014171699961</v>
      </c>
      <c r="AM41" s="443">
        <f t="shared" si="36"/>
        <v>4989.6834980500043</v>
      </c>
      <c r="AN41" s="443">
        <f t="shared" si="11"/>
        <v>17.2</v>
      </c>
      <c r="AO41" s="443"/>
      <c r="AP41" s="607"/>
      <c r="AQ41" s="443"/>
    </row>
    <row r="42" spans="1:45" s="476" customFormat="1" ht="18.75" customHeight="1" x14ac:dyDescent="0.3">
      <c r="A42" s="472" t="s">
        <v>318</v>
      </c>
      <c r="B42" s="516">
        <v>-15.273999999999999</v>
      </c>
      <c r="C42" s="517">
        <v>-5.9089999999999998</v>
      </c>
      <c r="D42" s="340">
        <f t="shared" si="24"/>
        <v>-61.3</v>
      </c>
      <c r="E42" s="516">
        <v>30.001999999999999</v>
      </c>
      <c r="F42" s="517">
        <v>-120.255</v>
      </c>
      <c r="G42" s="340">
        <f t="shared" si="25"/>
        <v>-500.8</v>
      </c>
      <c r="H42" s="516">
        <v>-9.1639999999999997</v>
      </c>
      <c r="I42" s="517">
        <v>-16.5</v>
      </c>
      <c r="J42" s="340">
        <f t="shared" si="26"/>
        <v>80.099999999999994</v>
      </c>
      <c r="K42" s="516">
        <v>-13.5</v>
      </c>
      <c r="L42" s="517">
        <v>-17</v>
      </c>
      <c r="M42" s="340">
        <f t="shared" si="27"/>
        <v>25.9</v>
      </c>
      <c r="N42" s="569">
        <v>-3</v>
      </c>
      <c r="O42" s="570">
        <v>-3</v>
      </c>
      <c r="P42" s="340">
        <f t="shared" si="28"/>
        <v>0</v>
      </c>
      <c r="Q42" s="516">
        <v>-194.235083</v>
      </c>
      <c r="R42" s="517">
        <v>-365.28799199999997</v>
      </c>
      <c r="S42" s="340"/>
      <c r="T42" s="516"/>
      <c r="U42" s="604"/>
      <c r="V42" s="340"/>
      <c r="W42" s="516">
        <v>-32.432433000000003</v>
      </c>
      <c r="X42" s="517">
        <v>0</v>
      </c>
      <c r="Y42" s="340">
        <f t="shared" si="31"/>
        <v>-100</v>
      </c>
      <c r="Z42" s="516">
        <v>-174</v>
      </c>
      <c r="AA42" s="570">
        <v>-70</v>
      </c>
      <c r="AB42" s="340">
        <f t="shared" si="32"/>
        <v>-59.8</v>
      </c>
      <c r="AC42" s="516"/>
      <c r="AD42" s="570"/>
      <c r="AE42" s="340"/>
      <c r="AF42" s="516">
        <v>-73.864851399999992</v>
      </c>
      <c r="AG42" s="517">
        <v>-75.274234449999994</v>
      </c>
      <c r="AH42" s="340">
        <f t="shared" si="33"/>
        <v>1.9</v>
      </c>
      <c r="AI42" s="516">
        <v>-56</v>
      </c>
      <c r="AJ42" s="517">
        <v>-183.5</v>
      </c>
      <c r="AK42" s="340">
        <f t="shared" si="34"/>
        <v>227.7</v>
      </c>
      <c r="AL42" s="340">
        <f t="shared" si="36"/>
        <v>-538.46836740000003</v>
      </c>
      <c r="AM42" s="340">
        <f t="shared" si="36"/>
        <v>-853.72622645000001</v>
      </c>
      <c r="AN42" s="340">
        <f t="shared" si="11"/>
        <v>58.5</v>
      </c>
      <c r="AO42" s="340"/>
      <c r="AP42" s="606"/>
      <c r="AQ42" s="340"/>
    </row>
    <row r="43" spans="1:45" s="608" customFormat="1" ht="18.75" customHeight="1" x14ac:dyDescent="0.3">
      <c r="A43" s="470" t="s">
        <v>319</v>
      </c>
      <c r="B43" s="526">
        <v>45.798999999999573</v>
      </c>
      <c r="C43" s="527">
        <v>17.72799999999992</v>
      </c>
      <c r="D43" s="443">
        <f t="shared" si="24"/>
        <v>-61.3</v>
      </c>
      <c r="E43" s="526">
        <v>1070.3899999999994</v>
      </c>
      <c r="F43" s="527">
        <v>601.43899999999974</v>
      </c>
      <c r="G43" s="443">
        <f t="shared" si="25"/>
        <v>-43.8</v>
      </c>
      <c r="H43" s="526">
        <v>38.057999999999907</v>
      </c>
      <c r="I43" s="527">
        <v>46.419999999999987</v>
      </c>
      <c r="J43" s="443">
        <f t="shared" si="26"/>
        <v>22</v>
      </c>
      <c r="K43" s="526">
        <v>40.729999999999741</v>
      </c>
      <c r="L43" s="527">
        <f>L41+L42</f>
        <v>53</v>
      </c>
      <c r="M43" s="443">
        <f t="shared" si="27"/>
        <v>30.1</v>
      </c>
      <c r="N43" s="594">
        <v>12</v>
      </c>
      <c r="O43" s="595">
        <v>10</v>
      </c>
      <c r="P43" s="443">
        <f t="shared" si="28"/>
        <v>-16.7</v>
      </c>
      <c r="Q43" s="526">
        <v>890.23020851999695</v>
      </c>
      <c r="R43" s="527">
        <v>922.08394097000337</v>
      </c>
      <c r="S43" s="443">
        <f t="shared" si="29"/>
        <v>3.6</v>
      </c>
      <c r="T43" s="526">
        <v>-17.428999999999942</v>
      </c>
      <c r="U43" s="596">
        <v>-16.663000000000039</v>
      </c>
      <c r="V43" s="443">
        <f t="shared" si="30"/>
        <v>-4.4000000000000004</v>
      </c>
      <c r="W43" s="526">
        <v>291.46265020999948</v>
      </c>
      <c r="X43" s="527">
        <v>251.87132705000005</v>
      </c>
      <c r="Y43" s="443">
        <f t="shared" si="31"/>
        <v>-13.6</v>
      </c>
      <c r="Z43" s="526">
        <v>365</v>
      </c>
      <c r="AA43" s="595">
        <v>268</v>
      </c>
      <c r="AB43" s="443">
        <f t="shared" si="32"/>
        <v>-26.6</v>
      </c>
      <c r="AC43" s="526">
        <v>7</v>
      </c>
      <c r="AD43" s="595">
        <v>6</v>
      </c>
      <c r="AE43" s="443">
        <f>IF(AC43=0, "    ---- ", IF(ABS(ROUND(100/AC43*AD43-100,1))&lt;999,ROUND(100/AC43*AD43-100,1),IF(ROUND(100/AC43*AD43-100,1)&gt;999,999,-999)))</f>
        <v>-14.3</v>
      </c>
      <c r="AF43" s="526">
        <v>238.59219104000087</v>
      </c>
      <c r="AG43" s="527">
        <v>245.0780035799994</v>
      </c>
      <c r="AH43" s="443">
        <f t="shared" si="33"/>
        <v>2.7</v>
      </c>
      <c r="AI43" s="526">
        <v>756</v>
      </c>
      <c r="AJ43" s="527">
        <f>AJ41+AJ42</f>
        <v>1747.0000000000016</v>
      </c>
      <c r="AK43" s="443">
        <f t="shared" si="34"/>
        <v>131.1</v>
      </c>
      <c r="AL43" s="443">
        <f t="shared" si="36"/>
        <v>3718.8330497699958</v>
      </c>
      <c r="AM43" s="443">
        <f t="shared" si="36"/>
        <v>4135.9572716000039</v>
      </c>
      <c r="AN43" s="443">
        <f t="shared" si="11"/>
        <v>11.2</v>
      </c>
      <c r="AO43" s="443"/>
      <c r="AP43" s="607"/>
      <c r="AQ43" s="443"/>
    </row>
    <row r="44" spans="1:45" s="476" customFormat="1" ht="18.75" customHeight="1" x14ac:dyDescent="0.3">
      <c r="A44" s="472" t="s">
        <v>320</v>
      </c>
      <c r="B44" s="516"/>
      <c r="C44" s="517"/>
      <c r="D44" s="340"/>
      <c r="E44" s="516"/>
      <c r="F44" s="517"/>
      <c r="G44" s="340" t="str">
        <f t="shared" si="25"/>
        <v xml:space="preserve">    ---- </v>
      </c>
      <c r="H44" s="516"/>
      <c r="I44" s="517"/>
      <c r="J44" s="340"/>
      <c r="K44" s="516"/>
      <c r="L44" s="517"/>
      <c r="M44" s="340" t="str">
        <f t="shared" si="27"/>
        <v xml:space="preserve">    ---- </v>
      </c>
      <c r="N44" s="569"/>
      <c r="O44" s="570"/>
      <c r="P44" s="340"/>
      <c r="Q44" s="516">
        <v>0</v>
      </c>
      <c r="R44" s="517">
        <v>0</v>
      </c>
      <c r="S44" s="340" t="str">
        <f t="shared" si="29"/>
        <v xml:space="preserve">    ---- </v>
      </c>
      <c r="T44" s="516">
        <v>0</v>
      </c>
      <c r="U44" s="604">
        <v>0</v>
      </c>
      <c r="V44" s="340" t="str">
        <f t="shared" si="30"/>
        <v xml:space="preserve">    ---- </v>
      </c>
      <c r="W44" s="516"/>
      <c r="X44" s="517">
        <v>0</v>
      </c>
      <c r="Y44" s="340" t="str">
        <f t="shared" si="31"/>
        <v xml:space="preserve">    ---- </v>
      </c>
      <c r="Z44" s="516"/>
      <c r="AA44" s="570"/>
      <c r="AB44" s="340"/>
      <c r="AC44" s="516"/>
      <c r="AD44" s="570"/>
      <c r="AE44" s="340"/>
      <c r="AF44" s="516">
        <v>7.4491660099999999</v>
      </c>
      <c r="AG44" s="517"/>
      <c r="AH44" s="340">
        <f t="shared" si="33"/>
        <v>-100</v>
      </c>
      <c r="AI44" s="516">
        <v>18</v>
      </c>
      <c r="AJ44" s="517">
        <v>-36.6</v>
      </c>
      <c r="AK44" s="340">
        <f t="shared" si="34"/>
        <v>-303.3</v>
      </c>
      <c r="AL44" s="340">
        <f t="shared" si="36"/>
        <v>25.449166009999999</v>
      </c>
      <c r="AM44" s="340">
        <f t="shared" si="36"/>
        <v>-36.6</v>
      </c>
      <c r="AN44" s="340">
        <f t="shared" si="11"/>
        <v>-243.8</v>
      </c>
      <c r="AO44" s="340"/>
      <c r="AP44" s="606"/>
      <c r="AQ44" s="340"/>
    </row>
    <row r="45" spans="1:45" s="608" customFormat="1" ht="18.75" customHeight="1" x14ac:dyDescent="0.3">
      <c r="A45" s="475" t="s">
        <v>321</v>
      </c>
      <c r="B45" s="529">
        <f>B43+B44</f>
        <v>45.798999999999573</v>
      </c>
      <c r="C45" s="529">
        <v>17.72799999999992</v>
      </c>
      <c r="D45" s="462">
        <f>IF(B45=0, "    ---- ", IF(ABS(ROUND(100/B45*C45-100,1))&lt;999,ROUND(100/B45*C45-100,1),IF(ROUND(100/B45*C45-100,1)&gt;999,999,-999)))</f>
        <v>-61.3</v>
      </c>
      <c r="E45" s="529">
        <f>E43+E44</f>
        <v>1070.3899999999994</v>
      </c>
      <c r="F45" s="529">
        <v>601.43899999999974</v>
      </c>
      <c r="G45" s="462">
        <f>IF(E45=0, "    ---- ", IF(ABS(ROUND(100/E45*F45-100,1))&lt;999,ROUND(100/E45*F45-100,1),IF(ROUND(100/E45*F45-100,1)&gt;999,999,-999)))</f>
        <v>-43.8</v>
      </c>
      <c r="H45" s="528">
        <v>38.057999999999907</v>
      </c>
      <c r="I45" s="529">
        <v>46.419999999999987</v>
      </c>
      <c r="J45" s="462">
        <f>IF(H45=0, "    ---- ", IF(ABS(ROUND(100/H45*I45-100,1))&lt;999,ROUND(100/H45*I45-100,1),IF(ROUND(100/H45*I45-100,1)&gt;999,999,-999)))</f>
        <v>22</v>
      </c>
      <c r="K45" s="528">
        <v>40.729999999999741</v>
      </c>
      <c r="L45" s="529">
        <f>L43+L44</f>
        <v>53</v>
      </c>
      <c r="M45" s="462">
        <f>IF(K45=0, "    ---- ", IF(ABS(ROUND(100/K45*L45-100,1))&lt;999,ROUND(100/K45*L45-100,1),IF(ROUND(100/K45*L45-100,1)&gt;999,999,-999)))</f>
        <v>30.1</v>
      </c>
      <c r="N45" s="609">
        <v>12</v>
      </c>
      <c r="O45" s="610">
        <v>10</v>
      </c>
      <c r="P45" s="462">
        <f>IF(N45=0, "    ---- ", IF(ABS(ROUND(100/N45*O45-100,1))&lt;999,ROUND(100/N45*O45-100,1),IF(ROUND(100/N45*O45-100,1)&gt;999,999,-999)))</f>
        <v>-16.7</v>
      </c>
      <c r="Q45" s="528">
        <v>890.23020851999695</v>
      </c>
      <c r="R45" s="529">
        <v>922.08394097000337</v>
      </c>
      <c r="S45" s="462">
        <f>IF(Q45=0, "    ---- ", IF(ABS(ROUND(100/Q45*R45-100,1))&lt;999,ROUND(100/Q45*R45-100,1),IF(ROUND(100/Q45*R45-100,1)&gt;999,999,-999)))</f>
        <v>3.6</v>
      </c>
      <c r="T45" s="528">
        <v>-17.428999999999942</v>
      </c>
      <c r="U45" s="611">
        <v>-16.663000000000039</v>
      </c>
      <c r="V45" s="462">
        <f>IF(T45=0, "    ---- ", IF(ABS(ROUND(100/T45*U45-100,1))&lt;999,ROUND(100/T45*U45-100,1),IF(ROUND(100/T45*U45-100,1)&gt;999,999,-999)))</f>
        <v>-4.4000000000000004</v>
      </c>
      <c r="W45" s="528">
        <v>291.46265020999948</v>
      </c>
      <c r="X45" s="529">
        <v>251.87132705000005</v>
      </c>
      <c r="Y45" s="462">
        <f>IF(W45=0, "    ---- ", IF(ABS(ROUND(100/W45*X45-100,1))&lt;999,ROUND(100/W45*X45-100,1),IF(ROUND(100/W45*X45-100,1)&gt;999,999,-999)))</f>
        <v>-13.6</v>
      </c>
      <c r="Z45" s="528">
        <v>365</v>
      </c>
      <c r="AA45" s="610">
        <v>268</v>
      </c>
      <c r="AB45" s="462">
        <f>IF(Z45=0, "    ---- ", IF(ABS(ROUND(100/Z45*AA45-100,1))&lt;999,ROUND(100/Z45*AA45-100,1),IF(ROUND(100/Z45*AA45-100,1)&gt;999,999,-999)))</f>
        <v>-26.6</v>
      </c>
      <c r="AC45" s="528">
        <v>7</v>
      </c>
      <c r="AD45" s="610">
        <v>6</v>
      </c>
      <c r="AE45" s="462">
        <f>IF(AC45=0, "    ---- ", IF(ABS(ROUND(100/AC45*AD45-100,1))&lt;999,ROUND(100/AC45*AD45-100,1),IF(ROUND(100/AC45*AD45-100,1)&gt;999,999,-999)))</f>
        <v>-14.3</v>
      </c>
      <c r="AF45" s="528">
        <v>246.04135705000087</v>
      </c>
      <c r="AG45" s="529">
        <v>245.0780035799994</v>
      </c>
      <c r="AH45" s="462">
        <f>IF(AF45=0, "    ---- ", IF(ABS(ROUND(100/AF45*AG45-100,1))&lt;999,ROUND(100/AF45*AG45-100,1),IF(ROUND(100/AF45*AG45-100,1)&gt;999,999,-999)))</f>
        <v>-0.4</v>
      </c>
      <c r="AI45" s="528">
        <v>774</v>
      </c>
      <c r="AJ45" s="529">
        <f>AJ43+AJ44</f>
        <v>1710.4000000000017</v>
      </c>
      <c r="AK45" s="462">
        <f>IF(AI45=0, "    ---- ", IF(ABS(ROUND(100/AI45*AJ45-100,1))&lt;999,ROUND(100/AI45*AJ45-100,1),IF(ROUND(100/AI45*AJ45-100,1)&gt;999,999,-999)))</f>
        <v>121</v>
      </c>
      <c r="AL45" s="462">
        <f t="shared" si="36"/>
        <v>3744.282215779996</v>
      </c>
      <c r="AM45" s="593">
        <f t="shared" si="36"/>
        <v>4099.3572716000044</v>
      </c>
      <c r="AN45" s="462">
        <f t="shared" si="11"/>
        <v>9.5</v>
      </c>
      <c r="AO45" s="612"/>
      <c r="AP45" s="613"/>
      <c r="AQ45" s="614"/>
    </row>
    <row r="46" spans="1:45" s="608" customFormat="1" ht="18.75" customHeight="1" x14ac:dyDescent="0.3">
      <c r="A46" s="615"/>
      <c r="B46" s="531"/>
      <c r="C46" s="531"/>
      <c r="D46" s="616"/>
      <c r="E46" s="530"/>
      <c r="F46" s="531"/>
      <c r="G46" s="597"/>
      <c r="H46" s="530"/>
      <c r="I46" s="531"/>
      <c r="J46" s="597"/>
      <c r="K46" s="530"/>
      <c r="L46" s="531"/>
      <c r="M46" s="616"/>
      <c r="N46" s="530"/>
      <c r="O46" s="531"/>
      <c r="P46" s="597"/>
      <c r="Q46" s="530"/>
      <c r="R46" s="531"/>
      <c r="S46" s="597"/>
      <c r="T46" s="530"/>
      <c r="U46" s="531"/>
      <c r="V46" s="597"/>
      <c r="W46" s="530"/>
      <c r="X46" s="531"/>
      <c r="Y46" s="597"/>
      <c r="Z46" s="530"/>
      <c r="AA46" s="531"/>
      <c r="AB46" s="597"/>
      <c r="AC46" s="530"/>
      <c r="AD46" s="531"/>
      <c r="AE46" s="597"/>
      <c r="AF46" s="530"/>
      <c r="AG46" s="531"/>
      <c r="AH46" s="597"/>
      <c r="AI46" s="530"/>
      <c r="AJ46" s="531"/>
      <c r="AK46" s="597"/>
      <c r="AL46" s="616"/>
      <c r="AM46" s="616"/>
      <c r="AN46" s="597"/>
      <c r="AO46" s="617"/>
      <c r="AP46" s="617"/>
      <c r="AQ46" s="618"/>
    </row>
    <row r="47" spans="1:45" s="619" customFormat="1" ht="18.75" customHeight="1" x14ac:dyDescent="0.3">
      <c r="A47" s="546" t="s">
        <v>322</v>
      </c>
      <c r="B47" s="547"/>
      <c r="C47" s="547"/>
      <c r="D47" s="547"/>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7"/>
      <c r="AK47" s="547"/>
      <c r="AL47" s="547"/>
      <c r="AM47" s="547"/>
      <c r="AN47" s="547"/>
      <c r="AO47" s="547"/>
      <c r="AP47" s="547"/>
      <c r="AQ47" s="547"/>
    </row>
    <row r="48" spans="1:45" s="620" customFormat="1" ht="18.75" customHeight="1" x14ac:dyDescent="0.3">
      <c r="A48" s="547" t="s">
        <v>323</v>
      </c>
      <c r="B48" s="547"/>
      <c r="C48" s="547"/>
      <c r="D48" s="547"/>
      <c r="E48" s="547"/>
      <c r="F48" s="547"/>
      <c r="G48" s="547"/>
      <c r="H48" s="547"/>
      <c r="I48" s="547"/>
      <c r="J48" s="547"/>
      <c r="K48" s="547"/>
      <c r="L48" s="547"/>
      <c r="M48" s="547"/>
      <c r="N48" s="547"/>
      <c r="O48" s="547"/>
      <c r="P48" s="547"/>
      <c r="Q48" s="547"/>
      <c r="R48" s="547"/>
      <c r="S48" s="547"/>
      <c r="T48" s="547"/>
      <c r="U48" s="547"/>
      <c r="V48" s="547"/>
      <c r="W48" s="547"/>
      <c r="X48" s="547"/>
      <c r="Y48" s="547"/>
      <c r="Z48" s="547"/>
      <c r="AA48" s="547"/>
      <c r="AB48" s="547"/>
      <c r="AC48" s="547"/>
      <c r="AD48" s="547"/>
      <c r="AE48" s="547"/>
      <c r="AF48" s="547"/>
      <c r="AG48" s="547"/>
      <c r="AH48" s="547"/>
      <c r="AI48" s="547"/>
      <c r="AJ48" s="547"/>
      <c r="AK48" s="547"/>
      <c r="AL48" s="547"/>
      <c r="AM48" s="547"/>
      <c r="AN48" s="547"/>
      <c r="AO48" s="547"/>
      <c r="AP48" s="547"/>
      <c r="AQ48" s="547"/>
    </row>
    <row r="49" spans="1:43" s="620" customFormat="1" ht="18.75" customHeight="1" x14ac:dyDescent="0.3">
      <c r="A49" s="547" t="s">
        <v>324</v>
      </c>
      <c r="B49" s="547"/>
      <c r="C49" s="547"/>
      <c r="D49" s="547"/>
      <c r="E49" s="547"/>
      <c r="F49" s="547"/>
      <c r="G49" s="547"/>
      <c r="H49" s="547"/>
      <c r="I49" s="547"/>
      <c r="J49" s="547"/>
      <c r="K49" s="547"/>
      <c r="L49" s="547"/>
      <c r="M49" s="547"/>
      <c r="N49" s="547"/>
      <c r="O49" s="547"/>
      <c r="P49" s="547"/>
      <c r="Q49" s="547"/>
      <c r="R49" s="547"/>
      <c r="S49" s="547"/>
      <c r="T49" s="547"/>
      <c r="U49" s="547"/>
      <c r="V49" s="547"/>
      <c r="W49" s="547"/>
      <c r="X49" s="547"/>
      <c r="Y49" s="547"/>
      <c r="Z49" s="547"/>
      <c r="AA49" s="547"/>
      <c r="AB49" s="547"/>
      <c r="AC49" s="547"/>
      <c r="AD49" s="547"/>
      <c r="AE49" s="547"/>
      <c r="AF49" s="547"/>
      <c r="AG49" s="547"/>
      <c r="AH49" s="547"/>
      <c r="AI49" s="547"/>
      <c r="AJ49" s="547"/>
      <c r="AK49" s="547"/>
      <c r="AL49" s="547"/>
      <c r="AM49" s="547"/>
      <c r="AN49" s="547"/>
      <c r="AO49" s="547"/>
      <c r="AP49" s="547"/>
      <c r="AQ49" s="547"/>
    </row>
    <row r="50" spans="1:43" s="620" customFormat="1" ht="18.75" customHeight="1" x14ac:dyDescent="0.3">
      <c r="A50" s="547" t="s">
        <v>325</v>
      </c>
      <c r="B50" s="547"/>
      <c r="C50" s="547"/>
      <c r="D50" s="547"/>
      <c r="E50" s="547"/>
      <c r="F50" s="547"/>
      <c r="G50" s="547"/>
      <c r="H50" s="547"/>
      <c r="I50" s="547"/>
      <c r="J50" s="547"/>
      <c r="K50" s="547"/>
      <c r="L50" s="547"/>
      <c r="M50" s="547"/>
      <c r="N50" s="547"/>
      <c r="O50" s="547"/>
      <c r="P50" s="547"/>
      <c r="Q50" s="547"/>
      <c r="R50" s="547"/>
      <c r="S50" s="547"/>
      <c r="T50" s="547"/>
      <c r="U50" s="547"/>
      <c r="V50" s="547"/>
      <c r="W50" s="547"/>
      <c r="X50" s="547"/>
      <c r="Y50" s="547"/>
      <c r="Z50" s="547"/>
      <c r="AA50" s="547"/>
      <c r="AB50" s="547"/>
      <c r="AC50" s="547"/>
      <c r="AD50" s="547"/>
      <c r="AE50" s="547"/>
      <c r="AF50" s="547"/>
      <c r="AG50" s="547"/>
      <c r="AH50" s="547"/>
      <c r="AI50" s="547"/>
      <c r="AJ50" s="547"/>
      <c r="AK50" s="547"/>
      <c r="AL50" s="547"/>
      <c r="AM50" s="547"/>
      <c r="AN50" s="547"/>
      <c r="AO50" s="547"/>
      <c r="AP50" s="547"/>
      <c r="AQ50" s="547"/>
    </row>
    <row r="51" spans="1:43" s="620" customFormat="1" ht="18.75" customHeight="1" x14ac:dyDescent="0.3">
      <c r="A51" s="547" t="s">
        <v>326</v>
      </c>
      <c r="B51" s="547">
        <f>B49+B50</f>
        <v>0</v>
      </c>
      <c r="C51" s="547">
        <f>C49+C50</f>
        <v>0</v>
      </c>
      <c r="D51" s="547"/>
      <c r="E51" s="547">
        <f>E49+E50</f>
        <v>0</v>
      </c>
      <c r="F51" s="547">
        <f>F49+F50</f>
        <v>0</v>
      </c>
      <c r="G51" s="547"/>
      <c r="H51" s="547">
        <f>H49+H50</f>
        <v>0</v>
      </c>
      <c r="I51" s="547">
        <f>I49+I50</f>
        <v>0</v>
      </c>
      <c r="J51" s="547"/>
      <c r="K51" s="547">
        <f>K49+K50</f>
        <v>0</v>
      </c>
      <c r="L51" s="547">
        <f>L49+L50</f>
        <v>0</v>
      </c>
      <c r="M51" s="547"/>
      <c r="N51" s="547">
        <f>N49+N50</f>
        <v>0</v>
      </c>
      <c r="O51" s="547">
        <f>O49+O50</f>
        <v>0</v>
      </c>
      <c r="P51" s="547"/>
      <c r="Q51" s="547">
        <f>Q49+Q50</f>
        <v>0</v>
      </c>
      <c r="R51" s="547">
        <f>R49+R50</f>
        <v>0</v>
      </c>
      <c r="S51" s="547"/>
      <c r="T51" s="547">
        <f>T49+T50</f>
        <v>0</v>
      </c>
      <c r="U51" s="547">
        <f>U49+U50</f>
        <v>0</v>
      </c>
      <c r="V51" s="547"/>
      <c r="W51" s="547">
        <f>W49+W50</f>
        <v>0</v>
      </c>
      <c r="X51" s="547">
        <f>X49+X50</f>
        <v>0</v>
      </c>
      <c r="Y51" s="547"/>
      <c r="Z51" s="547">
        <f>Z49+Z50</f>
        <v>0</v>
      </c>
      <c r="AA51" s="547">
        <f>AA49+AA50</f>
        <v>0</v>
      </c>
      <c r="AB51" s="547"/>
      <c r="AC51" s="547">
        <f>AC49+AC50</f>
        <v>0</v>
      </c>
      <c r="AD51" s="547">
        <f>AD49+AD50</f>
        <v>0</v>
      </c>
      <c r="AE51" s="547"/>
      <c r="AF51" s="547">
        <f>AF49+AF50</f>
        <v>0</v>
      </c>
      <c r="AG51" s="547">
        <f>AG49+AG50</f>
        <v>0</v>
      </c>
      <c r="AH51" s="547"/>
      <c r="AI51" s="547">
        <f>AI49+AI50</f>
        <v>0</v>
      </c>
      <c r="AJ51" s="547">
        <f>AJ49+AJ50</f>
        <v>0</v>
      </c>
      <c r="AK51" s="547"/>
      <c r="AL51" s="547">
        <f>AL49+AL50</f>
        <v>0</v>
      </c>
      <c r="AM51" s="547">
        <f>AM49+AM50</f>
        <v>0</v>
      </c>
      <c r="AN51" s="547"/>
      <c r="AO51" s="547"/>
      <c r="AP51" s="547"/>
      <c r="AQ51" s="547"/>
    </row>
    <row r="52" spans="1:43" s="620" customFormat="1" ht="18.75" customHeight="1" x14ac:dyDescent="0.3">
      <c r="A52" s="547" t="s">
        <v>327</v>
      </c>
      <c r="B52" s="547"/>
      <c r="C52" s="547"/>
      <c r="D52" s="547"/>
      <c r="E52" s="547"/>
      <c r="F52" s="547"/>
      <c r="G52" s="547"/>
      <c r="H52" s="547"/>
      <c r="I52" s="547"/>
      <c r="J52" s="547"/>
      <c r="K52" s="547"/>
      <c r="L52" s="547"/>
      <c r="M52" s="547"/>
      <c r="N52" s="547"/>
      <c r="O52" s="547"/>
      <c r="P52" s="547"/>
      <c r="Q52" s="547"/>
      <c r="R52" s="547"/>
      <c r="S52" s="547"/>
      <c r="T52" s="547"/>
      <c r="U52" s="547"/>
      <c r="V52" s="547"/>
      <c r="W52" s="547"/>
      <c r="X52" s="547"/>
      <c r="Y52" s="547"/>
      <c r="Z52" s="547"/>
      <c r="AA52" s="547"/>
      <c r="AB52" s="547"/>
      <c r="AC52" s="547"/>
      <c r="AD52" s="547"/>
      <c r="AE52" s="547"/>
      <c r="AF52" s="547"/>
      <c r="AG52" s="547"/>
      <c r="AH52" s="547"/>
      <c r="AI52" s="547"/>
      <c r="AJ52" s="547"/>
      <c r="AK52" s="547"/>
      <c r="AL52" s="547"/>
      <c r="AM52" s="547"/>
      <c r="AN52" s="547"/>
      <c r="AO52" s="547"/>
      <c r="AP52" s="547"/>
      <c r="AQ52" s="547"/>
    </row>
    <row r="53" spans="1:43" s="620" customFormat="1" ht="18.75" customHeight="1" x14ac:dyDescent="0.3">
      <c r="A53" s="547" t="s">
        <v>328</v>
      </c>
      <c r="B53" s="547"/>
      <c r="C53" s="547"/>
      <c r="D53" s="547"/>
      <c r="E53" s="547"/>
      <c r="F53" s="547"/>
      <c r="G53" s="547"/>
      <c r="H53" s="547"/>
      <c r="I53" s="547"/>
      <c r="J53" s="547"/>
      <c r="K53" s="547"/>
      <c r="L53" s="547"/>
      <c r="M53" s="547"/>
      <c r="N53" s="547"/>
      <c r="O53" s="547"/>
      <c r="P53" s="547"/>
      <c r="Q53" s="547"/>
      <c r="R53" s="547"/>
      <c r="S53" s="547"/>
      <c r="T53" s="547"/>
      <c r="U53" s="547"/>
      <c r="V53" s="547"/>
      <c r="W53" s="547"/>
      <c r="X53" s="547"/>
      <c r="Y53" s="547"/>
      <c r="Z53" s="547"/>
      <c r="AA53" s="547"/>
      <c r="AB53" s="547"/>
      <c r="AC53" s="547"/>
      <c r="AD53" s="547"/>
      <c r="AE53" s="547"/>
      <c r="AF53" s="547"/>
      <c r="AG53" s="547"/>
      <c r="AH53" s="547"/>
      <c r="AI53" s="547"/>
      <c r="AJ53" s="547"/>
      <c r="AK53" s="547"/>
      <c r="AL53" s="547"/>
      <c r="AM53" s="547"/>
      <c r="AN53" s="547"/>
      <c r="AO53" s="547"/>
      <c r="AP53" s="547"/>
      <c r="AQ53" s="547"/>
    </row>
    <row r="54" spans="1:43" s="620" customFormat="1" ht="18.75" customHeight="1" x14ac:dyDescent="0.3">
      <c r="A54" s="547" t="s">
        <v>329</v>
      </c>
      <c r="B54" s="547"/>
      <c r="C54" s="547"/>
      <c r="D54" s="547"/>
      <c r="E54" s="547"/>
      <c r="F54" s="547"/>
      <c r="G54" s="547"/>
      <c r="H54" s="547"/>
      <c r="I54" s="547"/>
      <c r="J54" s="547"/>
      <c r="K54" s="547"/>
      <c r="L54" s="547"/>
      <c r="M54" s="547"/>
      <c r="N54" s="547"/>
      <c r="O54" s="547"/>
      <c r="P54" s="547"/>
      <c r="Q54" s="547"/>
      <c r="R54" s="547"/>
      <c r="S54" s="547"/>
      <c r="T54" s="547"/>
      <c r="U54" s="547"/>
      <c r="V54" s="547"/>
      <c r="W54" s="547"/>
      <c r="X54" s="547"/>
      <c r="Y54" s="547"/>
      <c r="Z54" s="547"/>
      <c r="AA54" s="547"/>
      <c r="AB54" s="547"/>
      <c r="AC54" s="547"/>
      <c r="AD54" s="547"/>
      <c r="AE54" s="547"/>
      <c r="AF54" s="547"/>
      <c r="AG54" s="547"/>
      <c r="AH54" s="547"/>
      <c r="AI54" s="547"/>
      <c r="AJ54" s="547"/>
      <c r="AK54" s="547"/>
      <c r="AL54" s="547"/>
      <c r="AM54" s="547"/>
      <c r="AN54" s="547"/>
      <c r="AO54" s="547"/>
      <c r="AP54" s="547"/>
      <c r="AQ54" s="547"/>
    </row>
    <row r="55" spans="1:43" s="620" customFormat="1" ht="18.75" customHeight="1" x14ac:dyDescent="0.3">
      <c r="A55" s="547" t="s">
        <v>330</v>
      </c>
      <c r="B55" s="547"/>
      <c r="C55" s="547"/>
      <c r="D55" s="547"/>
      <c r="E55" s="547"/>
      <c r="F55" s="547"/>
      <c r="G55" s="547"/>
      <c r="H55" s="547"/>
      <c r="I55" s="547"/>
      <c r="J55" s="547"/>
      <c r="K55" s="547"/>
      <c r="L55" s="547"/>
      <c r="M55" s="547"/>
      <c r="N55" s="547"/>
      <c r="O55" s="547"/>
      <c r="P55" s="547"/>
      <c r="Q55" s="547"/>
      <c r="R55" s="547"/>
      <c r="S55" s="547"/>
      <c r="T55" s="547"/>
      <c r="U55" s="547"/>
      <c r="V55" s="547"/>
      <c r="W55" s="547"/>
      <c r="X55" s="547"/>
      <c r="Y55" s="547"/>
      <c r="Z55" s="547"/>
      <c r="AA55" s="547"/>
      <c r="AB55" s="547"/>
      <c r="AC55" s="547"/>
      <c r="AD55" s="547"/>
      <c r="AE55" s="547"/>
      <c r="AF55" s="547"/>
      <c r="AG55" s="547"/>
      <c r="AH55" s="547"/>
      <c r="AI55" s="547"/>
      <c r="AJ55" s="547"/>
      <c r="AK55" s="547"/>
      <c r="AL55" s="547"/>
      <c r="AM55" s="547"/>
      <c r="AN55" s="547"/>
      <c r="AO55" s="547"/>
      <c r="AP55" s="547"/>
      <c r="AQ55" s="547"/>
    </row>
    <row r="56" spans="1:43" s="620" customFormat="1" ht="18.75" customHeight="1" x14ac:dyDescent="0.3">
      <c r="A56" s="547" t="s">
        <v>331</v>
      </c>
      <c r="B56" s="547">
        <f>B53+B54+B55</f>
        <v>0</v>
      </c>
      <c r="C56" s="547">
        <f>C53+C54+C55</f>
        <v>0</v>
      </c>
      <c r="D56" s="547"/>
      <c r="E56" s="547">
        <f>E53+E54+E55</f>
        <v>0</v>
      </c>
      <c r="F56" s="547">
        <f>F53+F54+F55</f>
        <v>0</v>
      </c>
      <c r="G56" s="547"/>
      <c r="H56" s="547">
        <f>H53+H54+H55</f>
        <v>0</v>
      </c>
      <c r="I56" s="547">
        <f>I53+I54+I55</f>
        <v>0</v>
      </c>
      <c r="J56" s="547"/>
      <c r="K56" s="547">
        <f>K53+K54+K55</f>
        <v>0</v>
      </c>
      <c r="L56" s="547">
        <f>L53+L54+L55</f>
        <v>0</v>
      </c>
      <c r="M56" s="547"/>
      <c r="N56" s="547">
        <f>N53+N54+N55</f>
        <v>0</v>
      </c>
      <c r="O56" s="547">
        <f>O53+O54+O55</f>
        <v>0</v>
      </c>
      <c r="P56" s="547"/>
      <c r="Q56" s="547">
        <f>Q53+Q54+Q55</f>
        <v>0</v>
      </c>
      <c r="R56" s="547">
        <f>R53+R54+R55</f>
        <v>0</v>
      </c>
      <c r="S56" s="547"/>
      <c r="T56" s="547">
        <f>T53+T54+T55</f>
        <v>0</v>
      </c>
      <c r="U56" s="547">
        <f>U53+U54+U55</f>
        <v>0</v>
      </c>
      <c r="V56" s="547"/>
      <c r="W56" s="547">
        <f>W53+W54+W55</f>
        <v>0</v>
      </c>
      <c r="X56" s="547">
        <f>X53+X54+X55</f>
        <v>0</v>
      </c>
      <c r="Y56" s="547"/>
      <c r="Z56" s="547">
        <f>Z53+Z54+Z55</f>
        <v>0</v>
      </c>
      <c r="AA56" s="547">
        <f>AA53+AA54+AA55</f>
        <v>0</v>
      </c>
      <c r="AB56" s="547"/>
      <c r="AC56" s="547">
        <f>AC53+AC54+AC55</f>
        <v>0</v>
      </c>
      <c r="AD56" s="547">
        <f>AD53+AD54+AD55</f>
        <v>0</v>
      </c>
      <c r="AE56" s="547"/>
      <c r="AF56" s="547">
        <f>AF53+AF54+AF55</f>
        <v>0</v>
      </c>
      <c r="AG56" s="547">
        <f>AG53+AG54+AG55</f>
        <v>0</v>
      </c>
      <c r="AH56" s="547"/>
      <c r="AI56" s="547">
        <f>AI53+AI54+AI55</f>
        <v>0</v>
      </c>
      <c r="AJ56" s="547">
        <f>AJ53+AJ54+AJ55</f>
        <v>0</v>
      </c>
      <c r="AK56" s="547"/>
      <c r="AL56" s="547">
        <f>AL53+AL54+AL55</f>
        <v>0</v>
      </c>
      <c r="AM56" s="547">
        <f>AM53+AM54+AM55</f>
        <v>0</v>
      </c>
      <c r="AN56" s="547"/>
      <c r="AO56" s="547"/>
      <c r="AP56" s="547"/>
      <c r="AQ56" s="547"/>
    </row>
    <row r="57" spans="1:43" s="619" customFormat="1" ht="18.75" customHeight="1" x14ac:dyDescent="0.3">
      <c r="A57" s="548" t="s">
        <v>332</v>
      </c>
      <c r="B57" s="549">
        <f>B51+B56</f>
        <v>0</v>
      </c>
      <c r="C57" s="549">
        <f>C51+C56</f>
        <v>0</v>
      </c>
      <c r="D57" s="549"/>
      <c r="E57" s="549">
        <f>E51+E56</f>
        <v>0</v>
      </c>
      <c r="F57" s="549">
        <f>F51+F56</f>
        <v>0</v>
      </c>
      <c r="G57" s="549"/>
      <c r="H57" s="549">
        <f>H51+H56</f>
        <v>0</v>
      </c>
      <c r="I57" s="549">
        <f>I51+I56</f>
        <v>0</v>
      </c>
      <c r="J57" s="549"/>
      <c r="K57" s="549">
        <f>K51+K56</f>
        <v>0</v>
      </c>
      <c r="L57" s="549">
        <f>L51+L56</f>
        <v>0</v>
      </c>
      <c r="M57" s="549"/>
      <c r="N57" s="549">
        <f>N51+N56</f>
        <v>0</v>
      </c>
      <c r="O57" s="549">
        <f>O51+O56</f>
        <v>0</v>
      </c>
      <c r="P57" s="549"/>
      <c r="Q57" s="549">
        <f>Q51+Q56</f>
        <v>0</v>
      </c>
      <c r="R57" s="549">
        <f>R51+R56</f>
        <v>0</v>
      </c>
      <c r="S57" s="549"/>
      <c r="T57" s="549">
        <f>T51+T56</f>
        <v>0</v>
      </c>
      <c r="U57" s="549">
        <f>U51+U56</f>
        <v>0</v>
      </c>
      <c r="V57" s="549"/>
      <c r="W57" s="549">
        <f>W51+W56</f>
        <v>0</v>
      </c>
      <c r="X57" s="549">
        <f>X51+X56</f>
        <v>0</v>
      </c>
      <c r="Y57" s="549"/>
      <c r="Z57" s="549">
        <f>Z51+Z56</f>
        <v>0</v>
      </c>
      <c r="AA57" s="549">
        <f>AA51+AA56</f>
        <v>0</v>
      </c>
      <c r="AB57" s="549"/>
      <c r="AC57" s="549">
        <f>AC51+AC56</f>
        <v>0</v>
      </c>
      <c r="AD57" s="549">
        <f>AD51+AD56</f>
        <v>0</v>
      </c>
      <c r="AE57" s="549"/>
      <c r="AF57" s="549">
        <f>AF51+AF56</f>
        <v>0</v>
      </c>
      <c r="AG57" s="549">
        <f>AG51+AG56</f>
        <v>0</v>
      </c>
      <c r="AH57" s="549"/>
      <c r="AI57" s="549">
        <f>AI51+AI56</f>
        <v>0</v>
      </c>
      <c r="AJ57" s="549">
        <f>AJ51+AJ56</f>
        <v>0</v>
      </c>
      <c r="AK57" s="549"/>
      <c r="AL57" s="549">
        <f>AL51+AL56</f>
        <v>0</v>
      </c>
      <c r="AM57" s="549">
        <f>AM51+AM56</f>
        <v>0</v>
      </c>
      <c r="AN57" s="549"/>
      <c r="AO57" s="549"/>
      <c r="AP57" s="549"/>
      <c r="AQ57" s="549"/>
    </row>
    <row r="58" spans="1:43" s="480" customFormat="1" ht="18.75" customHeight="1" x14ac:dyDescent="0.3">
      <c r="A58" s="476" t="s">
        <v>248</v>
      </c>
      <c r="B58" s="476"/>
      <c r="C58" s="514"/>
      <c r="D58" s="514"/>
      <c r="E58" s="514"/>
      <c r="F58" s="514"/>
      <c r="G58" s="514"/>
      <c r="H58" s="514"/>
      <c r="I58" s="514"/>
      <c r="J58" s="514"/>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4"/>
      <c r="AI58" s="514"/>
      <c r="AJ58" s="514"/>
      <c r="AK58" s="514"/>
      <c r="AL58" s="514"/>
      <c r="AM58" s="514"/>
      <c r="AN58" s="514"/>
      <c r="AO58" s="514"/>
      <c r="AP58" s="514"/>
    </row>
    <row r="59" spans="1:43" s="480" customFormat="1" ht="18.75" customHeight="1" x14ac:dyDescent="0.3">
      <c r="A59" s="476" t="s">
        <v>249</v>
      </c>
    </row>
    <row r="60" spans="1:43" s="480" customFormat="1" ht="18.75" customHeight="1" x14ac:dyDescent="0.3">
      <c r="A60" s="476" t="s">
        <v>250</v>
      </c>
    </row>
    <row r="61" spans="1:43" s="480" customFormat="1" ht="18.75" x14ac:dyDescent="0.3"/>
  </sheetData>
  <mergeCells count="26">
    <mergeCell ref="AC6:AE6"/>
    <mergeCell ref="AF6:AH6"/>
    <mergeCell ref="AI6:AK6"/>
    <mergeCell ref="AL6:AN6"/>
    <mergeCell ref="AO6:AQ6"/>
    <mergeCell ref="B6:D6"/>
    <mergeCell ref="E6:G6"/>
    <mergeCell ref="H6:J6"/>
    <mergeCell ref="K6:M6"/>
    <mergeCell ref="N6:P6"/>
    <mergeCell ref="Q6:S6"/>
    <mergeCell ref="T6:V6"/>
    <mergeCell ref="W6:Y6"/>
    <mergeCell ref="Z6:AB6"/>
    <mergeCell ref="T5:V5"/>
    <mergeCell ref="Z5:AB5"/>
    <mergeCell ref="AF5:AH5"/>
    <mergeCell ref="AI5:AK5"/>
    <mergeCell ref="AL5:AN5"/>
    <mergeCell ref="AO5:AQ5"/>
    <mergeCell ref="B5:D5"/>
    <mergeCell ref="E5:G5"/>
    <mergeCell ref="H5:J5"/>
    <mergeCell ref="K5:M5"/>
    <mergeCell ref="N5:P5"/>
    <mergeCell ref="Q5:S5"/>
  </mergeCells>
  <conditionalFormatting sqref="B14:C14 E14:F14 H14:I14 N14:O14 Q14:R14 T14:U14 W14:X14 Z14:AA14 AC14:AD14 AF14:AG14 K14:L14 AI14:AJ14">
    <cfRule type="expression" dxfId="16" priority="133">
      <formula>#REF! ="14≠11+12+13"</formula>
    </cfRule>
  </conditionalFormatting>
  <conditionalFormatting sqref="B21:C21 E21:F21 H21:I21 N21:O21 Q21:R21 T21:U21 W21:X21 Z21:AA21 AC21:AD21 AF21:AG21 K21:L21 AI21:AJ21">
    <cfRule type="expression" dxfId="15" priority="145">
      <formula>#REF! ="22≠19+20+21"</formula>
    </cfRule>
  </conditionalFormatting>
  <conditionalFormatting sqref="B29:C29 E29:F29 H29:I29 N29:O29 Q29:R29 T29:U29 W29:X29 Z29:AA29 AC29:AD29 AF29:AG29 AO29:AP29 K29:L29 AI29:AJ29">
    <cfRule type="expression" dxfId="14" priority="157">
      <formula>#REF! ="30≠24+25+26+27+28+29"</formula>
    </cfRule>
  </conditionalFormatting>
  <conditionalFormatting sqref="H34:I34 N34:O34 Q34:R34 T34:U34 W34:X34 Z34:AA34 AC34:AD34 AF34:AG34 AO34:AP34 AL34:AM34 B34:C34 E34:F34 AL45:AM45 K34:L34 AI34:AJ34">
    <cfRule type="expression" dxfId="13" priority="170">
      <formula>#REF! ="35≠14+15+16+17+22+30+31+32+33+34"</formula>
    </cfRule>
  </conditionalFormatting>
  <conditionalFormatting sqref="H45:I45 N45:O45 Q45:R45 T45:U45 W45:X45 Z45:AA45 AC45:AD45 AF45:AG45 AO45:AP45 B45:C45 E45:F45 K45:L45 AI45:AJ45">
    <cfRule type="expression" dxfId="12" priority="184">
      <formula>#REF! ="46≠35+38+39+40+43+45"</formula>
    </cfRule>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Ark34"/>
  <dimension ref="A1:BH112"/>
  <sheetViews>
    <sheetView showGridLines="0" zoomScale="60" zoomScaleNormal="60" workbookViewId="0">
      <pane xSplit="1" ySplit="1" topLeftCell="B2" activePane="bottomRight" state="frozen"/>
      <selection activeCell="AU39" sqref="AU39"/>
      <selection pane="topRight" activeCell="AU39" sqref="AU39"/>
      <selection pane="bottomLeft" activeCell="AU39" sqref="AU39"/>
      <selection pane="bottomRight"/>
    </sheetView>
  </sheetViews>
  <sheetFormatPr baseColWidth="10" defaultColWidth="11.42578125" defaultRowHeight="12.75" x14ac:dyDescent="0.2"/>
  <cols>
    <col min="1" max="1" width="102.85546875" style="477" customWidth="1"/>
    <col min="2" max="37" width="11.7109375" style="477" customWidth="1"/>
    <col min="38" max="38" width="15.140625" style="477" customWidth="1"/>
    <col min="39" max="39" width="13" style="477" customWidth="1"/>
    <col min="40" max="40" width="11.7109375" style="477" customWidth="1"/>
    <col min="41" max="42" width="13" style="477" customWidth="1"/>
    <col min="43" max="43" width="11.7109375" style="477" customWidth="1"/>
    <col min="44" max="16384" width="11.42578125" style="477"/>
  </cols>
  <sheetData>
    <row r="1" spans="1:60" ht="20.25" customHeight="1" x14ac:dyDescent="0.3">
      <c r="A1" s="482" t="s">
        <v>167</v>
      </c>
      <c r="B1" s="483"/>
      <c r="C1" s="484"/>
      <c r="D1" s="484"/>
      <c r="E1" s="484"/>
      <c r="F1" s="484"/>
      <c r="G1" s="484"/>
      <c r="H1" s="484"/>
      <c r="I1" s="484"/>
      <c r="J1" s="484"/>
      <c r="AR1" s="485"/>
    </row>
    <row r="2" spans="1:60" ht="20.100000000000001" customHeight="1" x14ac:dyDescent="0.3">
      <c r="A2" s="482" t="s">
        <v>168</v>
      </c>
      <c r="AR2" s="485"/>
    </row>
    <row r="3" spans="1:60" ht="20.100000000000001" customHeight="1" x14ac:dyDescent="0.3">
      <c r="A3" s="486" t="s">
        <v>169</v>
      </c>
      <c r="B3" s="487"/>
      <c r="C3" s="487"/>
      <c r="D3" s="487"/>
      <c r="E3" s="487"/>
      <c r="F3" s="487"/>
      <c r="G3" s="487"/>
      <c r="H3" s="487"/>
      <c r="I3" s="487"/>
      <c r="J3" s="487"/>
      <c r="AR3" s="488"/>
    </row>
    <row r="4" spans="1:60" ht="18.75" customHeight="1" x14ac:dyDescent="0.25">
      <c r="A4" s="489" t="s">
        <v>361</v>
      </c>
      <c r="B4" s="490"/>
      <c r="C4" s="490"/>
      <c r="D4" s="491"/>
      <c r="E4" s="490"/>
      <c r="F4" s="490"/>
      <c r="G4" s="491"/>
      <c r="H4" s="492"/>
      <c r="I4" s="490"/>
      <c r="J4" s="491"/>
      <c r="K4" s="493"/>
      <c r="L4" s="493"/>
      <c r="M4" s="493"/>
      <c r="N4" s="494"/>
      <c r="O4" s="493"/>
      <c r="P4" s="495"/>
      <c r="Q4" s="494"/>
      <c r="R4" s="493"/>
      <c r="S4" s="495"/>
      <c r="T4" s="494"/>
      <c r="U4" s="493"/>
      <c r="V4" s="495"/>
      <c r="W4" s="494"/>
      <c r="X4" s="493"/>
      <c r="Y4" s="495"/>
      <c r="Z4" s="494"/>
      <c r="AA4" s="493"/>
      <c r="AB4" s="495"/>
      <c r="AC4" s="494"/>
      <c r="AD4" s="493"/>
      <c r="AE4" s="495"/>
      <c r="AF4" s="494"/>
      <c r="AG4" s="493"/>
      <c r="AH4" s="495"/>
      <c r="AI4" s="494"/>
      <c r="AJ4" s="493"/>
      <c r="AK4" s="495"/>
      <c r="AL4" s="494"/>
      <c r="AM4" s="493"/>
      <c r="AN4" s="495"/>
      <c r="AO4" s="494"/>
      <c r="AP4" s="493"/>
      <c r="AQ4" s="495"/>
      <c r="AR4" s="496"/>
      <c r="AS4" s="497"/>
      <c r="AT4" s="497"/>
      <c r="AU4" s="497"/>
      <c r="AV4" s="497"/>
      <c r="AW4" s="497"/>
      <c r="AX4" s="497"/>
      <c r="AY4" s="497"/>
      <c r="AZ4" s="497"/>
      <c r="BA4" s="497"/>
      <c r="BB4" s="497"/>
      <c r="BC4" s="497"/>
      <c r="BD4" s="497"/>
      <c r="BE4" s="497"/>
      <c r="BF4" s="497"/>
      <c r="BG4" s="497"/>
      <c r="BH4" s="497"/>
    </row>
    <row r="5" spans="1:60" ht="18.75" customHeight="1" x14ac:dyDescent="0.3">
      <c r="A5" s="498" t="s">
        <v>108</v>
      </c>
      <c r="B5" s="731" t="s">
        <v>170</v>
      </c>
      <c r="C5" s="732"/>
      <c r="D5" s="733"/>
      <c r="E5" s="731" t="s">
        <v>171</v>
      </c>
      <c r="F5" s="732"/>
      <c r="G5" s="733"/>
      <c r="H5" s="731" t="s">
        <v>172</v>
      </c>
      <c r="I5" s="732"/>
      <c r="J5" s="733"/>
      <c r="K5" s="731" t="s">
        <v>173</v>
      </c>
      <c r="L5" s="732"/>
      <c r="M5" s="733"/>
      <c r="N5" s="731" t="s">
        <v>174</v>
      </c>
      <c r="O5" s="732"/>
      <c r="P5" s="733"/>
      <c r="Q5" s="542" t="s">
        <v>174</v>
      </c>
      <c r="R5" s="543"/>
      <c r="S5" s="544"/>
      <c r="T5" s="731" t="s">
        <v>64</v>
      </c>
      <c r="U5" s="732"/>
      <c r="V5" s="733"/>
      <c r="W5" s="542"/>
      <c r="X5" s="543"/>
      <c r="Y5" s="544"/>
      <c r="Z5" s="731" t="s">
        <v>175</v>
      </c>
      <c r="AA5" s="732"/>
      <c r="AB5" s="733"/>
      <c r="AC5" s="542"/>
      <c r="AD5" s="543"/>
      <c r="AE5" s="544"/>
      <c r="AF5" s="731"/>
      <c r="AG5" s="732"/>
      <c r="AH5" s="733"/>
      <c r="AI5" s="731" t="s">
        <v>76</v>
      </c>
      <c r="AJ5" s="732"/>
      <c r="AK5" s="733"/>
      <c r="AL5" s="731" t="s">
        <v>2</v>
      </c>
      <c r="AM5" s="732"/>
      <c r="AN5" s="733"/>
      <c r="AO5" s="731" t="s">
        <v>2</v>
      </c>
      <c r="AP5" s="732"/>
      <c r="AQ5" s="733"/>
      <c r="AR5" s="499"/>
      <c r="AS5" s="545"/>
      <c r="AT5" s="743"/>
      <c r="AU5" s="743"/>
      <c r="AV5" s="743"/>
      <c r="AW5" s="743"/>
      <c r="AX5" s="743"/>
      <c r="AY5" s="743"/>
      <c r="AZ5" s="743"/>
      <c r="BA5" s="743"/>
      <c r="BB5" s="743"/>
      <c r="BC5" s="743"/>
      <c r="BD5" s="743"/>
      <c r="BE5" s="743"/>
      <c r="BF5" s="743"/>
      <c r="BG5" s="743"/>
      <c r="BH5" s="743"/>
    </row>
    <row r="6" spans="1:60" ht="21" customHeight="1" x14ac:dyDescent="0.3">
      <c r="A6" s="500"/>
      <c r="B6" s="737" t="s">
        <v>176</v>
      </c>
      <c r="C6" s="738"/>
      <c r="D6" s="739"/>
      <c r="E6" s="737" t="s">
        <v>177</v>
      </c>
      <c r="F6" s="738"/>
      <c r="G6" s="739"/>
      <c r="H6" s="737" t="s">
        <v>177</v>
      </c>
      <c r="I6" s="738"/>
      <c r="J6" s="739"/>
      <c r="K6" s="737" t="s">
        <v>178</v>
      </c>
      <c r="L6" s="738"/>
      <c r="M6" s="739"/>
      <c r="N6" s="737" t="s">
        <v>95</v>
      </c>
      <c r="O6" s="738"/>
      <c r="P6" s="739"/>
      <c r="Q6" s="737" t="s">
        <v>64</v>
      </c>
      <c r="R6" s="738"/>
      <c r="S6" s="739"/>
      <c r="T6" s="737" t="s">
        <v>179</v>
      </c>
      <c r="U6" s="738"/>
      <c r="V6" s="739"/>
      <c r="W6" s="737" t="s">
        <v>69</v>
      </c>
      <c r="X6" s="738"/>
      <c r="Y6" s="739"/>
      <c r="Z6" s="737" t="s">
        <v>176</v>
      </c>
      <c r="AA6" s="738"/>
      <c r="AB6" s="739"/>
      <c r="AC6" s="737" t="s">
        <v>75</v>
      </c>
      <c r="AD6" s="738"/>
      <c r="AE6" s="739"/>
      <c r="AF6" s="737" t="s">
        <v>71</v>
      </c>
      <c r="AG6" s="738"/>
      <c r="AH6" s="739"/>
      <c r="AI6" s="737" t="s">
        <v>177</v>
      </c>
      <c r="AJ6" s="738"/>
      <c r="AK6" s="739"/>
      <c r="AL6" s="737" t="s">
        <v>180</v>
      </c>
      <c r="AM6" s="738"/>
      <c r="AN6" s="739"/>
      <c r="AO6" s="737" t="s">
        <v>181</v>
      </c>
      <c r="AP6" s="738"/>
      <c r="AQ6" s="739"/>
      <c r="AR6" s="499"/>
      <c r="AS6" s="545"/>
      <c r="AT6" s="743"/>
      <c r="AU6" s="743"/>
      <c r="AV6" s="743"/>
      <c r="AW6" s="743"/>
      <c r="AX6" s="743"/>
      <c r="AY6" s="743"/>
      <c r="AZ6" s="743"/>
      <c r="BA6" s="743"/>
      <c r="BB6" s="743"/>
      <c r="BC6" s="743"/>
      <c r="BD6" s="743"/>
      <c r="BE6" s="743"/>
      <c r="BF6" s="743"/>
      <c r="BG6" s="743"/>
      <c r="BH6" s="743"/>
    </row>
    <row r="7" spans="1:60" ht="18.75" customHeight="1" x14ac:dyDescent="0.3">
      <c r="A7" s="500"/>
      <c r="B7" s="501"/>
      <c r="C7" s="501"/>
      <c r="D7" s="502" t="s">
        <v>84</v>
      </c>
      <c r="E7" s="501"/>
      <c r="F7" s="501"/>
      <c r="G7" s="502" t="s">
        <v>84</v>
      </c>
      <c r="H7" s="501"/>
      <c r="I7" s="501"/>
      <c r="J7" s="502" t="s">
        <v>84</v>
      </c>
      <c r="K7" s="501"/>
      <c r="L7" s="501"/>
      <c r="M7" s="502" t="s">
        <v>84</v>
      </c>
      <c r="N7" s="501"/>
      <c r="O7" s="501"/>
      <c r="P7" s="502" t="s">
        <v>84</v>
      </c>
      <c r="Q7" s="501"/>
      <c r="R7" s="501"/>
      <c r="S7" s="502" t="s">
        <v>84</v>
      </c>
      <c r="T7" s="501"/>
      <c r="U7" s="501"/>
      <c r="V7" s="502" t="s">
        <v>84</v>
      </c>
      <c r="W7" s="501"/>
      <c r="X7" s="501"/>
      <c r="Y7" s="502" t="s">
        <v>84</v>
      </c>
      <c r="Z7" s="501"/>
      <c r="AA7" s="501"/>
      <c r="AB7" s="502" t="s">
        <v>84</v>
      </c>
      <c r="AC7" s="501"/>
      <c r="AD7" s="501"/>
      <c r="AE7" s="502" t="s">
        <v>84</v>
      </c>
      <c r="AF7" s="501"/>
      <c r="AG7" s="501"/>
      <c r="AH7" s="502" t="s">
        <v>84</v>
      </c>
      <c r="AI7" s="501"/>
      <c r="AJ7" s="501"/>
      <c r="AK7" s="502" t="s">
        <v>84</v>
      </c>
      <c r="AL7" s="501"/>
      <c r="AM7" s="501"/>
      <c r="AN7" s="502" t="s">
        <v>84</v>
      </c>
      <c r="AO7" s="501"/>
      <c r="AP7" s="501"/>
      <c r="AQ7" s="502" t="s">
        <v>84</v>
      </c>
      <c r="AR7" s="499"/>
      <c r="AS7" s="545"/>
      <c r="AT7" s="545"/>
      <c r="AU7" s="545"/>
      <c r="AV7" s="545"/>
      <c r="AW7" s="545"/>
      <c r="AX7" s="545"/>
      <c r="AY7" s="545"/>
      <c r="AZ7" s="545"/>
      <c r="BA7" s="545"/>
      <c r="BB7" s="545"/>
      <c r="BC7" s="545"/>
      <c r="BD7" s="545"/>
      <c r="BE7" s="545"/>
      <c r="BF7" s="545"/>
      <c r="BG7" s="545"/>
      <c r="BH7" s="545"/>
    </row>
    <row r="8" spans="1:60" ht="18.75" customHeight="1" x14ac:dyDescent="0.25">
      <c r="A8" s="466" t="s">
        <v>182</v>
      </c>
      <c r="B8" s="467">
        <v>2017</v>
      </c>
      <c r="C8" s="467">
        <v>2018</v>
      </c>
      <c r="D8" s="468" t="s">
        <v>86</v>
      </c>
      <c r="E8" s="467">
        <v>2017</v>
      </c>
      <c r="F8" s="467">
        <v>2018</v>
      </c>
      <c r="G8" s="468" t="s">
        <v>86</v>
      </c>
      <c r="H8" s="467">
        <v>2017</v>
      </c>
      <c r="I8" s="467">
        <v>2018</v>
      </c>
      <c r="J8" s="468" t="s">
        <v>86</v>
      </c>
      <c r="K8" s="467">
        <v>2017</v>
      </c>
      <c r="L8" s="467">
        <v>2018</v>
      </c>
      <c r="M8" s="468" t="s">
        <v>86</v>
      </c>
      <c r="N8" s="467">
        <v>2017</v>
      </c>
      <c r="O8" s="467">
        <v>2018</v>
      </c>
      <c r="P8" s="468" t="s">
        <v>86</v>
      </c>
      <c r="Q8" s="467">
        <v>2017</v>
      </c>
      <c r="R8" s="467">
        <v>2018</v>
      </c>
      <c r="S8" s="468" t="s">
        <v>86</v>
      </c>
      <c r="T8" s="467">
        <v>2017</v>
      </c>
      <c r="U8" s="467">
        <v>2018</v>
      </c>
      <c r="V8" s="468" t="s">
        <v>86</v>
      </c>
      <c r="W8" s="467">
        <v>2017</v>
      </c>
      <c r="X8" s="467">
        <v>2018</v>
      </c>
      <c r="Y8" s="468" t="s">
        <v>86</v>
      </c>
      <c r="Z8" s="467">
        <v>2017</v>
      </c>
      <c r="AA8" s="467">
        <v>2018</v>
      </c>
      <c r="AB8" s="468" t="s">
        <v>86</v>
      </c>
      <c r="AC8" s="467">
        <v>2017</v>
      </c>
      <c r="AD8" s="467">
        <v>2018</v>
      </c>
      <c r="AE8" s="468" t="s">
        <v>86</v>
      </c>
      <c r="AF8" s="467">
        <v>2017</v>
      </c>
      <c r="AG8" s="467">
        <v>2018</v>
      </c>
      <c r="AH8" s="468" t="s">
        <v>86</v>
      </c>
      <c r="AI8" s="467">
        <v>2017</v>
      </c>
      <c r="AJ8" s="467">
        <v>2018</v>
      </c>
      <c r="AK8" s="468" t="s">
        <v>86</v>
      </c>
      <c r="AL8" s="467">
        <v>2017</v>
      </c>
      <c r="AM8" s="467">
        <v>2018</v>
      </c>
      <c r="AN8" s="468" t="s">
        <v>86</v>
      </c>
      <c r="AO8" s="467">
        <v>2014</v>
      </c>
      <c r="AP8" s="467">
        <v>2015</v>
      </c>
      <c r="AQ8" s="468" t="s">
        <v>86</v>
      </c>
      <c r="AR8" s="499"/>
      <c r="AS8" s="503"/>
      <c r="AT8" s="504"/>
      <c r="AU8" s="504"/>
      <c r="AV8" s="503"/>
      <c r="AW8" s="504"/>
      <c r="AX8" s="504"/>
      <c r="AY8" s="503"/>
      <c r="AZ8" s="504"/>
      <c r="BA8" s="504"/>
      <c r="BB8" s="503"/>
      <c r="BC8" s="504"/>
      <c r="BD8" s="504"/>
      <c r="BE8" s="503"/>
      <c r="BF8" s="504"/>
      <c r="BG8" s="504"/>
      <c r="BH8" s="503"/>
    </row>
    <row r="9" spans="1:60" ht="18.75" customHeight="1" x14ac:dyDescent="0.3">
      <c r="A9" s="469"/>
      <c r="B9" s="437"/>
      <c r="C9" s="438"/>
      <c r="D9" s="438"/>
      <c r="E9" s="437"/>
      <c r="F9" s="438"/>
      <c r="G9" s="438"/>
      <c r="H9" s="437"/>
      <c r="I9" s="438"/>
      <c r="J9" s="438"/>
      <c r="K9" s="441"/>
      <c r="L9" s="439"/>
      <c r="M9" s="439"/>
      <c r="N9" s="440"/>
      <c r="O9" s="621"/>
      <c r="P9" s="340"/>
      <c r="Q9" s="441"/>
      <c r="R9" s="439"/>
      <c r="S9" s="340"/>
      <c r="T9" s="441"/>
      <c r="U9" s="571"/>
      <c r="V9" s="340"/>
      <c r="W9" s="441"/>
      <c r="X9" s="439"/>
      <c r="Y9" s="340"/>
      <c r="Z9" s="441"/>
      <c r="AA9" s="439"/>
      <c r="AB9" s="340"/>
      <c r="AC9" s="441"/>
      <c r="AD9" s="439"/>
      <c r="AE9" s="340"/>
      <c r="AF9" s="441"/>
      <c r="AG9" s="439"/>
      <c r="AH9" s="340"/>
      <c r="AI9" s="441"/>
      <c r="AJ9" s="571"/>
      <c r="AK9" s="340"/>
      <c r="AL9" s="439"/>
      <c r="AM9" s="439"/>
      <c r="AN9" s="340"/>
      <c r="AO9" s="439"/>
      <c r="AP9" s="439"/>
      <c r="AQ9" s="340"/>
      <c r="AR9" s="499"/>
      <c r="AS9" s="499"/>
    </row>
    <row r="10" spans="1:60" s="478" customFormat="1" ht="18.75" customHeight="1" x14ac:dyDescent="0.3">
      <c r="A10" s="470" t="s">
        <v>183</v>
      </c>
      <c r="B10" s="442"/>
      <c r="C10" s="443"/>
      <c r="D10" s="443"/>
      <c r="E10" s="442"/>
      <c r="F10" s="443"/>
      <c r="G10" s="443"/>
      <c r="H10" s="442"/>
      <c r="I10" s="443"/>
      <c r="J10" s="443"/>
      <c r="K10" s="441"/>
      <c r="L10" s="439"/>
      <c r="M10" s="439"/>
      <c r="N10" s="440"/>
      <c r="O10" s="621"/>
      <c r="P10" s="340"/>
      <c r="Q10" s="441"/>
      <c r="R10" s="439"/>
      <c r="S10" s="340"/>
      <c r="T10" s="441"/>
      <c r="U10" s="571"/>
      <c r="V10" s="340"/>
      <c r="W10" s="441"/>
      <c r="X10" s="439"/>
      <c r="Y10" s="340"/>
      <c r="Z10" s="441"/>
      <c r="AA10" s="439"/>
      <c r="AB10" s="340"/>
      <c r="AC10" s="441"/>
      <c r="AD10" s="439"/>
      <c r="AE10" s="340"/>
      <c r="AF10" s="441"/>
      <c r="AG10" s="439"/>
      <c r="AH10" s="340"/>
      <c r="AI10" s="441"/>
      <c r="AJ10" s="571"/>
      <c r="AK10" s="340"/>
      <c r="AL10" s="439"/>
      <c r="AM10" s="439"/>
      <c r="AN10" s="340"/>
      <c r="AO10" s="439"/>
      <c r="AP10" s="439"/>
      <c r="AQ10" s="340"/>
      <c r="AR10" s="505"/>
      <c r="AS10" s="505"/>
    </row>
    <row r="11" spans="1:60" s="478" customFormat="1" ht="18.75" customHeight="1" x14ac:dyDescent="0.3">
      <c r="A11" s="471"/>
      <c r="B11" s="442"/>
      <c r="C11" s="443"/>
      <c r="D11" s="443"/>
      <c r="E11" s="442"/>
      <c r="F11" s="443"/>
      <c r="G11" s="443"/>
      <c r="H11" s="442"/>
      <c r="I11" s="443"/>
      <c r="J11" s="443"/>
      <c r="K11" s="441"/>
      <c r="L11" s="439"/>
      <c r="M11" s="439"/>
      <c r="N11" s="440"/>
      <c r="O11" s="621"/>
      <c r="P11" s="340"/>
      <c r="Q11" s="441"/>
      <c r="R11" s="439"/>
      <c r="S11" s="340"/>
      <c r="T11" s="441"/>
      <c r="U11" s="571"/>
      <c r="V11" s="340"/>
      <c r="W11" s="441"/>
      <c r="X11" s="439"/>
      <c r="Y11" s="340"/>
      <c r="Z11" s="441"/>
      <c r="AA11" s="439"/>
      <c r="AB11" s="340"/>
      <c r="AC11" s="441"/>
      <c r="AD11" s="439"/>
      <c r="AE11" s="340"/>
      <c r="AF11" s="441"/>
      <c r="AG11" s="439"/>
      <c r="AH11" s="340"/>
      <c r="AI11" s="441"/>
      <c r="AJ11" s="571"/>
      <c r="AK11" s="340"/>
      <c r="AL11" s="439"/>
      <c r="AM11" s="439"/>
      <c r="AN11" s="340"/>
      <c r="AO11" s="439"/>
      <c r="AP11" s="439"/>
      <c r="AQ11" s="340"/>
      <c r="AR11" s="505"/>
      <c r="AS11" s="505"/>
    </row>
    <row r="12" spans="1:60" s="478" customFormat="1" ht="20.100000000000001" customHeight="1" x14ac:dyDescent="0.3">
      <c r="A12" s="470" t="s">
        <v>184</v>
      </c>
      <c r="B12" s="444"/>
      <c r="C12" s="445"/>
      <c r="D12" s="445"/>
      <c r="E12" s="444"/>
      <c r="F12" s="445"/>
      <c r="G12" s="445"/>
      <c r="H12" s="444"/>
      <c r="I12" s="445"/>
      <c r="J12" s="445"/>
      <c r="K12" s="441"/>
      <c r="L12" s="439"/>
      <c r="M12" s="439"/>
      <c r="N12" s="440"/>
      <c r="O12" s="621"/>
      <c r="P12" s="340"/>
      <c r="Q12" s="441"/>
      <c r="R12" s="439"/>
      <c r="S12" s="340"/>
      <c r="T12" s="441"/>
      <c r="U12" s="571"/>
      <c r="V12" s="340"/>
      <c r="W12" s="441"/>
      <c r="X12" s="439"/>
      <c r="Y12" s="340"/>
      <c r="Z12" s="441"/>
      <c r="AA12" s="439"/>
      <c r="AB12" s="340"/>
      <c r="AC12" s="441"/>
      <c r="AD12" s="439"/>
      <c r="AE12" s="340"/>
      <c r="AF12" s="441"/>
      <c r="AG12" s="439"/>
      <c r="AH12" s="340"/>
      <c r="AI12" s="441"/>
      <c r="AJ12" s="571"/>
      <c r="AK12" s="340"/>
      <c r="AL12" s="439"/>
      <c r="AM12" s="439"/>
      <c r="AN12" s="340"/>
      <c r="AO12" s="439"/>
      <c r="AP12" s="439"/>
      <c r="AQ12" s="340"/>
      <c r="AR12" s="505"/>
      <c r="AS12" s="505"/>
    </row>
    <row r="13" spans="1:60" s="507" customFormat="1" ht="20.100000000000001" customHeight="1" x14ac:dyDescent="0.3">
      <c r="A13" s="470" t="s">
        <v>185</v>
      </c>
      <c r="B13" s="446"/>
      <c r="C13" s="447"/>
      <c r="D13" s="447"/>
      <c r="E13" s="446"/>
      <c r="F13" s="447"/>
      <c r="G13" s="447"/>
      <c r="H13" s="446"/>
      <c r="I13" s="447"/>
      <c r="J13" s="447"/>
      <c r="K13" s="451"/>
      <c r="L13" s="448"/>
      <c r="M13" s="448"/>
      <c r="N13" s="449"/>
      <c r="O13" s="622"/>
      <c r="P13" s="450"/>
      <c r="Q13" s="451"/>
      <c r="R13" s="448"/>
      <c r="S13" s="450"/>
      <c r="T13" s="451"/>
      <c r="U13" s="532"/>
      <c r="V13" s="450"/>
      <c r="W13" s="451"/>
      <c r="X13" s="448"/>
      <c r="Y13" s="450"/>
      <c r="Z13" s="451"/>
      <c r="AA13" s="448"/>
      <c r="AB13" s="450"/>
      <c r="AC13" s="451"/>
      <c r="AD13" s="448"/>
      <c r="AE13" s="450"/>
      <c r="AF13" s="451"/>
      <c r="AG13" s="448"/>
      <c r="AH13" s="450"/>
      <c r="AI13" s="451"/>
      <c r="AJ13" s="532"/>
      <c r="AK13" s="450"/>
      <c r="AL13" s="448"/>
      <c r="AM13" s="448"/>
      <c r="AN13" s="450"/>
      <c r="AO13" s="448"/>
      <c r="AP13" s="448"/>
      <c r="AQ13" s="450"/>
      <c r="AR13" s="506"/>
      <c r="AS13" s="506"/>
    </row>
    <row r="14" spans="1:60" s="507" customFormat="1" ht="20.100000000000001" customHeight="1" x14ac:dyDescent="0.3">
      <c r="A14" s="472" t="s">
        <v>186</v>
      </c>
      <c r="B14" s="452"/>
      <c r="C14" s="450"/>
      <c r="D14" s="450"/>
      <c r="E14" s="452"/>
      <c r="F14" s="450"/>
      <c r="G14" s="450"/>
      <c r="H14" s="452"/>
      <c r="I14" s="450"/>
      <c r="J14" s="450"/>
      <c r="K14" s="451"/>
      <c r="L14" s="448"/>
      <c r="M14" s="448"/>
      <c r="N14" s="449"/>
      <c r="O14" s="622"/>
      <c r="P14" s="450"/>
      <c r="Q14" s="451">
        <v>1001.44895075</v>
      </c>
      <c r="R14" s="448">
        <v>863.62681774999999</v>
      </c>
      <c r="S14" s="450">
        <f t="shared" ref="S14:S28" si="0">IF(Q14=0, "    ---- ", IF(ABS(ROUND(100/Q14*R14-100,1))&lt;999,ROUND(100/Q14*R14-100,1),IF(ROUND(100/Q14*R14-100,1)&gt;999,999,-999)))</f>
        <v>-13.8</v>
      </c>
      <c r="T14" s="451"/>
      <c r="U14" s="532"/>
      <c r="V14" s="450"/>
      <c r="W14" s="451"/>
      <c r="X14" s="448"/>
      <c r="Y14" s="450"/>
      <c r="Z14" s="451"/>
      <c r="AA14" s="448"/>
      <c r="AB14" s="450"/>
      <c r="AC14" s="451"/>
      <c r="AD14" s="448"/>
      <c r="AE14" s="450"/>
      <c r="AF14" s="451">
        <v>1.6040000000000001</v>
      </c>
      <c r="AG14" s="448">
        <v>1.5920000000000001</v>
      </c>
      <c r="AH14" s="450">
        <f t="shared" ref="AH14:AH28" si="1">IF(AF14=0, "    ---- ", IF(ABS(ROUND(100/AF14*AG14-100,1))&lt;999,ROUND(100/AF14*AG14-100,1),IF(ROUND(100/AF14*AG14-100,1)&gt;999,999,-999)))</f>
        <v>-0.7</v>
      </c>
      <c r="AI14" s="451"/>
      <c r="AJ14" s="532"/>
      <c r="AK14" s="450"/>
      <c r="AL14" s="448">
        <f>B14+E14+H14+K14+Q14+T14+W14+Z14+AF14+AI14</f>
        <v>1003.05295075</v>
      </c>
      <c r="AM14" s="448">
        <f>C14+F14+I14+L14+R14+U14+X14+AA14+AG14+AJ14</f>
        <v>865.21881774999997</v>
      </c>
      <c r="AN14" s="450">
        <f t="shared" ref="AN14:AN28" si="2">IF(AL14=0, "    ---- ", IF(ABS(ROUND(100/AL14*AM14-100,1))&lt;999,ROUND(100/AL14*AM14-100,1),IF(ROUND(100/AL14*AM14-100,1)&gt;999,999,-999)))</f>
        <v>-13.7</v>
      </c>
      <c r="AO14" s="448">
        <f>B14+E14+H14+K14+N14+Q14+T14+W14+Z14+AC14+AF14+AI14</f>
        <v>1003.05295075</v>
      </c>
      <c r="AP14" s="448">
        <f>C14+F14+I14+L14+O14+R14+U14+X14+AA14+AD14+AG14+AJ14</f>
        <v>865.21881774999997</v>
      </c>
      <c r="AQ14" s="450">
        <f t="shared" ref="AQ14:AQ29" si="3">IF(AO14=0, "    ---- ", IF(ABS(ROUND(100/AO14*AP14-100,1))&lt;999,ROUND(100/AO14*AP14-100,1),IF(ROUND(100/AO14*AP14-100,1)&gt;999,999,-999)))</f>
        <v>-13.7</v>
      </c>
      <c r="AR14" s="506"/>
      <c r="AS14" s="506"/>
    </row>
    <row r="15" spans="1:60" s="507" customFormat="1" ht="20.100000000000001" customHeight="1" x14ac:dyDescent="0.3">
      <c r="A15" s="472" t="s">
        <v>187</v>
      </c>
      <c r="B15" s="452"/>
      <c r="C15" s="450"/>
      <c r="D15" s="450"/>
      <c r="E15" s="452">
        <v>50.591999999999999</v>
      </c>
      <c r="F15" s="450">
        <v>55.369</v>
      </c>
      <c r="G15" s="450">
        <f t="shared" ref="G15:G28" si="4">IF(E15=0, "    ---- ", IF(ABS(ROUND(100/E15*F15-100,1))&lt;999,ROUND(100/E15*F15-100,1),IF(ROUND(100/E15*F15-100,1)&gt;999,999,-999)))</f>
        <v>9.4</v>
      </c>
      <c r="H15" s="452"/>
      <c r="I15" s="450"/>
      <c r="J15" s="450"/>
      <c r="K15" s="451"/>
      <c r="L15" s="448"/>
      <c r="M15" s="448"/>
      <c r="N15" s="449"/>
      <c r="O15" s="622"/>
      <c r="P15" s="450"/>
      <c r="Q15" s="451">
        <v>6298.7054187200001</v>
      </c>
      <c r="R15" s="448">
        <v>6534.8474007200002</v>
      </c>
      <c r="S15" s="450">
        <f t="shared" si="0"/>
        <v>3.7</v>
      </c>
      <c r="T15" s="451"/>
      <c r="U15" s="532"/>
      <c r="V15" s="450"/>
      <c r="W15" s="451"/>
      <c r="X15" s="448"/>
      <c r="Y15" s="450"/>
      <c r="Z15" s="451">
        <v>951</v>
      </c>
      <c r="AA15" s="448">
        <v>1016</v>
      </c>
      <c r="AB15" s="450">
        <f t="shared" ref="AB15:AB28" si="5">IF(Z15=0, "    ---- ", IF(ABS(ROUND(100/Z15*AA15-100,1))&lt;999,ROUND(100/Z15*AA15-100,1),IF(ROUND(100/Z15*AA15-100,1)&gt;999,999,-999)))</f>
        <v>6.8</v>
      </c>
      <c r="AC15" s="451"/>
      <c r="AD15" s="448"/>
      <c r="AE15" s="450"/>
      <c r="AF15" s="451">
        <v>960.50099999999998</v>
      </c>
      <c r="AG15" s="448">
        <v>1153.011</v>
      </c>
      <c r="AH15" s="450">
        <f t="shared" si="1"/>
        <v>20</v>
      </c>
      <c r="AI15" s="451">
        <v>13138</v>
      </c>
      <c r="AJ15" s="532">
        <v>12636.7</v>
      </c>
      <c r="AK15" s="450">
        <f t="shared" ref="AK15:AK28" si="6">IF(AI15=0, "    ---- ", IF(ABS(ROUND(100/AI15*AJ15-100,1))&lt;999,ROUND(100/AI15*AJ15-100,1),IF(ROUND(100/AI15*AJ15-100,1)&gt;999,999,-999)))</f>
        <v>-3.8</v>
      </c>
      <c r="AL15" s="448">
        <f t="shared" ref="AL15:AM29" si="7">B15+E15+H15+K15+Q15+T15+W15+Z15+AF15+AI15</f>
        <v>21398.798418719998</v>
      </c>
      <c r="AM15" s="448">
        <f t="shared" si="7"/>
        <v>21395.92740072</v>
      </c>
      <c r="AN15" s="450">
        <f t="shared" si="2"/>
        <v>0</v>
      </c>
      <c r="AO15" s="448">
        <f t="shared" ref="AO15:AP29" si="8">B15+E15+H15+K15+N15+Q15+T15+W15+Z15+AC15+AF15+AI15</f>
        <v>21398.798418719998</v>
      </c>
      <c r="AP15" s="448">
        <f t="shared" si="8"/>
        <v>21395.92740072</v>
      </c>
      <c r="AQ15" s="450">
        <f t="shared" si="3"/>
        <v>0</v>
      </c>
      <c r="AR15" s="506"/>
      <c r="AS15" s="506"/>
    </row>
    <row r="16" spans="1:60" s="507" customFormat="1" ht="20.100000000000001" customHeight="1" x14ac:dyDescent="0.3">
      <c r="A16" s="472" t="s">
        <v>188</v>
      </c>
      <c r="B16" s="452"/>
      <c r="C16" s="450">
        <v>0</v>
      </c>
      <c r="D16" s="450"/>
      <c r="E16" s="452">
        <v>3880.6620000000003</v>
      </c>
      <c r="F16" s="450">
        <v>2884.0940000000001</v>
      </c>
      <c r="G16" s="450"/>
      <c r="H16" s="452">
        <v>28.356000000000002</v>
      </c>
      <c r="I16" s="450">
        <v>30.7</v>
      </c>
      <c r="J16" s="450"/>
      <c r="K16" s="451"/>
      <c r="L16" s="448">
        <f>SUM(L17+L19)</f>
        <v>0</v>
      </c>
      <c r="M16" s="448"/>
      <c r="N16" s="449"/>
      <c r="O16" s="622">
        <v>0</v>
      </c>
      <c r="P16" s="450"/>
      <c r="Q16" s="451">
        <v>14309.53858636</v>
      </c>
      <c r="R16" s="448">
        <v>16623.882704789998</v>
      </c>
      <c r="S16" s="450">
        <f t="shared" si="0"/>
        <v>16.2</v>
      </c>
      <c r="T16" s="451">
        <v>206.053</v>
      </c>
      <c r="U16" s="532">
        <v>229.50200000000001</v>
      </c>
      <c r="V16" s="450"/>
      <c r="W16" s="451"/>
      <c r="X16" s="448">
        <v>0</v>
      </c>
      <c r="Y16" s="450"/>
      <c r="Z16" s="451">
        <v>4284</v>
      </c>
      <c r="AA16" s="448">
        <v>4470</v>
      </c>
      <c r="AB16" s="450">
        <f t="shared" si="5"/>
        <v>4.3</v>
      </c>
      <c r="AC16" s="451"/>
      <c r="AD16" s="448">
        <v>0</v>
      </c>
      <c r="AE16" s="450"/>
      <c r="AF16" s="451">
        <v>1114.529</v>
      </c>
      <c r="AG16" s="448">
        <f>SUM(AG17+AG19)</f>
        <v>1246.846</v>
      </c>
      <c r="AH16" s="450">
        <f t="shared" si="1"/>
        <v>11.9</v>
      </c>
      <c r="AI16" s="451">
        <v>3622</v>
      </c>
      <c r="AJ16" s="532">
        <f>0.7+3381.4+285.7</f>
        <v>3667.7999999999997</v>
      </c>
      <c r="AK16" s="450">
        <f t="shared" si="6"/>
        <v>1.3</v>
      </c>
      <c r="AL16" s="448">
        <f t="shared" si="7"/>
        <v>27445.138586360001</v>
      </c>
      <c r="AM16" s="448">
        <f t="shared" si="7"/>
        <v>29152.82470479</v>
      </c>
      <c r="AN16" s="450">
        <f t="shared" si="2"/>
        <v>6.2</v>
      </c>
      <c r="AO16" s="448">
        <f t="shared" si="8"/>
        <v>27445.138586360001</v>
      </c>
      <c r="AP16" s="448">
        <f t="shared" si="8"/>
        <v>29152.82470479</v>
      </c>
      <c r="AQ16" s="450">
        <f t="shared" si="3"/>
        <v>6.2</v>
      </c>
      <c r="AR16" s="506"/>
      <c r="AS16" s="506"/>
    </row>
    <row r="17" spans="1:46" s="507" customFormat="1" ht="20.100000000000001" customHeight="1" x14ac:dyDescent="0.3">
      <c r="A17" s="472" t="s">
        <v>189</v>
      </c>
      <c r="B17" s="452"/>
      <c r="C17" s="450"/>
      <c r="D17" s="450"/>
      <c r="E17" s="452">
        <v>2031.356</v>
      </c>
      <c r="F17" s="450">
        <v>1048.6220000000001</v>
      </c>
      <c r="G17" s="450"/>
      <c r="H17" s="452"/>
      <c r="I17" s="450">
        <v>30.7</v>
      </c>
      <c r="J17" s="450"/>
      <c r="K17" s="451"/>
      <c r="L17" s="448"/>
      <c r="M17" s="448"/>
      <c r="N17" s="449"/>
      <c r="O17" s="622"/>
      <c r="P17" s="450"/>
      <c r="Q17" s="451">
        <v>6717.77505784</v>
      </c>
      <c r="R17" s="448">
        <v>6819.7896716599998</v>
      </c>
      <c r="S17" s="450">
        <f t="shared" si="0"/>
        <v>1.5</v>
      </c>
      <c r="T17" s="451">
        <v>206.053</v>
      </c>
      <c r="U17" s="532">
        <v>229.50200000000001</v>
      </c>
      <c r="V17" s="450"/>
      <c r="W17" s="451"/>
      <c r="X17" s="448"/>
      <c r="Y17" s="450"/>
      <c r="Z17" s="451">
        <v>287</v>
      </c>
      <c r="AA17" s="448">
        <v>170</v>
      </c>
      <c r="AB17" s="450">
        <f t="shared" si="5"/>
        <v>-40.799999999999997</v>
      </c>
      <c r="AC17" s="451"/>
      <c r="AD17" s="448"/>
      <c r="AE17" s="450"/>
      <c r="AF17" s="451">
        <v>140.38900000000001</v>
      </c>
      <c r="AG17" s="448">
        <v>128.86600000000001</v>
      </c>
      <c r="AH17" s="450">
        <f t="shared" si="1"/>
        <v>-8.1999999999999993</v>
      </c>
      <c r="AI17" s="451"/>
      <c r="AJ17" s="532"/>
      <c r="AK17" s="450" t="str">
        <f t="shared" si="6"/>
        <v xml:space="preserve">    ---- </v>
      </c>
      <c r="AL17" s="448">
        <f t="shared" si="7"/>
        <v>9382.5730578399998</v>
      </c>
      <c r="AM17" s="448">
        <f t="shared" si="7"/>
        <v>8427.4796716600013</v>
      </c>
      <c r="AN17" s="450">
        <f t="shared" si="2"/>
        <v>-10.199999999999999</v>
      </c>
      <c r="AO17" s="448">
        <f t="shared" si="8"/>
        <v>9382.5730578399998</v>
      </c>
      <c r="AP17" s="448">
        <f t="shared" si="8"/>
        <v>8427.4796716600013</v>
      </c>
      <c r="AQ17" s="450">
        <f t="shared" si="3"/>
        <v>-10.199999999999999</v>
      </c>
      <c r="AR17" s="506"/>
      <c r="AS17" s="506"/>
    </row>
    <row r="18" spans="1:46" s="507" customFormat="1" ht="20.100000000000001" customHeight="1" x14ac:dyDescent="0.3">
      <c r="A18" s="472" t="s">
        <v>190</v>
      </c>
      <c r="B18" s="452"/>
      <c r="C18" s="450"/>
      <c r="D18" s="450"/>
      <c r="E18" s="452">
        <v>2031.356</v>
      </c>
      <c r="F18" s="450">
        <v>1048.6220000000001</v>
      </c>
      <c r="G18" s="450"/>
      <c r="H18" s="452"/>
      <c r="I18" s="450"/>
      <c r="J18" s="450"/>
      <c r="K18" s="451"/>
      <c r="L18" s="448"/>
      <c r="M18" s="448"/>
      <c r="N18" s="449"/>
      <c r="O18" s="622"/>
      <c r="P18" s="450"/>
      <c r="Q18" s="451">
        <v>6717.77505784</v>
      </c>
      <c r="R18" s="448">
        <v>6819.7896716599998</v>
      </c>
      <c r="S18" s="450">
        <f t="shared" si="0"/>
        <v>1.5</v>
      </c>
      <c r="T18" s="451"/>
      <c r="U18" s="532"/>
      <c r="V18" s="450"/>
      <c r="W18" s="451"/>
      <c r="X18" s="448"/>
      <c r="Y18" s="450"/>
      <c r="Z18" s="451"/>
      <c r="AA18" s="448"/>
      <c r="AB18" s="450"/>
      <c r="AC18" s="451"/>
      <c r="AD18" s="448"/>
      <c r="AE18" s="450"/>
      <c r="AF18" s="451">
        <v>27.970407290000015</v>
      </c>
      <c r="AG18" s="448">
        <v>27.980421249999672</v>
      </c>
      <c r="AH18" s="450">
        <f t="shared" si="1"/>
        <v>0</v>
      </c>
      <c r="AI18" s="451"/>
      <c r="AJ18" s="532"/>
      <c r="AK18" s="450" t="str">
        <f t="shared" si="6"/>
        <v xml:space="preserve">    ---- </v>
      </c>
      <c r="AL18" s="448">
        <f t="shared" si="7"/>
        <v>8777.1014651300011</v>
      </c>
      <c r="AM18" s="448">
        <f t="shared" si="7"/>
        <v>7896.3920929099995</v>
      </c>
      <c r="AN18" s="450">
        <f t="shared" si="2"/>
        <v>-10</v>
      </c>
      <c r="AO18" s="448">
        <f t="shared" si="8"/>
        <v>8777.1014651300011</v>
      </c>
      <c r="AP18" s="448">
        <f t="shared" si="8"/>
        <v>7896.3920929099995</v>
      </c>
      <c r="AQ18" s="450">
        <f t="shared" si="3"/>
        <v>-10</v>
      </c>
      <c r="AR18" s="506"/>
      <c r="AS18" s="506"/>
    </row>
    <row r="19" spans="1:46" s="507" customFormat="1" ht="20.100000000000001" customHeight="1" x14ac:dyDescent="0.3">
      <c r="A19" s="472" t="s">
        <v>191</v>
      </c>
      <c r="B19" s="452"/>
      <c r="C19" s="450"/>
      <c r="D19" s="450"/>
      <c r="E19" s="452">
        <v>1849.306</v>
      </c>
      <c r="F19" s="450">
        <v>1835.472</v>
      </c>
      <c r="G19" s="450"/>
      <c r="H19" s="452"/>
      <c r="I19" s="450"/>
      <c r="J19" s="450"/>
      <c r="K19" s="451"/>
      <c r="L19" s="448"/>
      <c r="M19" s="448"/>
      <c r="N19" s="449"/>
      <c r="O19" s="622"/>
      <c r="P19" s="450"/>
      <c r="Q19" s="451">
        <v>7591.7635285200004</v>
      </c>
      <c r="R19" s="448">
        <v>9804.0930331299987</v>
      </c>
      <c r="S19" s="450">
        <f t="shared" si="0"/>
        <v>29.1</v>
      </c>
      <c r="T19" s="451"/>
      <c r="U19" s="532"/>
      <c r="V19" s="450"/>
      <c r="W19" s="451"/>
      <c r="X19" s="448"/>
      <c r="Y19" s="450"/>
      <c r="Z19" s="451">
        <v>3997</v>
      </c>
      <c r="AA19" s="448">
        <v>4300</v>
      </c>
      <c r="AB19" s="450">
        <f t="shared" si="5"/>
        <v>7.6</v>
      </c>
      <c r="AC19" s="451"/>
      <c r="AD19" s="448"/>
      <c r="AE19" s="450"/>
      <c r="AF19" s="451">
        <v>974.14</v>
      </c>
      <c r="AG19" s="448">
        <v>1117.98</v>
      </c>
      <c r="AH19" s="450">
        <f t="shared" si="1"/>
        <v>14.8</v>
      </c>
      <c r="AI19" s="451">
        <v>3622</v>
      </c>
      <c r="AJ19" s="532">
        <f>3381.4+0.7+285.7</f>
        <v>3667.7999999999997</v>
      </c>
      <c r="AK19" s="450">
        <f t="shared" si="6"/>
        <v>1.3</v>
      </c>
      <c r="AL19" s="448">
        <f t="shared" si="7"/>
        <v>18034.209528519998</v>
      </c>
      <c r="AM19" s="448">
        <f t="shared" si="7"/>
        <v>20725.345033129997</v>
      </c>
      <c r="AN19" s="450">
        <f t="shared" si="2"/>
        <v>14.9</v>
      </c>
      <c r="AO19" s="448">
        <f t="shared" si="8"/>
        <v>18034.209528519998</v>
      </c>
      <c r="AP19" s="448">
        <f t="shared" si="8"/>
        <v>20725.345033129997</v>
      </c>
      <c r="AQ19" s="450">
        <f t="shared" si="3"/>
        <v>14.9</v>
      </c>
      <c r="AR19" s="506"/>
      <c r="AS19" s="506"/>
    </row>
    <row r="20" spans="1:46" s="507" customFormat="1" ht="20.100000000000001" customHeight="1" x14ac:dyDescent="0.3">
      <c r="A20" s="472" t="s">
        <v>192</v>
      </c>
      <c r="B20" s="452">
        <v>236.07</v>
      </c>
      <c r="C20" s="450">
        <v>236.45500000000001</v>
      </c>
      <c r="D20" s="450">
        <f>IF(B20=0, "    ---- ", IF(ABS(ROUND(100/B20*C20-100,1))&lt;999,ROUND(100/B20*C20-100,1),IF(ROUND(100/B20*C20-100,1)&gt;999,999,-999)))</f>
        <v>0.2</v>
      </c>
      <c r="E20" s="452">
        <v>26383.56</v>
      </c>
      <c r="F20" s="450">
        <v>27840.57</v>
      </c>
      <c r="G20" s="450">
        <f t="shared" si="4"/>
        <v>5.5</v>
      </c>
      <c r="H20" s="452">
        <v>150.374</v>
      </c>
      <c r="I20" s="450">
        <v>126.7</v>
      </c>
      <c r="J20" s="450">
        <f t="shared" ref="J20:J28" si="9">IF(H20=0, "    ---- ", IF(ABS(ROUND(100/H20*I20-100,1))&lt;999,ROUND(100/H20*I20-100,1),IF(ROUND(100/H20*I20-100,1)&gt;999,999,-999)))</f>
        <v>-15.7</v>
      </c>
      <c r="K20" s="451">
        <v>848.7</v>
      </c>
      <c r="L20" s="448">
        <f>SUM(L21:L25)</f>
        <v>934</v>
      </c>
      <c r="M20" s="448">
        <f t="shared" ref="M20:M28" si="10">IF(K20=0, "    ---- ", IF(ABS(ROUND(100/K20*L20-100,1))&lt;999,ROUND(100/K20*L20-100,1),IF(ROUND(100/K20*L20-100,1)&gt;999,999,-999)))</f>
        <v>10.1</v>
      </c>
      <c r="N20" s="449">
        <v>140</v>
      </c>
      <c r="O20" s="622">
        <v>145</v>
      </c>
      <c r="P20" s="450">
        <f t="shared" ref="P20:P28" si="11">IF(N20=0, "    ---- ", IF(ABS(ROUND(100/N20*O20-100,1))&lt;999,ROUND(100/N20*O20-100,1),IF(ROUND(100/N20*O20-100,1)&gt;999,999,-999)))</f>
        <v>3.6</v>
      </c>
      <c r="Q20" s="451">
        <v>11306.25670573</v>
      </c>
      <c r="R20" s="448">
        <v>11611.930921510002</v>
      </c>
      <c r="S20" s="450">
        <f t="shared" si="0"/>
        <v>2.7</v>
      </c>
      <c r="T20" s="451">
        <v>345.31900000000002</v>
      </c>
      <c r="U20" s="532">
        <v>276.64699999999999</v>
      </c>
      <c r="V20" s="450">
        <f t="shared" ref="V20:V28" si="12">IF(T20=0, "    ---- ", IF(ABS(ROUND(100/T20*U20-100,1))&lt;999,ROUND(100/T20*U20-100,1),IF(ROUND(100/T20*U20-100,1)&gt;999,999,-999)))</f>
        <v>-19.899999999999999</v>
      </c>
      <c r="W20" s="451">
        <v>8984.23</v>
      </c>
      <c r="X20" s="448">
        <v>10042.89</v>
      </c>
      <c r="Y20" s="450">
        <f t="shared" ref="Y20:Y28" si="13">IF(W20=0, "    ---- ", IF(ABS(ROUND(100/W20*X20-100,1))&lt;999,ROUND(100/W20*X20-100,1),IF(ROUND(100/W20*X20-100,1)&gt;999,999,-999)))</f>
        <v>11.8</v>
      </c>
      <c r="Z20" s="451">
        <v>3064</v>
      </c>
      <c r="AA20" s="448">
        <v>3206</v>
      </c>
      <c r="AB20" s="450">
        <f t="shared" si="5"/>
        <v>4.5999999999999996</v>
      </c>
      <c r="AC20" s="451">
        <v>39</v>
      </c>
      <c r="AD20" s="448">
        <v>54</v>
      </c>
      <c r="AE20" s="450"/>
      <c r="AF20" s="451">
        <v>3516.8509999999997</v>
      </c>
      <c r="AG20" s="448">
        <f>SUM(AG21:AG25)</f>
        <v>3355.1519999999996</v>
      </c>
      <c r="AH20" s="450">
        <f t="shared" si="1"/>
        <v>-4.5999999999999996</v>
      </c>
      <c r="AI20" s="451">
        <v>15622</v>
      </c>
      <c r="AJ20" s="532">
        <f>SUM(AJ21:AJ25)</f>
        <v>16309.900000000001</v>
      </c>
      <c r="AK20" s="450">
        <f t="shared" si="6"/>
        <v>4.4000000000000004</v>
      </c>
      <c r="AL20" s="448">
        <f t="shared" si="7"/>
        <v>70457.360705730011</v>
      </c>
      <c r="AM20" s="448">
        <f t="shared" si="7"/>
        <v>73940.244921510006</v>
      </c>
      <c r="AN20" s="450">
        <f t="shared" si="2"/>
        <v>4.9000000000000004</v>
      </c>
      <c r="AO20" s="448">
        <f t="shared" si="8"/>
        <v>70636.360705730011</v>
      </c>
      <c r="AP20" s="448">
        <f t="shared" si="8"/>
        <v>74139.244921510006</v>
      </c>
      <c r="AQ20" s="450">
        <f t="shared" si="3"/>
        <v>5</v>
      </c>
      <c r="AR20" s="506"/>
      <c r="AS20" s="506"/>
    </row>
    <row r="21" spans="1:46" s="507" customFormat="1" ht="20.100000000000001" customHeight="1" x14ac:dyDescent="0.3">
      <c r="A21" s="472" t="s">
        <v>193</v>
      </c>
      <c r="B21" s="452">
        <v>3.06</v>
      </c>
      <c r="C21" s="450">
        <v>5.6390000000000002</v>
      </c>
      <c r="D21" s="450">
        <f>IF(B21=0, "    ---- ", IF(ABS(ROUND(100/B21*C21-100,1))&lt;999,ROUND(100/B21*C21-100,1),IF(ROUND(100/B21*C21-100,1)&gt;999,999,-999)))</f>
        <v>84.3</v>
      </c>
      <c r="E21" s="452">
        <v>1274.8409999999999</v>
      </c>
      <c r="F21" s="450">
        <v>1140.07</v>
      </c>
      <c r="G21" s="450">
        <f t="shared" si="4"/>
        <v>-10.6</v>
      </c>
      <c r="H21" s="452">
        <v>16.948</v>
      </c>
      <c r="I21" s="450">
        <v>18</v>
      </c>
      <c r="J21" s="450">
        <f t="shared" si="9"/>
        <v>6.2</v>
      </c>
      <c r="K21" s="451">
        <v>8.1999999999999993</v>
      </c>
      <c r="L21" s="448">
        <v>33</v>
      </c>
      <c r="M21" s="448">
        <f t="shared" si="10"/>
        <v>302.39999999999998</v>
      </c>
      <c r="N21" s="449"/>
      <c r="O21" s="622"/>
      <c r="P21" s="450" t="str">
        <f t="shared" si="11"/>
        <v xml:space="preserve">    ---- </v>
      </c>
      <c r="Q21" s="451">
        <v>526.58957499999997</v>
      </c>
      <c r="R21" s="448">
        <v>488.42259999999999</v>
      </c>
      <c r="S21" s="450">
        <f t="shared" si="0"/>
        <v>-7.2</v>
      </c>
      <c r="T21" s="451">
        <v>303.80500000000001</v>
      </c>
      <c r="U21" s="532">
        <v>274.17899999999997</v>
      </c>
      <c r="V21" s="450">
        <f t="shared" si="12"/>
        <v>-9.8000000000000007</v>
      </c>
      <c r="W21" s="451">
        <v>4.5999999999999996</v>
      </c>
      <c r="X21" s="448">
        <v>0</v>
      </c>
      <c r="Y21" s="450">
        <f t="shared" si="13"/>
        <v>-100</v>
      </c>
      <c r="Z21" s="451">
        <v>1457</v>
      </c>
      <c r="AA21" s="448">
        <v>1467</v>
      </c>
      <c r="AB21" s="450"/>
      <c r="AC21" s="451"/>
      <c r="AD21" s="448"/>
      <c r="AE21" s="450"/>
      <c r="AF21" s="451">
        <v>1.278</v>
      </c>
      <c r="AG21" s="448">
        <v>0.52700000000000002</v>
      </c>
      <c r="AH21" s="450">
        <f t="shared" si="1"/>
        <v>-58.8</v>
      </c>
      <c r="AI21" s="451">
        <v>75</v>
      </c>
      <c r="AJ21" s="532">
        <v>16.600000000000001</v>
      </c>
      <c r="AK21" s="450">
        <f t="shared" si="6"/>
        <v>-77.900000000000006</v>
      </c>
      <c r="AL21" s="448">
        <f t="shared" si="7"/>
        <v>3671.3215749999995</v>
      </c>
      <c r="AM21" s="448">
        <f t="shared" si="7"/>
        <v>3443.4375999999997</v>
      </c>
      <c r="AN21" s="450">
        <f t="shared" si="2"/>
        <v>-6.2</v>
      </c>
      <c r="AO21" s="448">
        <f t="shared" si="8"/>
        <v>3671.3215749999995</v>
      </c>
      <c r="AP21" s="448">
        <f t="shared" si="8"/>
        <v>3443.4375999999997</v>
      </c>
      <c r="AQ21" s="450">
        <f t="shared" si="3"/>
        <v>-6.2</v>
      </c>
      <c r="AR21" s="506"/>
      <c r="AS21" s="506"/>
    </row>
    <row r="22" spans="1:46" s="507" customFormat="1" ht="20.100000000000001" customHeight="1" x14ac:dyDescent="0.3">
      <c r="A22" s="472" t="s">
        <v>194</v>
      </c>
      <c r="B22" s="452">
        <v>233.01</v>
      </c>
      <c r="C22" s="450">
        <v>230.816</v>
      </c>
      <c r="D22" s="450">
        <f>IF(B22=0, "    ---- ", IF(ABS(ROUND(100/B22*C22-100,1))&lt;999,ROUND(100/B22*C22-100,1),IF(ROUND(100/B22*C22-100,1)&gt;999,999,-999)))</f>
        <v>-0.9</v>
      </c>
      <c r="E22" s="452">
        <v>25079.267</v>
      </c>
      <c r="F22" s="450">
        <v>26699.213</v>
      </c>
      <c r="G22" s="450">
        <f t="shared" si="4"/>
        <v>6.5</v>
      </c>
      <c r="H22" s="452">
        <v>115.589</v>
      </c>
      <c r="I22" s="450">
        <v>86.7</v>
      </c>
      <c r="J22" s="450">
        <f t="shared" si="9"/>
        <v>-25</v>
      </c>
      <c r="K22" s="451">
        <v>743.8</v>
      </c>
      <c r="L22" s="448">
        <v>803</v>
      </c>
      <c r="M22" s="448">
        <f t="shared" si="10"/>
        <v>8</v>
      </c>
      <c r="N22" s="449"/>
      <c r="O22" s="622"/>
      <c r="P22" s="450"/>
      <c r="Q22" s="451">
        <v>9034.93243841</v>
      </c>
      <c r="R22" s="448">
        <v>8925.6518685300016</v>
      </c>
      <c r="S22" s="450">
        <f t="shared" si="0"/>
        <v>-1.2</v>
      </c>
      <c r="T22" s="451"/>
      <c r="U22" s="532"/>
      <c r="V22" s="450" t="str">
        <f t="shared" si="12"/>
        <v xml:space="preserve">    ---- </v>
      </c>
      <c r="W22" s="451">
        <v>8979.2999999999993</v>
      </c>
      <c r="X22" s="448">
        <v>9865.57</v>
      </c>
      <c r="Y22" s="450">
        <f t="shared" si="13"/>
        <v>9.9</v>
      </c>
      <c r="Z22" s="451">
        <v>1610</v>
      </c>
      <c r="AA22" s="448">
        <v>1748</v>
      </c>
      <c r="AB22" s="450">
        <f t="shared" si="5"/>
        <v>8.6</v>
      </c>
      <c r="AC22" s="451"/>
      <c r="AD22" s="448"/>
      <c r="AE22" s="450"/>
      <c r="AF22" s="451">
        <v>3367.857</v>
      </c>
      <c r="AG22" s="448">
        <v>2878.6509999999998</v>
      </c>
      <c r="AH22" s="450">
        <f t="shared" si="1"/>
        <v>-14.5</v>
      </c>
      <c r="AI22" s="451">
        <v>14588</v>
      </c>
      <c r="AJ22" s="532">
        <v>15332.1</v>
      </c>
      <c r="AK22" s="450">
        <f t="shared" si="6"/>
        <v>5.0999999999999996</v>
      </c>
      <c r="AL22" s="448">
        <f t="shared" si="7"/>
        <v>63751.755438410008</v>
      </c>
      <c r="AM22" s="448">
        <f t="shared" si="7"/>
        <v>66569.701868529999</v>
      </c>
      <c r="AN22" s="450">
        <f t="shared" si="2"/>
        <v>4.4000000000000004</v>
      </c>
      <c r="AO22" s="448">
        <f t="shared" si="8"/>
        <v>63751.755438410008</v>
      </c>
      <c r="AP22" s="448">
        <f t="shared" si="8"/>
        <v>66569.701868529999</v>
      </c>
      <c r="AQ22" s="450">
        <f t="shared" si="3"/>
        <v>4.4000000000000004</v>
      </c>
      <c r="AR22" s="506"/>
      <c r="AS22" s="506"/>
    </row>
    <row r="23" spans="1:46" s="507" customFormat="1" ht="20.100000000000001" customHeight="1" x14ac:dyDescent="0.3">
      <c r="A23" s="472" t="s">
        <v>195</v>
      </c>
      <c r="B23" s="452"/>
      <c r="C23" s="450"/>
      <c r="D23" s="450"/>
      <c r="E23" s="452">
        <v>41.981999999999999</v>
      </c>
      <c r="F23" s="450">
        <v>9.3030000000000008</v>
      </c>
      <c r="G23" s="450">
        <f t="shared" si="4"/>
        <v>-77.8</v>
      </c>
      <c r="H23" s="452"/>
      <c r="I23" s="450"/>
      <c r="J23" s="450"/>
      <c r="K23" s="451"/>
      <c r="L23" s="448">
        <v>98</v>
      </c>
      <c r="M23" s="448" t="str">
        <f t="shared" si="10"/>
        <v xml:space="preserve">    ---- </v>
      </c>
      <c r="N23" s="449"/>
      <c r="O23" s="622"/>
      <c r="P23" s="450"/>
      <c r="Q23" s="451">
        <v>1142.0592833599999</v>
      </c>
      <c r="R23" s="448">
        <v>1685.7093903099999</v>
      </c>
      <c r="S23" s="450">
        <f t="shared" si="0"/>
        <v>47.6</v>
      </c>
      <c r="T23" s="451">
        <v>41.395000000000003</v>
      </c>
      <c r="U23" s="532">
        <v>2.4689999999999999</v>
      </c>
      <c r="V23" s="450">
        <f t="shared" si="12"/>
        <v>-94</v>
      </c>
      <c r="W23" s="451">
        <v>0.33</v>
      </c>
      <c r="X23" s="448">
        <v>177.32</v>
      </c>
      <c r="Y23" s="450">
        <f t="shared" si="13"/>
        <v>999</v>
      </c>
      <c r="Z23" s="451"/>
      <c r="AA23" s="448"/>
      <c r="AB23" s="450" t="str">
        <f t="shared" si="5"/>
        <v xml:space="preserve">    ---- </v>
      </c>
      <c r="AC23" s="451"/>
      <c r="AD23" s="448"/>
      <c r="AE23" s="450"/>
      <c r="AF23" s="451"/>
      <c r="AG23" s="448">
        <v>0</v>
      </c>
      <c r="AH23" s="450" t="str">
        <f t="shared" si="1"/>
        <v xml:space="preserve">    ---- </v>
      </c>
      <c r="AI23" s="451"/>
      <c r="AJ23" s="532"/>
      <c r="AK23" s="450" t="str">
        <f t="shared" si="6"/>
        <v xml:space="preserve">    ---- </v>
      </c>
      <c r="AL23" s="448">
        <f t="shared" si="7"/>
        <v>1225.7662833599998</v>
      </c>
      <c r="AM23" s="448">
        <f t="shared" si="7"/>
        <v>1972.8013903099998</v>
      </c>
      <c r="AN23" s="450">
        <f t="shared" si="2"/>
        <v>60.9</v>
      </c>
      <c r="AO23" s="448">
        <f t="shared" si="8"/>
        <v>1225.7662833599998</v>
      </c>
      <c r="AP23" s="448">
        <f t="shared" si="8"/>
        <v>1972.8013903099998</v>
      </c>
      <c r="AQ23" s="450">
        <f t="shared" si="3"/>
        <v>60.9</v>
      </c>
      <c r="AR23" s="506"/>
      <c r="AS23" s="506"/>
    </row>
    <row r="24" spans="1:46" s="507" customFormat="1" ht="20.100000000000001" customHeight="1" x14ac:dyDescent="0.3">
      <c r="A24" s="472" t="s">
        <v>196</v>
      </c>
      <c r="B24" s="452"/>
      <c r="C24" s="450"/>
      <c r="D24" s="450"/>
      <c r="E24" s="452"/>
      <c r="F24" s="450"/>
      <c r="G24" s="450"/>
      <c r="H24" s="452"/>
      <c r="I24" s="450"/>
      <c r="J24" s="450"/>
      <c r="K24" s="451"/>
      <c r="L24" s="448"/>
      <c r="M24" s="448"/>
      <c r="N24" s="449"/>
      <c r="O24" s="622"/>
      <c r="P24" s="450"/>
      <c r="Q24" s="451">
        <v>601.28937840000003</v>
      </c>
      <c r="R24" s="448">
        <v>510.96088317000005</v>
      </c>
      <c r="S24" s="450">
        <f t="shared" si="0"/>
        <v>-15</v>
      </c>
      <c r="T24" s="451"/>
      <c r="U24" s="532"/>
      <c r="V24" s="450"/>
      <c r="W24" s="451"/>
      <c r="X24" s="448">
        <v>0</v>
      </c>
      <c r="Y24" s="450"/>
      <c r="Z24" s="451">
        <v>-3</v>
      </c>
      <c r="AA24" s="448">
        <v>-9</v>
      </c>
      <c r="AB24" s="450">
        <f t="shared" si="5"/>
        <v>200</v>
      </c>
      <c r="AC24" s="451"/>
      <c r="AD24" s="448"/>
      <c r="AE24" s="450"/>
      <c r="AF24" s="451"/>
      <c r="AG24" s="448">
        <v>0.68200000000000005</v>
      </c>
      <c r="AH24" s="450"/>
      <c r="AI24" s="451">
        <v>959</v>
      </c>
      <c r="AJ24" s="532">
        <v>961.2</v>
      </c>
      <c r="AK24" s="450">
        <f t="shared" si="6"/>
        <v>0.2</v>
      </c>
      <c r="AL24" s="448">
        <f t="shared" si="7"/>
        <v>1557.2893784</v>
      </c>
      <c r="AM24" s="448">
        <f t="shared" si="7"/>
        <v>1463.8428831700001</v>
      </c>
      <c r="AN24" s="450">
        <f t="shared" si="2"/>
        <v>-6</v>
      </c>
      <c r="AO24" s="448">
        <f t="shared" si="8"/>
        <v>1557.2893784</v>
      </c>
      <c r="AP24" s="448">
        <f t="shared" si="8"/>
        <v>1463.8428831700001</v>
      </c>
      <c r="AQ24" s="450">
        <f t="shared" si="3"/>
        <v>-6</v>
      </c>
      <c r="AR24" s="506"/>
      <c r="AS24" s="506"/>
    </row>
    <row r="25" spans="1:46" s="507" customFormat="1" ht="20.100000000000001" customHeight="1" x14ac:dyDescent="0.3">
      <c r="A25" s="472" t="s">
        <v>197</v>
      </c>
      <c r="B25" s="452"/>
      <c r="C25" s="450"/>
      <c r="D25" s="450"/>
      <c r="E25" s="452">
        <v>-12.53</v>
      </c>
      <c r="F25" s="450">
        <v>-8.016</v>
      </c>
      <c r="G25" s="450">
        <f t="shared" si="4"/>
        <v>-36</v>
      </c>
      <c r="H25" s="452">
        <v>17.427</v>
      </c>
      <c r="I25" s="450">
        <v>22</v>
      </c>
      <c r="J25" s="450">
        <f t="shared" si="9"/>
        <v>26.2</v>
      </c>
      <c r="K25" s="451">
        <v>96.7</v>
      </c>
      <c r="L25" s="448"/>
      <c r="M25" s="448"/>
      <c r="N25" s="449">
        <v>140</v>
      </c>
      <c r="O25" s="622">
        <v>145</v>
      </c>
      <c r="P25" s="450"/>
      <c r="Q25" s="451">
        <v>1.38603056</v>
      </c>
      <c r="R25" s="448">
        <v>1.1861794999999999</v>
      </c>
      <c r="S25" s="450">
        <f t="shared" si="0"/>
        <v>-14.4</v>
      </c>
      <c r="T25" s="451"/>
      <c r="U25" s="532"/>
      <c r="V25" s="450"/>
      <c r="W25" s="451"/>
      <c r="X25" s="448">
        <v>0</v>
      </c>
      <c r="Y25" s="450"/>
      <c r="Z25" s="451"/>
      <c r="AA25" s="448"/>
      <c r="AB25" s="450"/>
      <c r="AC25" s="451">
        <v>39</v>
      </c>
      <c r="AD25" s="448">
        <v>54</v>
      </c>
      <c r="AE25" s="450"/>
      <c r="AF25" s="451">
        <v>147.71600000000001</v>
      </c>
      <c r="AG25" s="448">
        <v>475.29199999999997</v>
      </c>
      <c r="AH25" s="450">
        <f t="shared" si="1"/>
        <v>221.8</v>
      </c>
      <c r="AI25" s="451"/>
      <c r="AJ25" s="532"/>
      <c r="AK25" s="450" t="str">
        <f t="shared" si="6"/>
        <v xml:space="preserve">    ---- </v>
      </c>
      <c r="AL25" s="448">
        <f t="shared" si="7"/>
        <v>250.69903056000001</v>
      </c>
      <c r="AM25" s="448">
        <f t="shared" si="7"/>
        <v>490.46217949999999</v>
      </c>
      <c r="AN25" s="450">
        <f t="shared" si="2"/>
        <v>95.6</v>
      </c>
      <c r="AO25" s="448">
        <f t="shared" si="8"/>
        <v>429.69903055999998</v>
      </c>
      <c r="AP25" s="448">
        <f t="shared" si="8"/>
        <v>689.46217950000005</v>
      </c>
      <c r="AQ25" s="450">
        <f t="shared" si="3"/>
        <v>60.5</v>
      </c>
      <c r="AR25" s="506"/>
      <c r="AS25" s="506"/>
    </row>
    <row r="26" spans="1:46" s="507" customFormat="1" ht="20.100000000000001" customHeight="1" x14ac:dyDescent="0.3">
      <c r="A26" s="472" t="s">
        <v>198</v>
      </c>
      <c r="B26" s="452"/>
      <c r="C26" s="450"/>
      <c r="D26" s="450"/>
      <c r="E26" s="452">
        <v>0</v>
      </c>
      <c r="F26" s="450"/>
      <c r="G26" s="450"/>
      <c r="H26" s="452"/>
      <c r="I26" s="450"/>
      <c r="J26" s="450"/>
      <c r="K26" s="451"/>
      <c r="L26" s="448"/>
      <c r="M26" s="448"/>
      <c r="N26" s="449"/>
      <c r="O26" s="622"/>
      <c r="P26" s="450"/>
      <c r="Q26" s="451"/>
      <c r="R26" s="448"/>
      <c r="S26" s="450"/>
      <c r="T26" s="451"/>
      <c r="U26" s="532"/>
      <c r="V26" s="450"/>
      <c r="W26" s="451"/>
      <c r="X26" s="448"/>
      <c r="Y26" s="450"/>
      <c r="Z26" s="451"/>
      <c r="AA26" s="448"/>
      <c r="AB26" s="450"/>
      <c r="AC26" s="451"/>
      <c r="AD26" s="448"/>
      <c r="AE26" s="450"/>
      <c r="AF26" s="451"/>
      <c r="AG26" s="448"/>
      <c r="AH26" s="450"/>
      <c r="AI26" s="451"/>
      <c r="AJ26" s="532"/>
      <c r="AK26" s="450"/>
      <c r="AL26" s="448">
        <f t="shared" si="7"/>
        <v>0</v>
      </c>
      <c r="AM26" s="448">
        <f t="shared" si="7"/>
        <v>0</v>
      </c>
      <c r="AN26" s="450" t="str">
        <f t="shared" si="2"/>
        <v xml:space="preserve">    ---- </v>
      </c>
      <c r="AO26" s="448">
        <f t="shared" si="8"/>
        <v>0</v>
      </c>
      <c r="AP26" s="448">
        <f t="shared" si="8"/>
        <v>0</v>
      </c>
      <c r="AQ26" s="450" t="str">
        <f t="shared" si="3"/>
        <v xml:space="preserve">    ---- </v>
      </c>
      <c r="AR26" s="506"/>
      <c r="AS26" s="506"/>
    </row>
    <row r="27" spans="1:46" s="507" customFormat="1" ht="20.100000000000001" customHeight="1" x14ac:dyDescent="0.3">
      <c r="A27" s="473" t="s">
        <v>199</v>
      </c>
      <c r="B27" s="452">
        <v>236.07</v>
      </c>
      <c r="C27" s="450">
        <v>236.45500000000001</v>
      </c>
      <c r="D27" s="450">
        <f>IF(B27=0, "    ---- ", IF(ABS(ROUND(100/B27*C27-100,1))&lt;999,ROUND(100/B27*C27-100,1),IF(ROUND(100/B27*C27-100,1)&gt;999,999,-999)))</f>
        <v>0.2</v>
      </c>
      <c r="E27" s="452">
        <v>30314.814000000002</v>
      </c>
      <c r="F27" s="450">
        <v>30780.032999999999</v>
      </c>
      <c r="G27" s="450">
        <f t="shared" si="4"/>
        <v>1.5</v>
      </c>
      <c r="H27" s="452">
        <v>178.73</v>
      </c>
      <c r="I27" s="450">
        <v>157.4</v>
      </c>
      <c r="J27" s="450">
        <f t="shared" si="9"/>
        <v>-11.9</v>
      </c>
      <c r="K27" s="451">
        <v>848.7</v>
      </c>
      <c r="L27" s="448">
        <f>SUM(L14+L15+L16+L20+L26)</f>
        <v>934</v>
      </c>
      <c r="M27" s="448">
        <f t="shared" si="10"/>
        <v>10.1</v>
      </c>
      <c r="N27" s="449">
        <v>140</v>
      </c>
      <c r="O27" s="622">
        <v>145</v>
      </c>
      <c r="P27" s="450">
        <f t="shared" si="11"/>
        <v>3.6</v>
      </c>
      <c r="Q27" s="451">
        <v>32915.94966156</v>
      </c>
      <c r="R27" s="448">
        <v>35634.287844769999</v>
      </c>
      <c r="S27" s="450">
        <f t="shared" si="0"/>
        <v>8.3000000000000007</v>
      </c>
      <c r="T27" s="451">
        <v>551.37099999999998</v>
      </c>
      <c r="U27" s="532">
        <v>506.149</v>
      </c>
      <c r="V27" s="450">
        <f t="shared" si="12"/>
        <v>-8.1999999999999993</v>
      </c>
      <c r="W27" s="451">
        <v>8984.23</v>
      </c>
      <c r="X27" s="448">
        <v>10042.89</v>
      </c>
      <c r="Y27" s="450">
        <f t="shared" si="13"/>
        <v>11.8</v>
      </c>
      <c r="Z27" s="451">
        <v>8299</v>
      </c>
      <c r="AA27" s="448">
        <v>8692</v>
      </c>
      <c r="AB27" s="450">
        <f t="shared" si="5"/>
        <v>4.7</v>
      </c>
      <c r="AC27" s="451">
        <v>39</v>
      </c>
      <c r="AD27" s="448">
        <v>54</v>
      </c>
      <c r="AE27" s="450"/>
      <c r="AF27" s="451">
        <v>5593.4849999999997</v>
      </c>
      <c r="AG27" s="448">
        <f>SUM(AG14+AG15+AG16+AG20+AG26)</f>
        <v>5756.6009999999997</v>
      </c>
      <c r="AH27" s="450">
        <f t="shared" si="1"/>
        <v>2.9</v>
      </c>
      <c r="AI27" s="451">
        <v>32382</v>
      </c>
      <c r="AJ27" s="532">
        <f>SUM(AJ14+AJ15+AJ16+AJ20+AJ26)</f>
        <v>32614.400000000001</v>
      </c>
      <c r="AK27" s="450">
        <f t="shared" si="6"/>
        <v>0.7</v>
      </c>
      <c r="AL27" s="448">
        <f t="shared" si="7"/>
        <v>120304.34966156</v>
      </c>
      <c r="AM27" s="448">
        <f t="shared" si="7"/>
        <v>125354.21584476999</v>
      </c>
      <c r="AN27" s="450">
        <f t="shared" si="2"/>
        <v>4.2</v>
      </c>
      <c r="AO27" s="448">
        <f t="shared" si="8"/>
        <v>120483.34966156</v>
      </c>
      <c r="AP27" s="448">
        <f t="shared" si="8"/>
        <v>125553.21584476999</v>
      </c>
      <c r="AQ27" s="450">
        <f t="shared" si="3"/>
        <v>4.2</v>
      </c>
      <c r="AR27" s="506"/>
      <c r="AS27" s="506"/>
    </row>
    <row r="28" spans="1:46" s="507" customFormat="1" ht="20.100000000000001" customHeight="1" x14ac:dyDescent="0.3">
      <c r="A28" s="472" t="s">
        <v>200</v>
      </c>
      <c r="B28" s="452">
        <v>162.91400000000002</v>
      </c>
      <c r="C28" s="450">
        <v>241.16899999999998</v>
      </c>
      <c r="D28" s="450">
        <f>IF(B28=0, "    ---- ", IF(ABS(ROUND(100/B28*C28-100,1))&lt;999,ROUND(100/B28*C28-100,1),IF(ROUND(100/B28*C28-100,1)&gt;999,999,-999)))</f>
        <v>48</v>
      </c>
      <c r="E28" s="452">
        <v>829.52600000000007</v>
      </c>
      <c r="F28" s="450">
        <v>919.72600000000011</v>
      </c>
      <c r="G28" s="450">
        <f t="shared" si="4"/>
        <v>10.9</v>
      </c>
      <c r="H28" s="452">
        <v>323.74099999999999</v>
      </c>
      <c r="I28" s="450">
        <v>378.6</v>
      </c>
      <c r="J28" s="450">
        <f t="shared" si="9"/>
        <v>16.899999999999999</v>
      </c>
      <c r="K28" s="451">
        <v>226.4</v>
      </c>
      <c r="L28" s="448">
        <f>51+144+142+13</f>
        <v>350</v>
      </c>
      <c r="M28" s="448">
        <f t="shared" si="10"/>
        <v>54.6</v>
      </c>
      <c r="N28" s="449"/>
      <c r="O28" s="622"/>
      <c r="P28" s="450" t="str">
        <f t="shared" si="11"/>
        <v xml:space="preserve">    ---- </v>
      </c>
      <c r="Q28" s="451">
        <v>4888.9806054799992</v>
      </c>
      <c r="R28" s="448">
        <v>11470.465678930001</v>
      </c>
      <c r="S28" s="450">
        <f t="shared" si="0"/>
        <v>134.6</v>
      </c>
      <c r="T28" s="451">
        <v>38.880000000000003</v>
      </c>
      <c r="U28" s="532">
        <v>44.244999999999997</v>
      </c>
      <c r="V28" s="450">
        <f t="shared" si="12"/>
        <v>13.8</v>
      </c>
      <c r="W28" s="451">
        <v>1293</v>
      </c>
      <c r="X28" s="448">
        <v>836</v>
      </c>
      <c r="Y28" s="450">
        <f t="shared" si="13"/>
        <v>-35.299999999999997</v>
      </c>
      <c r="Z28" s="451">
        <v>959</v>
      </c>
      <c r="AA28" s="448">
        <v>1250</v>
      </c>
      <c r="AB28" s="450">
        <f t="shared" si="5"/>
        <v>30.3</v>
      </c>
      <c r="AC28" s="451"/>
      <c r="AD28" s="448"/>
      <c r="AE28" s="450" t="str">
        <f>IF(AC28=0, "    ---- ", IF(ABS(ROUND(100/AC28*AD28-100,1))&lt;999,ROUND(100/AC28*AD28-100,1),IF(ROUND(100/AC28*AD28-100,1)&gt;999,999,-999)))</f>
        <v xml:space="preserve">    ---- </v>
      </c>
      <c r="AF28" s="451">
        <v>675.73900000000003</v>
      </c>
      <c r="AG28" s="448">
        <v>583.51400000000001</v>
      </c>
      <c r="AH28" s="450">
        <f t="shared" si="1"/>
        <v>-13.6</v>
      </c>
      <c r="AI28" s="451">
        <v>2222</v>
      </c>
      <c r="AJ28" s="532">
        <f>355.6+1300.5+1576.1+24.6</f>
        <v>3256.7999999999997</v>
      </c>
      <c r="AK28" s="450">
        <f t="shared" si="6"/>
        <v>46.6</v>
      </c>
      <c r="AL28" s="448">
        <f t="shared" si="7"/>
        <v>11620.180605479998</v>
      </c>
      <c r="AM28" s="448">
        <f t="shared" si="7"/>
        <v>19330.519678930003</v>
      </c>
      <c r="AN28" s="450">
        <f t="shared" si="2"/>
        <v>66.400000000000006</v>
      </c>
      <c r="AO28" s="448">
        <f t="shared" si="8"/>
        <v>11620.180605479998</v>
      </c>
      <c r="AP28" s="448">
        <f t="shared" si="8"/>
        <v>19330.519678930003</v>
      </c>
      <c r="AQ28" s="450">
        <f t="shared" si="3"/>
        <v>66.400000000000006</v>
      </c>
      <c r="AR28" s="506"/>
      <c r="AS28" s="506"/>
    </row>
    <row r="29" spans="1:46" s="507" customFormat="1" ht="20.100000000000001" customHeight="1" x14ac:dyDescent="0.3">
      <c r="A29" s="472" t="s">
        <v>201</v>
      </c>
      <c r="B29" s="452">
        <v>398.98399999999998</v>
      </c>
      <c r="C29" s="450">
        <v>477.62400000000002</v>
      </c>
      <c r="D29" s="450">
        <f>IF(B29=0, "    ---- ", IF(ABS(ROUND(100/B29*C29-100,1))&lt;999,ROUND(100/B29*C29-100,1),IF(ROUND(100/B29*C29-100,1)&gt;999,999,-999)))</f>
        <v>19.7</v>
      </c>
      <c r="E29" s="452">
        <v>31144.340000000004</v>
      </c>
      <c r="F29" s="450">
        <v>31699.758999999998</v>
      </c>
      <c r="G29" s="450">
        <f>IF(E29=0, "    ---- ", IF(ABS(ROUND(100/E29*F29-100,1))&lt;999,ROUND(100/E29*F29-100,1),IF(ROUND(100/E29*F29-100,1)&gt;999,999,-999)))</f>
        <v>1.8</v>
      </c>
      <c r="H29" s="452">
        <v>502.471</v>
      </c>
      <c r="I29" s="450">
        <v>536</v>
      </c>
      <c r="J29" s="450">
        <f>IF(H29=0, "    ---- ", IF(ABS(ROUND(100/H29*I29-100,1))&lt;999,ROUND(100/H29*I29-100,1),IF(ROUND(100/H29*I29-100,1)&gt;999,999,-999)))</f>
        <v>6.7</v>
      </c>
      <c r="K29" s="452">
        <v>1075.1000000000001</v>
      </c>
      <c r="L29" s="450">
        <f>SUM(L27+L28)</f>
        <v>1284</v>
      </c>
      <c r="M29" s="450">
        <f>IF(K29=0, "    ---- ", IF(ABS(ROUND(100/K29*L29-100,1))&lt;999,ROUND(100/K29*L29-100,1),IF(ROUND(100/K29*L29-100,1)&gt;999,999,-999)))</f>
        <v>19.399999999999999</v>
      </c>
      <c r="N29" s="452">
        <v>140</v>
      </c>
      <c r="O29" s="450">
        <v>145</v>
      </c>
      <c r="P29" s="450">
        <f>IF(N29=0, "    ---- ", IF(ABS(ROUND(100/N29*O29-100,1))&lt;999,ROUND(100/N29*O29-100,1),IF(ROUND(100/N29*O29-100,1)&gt;999,999,-999)))</f>
        <v>3.6</v>
      </c>
      <c r="Q29" s="452">
        <v>37804.930267039999</v>
      </c>
      <c r="R29" s="450">
        <v>47104.753523699997</v>
      </c>
      <c r="S29" s="450">
        <f>IF(Q29=0, "    ---- ", IF(ABS(ROUND(100/Q29*R29-100,1))&lt;999,ROUND(100/Q29*R29-100,1),IF(ROUND(100/Q29*R29-100,1)&gt;999,999,-999)))</f>
        <v>24.6</v>
      </c>
      <c r="T29" s="452">
        <v>590.25099999999998</v>
      </c>
      <c r="U29" s="533">
        <v>550.39400000000001</v>
      </c>
      <c r="V29" s="450">
        <f>IF(T29=0, "    ---- ", IF(ABS(ROUND(100/T29*U29-100,1))&lt;999,ROUND(100/T29*U29-100,1),IF(ROUND(100/T29*U29-100,1)&gt;999,999,-999)))</f>
        <v>-6.8</v>
      </c>
      <c r="W29" s="452">
        <v>10277.23</v>
      </c>
      <c r="X29" s="450">
        <v>10878.89</v>
      </c>
      <c r="Y29" s="450">
        <f>IF(W29=0, "    ---- ", IF(ABS(ROUND(100/W29*X29-100,1))&lt;999,ROUND(100/W29*X29-100,1),IF(ROUND(100/W29*X29-100,1)&gt;999,999,-999)))</f>
        <v>5.9</v>
      </c>
      <c r="Z29" s="452">
        <v>9258</v>
      </c>
      <c r="AA29" s="450">
        <v>9942</v>
      </c>
      <c r="AB29" s="450">
        <f>IF(Z29=0, "    ---- ", IF(ABS(ROUND(100/Z29*AA29-100,1))&lt;999,ROUND(100/Z29*AA29-100,1),IF(ROUND(100/Z29*AA29-100,1)&gt;999,999,-999)))</f>
        <v>7.4</v>
      </c>
      <c r="AC29" s="452">
        <v>39</v>
      </c>
      <c r="AD29" s="450">
        <v>54</v>
      </c>
      <c r="AE29" s="450">
        <f>IF(AC29=0, "    ---- ", IF(ABS(ROUND(100/AC29*AD29-100,1))&lt;999,ROUND(100/AC29*AD29-100,1),IF(ROUND(100/AC29*AD29-100,1)&gt;999,999,-999)))</f>
        <v>38.5</v>
      </c>
      <c r="AF29" s="452">
        <v>6269.2240000000002</v>
      </c>
      <c r="AG29" s="450">
        <f>SUM(AG27+AG28)</f>
        <v>6340.1149999999998</v>
      </c>
      <c r="AH29" s="450">
        <f>IF(AF29=0, "    ---- ", IF(ABS(ROUND(100/AF29*AG29-100,1))&lt;999,ROUND(100/AF29*AG29-100,1),IF(ROUND(100/AF29*AG29-100,1)&gt;999,999,-999)))</f>
        <v>1.1000000000000001</v>
      </c>
      <c r="AI29" s="452">
        <v>34604.5</v>
      </c>
      <c r="AJ29" s="533">
        <f>SUM(AJ27+AJ28)</f>
        <v>35871.200000000004</v>
      </c>
      <c r="AK29" s="450">
        <f>IF(AI29=0, "    ---- ", IF(ABS(ROUND(100/AI29*AJ29-100,1))&lt;999,ROUND(100/AI29*AJ29-100,1),IF(ROUND(100/AI29*AJ29-100,1)&gt;999,999,-999)))</f>
        <v>3.7</v>
      </c>
      <c r="AL29" s="448">
        <f t="shared" si="7"/>
        <v>131925.03026704001</v>
      </c>
      <c r="AM29" s="448">
        <f t="shared" si="7"/>
        <v>144684.73552370002</v>
      </c>
      <c r="AN29" s="450">
        <f>IF(AL29=0, "    ---- ", IF(ABS(ROUND(100/AL29*AM29-100,1))&lt;999,ROUND(100/AL29*AM29-100,1),IF(ROUND(100/AL29*AM29-100,1)&gt;999,999,-999)))</f>
        <v>9.6999999999999993</v>
      </c>
      <c r="AO29" s="448">
        <f t="shared" si="8"/>
        <v>132104.03026704001</v>
      </c>
      <c r="AP29" s="448">
        <f t="shared" si="8"/>
        <v>144883.73552370002</v>
      </c>
      <c r="AQ29" s="453">
        <f t="shared" si="3"/>
        <v>9.6999999999999993</v>
      </c>
      <c r="AR29" s="506"/>
      <c r="AS29" s="506"/>
      <c r="AT29" s="508"/>
    </row>
    <row r="30" spans="1:46" s="478" customFormat="1" ht="20.100000000000001" customHeight="1" x14ac:dyDescent="0.3">
      <c r="A30" s="472"/>
      <c r="B30" s="441"/>
      <c r="C30" s="439"/>
      <c r="D30" s="454"/>
      <c r="E30" s="441"/>
      <c r="F30" s="439"/>
      <c r="G30" s="454"/>
      <c r="H30" s="441"/>
      <c r="I30" s="439"/>
      <c r="J30" s="454"/>
      <c r="K30" s="456"/>
      <c r="L30" s="454"/>
      <c r="M30" s="439"/>
      <c r="N30" s="441"/>
      <c r="O30" s="439"/>
      <c r="P30" s="340"/>
      <c r="Q30" s="441"/>
      <c r="R30" s="439"/>
      <c r="S30" s="340"/>
      <c r="T30" s="441"/>
      <c r="U30" s="571"/>
      <c r="V30" s="340"/>
      <c r="W30" s="441"/>
      <c r="X30" s="439"/>
      <c r="Y30" s="340"/>
      <c r="Z30" s="441"/>
      <c r="AA30" s="439"/>
      <c r="AB30" s="340"/>
      <c r="AC30" s="441"/>
      <c r="AD30" s="439"/>
      <c r="AE30" s="340"/>
      <c r="AF30" s="441"/>
      <c r="AG30" s="439"/>
      <c r="AH30" s="340"/>
      <c r="AI30" s="441"/>
      <c r="AJ30" s="571"/>
      <c r="AK30" s="340"/>
      <c r="AL30" s="439"/>
      <c r="AM30" s="439"/>
      <c r="AN30" s="340"/>
      <c r="AO30" s="439"/>
      <c r="AP30" s="439"/>
      <c r="AQ30" s="455"/>
      <c r="AR30" s="505"/>
      <c r="AS30" s="505"/>
    </row>
    <row r="31" spans="1:46" s="478" customFormat="1" ht="20.100000000000001" customHeight="1" x14ac:dyDescent="0.3">
      <c r="A31" s="470" t="s">
        <v>202</v>
      </c>
      <c r="B31" s="456"/>
      <c r="C31" s="454"/>
      <c r="D31" s="454"/>
      <c r="E31" s="456"/>
      <c r="F31" s="454"/>
      <c r="G31" s="454"/>
      <c r="H31" s="456"/>
      <c r="I31" s="454"/>
      <c r="J31" s="454"/>
      <c r="K31" s="456"/>
      <c r="L31" s="454"/>
      <c r="M31" s="439"/>
      <c r="N31" s="456"/>
      <c r="O31" s="454"/>
      <c r="P31" s="340"/>
      <c r="Q31" s="456"/>
      <c r="R31" s="454"/>
      <c r="S31" s="340"/>
      <c r="T31" s="456"/>
      <c r="U31" s="582"/>
      <c r="V31" s="340"/>
      <c r="W31" s="456"/>
      <c r="X31" s="454"/>
      <c r="Y31" s="340"/>
      <c r="Z31" s="456"/>
      <c r="AA31" s="454"/>
      <c r="AB31" s="340"/>
      <c r="AC31" s="456"/>
      <c r="AD31" s="454"/>
      <c r="AE31" s="340"/>
      <c r="AF31" s="456"/>
      <c r="AG31" s="454"/>
      <c r="AH31" s="340"/>
      <c r="AI31" s="456"/>
      <c r="AJ31" s="582"/>
      <c r="AK31" s="340"/>
      <c r="AL31" s="439"/>
      <c r="AM31" s="439"/>
      <c r="AN31" s="340"/>
      <c r="AO31" s="439"/>
      <c r="AP31" s="439"/>
      <c r="AQ31" s="455"/>
      <c r="AR31" s="505"/>
      <c r="AS31" s="505"/>
    </row>
    <row r="32" spans="1:46" s="478" customFormat="1" ht="20.100000000000001" customHeight="1" x14ac:dyDescent="0.3">
      <c r="A32" s="470" t="s">
        <v>203</v>
      </c>
      <c r="B32" s="456"/>
      <c r="C32" s="454"/>
      <c r="D32" s="340"/>
      <c r="E32" s="456"/>
      <c r="F32" s="454"/>
      <c r="G32" s="340"/>
      <c r="H32" s="456"/>
      <c r="I32" s="454"/>
      <c r="J32" s="340"/>
      <c r="K32" s="456"/>
      <c r="L32" s="454"/>
      <c r="M32" s="439"/>
      <c r="N32" s="456"/>
      <c r="O32" s="454"/>
      <c r="P32" s="340"/>
      <c r="Q32" s="456"/>
      <c r="R32" s="454"/>
      <c r="S32" s="340"/>
      <c r="T32" s="456"/>
      <c r="U32" s="582"/>
      <c r="V32" s="340"/>
      <c r="W32" s="456"/>
      <c r="X32" s="454"/>
      <c r="Y32" s="340"/>
      <c r="Z32" s="456"/>
      <c r="AA32" s="454"/>
      <c r="AB32" s="340"/>
      <c r="AC32" s="456"/>
      <c r="AD32" s="454"/>
      <c r="AE32" s="340"/>
      <c r="AF32" s="456"/>
      <c r="AG32" s="454"/>
      <c r="AH32" s="340"/>
      <c r="AI32" s="456"/>
      <c r="AJ32" s="582"/>
      <c r="AK32" s="340"/>
      <c r="AL32" s="439"/>
      <c r="AM32" s="439"/>
      <c r="AN32" s="340"/>
      <c r="AO32" s="439"/>
      <c r="AP32" s="439"/>
      <c r="AQ32" s="455"/>
      <c r="AR32" s="505"/>
      <c r="AS32" s="505"/>
    </row>
    <row r="33" spans="1:46" s="478" customFormat="1" ht="20.100000000000001" customHeight="1" x14ac:dyDescent="0.3">
      <c r="A33" s="472" t="s">
        <v>204</v>
      </c>
      <c r="B33" s="456"/>
      <c r="C33" s="454"/>
      <c r="D33" s="454"/>
      <c r="E33" s="456">
        <v>33.473999999999997</v>
      </c>
      <c r="F33" s="454">
        <v>33.491</v>
      </c>
      <c r="G33" s="454">
        <f t="shared" ref="G33:G91" si="14">IF(E33=0, "    ---- ", IF(ABS(ROUND(100/E33*F33-100,1))&lt;999,ROUND(100/E33*F33-100,1),IF(ROUND(100/E33*F33-100,1)&gt;999,999,-999)))</f>
        <v>0.1</v>
      </c>
      <c r="H33" s="456"/>
      <c r="I33" s="454"/>
      <c r="J33" s="454"/>
      <c r="K33" s="456"/>
      <c r="L33" s="454"/>
      <c r="M33" s="439"/>
      <c r="N33" s="456"/>
      <c r="O33" s="454"/>
      <c r="P33" s="340"/>
      <c r="Q33" s="456"/>
      <c r="R33" s="454"/>
      <c r="S33" s="340"/>
      <c r="T33" s="456"/>
      <c r="U33" s="582"/>
      <c r="V33" s="340"/>
      <c r="W33" s="456"/>
      <c r="X33" s="454"/>
      <c r="Y33" s="340"/>
      <c r="Z33" s="456"/>
      <c r="AA33" s="454"/>
      <c r="AB33" s="340" t="str">
        <f t="shared" ref="AB33:AB42" si="15">IF(Z33=0, "    ---- ", IF(ABS(ROUND(100/Z33*AA33-100,1))&lt;999,ROUND(100/Z33*AA33-100,1),IF(ROUND(100/Z33*AA33-100,1)&gt;999,999,-999)))</f>
        <v xml:space="preserve">    ---- </v>
      </c>
      <c r="AC33" s="456"/>
      <c r="AD33" s="454"/>
      <c r="AE33" s="340"/>
      <c r="AF33" s="456">
        <v>0.98099999999999998</v>
      </c>
      <c r="AG33" s="454">
        <v>0.99299999999999999</v>
      </c>
      <c r="AH33" s="340">
        <f t="shared" ref="AH33:AH91" si="16">IF(AF33=0, "    ---- ", IF(ABS(ROUND(100/AF33*AG33-100,1))&lt;999,ROUND(100/AF33*AG33-100,1),IF(ROUND(100/AF33*AG33-100,1)&gt;999,999,-999)))</f>
        <v>1.2</v>
      </c>
      <c r="AI33" s="456"/>
      <c r="AJ33" s="582"/>
      <c r="AK33" s="340"/>
      <c r="AL33" s="439">
        <f>B33+E33+H33+K33+Q33+T33+W33+Z33+AF33+AI33</f>
        <v>34.454999999999998</v>
      </c>
      <c r="AM33" s="439">
        <f>C33+F33+I33+L33+R33+U33+X33+AA33+AG33+AJ33</f>
        <v>34.484000000000002</v>
      </c>
      <c r="AN33" s="340">
        <f t="shared" ref="AN33:AN91" si="17">IF(AL33=0, "    ---- ", IF(ABS(ROUND(100/AL33*AM33-100,1))&lt;999,ROUND(100/AL33*AM33-100,1),IF(ROUND(100/AL33*AM33-100,1)&gt;999,999,-999)))</f>
        <v>0.1</v>
      </c>
      <c r="AO33" s="439">
        <f>B33+E33+H33+K33+N33+Q33+T33+W33+Z33+AC33+AF33+AI33</f>
        <v>34.454999999999998</v>
      </c>
      <c r="AP33" s="439">
        <f>C33+F33+I33+L33+O33+R33+U33+X33+AA33+AD33+AG33+AJ33</f>
        <v>34.484000000000002</v>
      </c>
      <c r="AQ33" s="455">
        <f t="shared" ref="AQ33:AQ91" si="18">IF(AO33=0, "    ---- ", IF(ABS(ROUND(100/AO33*AP33-100,1))&lt;999,ROUND(100/AO33*AP33-100,1),IF(ROUND(100/AO33*AP33-100,1)&gt;999,999,-999)))</f>
        <v>0.1</v>
      </c>
      <c r="AR33" s="505"/>
      <c r="AS33" s="505"/>
      <c r="AT33" s="509"/>
    </row>
    <row r="34" spans="1:46" s="478" customFormat="1" ht="20.100000000000001" customHeight="1" x14ac:dyDescent="0.3">
      <c r="A34" s="472" t="s">
        <v>205</v>
      </c>
      <c r="B34" s="456"/>
      <c r="C34" s="454"/>
      <c r="D34" s="454"/>
      <c r="E34" s="456">
        <v>21135.629000000001</v>
      </c>
      <c r="F34" s="454">
        <v>20803.348000000002</v>
      </c>
      <c r="G34" s="454">
        <f t="shared" si="14"/>
        <v>-1.6</v>
      </c>
      <c r="H34" s="456"/>
      <c r="I34" s="454"/>
      <c r="J34" s="454"/>
      <c r="K34" s="456"/>
      <c r="L34" s="454">
        <v>872</v>
      </c>
      <c r="M34" s="439"/>
      <c r="N34" s="456"/>
      <c r="O34" s="454"/>
      <c r="P34" s="340"/>
      <c r="Q34" s="456">
        <v>56808.279629080003</v>
      </c>
      <c r="R34" s="454">
        <v>60385.22796425</v>
      </c>
      <c r="S34" s="340">
        <f>IF(Q34=0, "    ---- ", IF(ABS(ROUND(100/Q34*R34-100,1))&lt;999,ROUND(100/Q34*R34-100,1),IF(ROUND(100/Q34*R34-100,1)&gt;999,999,-999)))</f>
        <v>6.3</v>
      </c>
      <c r="T34" s="456">
        <v>189.69</v>
      </c>
      <c r="U34" s="582">
        <v>203.32400000000001</v>
      </c>
      <c r="V34" s="340">
        <f>IF(T34=0, "    ---- ", IF(ABS(ROUND(100/T34*U34-100,1))&lt;999,ROUND(100/T34*U34-100,1),IF(ROUND(100/T34*U34-100,1)&gt;999,999,-999)))</f>
        <v>7.2</v>
      </c>
      <c r="W34" s="456">
        <v>5203.7934827399995</v>
      </c>
      <c r="X34" s="454">
        <v>6189.5518490700006</v>
      </c>
      <c r="Y34" s="340">
        <f t="shared" ref="Y34:Y91" si="19">IF(W34=0, "    ---- ", IF(ABS(ROUND(100/W34*X34-100,1))&lt;999,ROUND(100/W34*X34-100,1),IF(ROUND(100/W34*X34-100,1)&gt;999,999,-999)))</f>
        <v>18.899999999999999</v>
      </c>
      <c r="Z34" s="456">
        <v>13124</v>
      </c>
      <c r="AA34" s="454">
        <v>13619</v>
      </c>
      <c r="AB34" s="340">
        <f t="shared" si="15"/>
        <v>3.8</v>
      </c>
      <c r="AC34" s="456"/>
      <c r="AD34" s="454"/>
      <c r="AE34" s="340"/>
      <c r="AF34" s="456">
        <v>3578.5259999999998</v>
      </c>
      <c r="AG34" s="454">
        <v>4220.5119999999997</v>
      </c>
      <c r="AH34" s="340">
        <f t="shared" si="16"/>
        <v>17.899999999999999</v>
      </c>
      <c r="AI34" s="456">
        <v>21849</v>
      </c>
      <c r="AJ34" s="582">
        <v>20420.900000000001</v>
      </c>
      <c r="AK34" s="340">
        <f t="shared" ref="AK34:AK91" si="20">IF(AI34=0, "    ---- ", IF(ABS(ROUND(100/AI34*AJ34-100,1))&lt;999,ROUND(100/AI34*AJ34-100,1),IF(ROUND(100/AI34*AJ34-100,1)&gt;999,999,-999)))</f>
        <v>-6.5</v>
      </c>
      <c r="AL34" s="439">
        <f t="shared" ref="AL34:AM46" si="21">B34+E34+H34+K34+Q34+T34+W34+Z34+AF34+AI34</f>
        <v>121888.91811182001</v>
      </c>
      <c r="AM34" s="439">
        <f t="shared" si="21"/>
        <v>126713.86381332</v>
      </c>
      <c r="AN34" s="340">
        <f t="shared" si="17"/>
        <v>4</v>
      </c>
      <c r="AO34" s="439">
        <f t="shared" ref="AO34:AP46" si="22">B34+E34+H34+K34+N34+Q34+T34+W34+Z34+AC34+AF34+AI34</f>
        <v>121888.91811182001</v>
      </c>
      <c r="AP34" s="439">
        <f t="shared" si="22"/>
        <v>126713.86381332</v>
      </c>
      <c r="AQ34" s="455">
        <f t="shared" si="18"/>
        <v>4</v>
      </c>
      <c r="AR34" s="505"/>
      <c r="AS34" s="505"/>
      <c r="AT34" s="509"/>
    </row>
    <row r="35" spans="1:46" s="478" customFormat="1" ht="20.100000000000001" customHeight="1" x14ac:dyDescent="0.3">
      <c r="A35" s="472" t="s">
        <v>206</v>
      </c>
      <c r="B35" s="439"/>
      <c r="C35" s="454">
        <v>0</v>
      </c>
      <c r="D35" s="454"/>
      <c r="E35" s="456">
        <v>112434.46</v>
      </c>
      <c r="F35" s="454">
        <v>107129.842</v>
      </c>
      <c r="G35" s="454">
        <f t="shared" si="14"/>
        <v>-4.7</v>
      </c>
      <c r="H35" s="456">
        <v>135.92500000000001</v>
      </c>
      <c r="I35" s="454">
        <v>182.9</v>
      </c>
      <c r="J35" s="454"/>
      <c r="K35" s="456">
        <v>4249.4000000000005</v>
      </c>
      <c r="L35" s="454">
        <f>SUM(L36+L38)</f>
        <v>4792</v>
      </c>
      <c r="M35" s="439">
        <f>IF(K35=0, "    ---- ", IF(ABS(ROUND(100/K35*L35-100,1))&lt;999,ROUND(100/K35*L35-100,1),IF(ROUND(100/K35*L35-100,1)&gt;999,999,-999)))</f>
        <v>12.8</v>
      </c>
      <c r="N35" s="456"/>
      <c r="O35" s="454">
        <v>0</v>
      </c>
      <c r="P35" s="340"/>
      <c r="Q35" s="456">
        <v>181483.63088595003</v>
      </c>
      <c r="R35" s="454">
        <v>196476.70134108001</v>
      </c>
      <c r="S35" s="340">
        <f>IF(Q35=0, "    ---- ", IF(ABS(ROUND(100/Q35*R35-100,1))&lt;999,ROUND(100/Q35*R35-100,1),IF(ROUND(100/Q35*R35-100,1)&gt;999,999,-999)))</f>
        <v>8.3000000000000007</v>
      </c>
      <c r="T35" s="456">
        <v>775.37199999999996</v>
      </c>
      <c r="U35" s="582">
        <v>1182.2650000000001</v>
      </c>
      <c r="V35" s="340">
        <f>IF(T35=0, "    ---- ", IF(ABS(ROUND(100/T35*U35-100,1))&lt;999,ROUND(100/T35*U35-100,1),IF(ROUND(100/T35*U35-100,1)&gt;999,999,-999)))</f>
        <v>52.5</v>
      </c>
      <c r="W35" s="456">
        <v>27882.990487039999</v>
      </c>
      <c r="X35" s="454">
        <v>30293.372806009898</v>
      </c>
      <c r="Y35" s="340">
        <f t="shared" si="19"/>
        <v>8.6</v>
      </c>
      <c r="Z35" s="456">
        <v>20029</v>
      </c>
      <c r="AA35" s="454">
        <v>21813</v>
      </c>
      <c r="AB35" s="340">
        <f t="shared" si="15"/>
        <v>8.9</v>
      </c>
      <c r="AC35" s="456"/>
      <c r="AD35" s="454">
        <v>0</v>
      </c>
      <c r="AE35" s="340"/>
      <c r="AF35" s="456">
        <v>7824.4949999999999</v>
      </c>
      <c r="AG35" s="454">
        <f>SUM(AG36+AG38)</f>
        <v>8587.9930000000004</v>
      </c>
      <c r="AH35" s="340">
        <f t="shared" si="16"/>
        <v>9.8000000000000007</v>
      </c>
      <c r="AI35" s="456">
        <v>120911</v>
      </c>
      <c r="AJ35" s="582">
        <f>SUM(AJ36+AJ38)</f>
        <v>125175.70000000001</v>
      </c>
      <c r="AK35" s="340">
        <f t="shared" si="20"/>
        <v>3.5</v>
      </c>
      <c r="AL35" s="439">
        <f t="shared" si="21"/>
        <v>475726.27337299002</v>
      </c>
      <c r="AM35" s="439">
        <f t="shared" si="21"/>
        <v>495633.77414708992</v>
      </c>
      <c r="AN35" s="340">
        <f t="shared" si="17"/>
        <v>4.2</v>
      </c>
      <c r="AO35" s="439">
        <f t="shared" si="22"/>
        <v>475726.27337299002</v>
      </c>
      <c r="AP35" s="439">
        <f t="shared" si="22"/>
        <v>495633.77414708992</v>
      </c>
      <c r="AQ35" s="455">
        <f t="shared" si="18"/>
        <v>4.2</v>
      </c>
      <c r="AR35" s="505"/>
      <c r="AS35" s="505"/>
      <c r="AT35" s="509"/>
    </row>
    <row r="36" spans="1:46" s="478" customFormat="1" ht="20.100000000000001" customHeight="1" x14ac:dyDescent="0.3">
      <c r="A36" s="472" t="s">
        <v>207</v>
      </c>
      <c r="B36" s="456"/>
      <c r="C36" s="454"/>
      <c r="D36" s="340"/>
      <c r="E36" s="456">
        <v>77084.793000000005</v>
      </c>
      <c r="F36" s="454">
        <v>71241.832999999999</v>
      </c>
      <c r="G36" s="340">
        <f t="shared" si="14"/>
        <v>-7.6</v>
      </c>
      <c r="H36" s="456">
        <v>135.92500000000001</v>
      </c>
      <c r="I36" s="454">
        <v>182.9</v>
      </c>
      <c r="J36" s="340"/>
      <c r="K36" s="456">
        <v>29.6</v>
      </c>
      <c r="L36" s="454">
        <v>30</v>
      </c>
      <c r="M36" s="439">
        <f>IF(K36=0, "    ---- ", IF(ABS(ROUND(100/K36*L36-100,1))&lt;999,ROUND(100/K36*L36-100,1),IF(ROUND(100/K36*L36-100,1)&gt;999,999,-999)))</f>
        <v>1.4</v>
      </c>
      <c r="N36" s="456"/>
      <c r="O36" s="454"/>
      <c r="P36" s="340"/>
      <c r="Q36" s="456">
        <v>25870.109030529999</v>
      </c>
      <c r="R36" s="454">
        <v>24205.705821880001</v>
      </c>
      <c r="S36" s="340">
        <f>IF(Q36=0, "    ---- ", IF(ABS(ROUND(100/Q36*R36-100,1))&lt;999,ROUND(100/Q36*R36-100,1),IF(ROUND(100/Q36*R36-100,1)&gt;999,999,-999)))</f>
        <v>-6.4</v>
      </c>
      <c r="T36" s="456">
        <v>81.793000000000006</v>
      </c>
      <c r="U36" s="582">
        <v>121.428</v>
      </c>
      <c r="V36" s="340">
        <f>IF(T36=0, "    ---- ", IF(ABS(ROUND(100/T36*U36-100,1))&lt;999,ROUND(100/T36*U36-100,1),IF(ROUND(100/T36*U36-100,1)&gt;999,999,-999)))</f>
        <v>48.5</v>
      </c>
      <c r="W36" s="456">
        <v>817.21656446999998</v>
      </c>
      <c r="X36" s="454">
        <v>803.64258725000002</v>
      </c>
      <c r="Y36" s="340">
        <f t="shared" si="19"/>
        <v>-1.7</v>
      </c>
      <c r="Z36" s="456">
        <v>1842</v>
      </c>
      <c r="AA36" s="454">
        <v>976</v>
      </c>
      <c r="AB36" s="340">
        <f t="shared" si="15"/>
        <v>-47</v>
      </c>
      <c r="AC36" s="456"/>
      <c r="AD36" s="454"/>
      <c r="AE36" s="340"/>
      <c r="AF36" s="456">
        <v>1412.87</v>
      </c>
      <c r="AG36" s="454">
        <v>1101.133</v>
      </c>
      <c r="AH36" s="340">
        <f t="shared" si="16"/>
        <v>-22.1</v>
      </c>
      <c r="AI36" s="456">
        <v>15615</v>
      </c>
      <c r="AJ36" s="582">
        <v>14377.6</v>
      </c>
      <c r="AK36" s="340">
        <f t="shared" si="20"/>
        <v>-7.9</v>
      </c>
      <c r="AL36" s="439">
        <f t="shared" si="21"/>
        <v>122889.30659500002</v>
      </c>
      <c r="AM36" s="439">
        <f t="shared" si="21"/>
        <v>113040.24240913001</v>
      </c>
      <c r="AN36" s="340">
        <f t="shared" si="17"/>
        <v>-8</v>
      </c>
      <c r="AO36" s="439">
        <f t="shared" si="22"/>
        <v>122889.30659500002</v>
      </c>
      <c r="AP36" s="439">
        <f t="shared" si="22"/>
        <v>113040.24240913001</v>
      </c>
      <c r="AQ36" s="455">
        <f t="shared" si="18"/>
        <v>-8</v>
      </c>
      <c r="AR36" s="505"/>
      <c r="AS36" s="505"/>
      <c r="AT36" s="509"/>
    </row>
    <row r="37" spans="1:46" s="478" customFormat="1" ht="20.100000000000001" customHeight="1" x14ac:dyDescent="0.3">
      <c r="A37" s="472" t="s">
        <v>190</v>
      </c>
      <c r="B37" s="456"/>
      <c r="C37" s="454"/>
      <c r="D37" s="454"/>
      <c r="E37" s="456">
        <v>77084.793000000005</v>
      </c>
      <c r="F37" s="454">
        <v>71241.832999999999</v>
      </c>
      <c r="G37" s="454">
        <f t="shared" si="14"/>
        <v>-7.6</v>
      </c>
      <c r="H37" s="456"/>
      <c r="I37" s="454"/>
      <c r="J37" s="454"/>
      <c r="K37" s="456">
        <v>29.6</v>
      </c>
      <c r="L37" s="454">
        <v>30</v>
      </c>
      <c r="M37" s="439">
        <f>IF(K37=0, "    ---- ", IF(ABS(ROUND(100/K37*L37-100,1))&lt;999,ROUND(100/K37*L37-100,1),IF(ROUND(100/K37*L37-100,1)&gt;999,999,-999)))</f>
        <v>1.4</v>
      </c>
      <c r="N37" s="456"/>
      <c r="O37" s="454"/>
      <c r="P37" s="340"/>
      <c r="Q37" s="456">
        <v>25870.109030529999</v>
      </c>
      <c r="R37" s="454">
        <v>24205.705821880001</v>
      </c>
      <c r="S37" s="340">
        <f>IF(Q37=0, "    ---- ", IF(ABS(ROUND(100/Q37*R37-100,1))&lt;999,ROUND(100/Q37*R37-100,1),IF(ROUND(100/Q37*R37-100,1)&gt;999,999,-999)))</f>
        <v>-6.4</v>
      </c>
      <c r="T37" s="456"/>
      <c r="U37" s="582"/>
      <c r="V37" s="340"/>
      <c r="W37" s="456">
        <v>817.21656446999998</v>
      </c>
      <c r="X37" s="454">
        <v>803.64258725000002</v>
      </c>
      <c r="Y37" s="340">
        <f t="shared" si="19"/>
        <v>-1.7</v>
      </c>
      <c r="Z37" s="456"/>
      <c r="AA37" s="454"/>
      <c r="AB37" s="340" t="str">
        <f t="shared" si="15"/>
        <v xml:space="preserve">    ---- </v>
      </c>
      <c r="AC37" s="456"/>
      <c r="AD37" s="454"/>
      <c r="AE37" s="340"/>
      <c r="AF37" s="456">
        <v>180.96228113999928</v>
      </c>
      <c r="AG37" s="454">
        <v>180.9656191799987</v>
      </c>
      <c r="AH37" s="340">
        <f t="shared" si="16"/>
        <v>0</v>
      </c>
      <c r="AI37" s="456">
        <v>15615</v>
      </c>
      <c r="AJ37" s="582">
        <v>14377.6</v>
      </c>
      <c r="AK37" s="340">
        <f t="shared" si="20"/>
        <v>-7.9</v>
      </c>
      <c r="AL37" s="439">
        <f t="shared" si="21"/>
        <v>119597.68087614002</v>
      </c>
      <c r="AM37" s="439">
        <f t="shared" si="21"/>
        <v>110839.74702831001</v>
      </c>
      <c r="AN37" s="340">
        <f t="shared" si="17"/>
        <v>-7.3</v>
      </c>
      <c r="AO37" s="439">
        <f t="shared" si="22"/>
        <v>119597.68087614002</v>
      </c>
      <c r="AP37" s="439">
        <f t="shared" si="22"/>
        <v>110839.74702831001</v>
      </c>
      <c r="AQ37" s="455">
        <f t="shared" si="18"/>
        <v>-7.3</v>
      </c>
      <c r="AR37" s="505"/>
      <c r="AS37" s="505"/>
      <c r="AT37" s="509"/>
    </row>
    <row r="38" spans="1:46" s="478" customFormat="1" ht="20.100000000000001" customHeight="1" x14ac:dyDescent="0.3">
      <c r="A38" s="472" t="s">
        <v>208</v>
      </c>
      <c r="B38" s="456"/>
      <c r="C38" s="454"/>
      <c r="D38" s="454"/>
      <c r="E38" s="456">
        <v>35349.667000000001</v>
      </c>
      <c r="F38" s="454">
        <v>35888.008999999998</v>
      </c>
      <c r="G38" s="454"/>
      <c r="H38" s="456"/>
      <c r="I38" s="454"/>
      <c r="J38" s="454"/>
      <c r="K38" s="456">
        <v>4219.8</v>
      </c>
      <c r="L38" s="454">
        <v>4762</v>
      </c>
      <c r="M38" s="439">
        <f t="shared" ref="M38:M57" si="23">IF(K38=0, "    ---- ", IF(ABS(ROUND(100/K38*L38-100,1))&lt;999,ROUND(100/K38*L38-100,1),IF(ROUND(100/K38*L38-100,1)&gt;999,999,-999)))</f>
        <v>12.8</v>
      </c>
      <c r="N38" s="456"/>
      <c r="O38" s="454"/>
      <c r="P38" s="340"/>
      <c r="Q38" s="456">
        <v>155613.52185542003</v>
      </c>
      <c r="R38" s="454">
        <v>172270.99551920002</v>
      </c>
      <c r="S38" s="340">
        <f t="shared" ref="S38:S45" si="24">IF(Q38=0, "    ---- ", IF(ABS(ROUND(100/Q38*R38-100,1))&lt;999,ROUND(100/Q38*R38-100,1),IF(ROUND(100/Q38*R38-100,1)&gt;999,999,-999)))</f>
        <v>10.7</v>
      </c>
      <c r="T38" s="456">
        <v>693.57899999999995</v>
      </c>
      <c r="U38" s="582">
        <v>1060.837</v>
      </c>
      <c r="V38" s="340">
        <f>IF(T38=0, "    ---- ", IF(ABS(ROUND(100/T38*U38-100,1))&lt;999,ROUND(100/T38*U38-100,1),IF(ROUND(100/T38*U38-100,1)&gt;999,999,-999)))</f>
        <v>53</v>
      </c>
      <c r="W38" s="456">
        <v>27065.773922569999</v>
      </c>
      <c r="X38" s="454">
        <v>29489.730218759898</v>
      </c>
      <c r="Y38" s="340">
        <f t="shared" si="19"/>
        <v>9</v>
      </c>
      <c r="Z38" s="456">
        <v>18187</v>
      </c>
      <c r="AA38" s="454">
        <v>20837</v>
      </c>
      <c r="AB38" s="340">
        <f t="shared" si="15"/>
        <v>14.6</v>
      </c>
      <c r="AC38" s="456"/>
      <c r="AD38" s="454"/>
      <c r="AE38" s="340"/>
      <c r="AF38" s="456">
        <v>6411.625</v>
      </c>
      <c r="AG38" s="454">
        <v>7486.86</v>
      </c>
      <c r="AH38" s="340">
        <f t="shared" si="16"/>
        <v>16.8</v>
      </c>
      <c r="AI38" s="456">
        <v>105296</v>
      </c>
      <c r="AJ38" s="582">
        <f>85250.3+23545.8+2002</f>
        <v>110798.1</v>
      </c>
      <c r="AK38" s="340">
        <f t="shared" si="20"/>
        <v>5.2</v>
      </c>
      <c r="AL38" s="439">
        <f t="shared" si="21"/>
        <v>352836.96677798999</v>
      </c>
      <c r="AM38" s="439">
        <f t="shared" si="21"/>
        <v>382593.53173795994</v>
      </c>
      <c r="AN38" s="340">
        <f t="shared" si="17"/>
        <v>8.4</v>
      </c>
      <c r="AO38" s="439">
        <f t="shared" si="22"/>
        <v>352836.96677798999</v>
      </c>
      <c r="AP38" s="439">
        <f t="shared" si="22"/>
        <v>382593.53173795994</v>
      </c>
      <c r="AQ38" s="455">
        <f t="shared" si="18"/>
        <v>8.4</v>
      </c>
      <c r="AR38" s="505"/>
      <c r="AS38" s="505"/>
      <c r="AT38" s="509"/>
    </row>
    <row r="39" spans="1:46" s="478" customFormat="1" ht="20.100000000000001" customHeight="1" x14ac:dyDescent="0.3">
      <c r="A39" s="472" t="s">
        <v>209</v>
      </c>
      <c r="B39" s="439">
        <v>981.72799999999995</v>
      </c>
      <c r="C39" s="454">
        <v>1062.4449999999999</v>
      </c>
      <c r="D39" s="454">
        <f>IF(B39=0, "    ---- ", IF(ABS(ROUND(100/B39*C39-100,1))&lt;999,ROUND(100/B39*C39-100,1),IF(ROUND(100/B39*C39-100,1)&gt;999,999,-999)))</f>
        <v>8.1999999999999993</v>
      </c>
      <c r="E39" s="456">
        <v>76427.091</v>
      </c>
      <c r="F39" s="454">
        <v>79892.945999999996</v>
      </c>
      <c r="G39" s="454">
        <f t="shared" si="14"/>
        <v>4.5</v>
      </c>
      <c r="H39" s="456">
        <v>720.81899999999996</v>
      </c>
      <c r="I39" s="454">
        <v>754.3</v>
      </c>
      <c r="J39" s="454">
        <f t="shared" ref="J39:J46" si="25">IF(H39=0, "    ---- ", IF(ABS(ROUND(100/H39*I39-100,1))&lt;999,ROUND(100/H39*I39-100,1),IF(ROUND(100/H39*I39-100,1)&gt;999,999,-999)))</f>
        <v>4.5999999999999996</v>
      </c>
      <c r="K39" s="456">
        <v>1454.537</v>
      </c>
      <c r="L39" s="454">
        <f>SUM(L40:L44)</f>
        <v>626</v>
      </c>
      <c r="M39" s="439">
        <f t="shared" si="23"/>
        <v>-57</v>
      </c>
      <c r="N39" s="456"/>
      <c r="O39" s="454">
        <v>0</v>
      </c>
      <c r="P39" s="340"/>
      <c r="Q39" s="456">
        <v>237937.28160435002</v>
      </c>
      <c r="R39" s="454">
        <v>246129.55662341998</v>
      </c>
      <c r="S39" s="340">
        <f t="shared" si="24"/>
        <v>3.4</v>
      </c>
      <c r="T39" s="456">
        <v>634.40099999999995</v>
      </c>
      <c r="U39" s="582">
        <v>333.15899999999999</v>
      </c>
      <c r="V39" s="340">
        <f>IF(T39=0, "    ---- ", IF(ABS(ROUND(100/T39*U39-100,1))&lt;999,ROUND(100/T39*U39-100,1),IF(ROUND(100/T39*U39-100,1)&gt;999,999,-999)))</f>
        <v>-47.5</v>
      </c>
      <c r="W39" s="456">
        <v>17069.640372420003</v>
      </c>
      <c r="X39" s="454">
        <v>13408.07094313</v>
      </c>
      <c r="Y39" s="340">
        <f t="shared" si="19"/>
        <v>-21.5</v>
      </c>
      <c r="Z39" s="456">
        <v>45018</v>
      </c>
      <c r="AA39" s="454">
        <v>48329</v>
      </c>
      <c r="AB39" s="340">
        <f t="shared" si="15"/>
        <v>7.4</v>
      </c>
      <c r="AC39" s="456"/>
      <c r="AD39" s="454">
        <v>0</v>
      </c>
      <c r="AE39" s="340"/>
      <c r="AF39" s="456">
        <v>10261.82</v>
      </c>
      <c r="AG39" s="454">
        <f>SUM(AG40:AG44)</f>
        <v>10167.347</v>
      </c>
      <c r="AH39" s="340">
        <f t="shared" si="16"/>
        <v>-0.9</v>
      </c>
      <c r="AI39" s="456">
        <v>44070</v>
      </c>
      <c r="AJ39" s="582">
        <f>SUM(AJ40:AJ44)</f>
        <v>42273.7</v>
      </c>
      <c r="AK39" s="340">
        <f t="shared" si="20"/>
        <v>-4.0999999999999996</v>
      </c>
      <c r="AL39" s="439">
        <f t="shared" si="21"/>
        <v>434575.31797677005</v>
      </c>
      <c r="AM39" s="439">
        <f t="shared" si="21"/>
        <v>442976.52456654998</v>
      </c>
      <c r="AN39" s="340">
        <f t="shared" si="17"/>
        <v>1.9</v>
      </c>
      <c r="AO39" s="439">
        <f t="shared" si="22"/>
        <v>434575.31797677005</v>
      </c>
      <c r="AP39" s="439">
        <f t="shared" si="22"/>
        <v>442976.52456654998</v>
      </c>
      <c r="AQ39" s="455">
        <f t="shared" si="18"/>
        <v>1.9</v>
      </c>
      <c r="AR39" s="505"/>
      <c r="AS39" s="505"/>
      <c r="AT39" s="509"/>
    </row>
    <row r="40" spans="1:46" s="478" customFormat="1" ht="20.100000000000001" customHeight="1" x14ac:dyDescent="0.3">
      <c r="A40" s="472" t="s">
        <v>210</v>
      </c>
      <c r="B40" s="456">
        <v>23.847999999999999</v>
      </c>
      <c r="C40" s="454">
        <v>46.569000000000003</v>
      </c>
      <c r="D40" s="340">
        <f>IF(B40=0, "    ---- ", IF(ABS(ROUND(100/B40*C40-100,1))&lt;999,ROUND(100/B40*C40-100,1),IF(ROUND(100/B40*C40-100,1)&gt;999,999,-999)))</f>
        <v>95.3</v>
      </c>
      <c r="E40" s="456">
        <v>15909.77</v>
      </c>
      <c r="F40" s="454">
        <v>19329.583999999999</v>
      </c>
      <c r="G40" s="340">
        <f t="shared" si="14"/>
        <v>21.5</v>
      </c>
      <c r="H40" s="456">
        <v>83.203999999999994</v>
      </c>
      <c r="I40" s="454">
        <v>107.1</v>
      </c>
      <c r="J40" s="340">
        <f t="shared" si="25"/>
        <v>28.7</v>
      </c>
      <c r="K40" s="456">
        <v>740.7</v>
      </c>
      <c r="L40" s="454"/>
      <c r="M40" s="439"/>
      <c r="N40" s="456"/>
      <c r="O40" s="454"/>
      <c r="P40" s="340"/>
      <c r="Q40" s="456">
        <v>100550.71199318</v>
      </c>
      <c r="R40" s="454">
        <v>113151.89037247001</v>
      </c>
      <c r="S40" s="340">
        <f t="shared" si="24"/>
        <v>12.5</v>
      </c>
      <c r="T40" s="456">
        <v>619.79700000000003</v>
      </c>
      <c r="U40" s="582">
        <v>323.26</v>
      </c>
      <c r="V40" s="340">
        <f>IF(T40=0, "    ---- ", IF(ABS(ROUND(100/T40*U40-100,1))&lt;999,ROUND(100/T40*U40-100,1),IF(ROUND(100/T40*U40-100,1)&gt;999,999,-999)))</f>
        <v>-47.8</v>
      </c>
      <c r="W40" s="456">
        <v>5250.97056901</v>
      </c>
      <c r="X40" s="454">
        <v>4822.9034606800005</v>
      </c>
      <c r="Y40" s="340">
        <f t="shared" si="19"/>
        <v>-8.1999999999999993</v>
      </c>
      <c r="Z40" s="456">
        <v>24752</v>
      </c>
      <c r="AA40" s="454">
        <v>28909</v>
      </c>
      <c r="AB40" s="340">
        <f t="shared" si="15"/>
        <v>16.8</v>
      </c>
      <c r="AC40" s="456"/>
      <c r="AD40" s="454"/>
      <c r="AE40" s="340"/>
      <c r="AF40" s="456">
        <v>2923.703</v>
      </c>
      <c r="AG40" s="454">
        <v>3155.7440000000001</v>
      </c>
      <c r="AH40" s="340">
        <f t="shared" si="16"/>
        <v>7.9</v>
      </c>
      <c r="AI40" s="456">
        <v>11317</v>
      </c>
      <c r="AJ40" s="582">
        <v>14544.9</v>
      </c>
      <c r="AK40" s="340">
        <f t="shared" si="20"/>
        <v>28.5</v>
      </c>
      <c r="AL40" s="439">
        <f t="shared" si="21"/>
        <v>162171.70456219002</v>
      </c>
      <c r="AM40" s="439">
        <f t="shared" si="21"/>
        <v>184390.95083315001</v>
      </c>
      <c r="AN40" s="340">
        <f t="shared" si="17"/>
        <v>13.7</v>
      </c>
      <c r="AO40" s="439">
        <f t="shared" si="22"/>
        <v>162171.70456219002</v>
      </c>
      <c r="AP40" s="439">
        <f t="shared" si="22"/>
        <v>184390.95083315001</v>
      </c>
      <c r="AQ40" s="455">
        <f t="shared" si="18"/>
        <v>13.7</v>
      </c>
      <c r="AR40" s="505"/>
      <c r="AS40" s="505"/>
      <c r="AT40" s="509"/>
    </row>
    <row r="41" spans="1:46" s="478" customFormat="1" ht="20.100000000000001" customHeight="1" x14ac:dyDescent="0.3">
      <c r="A41" s="472" t="s">
        <v>211</v>
      </c>
      <c r="B41" s="456">
        <v>904.92</v>
      </c>
      <c r="C41" s="454">
        <v>968.21199999999999</v>
      </c>
      <c r="D41" s="454">
        <f>IF(B41=0, "    ---- ", IF(ABS(ROUND(100/B41*C41-100,1))&lt;999,ROUND(100/B41*C41-100,1),IF(ROUND(100/B41*C41-100,1)&gt;999,999,-999)))</f>
        <v>7</v>
      </c>
      <c r="E41" s="456">
        <v>55726.521999999997</v>
      </c>
      <c r="F41" s="454">
        <v>56834.540999999997</v>
      </c>
      <c r="G41" s="454">
        <f t="shared" si="14"/>
        <v>2</v>
      </c>
      <c r="H41" s="456">
        <v>554.07799999999997</v>
      </c>
      <c r="I41" s="454">
        <v>516.5</v>
      </c>
      <c r="J41" s="454">
        <f>IF(H41=0, "    ---- ", IF(ABS(ROUND(100/H41*I41-100,1))&lt;999,ROUND(100/H41*I41-100,1),IF(ROUND(100/H41*I41-100,1)&gt;999,999,-999)))</f>
        <v>-6.8</v>
      </c>
      <c r="K41" s="456">
        <v>646.5</v>
      </c>
      <c r="L41" s="454">
        <v>602</v>
      </c>
      <c r="M41" s="439">
        <f t="shared" si="23"/>
        <v>-6.9</v>
      </c>
      <c r="N41" s="456"/>
      <c r="O41" s="454"/>
      <c r="P41" s="340"/>
      <c r="Q41" s="456">
        <v>122436.09897699</v>
      </c>
      <c r="R41" s="454">
        <v>124202.45524646001</v>
      </c>
      <c r="S41" s="340">
        <f t="shared" si="24"/>
        <v>1.4</v>
      </c>
      <c r="T41" s="456"/>
      <c r="U41" s="582"/>
      <c r="V41" s="340" t="str">
        <f>IF(T41=0, "    ---- ", IF(ABS(ROUND(100/T41*U41-100,1))&lt;999,ROUND(100/T41*U41-100,1),IF(ROUND(100/T41*U41-100,1)&gt;999,999,-999)))</f>
        <v xml:space="preserve">    ---- </v>
      </c>
      <c r="W41" s="456">
        <v>11299.752418010001</v>
      </c>
      <c r="X41" s="454">
        <v>8231.9618610199996</v>
      </c>
      <c r="Y41" s="340">
        <f t="shared" si="19"/>
        <v>-27.1</v>
      </c>
      <c r="Z41" s="456">
        <v>18208</v>
      </c>
      <c r="AA41" s="454">
        <v>17891</v>
      </c>
      <c r="AB41" s="340">
        <f t="shared" si="15"/>
        <v>-1.7</v>
      </c>
      <c r="AC41" s="456"/>
      <c r="AD41" s="454"/>
      <c r="AE41" s="340"/>
      <c r="AF41" s="456">
        <v>7244.1809999999996</v>
      </c>
      <c r="AG41" s="454">
        <v>6867.3339999999998</v>
      </c>
      <c r="AH41" s="340">
        <f t="shared" si="16"/>
        <v>-5.2</v>
      </c>
      <c r="AI41" s="456">
        <v>32384</v>
      </c>
      <c r="AJ41" s="582">
        <v>27460.799999999999</v>
      </c>
      <c r="AK41" s="340">
        <f t="shared" si="20"/>
        <v>-15.2</v>
      </c>
      <c r="AL41" s="439">
        <f t="shared" si="21"/>
        <v>249404.05239500001</v>
      </c>
      <c r="AM41" s="439">
        <f t="shared" si="21"/>
        <v>243574.80410748001</v>
      </c>
      <c r="AN41" s="340">
        <f t="shared" si="17"/>
        <v>-2.2999999999999998</v>
      </c>
      <c r="AO41" s="439">
        <f t="shared" si="22"/>
        <v>249404.05239500001</v>
      </c>
      <c r="AP41" s="439">
        <f t="shared" si="22"/>
        <v>243574.80410748001</v>
      </c>
      <c r="AQ41" s="455">
        <f t="shared" si="18"/>
        <v>-2.2999999999999998</v>
      </c>
      <c r="AR41" s="505"/>
      <c r="AS41" s="505"/>
      <c r="AT41" s="509"/>
    </row>
    <row r="42" spans="1:46" s="478" customFormat="1" ht="20.100000000000001" customHeight="1" x14ac:dyDescent="0.3">
      <c r="A42" s="472" t="s">
        <v>212</v>
      </c>
      <c r="B42" s="456"/>
      <c r="C42" s="454"/>
      <c r="D42" s="454"/>
      <c r="E42" s="456">
        <v>3591.67</v>
      </c>
      <c r="F42" s="454">
        <v>2697.3380000000002</v>
      </c>
      <c r="G42" s="454">
        <f t="shared" si="14"/>
        <v>-24.9</v>
      </c>
      <c r="H42" s="456"/>
      <c r="I42" s="454"/>
      <c r="J42" s="454"/>
      <c r="K42" s="456">
        <v>1.2370000000000001</v>
      </c>
      <c r="L42" s="454">
        <v>2</v>
      </c>
      <c r="M42" s="439">
        <f t="shared" si="23"/>
        <v>61.7</v>
      </c>
      <c r="N42" s="456"/>
      <c r="O42" s="454"/>
      <c r="P42" s="340"/>
      <c r="Q42" s="456">
        <v>10285.800617360001</v>
      </c>
      <c r="R42" s="454">
        <v>6255.5891689300006</v>
      </c>
      <c r="S42" s="340">
        <f t="shared" si="24"/>
        <v>-39.200000000000003</v>
      </c>
      <c r="T42" s="456">
        <v>14.603999999999999</v>
      </c>
      <c r="U42" s="582">
        <v>9.9</v>
      </c>
      <c r="V42" s="340">
        <f>IF(T42=0, "    ---- ", IF(ABS(ROUND(100/T42*U42-100,1))&lt;999,ROUND(100/T42*U42-100,1),IF(ROUND(100/T42*U42-100,1)&gt;999,999,-999)))</f>
        <v>-32.200000000000003</v>
      </c>
      <c r="W42" s="456"/>
      <c r="X42" s="454">
        <v>0</v>
      </c>
      <c r="Y42" s="340"/>
      <c r="Z42" s="456">
        <v>54</v>
      </c>
      <c r="AA42" s="454">
        <v>53</v>
      </c>
      <c r="AB42" s="340">
        <f t="shared" si="15"/>
        <v>-1.9</v>
      </c>
      <c r="AC42" s="456"/>
      <c r="AD42" s="454"/>
      <c r="AE42" s="340"/>
      <c r="AF42" s="456"/>
      <c r="AG42" s="454">
        <v>0</v>
      </c>
      <c r="AH42" s="340"/>
      <c r="AI42" s="456"/>
      <c r="AJ42" s="582"/>
      <c r="AK42" s="340" t="str">
        <f t="shared" si="20"/>
        <v xml:space="preserve">    ---- </v>
      </c>
      <c r="AL42" s="439">
        <f t="shared" si="21"/>
        <v>13947.311617359999</v>
      </c>
      <c r="AM42" s="439">
        <f t="shared" si="21"/>
        <v>9017.82716893</v>
      </c>
      <c r="AN42" s="340">
        <f t="shared" si="17"/>
        <v>-35.299999999999997</v>
      </c>
      <c r="AO42" s="439">
        <f t="shared" si="22"/>
        <v>13947.311617359999</v>
      </c>
      <c r="AP42" s="439">
        <f t="shared" si="22"/>
        <v>9017.82716893</v>
      </c>
      <c r="AQ42" s="455">
        <f t="shared" si="18"/>
        <v>-35.299999999999997</v>
      </c>
      <c r="AR42" s="505"/>
      <c r="AS42" s="505"/>
      <c r="AT42" s="509"/>
    </row>
    <row r="43" spans="1:46" s="478" customFormat="1" ht="20.100000000000001" customHeight="1" x14ac:dyDescent="0.3">
      <c r="A43" s="472" t="s">
        <v>213</v>
      </c>
      <c r="B43" s="456">
        <v>1.0760000000000001</v>
      </c>
      <c r="C43" s="454">
        <v>0.79200000000000004</v>
      </c>
      <c r="D43" s="454">
        <f>IF(B43=0, "    ---- ", IF(ABS(ROUND(100/B43*C43-100,1))&lt;999,ROUND(100/B43*C43-100,1),IF(ROUND(100/B43*C43-100,1)&gt;999,999,-999)))</f>
        <v>-26.4</v>
      </c>
      <c r="E43" s="456">
        <v>211.55699999999999</v>
      </c>
      <c r="F43" s="454">
        <v>127.401</v>
      </c>
      <c r="G43" s="454">
        <f t="shared" si="14"/>
        <v>-39.799999999999997</v>
      </c>
      <c r="H43" s="456"/>
      <c r="I43" s="454"/>
      <c r="J43" s="454"/>
      <c r="K43" s="456"/>
      <c r="L43" s="454"/>
      <c r="M43" s="439"/>
      <c r="N43" s="456"/>
      <c r="O43" s="454"/>
      <c r="P43" s="340"/>
      <c r="Q43" s="456">
        <v>1164.7737033199999</v>
      </c>
      <c r="R43" s="454">
        <v>1091.33979849</v>
      </c>
      <c r="S43" s="340">
        <f t="shared" si="24"/>
        <v>-6.3</v>
      </c>
      <c r="T43" s="456"/>
      <c r="U43" s="582"/>
      <c r="V43" s="340"/>
      <c r="W43" s="456">
        <v>171.92192478999999</v>
      </c>
      <c r="X43" s="454">
        <v>-4.73819079</v>
      </c>
      <c r="Y43" s="340">
        <f t="shared" si="19"/>
        <v>-102.8</v>
      </c>
      <c r="Z43" s="456">
        <v>65</v>
      </c>
      <c r="AA43" s="454">
        <v>-117</v>
      </c>
      <c r="AB43" s="340">
        <f>IF(Z43=0, "    ---- ", IF(ABS(ROUND(100/Z43*AA43-100,1))&lt;999,ROUND(100/Z43*AA43-100,1),IF(ROUND(100/Z43*AA43-100,1)&gt;999,999,-999)))</f>
        <v>-280</v>
      </c>
      <c r="AC43" s="456"/>
      <c r="AD43" s="454"/>
      <c r="AE43" s="340"/>
      <c r="AF43" s="456">
        <v>23.800999999999998</v>
      </c>
      <c r="AG43" s="454">
        <v>7.4450000000000003</v>
      </c>
      <c r="AH43" s="340">
        <f t="shared" si="16"/>
        <v>-68.7</v>
      </c>
      <c r="AI43" s="456">
        <v>369</v>
      </c>
      <c r="AJ43" s="582">
        <v>268</v>
      </c>
      <c r="AK43" s="340">
        <f t="shared" si="20"/>
        <v>-27.4</v>
      </c>
      <c r="AL43" s="439">
        <f t="shared" si="21"/>
        <v>2007.1296281099999</v>
      </c>
      <c r="AM43" s="439">
        <f t="shared" si="21"/>
        <v>1373.2396076999999</v>
      </c>
      <c r="AN43" s="340">
        <f t="shared" si="17"/>
        <v>-31.6</v>
      </c>
      <c r="AO43" s="439">
        <f t="shared" si="22"/>
        <v>2007.1296281099999</v>
      </c>
      <c r="AP43" s="439">
        <f t="shared" si="22"/>
        <v>1373.2396076999999</v>
      </c>
      <c r="AQ43" s="455">
        <f t="shared" si="18"/>
        <v>-31.6</v>
      </c>
      <c r="AR43" s="505"/>
      <c r="AS43" s="505"/>
      <c r="AT43" s="509"/>
    </row>
    <row r="44" spans="1:46" s="478" customFormat="1" ht="20.100000000000001" customHeight="1" x14ac:dyDescent="0.3">
      <c r="A44" s="472" t="s">
        <v>214</v>
      </c>
      <c r="B44" s="456">
        <v>51.884</v>
      </c>
      <c r="C44" s="454">
        <v>46.872</v>
      </c>
      <c r="D44" s="454">
        <f>IF(B44=0, "    ---- ", IF(ABS(ROUND(100/B44*C44-100,1))&lt;999,ROUND(100/B44*C44-100,1),IF(ROUND(100/B44*C44-100,1)&gt;999,999,-999)))</f>
        <v>-9.6999999999999993</v>
      </c>
      <c r="E44" s="456">
        <v>987.572</v>
      </c>
      <c r="F44" s="454">
        <v>904.08199999999999</v>
      </c>
      <c r="G44" s="454">
        <f t="shared" si="14"/>
        <v>-8.5</v>
      </c>
      <c r="H44" s="456">
        <v>83.537000000000006</v>
      </c>
      <c r="I44" s="454">
        <v>130.69999999999999</v>
      </c>
      <c r="J44" s="454">
        <f t="shared" si="25"/>
        <v>56.5</v>
      </c>
      <c r="K44" s="456">
        <v>66.099999999999994</v>
      </c>
      <c r="L44" s="454">
        <v>22</v>
      </c>
      <c r="M44" s="439">
        <f t="shared" si="23"/>
        <v>-66.7</v>
      </c>
      <c r="N44" s="456"/>
      <c r="O44" s="454"/>
      <c r="P44" s="340"/>
      <c r="Q44" s="456">
        <v>3499.8963134999999</v>
      </c>
      <c r="R44" s="454">
        <v>1428.2820370699999</v>
      </c>
      <c r="S44" s="340">
        <f t="shared" si="24"/>
        <v>-59.2</v>
      </c>
      <c r="T44" s="456"/>
      <c r="U44" s="582"/>
      <c r="V44" s="340"/>
      <c r="W44" s="456">
        <v>346.99546061000001</v>
      </c>
      <c r="X44" s="454">
        <v>357.94381222000004</v>
      </c>
      <c r="Y44" s="340">
        <f t="shared" si="19"/>
        <v>3.2</v>
      </c>
      <c r="Z44" s="456">
        <v>1939</v>
      </c>
      <c r="AA44" s="454">
        <v>1593</v>
      </c>
      <c r="AB44" s="340">
        <f>IF(Z44=0, "    ---- ", IF(ABS(ROUND(100/Z44*AA44-100,1))&lt;999,ROUND(100/Z44*AA44-100,1),IF(ROUND(100/Z44*AA44-100,1)&gt;999,999,-999)))</f>
        <v>-17.8</v>
      </c>
      <c r="AC44" s="456"/>
      <c r="AD44" s="454"/>
      <c r="AE44" s="340"/>
      <c r="AF44" s="456">
        <v>70.135000000000005</v>
      </c>
      <c r="AG44" s="454">
        <v>136.82400000000001</v>
      </c>
      <c r="AH44" s="340">
        <f t="shared" si="16"/>
        <v>95.1</v>
      </c>
      <c r="AI44" s="456"/>
      <c r="AJ44" s="582"/>
      <c r="AK44" s="340" t="str">
        <f t="shared" si="20"/>
        <v xml:space="preserve">    ---- </v>
      </c>
      <c r="AL44" s="439">
        <f t="shared" si="21"/>
        <v>7045.1197741100004</v>
      </c>
      <c r="AM44" s="439">
        <f t="shared" si="21"/>
        <v>4619.7038492899992</v>
      </c>
      <c r="AN44" s="340">
        <f t="shared" si="17"/>
        <v>-34.4</v>
      </c>
      <c r="AO44" s="439">
        <f t="shared" si="22"/>
        <v>7045.1197741100004</v>
      </c>
      <c r="AP44" s="439">
        <f t="shared" si="22"/>
        <v>4619.7038492899992</v>
      </c>
      <c r="AQ44" s="455">
        <f t="shared" si="18"/>
        <v>-34.4</v>
      </c>
      <c r="AR44" s="505"/>
      <c r="AS44" s="505"/>
      <c r="AT44" s="509"/>
    </row>
    <row r="45" spans="1:46" s="478" customFormat="1" ht="20.100000000000001" customHeight="1" x14ac:dyDescent="0.3">
      <c r="A45" s="473" t="s">
        <v>215</v>
      </c>
      <c r="B45" s="439">
        <v>981.72799999999995</v>
      </c>
      <c r="C45" s="454">
        <v>1062.4449999999999</v>
      </c>
      <c r="D45" s="340">
        <f>IF(B45=0, "    ---- ", IF(ABS(ROUND(100/B45*C45-100,1))&lt;999,ROUND(100/B45*C45-100,1),IF(ROUND(100/B45*C45-100,1)&gt;999,999,-999)))</f>
        <v>8.1999999999999993</v>
      </c>
      <c r="E45" s="456">
        <v>210030.65399999998</v>
      </c>
      <c r="F45" s="454">
        <v>207859.62700000001</v>
      </c>
      <c r="G45" s="340">
        <f t="shared" si="14"/>
        <v>-1</v>
      </c>
      <c r="H45" s="456">
        <v>856.74400000000003</v>
      </c>
      <c r="I45" s="454">
        <v>937.19999999999993</v>
      </c>
      <c r="J45" s="340">
        <f t="shared" si="25"/>
        <v>9.4</v>
      </c>
      <c r="K45" s="456">
        <v>5703.9370000000008</v>
      </c>
      <c r="L45" s="454">
        <f>SUM(L33+L34+L35+L39)</f>
        <v>6290</v>
      </c>
      <c r="M45" s="439">
        <f t="shared" si="23"/>
        <v>10.3</v>
      </c>
      <c r="N45" s="456"/>
      <c r="O45" s="454">
        <v>0</v>
      </c>
      <c r="P45" s="340"/>
      <c r="Q45" s="456">
        <v>476229.19211938005</v>
      </c>
      <c r="R45" s="454">
        <v>502991.48592875001</v>
      </c>
      <c r="S45" s="340">
        <f t="shared" si="24"/>
        <v>5.6</v>
      </c>
      <c r="T45" s="456">
        <v>1599.463</v>
      </c>
      <c r="U45" s="582">
        <v>1718.748</v>
      </c>
      <c r="V45" s="340">
        <f>IF(T45=0, "    ---- ", IF(ABS(ROUND(100/T45*U45-100,1))&lt;999,ROUND(100/T45*U45-100,1),IF(ROUND(100/T45*U45-100,1)&gt;999,999,-999)))</f>
        <v>7.5</v>
      </c>
      <c r="W45" s="456">
        <v>50156.424344170002</v>
      </c>
      <c r="X45" s="454">
        <v>49890.995598209898</v>
      </c>
      <c r="Y45" s="340">
        <f t="shared" si="19"/>
        <v>-0.5</v>
      </c>
      <c r="Z45" s="456">
        <v>78171</v>
      </c>
      <c r="AA45" s="454">
        <v>83761</v>
      </c>
      <c r="AB45" s="340">
        <f>IF(Z45=0, "    ---- ", IF(ABS(ROUND(100/Z45*AA45-100,1))&lt;999,ROUND(100/Z45*AA45-100,1),IF(ROUND(100/Z45*AA45-100,1)&gt;999,999,-999)))</f>
        <v>7.2</v>
      </c>
      <c r="AC45" s="456"/>
      <c r="AD45" s="454">
        <v>0</v>
      </c>
      <c r="AE45" s="340"/>
      <c r="AF45" s="456">
        <v>21665.822</v>
      </c>
      <c r="AG45" s="454">
        <f>SUM(AG33+AG34+AG35+AG39)</f>
        <v>22976.845000000001</v>
      </c>
      <c r="AH45" s="340">
        <f t="shared" si="16"/>
        <v>6.1</v>
      </c>
      <c r="AI45" s="456">
        <v>186830</v>
      </c>
      <c r="AJ45" s="582">
        <f>SUM(AJ33+AJ34+AJ35+AJ39)</f>
        <v>187870.3</v>
      </c>
      <c r="AK45" s="340">
        <f t="shared" si="20"/>
        <v>0.6</v>
      </c>
      <c r="AL45" s="439">
        <f t="shared" si="21"/>
        <v>1032224.9644635501</v>
      </c>
      <c r="AM45" s="439">
        <f t="shared" si="21"/>
        <v>1065358.64652696</v>
      </c>
      <c r="AN45" s="340">
        <f t="shared" si="17"/>
        <v>3.2</v>
      </c>
      <c r="AO45" s="439">
        <f t="shared" si="22"/>
        <v>1032224.9644635501</v>
      </c>
      <c r="AP45" s="439">
        <f t="shared" si="22"/>
        <v>1065358.64652696</v>
      </c>
      <c r="AQ45" s="455">
        <f t="shared" si="18"/>
        <v>3.2</v>
      </c>
      <c r="AR45" s="505"/>
      <c r="AS45" s="505"/>
      <c r="AT45" s="509"/>
    </row>
    <row r="46" spans="1:46" s="478" customFormat="1" ht="20.100000000000001" customHeight="1" x14ac:dyDescent="0.3">
      <c r="A46" s="470" t="s">
        <v>334</v>
      </c>
      <c r="B46" s="456">
        <v>110.919</v>
      </c>
      <c r="C46" s="454">
        <v>123.07299999999999</v>
      </c>
      <c r="D46" s="340">
        <f>IF(B46=0, "    ---- ", IF(ABS(ROUND(100/B46*C46-100,1))&lt;999,ROUND(100/B46*C46-100,1),IF(ROUND(100/B46*C46-100,1)&gt;999,999,-999)))</f>
        <v>11</v>
      </c>
      <c r="E46" s="456"/>
      <c r="F46" s="454"/>
      <c r="G46" s="340"/>
      <c r="H46" s="456">
        <v>100.21299999999999</v>
      </c>
      <c r="I46" s="454">
        <v>112.5</v>
      </c>
      <c r="J46" s="340">
        <f t="shared" si="25"/>
        <v>12.3</v>
      </c>
      <c r="K46" s="456">
        <v>28.6</v>
      </c>
      <c r="L46" s="454">
        <v>48</v>
      </c>
      <c r="M46" s="439"/>
      <c r="N46" s="456"/>
      <c r="O46" s="454"/>
      <c r="P46" s="340"/>
      <c r="Q46" s="456"/>
      <c r="R46" s="454"/>
      <c r="S46" s="340"/>
      <c r="T46" s="456"/>
      <c r="U46" s="582"/>
      <c r="V46" s="340"/>
      <c r="W46" s="456">
        <v>89.03</v>
      </c>
      <c r="X46" s="454">
        <v>99.3</v>
      </c>
      <c r="Y46" s="340">
        <f t="shared" si="19"/>
        <v>11.5</v>
      </c>
      <c r="Z46" s="456"/>
      <c r="AA46" s="454"/>
      <c r="AB46" s="340"/>
      <c r="AC46" s="456"/>
      <c r="AD46" s="454"/>
      <c r="AE46" s="340"/>
      <c r="AF46" s="456">
        <v>425.45800000000003</v>
      </c>
      <c r="AG46" s="454">
        <v>449.75799999999998</v>
      </c>
      <c r="AH46" s="340">
        <f t="shared" si="16"/>
        <v>5.7</v>
      </c>
      <c r="AI46" s="456">
        <v>68</v>
      </c>
      <c r="AJ46" s="582">
        <v>24.7</v>
      </c>
      <c r="AK46" s="340"/>
      <c r="AL46" s="439">
        <f t="shared" si="21"/>
        <v>822.22</v>
      </c>
      <c r="AM46" s="439">
        <f t="shared" si="21"/>
        <v>857.33100000000002</v>
      </c>
      <c r="AN46" s="340">
        <f t="shared" si="17"/>
        <v>4.3</v>
      </c>
      <c r="AO46" s="439">
        <f t="shared" si="22"/>
        <v>822.22</v>
      </c>
      <c r="AP46" s="439">
        <f t="shared" si="22"/>
        <v>857.33100000000002</v>
      </c>
      <c r="AQ46" s="455">
        <f t="shared" si="18"/>
        <v>4.3</v>
      </c>
      <c r="AR46" s="505"/>
      <c r="AS46" s="505"/>
      <c r="AT46" s="509"/>
    </row>
    <row r="47" spans="1:46" s="478" customFormat="1" ht="20.100000000000001" customHeight="1" x14ac:dyDescent="0.3">
      <c r="A47" s="470" t="s">
        <v>216</v>
      </c>
      <c r="B47" s="456"/>
      <c r="C47" s="454"/>
      <c r="D47" s="454"/>
      <c r="E47" s="456"/>
      <c r="F47" s="454"/>
      <c r="G47" s="454"/>
      <c r="H47" s="456"/>
      <c r="I47" s="454"/>
      <c r="J47" s="454"/>
      <c r="K47" s="456"/>
      <c r="L47" s="454"/>
      <c r="M47" s="439"/>
      <c r="N47" s="456"/>
      <c r="O47" s="454"/>
      <c r="P47" s="340"/>
      <c r="Q47" s="456"/>
      <c r="R47" s="454"/>
      <c r="S47" s="340"/>
      <c r="T47" s="456"/>
      <c r="U47" s="582"/>
      <c r="V47" s="340"/>
      <c r="W47" s="456"/>
      <c r="X47" s="454"/>
      <c r="Y47" s="340"/>
      <c r="Z47" s="456"/>
      <c r="AA47" s="454"/>
      <c r="AB47" s="340"/>
      <c r="AC47" s="456"/>
      <c r="AD47" s="454"/>
      <c r="AE47" s="340"/>
      <c r="AF47" s="456"/>
      <c r="AG47" s="454"/>
      <c r="AH47" s="340"/>
      <c r="AI47" s="456"/>
      <c r="AJ47" s="582"/>
      <c r="AK47" s="340"/>
      <c r="AL47" s="439"/>
      <c r="AM47" s="439"/>
      <c r="AN47" s="340"/>
      <c r="AO47" s="439"/>
      <c r="AP47" s="439"/>
      <c r="AQ47" s="455"/>
      <c r="AR47" s="505"/>
      <c r="AS47" s="505"/>
      <c r="AT47" s="509"/>
    </row>
    <row r="48" spans="1:46" s="478" customFormat="1" ht="20.100000000000001" customHeight="1" x14ac:dyDescent="0.3">
      <c r="A48" s="472" t="s">
        <v>217</v>
      </c>
      <c r="B48" s="456"/>
      <c r="C48" s="454"/>
      <c r="D48" s="454"/>
      <c r="E48" s="456"/>
      <c r="F48" s="454"/>
      <c r="G48" s="454"/>
      <c r="H48" s="456"/>
      <c r="I48" s="454"/>
      <c r="J48" s="454"/>
      <c r="K48" s="456"/>
      <c r="L48" s="454"/>
      <c r="M48" s="439"/>
      <c r="N48" s="456"/>
      <c r="O48" s="454"/>
      <c r="P48" s="340"/>
      <c r="Q48" s="456"/>
      <c r="R48" s="454"/>
      <c r="S48" s="340"/>
      <c r="T48" s="456"/>
      <c r="U48" s="582"/>
      <c r="V48" s="340"/>
      <c r="W48" s="456"/>
      <c r="X48" s="454">
        <v>0</v>
      </c>
      <c r="Y48" s="340"/>
      <c r="Z48" s="456"/>
      <c r="AA48" s="454"/>
      <c r="AB48" s="340"/>
      <c r="AC48" s="456"/>
      <c r="AD48" s="454"/>
      <c r="AE48" s="340"/>
      <c r="AF48" s="456"/>
      <c r="AG48" s="454"/>
      <c r="AH48" s="340"/>
      <c r="AI48" s="456"/>
      <c r="AJ48" s="582"/>
      <c r="AK48" s="340"/>
      <c r="AL48" s="439">
        <f>B48+E48+H48+K48+Q48+T48+W48+Z48+AF48+AI48</f>
        <v>0</v>
      </c>
      <c r="AM48" s="439">
        <f>C48+F48+I48+L48+R48+U48+X48+AA48+AG48+AJ48</f>
        <v>0</v>
      </c>
      <c r="AN48" s="340" t="str">
        <f t="shared" si="17"/>
        <v xml:space="preserve">    ---- </v>
      </c>
      <c r="AO48" s="439">
        <f>B48+E48+H48+K48+N48+Q48+T48+W48+Z48+AC48+AF48+AI48</f>
        <v>0</v>
      </c>
      <c r="AP48" s="439">
        <f>C48+F48+I48+L48+O48+R48+U48+X48+AA48+AD48+AG48+AJ48</f>
        <v>0</v>
      </c>
      <c r="AQ48" s="455" t="str">
        <f t="shared" si="18"/>
        <v xml:space="preserve">    ---- </v>
      </c>
      <c r="AR48" s="505"/>
      <c r="AS48" s="505"/>
      <c r="AT48" s="509"/>
    </row>
    <row r="49" spans="1:46" s="478" customFormat="1" ht="20.100000000000001" customHeight="1" x14ac:dyDescent="0.3">
      <c r="A49" s="472" t="s">
        <v>218</v>
      </c>
      <c r="B49" s="456"/>
      <c r="C49" s="454"/>
      <c r="D49" s="454"/>
      <c r="E49" s="456"/>
      <c r="F49" s="454"/>
      <c r="G49" s="454"/>
      <c r="H49" s="456"/>
      <c r="I49" s="454"/>
      <c r="J49" s="454"/>
      <c r="K49" s="456"/>
      <c r="L49" s="454"/>
      <c r="M49" s="439"/>
      <c r="N49" s="456"/>
      <c r="O49" s="454"/>
      <c r="P49" s="340"/>
      <c r="Q49" s="456">
        <v>277.80190687999999</v>
      </c>
      <c r="R49" s="454">
        <v>294.13022688000001</v>
      </c>
      <c r="S49" s="340">
        <f t="shared" ref="S49:S60" si="26">IF(Q49=0, "    ---- ", IF(ABS(ROUND(100/Q49*R49-100,1))&lt;999,ROUND(100/Q49*R49-100,1),IF(ROUND(100/Q49*R49-100,1)&gt;999,999,-999)))</f>
        <v>5.9</v>
      </c>
      <c r="T49" s="456"/>
      <c r="U49" s="582"/>
      <c r="V49" s="340"/>
      <c r="W49" s="456"/>
      <c r="X49" s="454">
        <v>0</v>
      </c>
      <c r="Y49" s="340"/>
      <c r="Z49" s="456"/>
      <c r="AA49" s="454"/>
      <c r="AB49" s="340"/>
      <c r="AC49" s="456"/>
      <c r="AD49" s="454"/>
      <c r="AE49" s="340"/>
      <c r="AF49" s="456"/>
      <c r="AG49" s="454"/>
      <c r="AH49" s="340"/>
      <c r="AI49" s="456">
        <v>3278</v>
      </c>
      <c r="AJ49" s="582">
        <v>4041.4</v>
      </c>
      <c r="AK49" s="340">
        <f t="shared" si="20"/>
        <v>23.3</v>
      </c>
      <c r="AL49" s="439">
        <f t="shared" ref="AL49:AM62" si="27">B49+E49+H49+K49+Q49+T49+W49+Z49+AF49+AI49</f>
        <v>3555.8019068799999</v>
      </c>
      <c r="AM49" s="439">
        <f t="shared" si="27"/>
        <v>4335.5302268800006</v>
      </c>
      <c r="AN49" s="340">
        <f t="shared" si="17"/>
        <v>21.9</v>
      </c>
      <c r="AO49" s="439">
        <f t="shared" ref="AO49:AP62" si="28">B49+E49+H49+K49+N49+Q49+T49+W49+Z49+AC49+AF49+AI49</f>
        <v>3555.8019068799999</v>
      </c>
      <c r="AP49" s="439">
        <f t="shared" si="28"/>
        <v>4335.5302268800006</v>
      </c>
      <c r="AQ49" s="455">
        <f t="shared" si="18"/>
        <v>21.9</v>
      </c>
      <c r="AR49" s="505"/>
      <c r="AS49" s="505"/>
      <c r="AT49" s="509"/>
    </row>
    <row r="50" spans="1:46" s="478" customFormat="1" ht="20.100000000000001" customHeight="1" x14ac:dyDescent="0.3">
      <c r="A50" s="472" t="s">
        <v>219</v>
      </c>
      <c r="B50" s="439"/>
      <c r="C50" s="454">
        <v>0</v>
      </c>
      <c r="D50" s="454"/>
      <c r="E50" s="456"/>
      <c r="F50" s="454">
        <v>0</v>
      </c>
      <c r="G50" s="454"/>
      <c r="H50" s="456"/>
      <c r="I50" s="454">
        <v>0</v>
      </c>
      <c r="J50" s="454"/>
      <c r="K50" s="456"/>
      <c r="L50" s="454">
        <f>SUM(L51+L53)</f>
        <v>0</v>
      </c>
      <c r="M50" s="439"/>
      <c r="N50" s="456"/>
      <c r="O50" s="454">
        <v>0</v>
      </c>
      <c r="P50" s="340"/>
      <c r="Q50" s="456">
        <v>784.01551219999999</v>
      </c>
      <c r="R50" s="454">
        <v>858.41031075000001</v>
      </c>
      <c r="S50" s="340">
        <f t="shared" si="26"/>
        <v>9.5</v>
      </c>
      <c r="T50" s="456"/>
      <c r="U50" s="582">
        <v>0</v>
      </c>
      <c r="V50" s="340"/>
      <c r="W50" s="456"/>
      <c r="X50" s="454">
        <v>0</v>
      </c>
      <c r="Y50" s="340"/>
      <c r="Z50" s="456"/>
      <c r="AA50" s="454">
        <v>0</v>
      </c>
      <c r="AB50" s="340"/>
      <c r="AC50" s="456"/>
      <c r="AD50" s="454">
        <v>0</v>
      </c>
      <c r="AE50" s="340"/>
      <c r="AF50" s="456"/>
      <c r="AG50" s="454">
        <f>SUM(AG51+AG53)</f>
        <v>0</v>
      </c>
      <c r="AH50" s="340"/>
      <c r="AI50" s="456">
        <v>1125</v>
      </c>
      <c r="AJ50" s="582">
        <f>SUM(AJ51+AJ53)</f>
        <v>307.10000000000002</v>
      </c>
      <c r="AK50" s="340"/>
      <c r="AL50" s="439">
        <f t="shared" si="27"/>
        <v>1909.0155122000001</v>
      </c>
      <c r="AM50" s="439">
        <f t="shared" si="27"/>
        <v>1165.5103107499999</v>
      </c>
      <c r="AN50" s="340">
        <f t="shared" si="17"/>
        <v>-38.9</v>
      </c>
      <c r="AO50" s="439">
        <f t="shared" si="28"/>
        <v>1909.0155122000001</v>
      </c>
      <c r="AP50" s="439">
        <f t="shared" si="28"/>
        <v>1165.5103107499999</v>
      </c>
      <c r="AQ50" s="455">
        <f t="shared" si="18"/>
        <v>-38.9</v>
      </c>
      <c r="AR50" s="505"/>
      <c r="AS50" s="505"/>
      <c r="AT50" s="509"/>
    </row>
    <row r="51" spans="1:46" s="478" customFormat="1" ht="20.100000000000001" customHeight="1" x14ac:dyDescent="0.3">
      <c r="A51" s="472" t="s">
        <v>220</v>
      </c>
      <c r="B51" s="456"/>
      <c r="C51" s="454"/>
      <c r="D51" s="340"/>
      <c r="E51" s="456"/>
      <c r="F51" s="454"/>
      <c r="G51" s="340"/>
      <c r="H51" s="456"/>
      <c r="I51" s="454"/>
      <c r="J51" s="340"/>
      <c r="K51" s="456"/>
      <c r="L51" s="454"/>
      <c r="M51" s="439"/>
      <c r="N51" s="456"/>
      <c r="O51" s="454"/>
      <c r="P51" s="340"/>
      <c r="Q51" s="456">
        <v>111.65853041</v>
      </c>
      <c r="R51" s="454">
        <v>89.724899219999998</v>
      </c>
      <c r="S51" s="340">
        <f t="shared" si="26"/>
        <v>-19.600000000000001</v>
      </c>
      <c r="T51" s="456"/>
      <c r="U51" s="582"/>
      <c r="V51" s="340"/>
      <c r="W51" s="456"/>
      <c r="X51" s="454"/>
      <c r="Y51" s="340"/>
      <c r="Z51" s="456"/>
      <c r="AA51" s="454"/>
      <c r="AB51" s="340"/>
      <c r="AC51" s="456"/>
      <c r="AD51" s="454"/>
      <c r="AE51" s="340"/>
      <c r="AF51" s="456"/>
      <c r="AG51" s="454"/>
      <c r="AH51" s="340"/>
      <c r="AI51" s="456"/>
      <c r="AJ51" s="582"/>
      <c r="AK51" s="340"/>
      <c r="AL51" s="439">
        <f t="shared" si="27"/>
        <v>111.65853041</v>
      </c>
      <c r="AM51" s="439">
        <f t="shared" si="27"/>
        <v>89.724899219999998</v>
      </c>
      <c r="AN51" s="340">
        <f t="shared" si="17"/>
        <v>-19.600000000000001</v>
      </c>
      <c r="AO51" s="439">
        <f t="shared" si="28"/>
        <v>111.65853041</v>
      </c>
      <c r="AP51" s="439">
        <f t="shared" si="28"/>
        <v>89.724899219999998</v>
      </c>
      <c r="AQ51" s="455">
        <f t="shared" si="18"/>
        <v>-19.600000000000001</v>
      </c>
      <c r="AR51" s="505"/>
      <c r="AS51" s="505"/>
      <c r="AT51" s="509"/>
    </row>
    <row r="52" spans="1:46" s="507" customFormat="1" ht="20.100000000000001" customHeight="1" x14ac:dyDescent="0.3">
      <c r="A52" s="472" t="s">
        <v>190</v>
      </c>
      <c r="B52" s="452"/>
      <c r="C52" s="450"/>
      <c r="D52" s="450"/>
      <c r="E52" s="452"/>
      <c r="F52" s="450"/>
      <c r="G52" s="450"/>
      <c r="H52" s="452"/>
      <c r="I52" s="450"/>
      <c r="J52" s="450"/>
      <c r="K52" s="452"/>
      <c r="L52" s="450"/>
      <c r="M52" s="448"/>
      <c r="N52" s="452"/>
      <c r="O52" s="450"/>
      <c r="P52" s="450"/>
      <c r="Q52" s="452">
        <v>111.65853041</v>
      </c>
      <c r="R52" s="450">
        <v>89.724899219999998</v>
      </c>
      <c r="S52" s="450"/>
      <c r="T52" s="452"/>
      <c r="U52" s="533"/>
      <c r="V52" s="450"/>
      <c r="W52" s="452"/>
      <c r="X52" s="450"/>
      <c r="Y52" s="450"/>
      <c r="Z52" s="452"/>
      <c r="AA52" s="450"/>
      <c r="AB52" s="450"/>
      <c r="AC52" s="452"/>
      <c r="AD52" s="450"/>
      <c r="AE52" s="450"/>
      <c r="AF52" s="452"/>
      <c r="AG52" s="450"/>
      <c r="AH52" s="450"/>
      <c r="AI52" s="452"/>
      <c r="AJ52" s="533"/>
      <c r="AK52" s="450"/>
      <c r="AL52" s="439">
        <f t="shared" si="27"/>
        <v>111.65853041</v>
      </c>
      <c r="AM52" s="439">
        <f t="shared" si="27"/>
        <v>89.724899219999998</v>
      </c>
      <c r="AN52" s="450">
        <f t="shared" si="17"/>
        <v>-19.600000000000001</v>
      </c>
      <c r="AO52" s="439">
        <f t="shared" si="28"/>
        <v>111.65853041</v>
      </c>
      <c r="AP52" s="439">
        <f t="shared" si="28"/>
        <v>89.724899219999998</v>
      </c>
      <c r="AQ52" s="453">
        <f t="shared" si="18"/>
        <v>-19.600000000000001</v>
      </c>
      <c r="AR52" s="506"/>
      <c r="AS52" s="506"/>
      <c r="AT52" s="508"/>
    </row>
    <row r="53" spans="1:46" s="478" customFormat="1" ht="20.100000000000001" customHeight="1" x14ac:dyDescent="0.3">
      <c r="A53" s="472" t="s">
        <v>221</v>
      </c>
      <c r="B53" s="456"/>
      <c r="C53" s="454"/>
      <c r="D53" s="454"/>
      <c r="E53" s="456"/>
      <c r="F53" s="454"/>
      <c r="G53" s="454"/>
      <c r="H53" s="456"/>
      <c r="I53" s="454"/>
      <c r="J53" s="454"/>
      <c r="K53" s="456"/>
      <c r="L53" s="454"/>
      <c r="M53" s="439"/>
      <c r="N53" s="456"/>
      <c r="O53" s="454"/>
      <c r="P53" s="340"/>
      <c r="Q53" s="456">
        <v>672.35698178999996</v>
      </c>
      <c r="R53" s="454">
        <v>768.68541153000001</v>
      </c>
      <c r="S53" s="340">
        <f t="shared" si="26"/>
        <v>14.3</v>
      </c>
      <c r="T53" s="456"/>
      <c r="U53" s="582"/>
      <c r="V53" s="340"/>
      <c r="W53" s="456"/>
      <c r="X53" s="454"/>
      <c r="Y53" s="340"/>
      <c r="Z53" s="456"/>
      <c r="AA53" s="454"/>
      <c r="AB53" s="340"/>
      <c r="AC53" s="456"/>
      <c r="AD53" s="454"/>
      <c r="AE53" s="340"/>
      <c r="AF53" s="456"/>
      <c r="AG53" s="454"/>
      <c r="AH53" s="340"/>
      <c r="AI53" s="456">
        <v>1125</v>
      </c>
      <c r="AJ53" s="582">
        <v>307.10000000000002</v>
      </c>
      <c r="AK53" s="340"/>
      <c r="AL53" s="439">
        <f t="shared" si="27"/>
        <v>1797.35698179</v>
      </c>
      <c r="AM53" s="439">
        <f t="shared" si="27"/>
        <v>1075.7854115300001</v>
      </c>
      <c r="AN53" s="340">
        <f t="shared" si="17"/>
        <v>-40.1</v>
      </c>
      <c r="AO53" s="439">
        <f t="shared" si="28"/>
        <v>1797.35698179</v>
      </c>
      <c r="AP53" s="439">
        <f t="shared" si="28"/>
        <v>1075.7854115300001</v>
      </c>
      <c r="AQ53" s="455">
        <f t="shared" si="18"/>
        <v>-40.1</v>
      </c>
      <c r="AR53" s="505"/>
      <c r="AS53" s="505"/>
      <c r="AT53" s="509"/>
    </row>
    <row r="54" spans="1:46" s="478" customFormat="1" ht="20.100000000000001" customHeight="1" x14ac:dyDescent="0.3">
      <c r="A54" s="472" t="s">
        <v>222</v>
      </c>
      <c r="B54" s="439">
        <v>15516.241</v>
      </c>
      <c r="C54" s="454">
        <v>17266.330000000002</v>
      </c>
      <c r="D54" s="454">
        <f>IF(B54=0, "    ---- ", IF(ABS(ROUND(100/B54*C54-100,1))&lt;999,ROUND(100/B54*C54-100,1),IF(ROUND(100/B54*C54-100,1)&gt;999,999,-999)))</f>
        <v>11.3</v>
      </c>
      <c r="E54" s="456">
        <v>67680.359000000011</v>
      </c>
      <c r="F54" s="454">
        <v>78277.486999999994</v>
      </c>
      <c r="G54" s="454">
        <f t="shared" si="14"/>
        <v>15.7</v>
      </c>
      <c r="H54" s="456">
        <v>2925.2689999999998</v>
      </c>
      <c r="I54" s="454">
        <v>3320</v>
      </c>
      <c r="J54" s="454">
        <f>IF(H54=0, "    ---- ", IF(ABS(ROUND(100/H54*I54-100,1))&lt;999,ROUND(100/H54*I54-100,1),IF(ROUND(100/H54*I54-100,1)&gt;999,999,-999)))</f>
        <v>13.5</v>
      </c>
      <c r="K54" s="456">
        <v>20522.599999999999</v>
      </c>
      <c r="L54" s="454">
        <f>SUM(L55:L59)</f>
        <v>23905</v>
      </c>
      <c r="M54" s="439">
        <f t="shared" si="23"/>
        <v>16.5</v>
      </c>
      <c r="N54" s="456"/>
      <c r="O54" s="454">
        <v>0</v>
      </c>
      <c r="P54" s="340"/>
      <c r="Q54" s="456">
        <v>1231.1899732100001</v>
      </c>
      <c r="R54" s="454">
        <v>1334.7293613100001</v>
      </c>
      <c r="S54" s="340">
        <f t="shared" si="26"/>
        <v>8.4</v>
      </c>
      <c r="T54" s="456">
        <v>2183.0149999999999</v>
      </c>
      <c r="U54" s="582">
        <v>3075.1410000000001</v>
      </c>
      <c r="V54" s="340">
        <f>IF(T54=0, "    ---- ", IF(ABS(ROUND(100/T54*U54-100,1))&lt;999,ROUND(100/T54*U54-100,1),IF(ROUND(100/T54*U54-100,1)&gt;999,999,-999)))</f>
        <v>40.9</v>
      </c>
      <c r="W54" s="456">
        <v>52390.619999999995</v>
      </c>
      <c r="X54" s="454">
        <v>60641.55</v>
      </c>
      <c r="Y54" s="340">
        <f t="shared" si="19"/>
        <v>15.7</v>
      </c>
      <c r="Z54" s="456"/>
      <c r="AA54" s="454">
        <v>0</v>
      </c>
      <c r="AB54" s="340"/>
      <c r="AC54" s="456">
        <v>1904</v>
      </c>
      <c r="AD54" s="454">
        <v>2164</v>
      </c>
      <c r="AE54" s="340">
        <f>IF(AC54=0, "    ---- ", IF(ABS(ROUND(100/AC54*AD54-100,1))&lt;999,ROUND(100/AC54*AD54-100,1),IF(ROUND(100/AC54*AD54-100,1)&gt;999,999,-999)))</f>
        <v>13.7</v>
      </c>
      <c r="AF54" s="456">
        <v>21802.566999999999</v>
      </c>
      <c r="AG54" s="454">
        <f>SUM(AG55:AG59)</f>
        <v>28193.079999999998</v>
      </c>
      <c r="AH54" s="340">
        <f t="shared" si="16"/>
        <v>29.3</v>
      </c>
      <c r="AI54" s="456">
        <v>66828</v>
      </c>
      <c r="AJ54" s="582">
        <f>SUM(AJ55:AJ59)</f>
        <v>89399.6</v>
      </c>
      <c r="AK54" s="340">
        <f t="shared" si="20"/>
        <v>33.799999999999997</v>
      </c>
      <c r="AL54" s="439">
        <f t="shared" si="27"/>
        <v>251079.86097321002</v>
      </c>
      <c r="AM54" s="439">
        <f t="shared" si="27"/>
        <v>305412.91736130998</v>
      </c>
      <c r="AN54" s="340">
        <f t="shared" si="17"/>
        <v>21.6</v>
      </c>
      <c r="AO54" s="439">
        <f t="shared" si="28"/>
        <v>252983.86097321002</v>
      </c>
      <c r="AP54" s="439">
        <f t="shared" si="28"/>
        <v>307576.91736130998</v>
      </c>
      <c r="AQ54" s="455">
        <f t="shared" si="18"/>
        <v>21.6</v>
      </c>
      <c r="AR54" s="505"/>
      <c r="AS54" s="505"/>
      <c r="AT54" s="509"/>
    </row>
    <row r="55" spans="1:46" s="478" customFormat="1" ht="20.100000000000001" customHeight="1" x14ac:dyDescent="0.3">
      <c r="A55" s="472" t="s">
        <v>223</v>
      </c>
      <c r="B55" s="456">
        <v>9195.6689999999999</v>
      </c>
      <c r="C55" s="454">
        <v>10211.422</v>
      </c>
      <c r="D55" s="454">
        <f>IF(B55=0, "    ---- ", IF(ABS(ROUND(100/B55*C55-100,1))&lt;999,ROUND(100/B55*C55-100,1),IF(ROUND(100/B55*C55-100,1)&gt;999,999,-999)))</f>
        <v>11</v>
      </c>
      <c r="E55" s="456">
        <v>36171.338000000003</v>
      </c>
      <c r="F55" s="454">
        <v>42562.714</v>
      </c>
      <c r="G55" s="454">
        <f t="shared" si="14"/>
        <v>17.7</v>
      </c>
      <c r="H55" s="456">
        <v>1896.3459999999998</v>
      </c>
      <c r="I55" s="454">
        <v>2181</v>
      </c>
      <c r="J55" s="454">
        <f>IF(H55=0, "    ---- ", IF(ABS(ROUND(100/H55*I55-100,1))&lt;999,ROUND(100/H55*I55-100,1),IF(ROUND(100/H55*I55-100,1)&gt;999,999,-999)))</f>
        <v>15</v>
      </c>
      <c r="K55" s="456">
        <v>18254.5</v>
      </c>
      <c r="L55" s="454">
        <v>20889</v>
      </c>
      <c r="M55" s="439">
        <f t="shared" si="23"/>
        <v>14.4</v>
      </c>
      <c r="N55" s="456"/>
      <c r="O55" s="454"/>
      <c r="P55" s="340"/>
      <c r="Q55" s="456">
        <v>579.04001096000002</v>
      </c>
      <c r="R55" s="454">
        <v>645.7424959299999</v>
      </c>
      <c r="S55" s="340">
        <f t="shared" si="26"/>
        <v>11.5</v>
      </c>
      <c r="T55" s="456">
        <v>2166.8040000000001</v>
      </c>
      <c r="U55" s="582">
        <v>3060.808</v>
      </c>
      <c r="V55" s="340">
        <f>IF(T55=0, "    ---- ", IF(ABS(ROUND(100/T55*U55-100,1))&lt;999,ROUND(100/T55*U55-100,1),IF(ROUND(100/T55*U55-100,1)&gt;999,999,-999)))</f>
        <v>41.3</v>
      </c>
      <c r="W55" s="456">
        <v>52406.2</v>
      </c>
      <c r="X55" s="454">
        <v>60144.97</v>
      </c>
      <c r="Y55" s="340">
        <f t="shared" si="19"/>
        <v>14.8</v>
      </c>
      <c r="Z55" s="456"/>
      <c r="AA55" s="454"/>
      <c r="AB55" s="340"/>
      <c r="AC55" s="456">
        <v>1904</v>
      </c>
      <c r="AD55" s="454">
        <v>2164</v>
      </c>
      <c r="AE55" s="340">
        <f>IF(AC55=0, "    ---- ", IF(ABS(ROUND(100/AC55*AD55-100,1))&lt;999,ROUND(100/AC55*AD55-100,1),IF(ROUND(100/AC55*AD55-100,1)&gt;999,999,-999)))</f>
        <v>13.7</v>
      </c>
      <c r="AF55" s="456">
        <v>12525.384</v>
      </c>
      <c r="AG55" s="454">
        <v>16809.406999999999</v>
      </c>
      <c r="AH55" s="340">
        <f t="shared" si="16"/>
        <v>34.200000000000003</v>
      </c>
      <c r="AI55" s="456">
        <v>43117</v>
      </c>
      <c r="AJ55" s="582">
        <v>55831.9</v>
      </c>
      <c r="AK55" s="340">
        <f t="shared" si="20"/>
        <v>29.5</v>
      </c>
      <c r="AL55" s="439">
        <f t="shared" si="27"/>
        <v>176312.28101096</v>
      </c>
      <c r="AM55" s="439">
        <f t="shared" si="27"/>
        <v>212336.96349592999</v>
      </c>
      <c r="AN55" s="340">
        <f t="shared" si="17"/>
        <v>20.399999999999999</v>
      </c>
      <c r="AO55" s="439">
        <f t="shared" si="28"/>
        <v>178216.28101096</v>
      </c>
      <c r="AP55" s="439">
        <f t="shared" si="28"/>
        <v>214500.96349592999</v>
      </c>
      <c r="AQ55" s="455">
        <f t="shared" si="18"/>
        <v>20.399999999999999</v>
      </c>
      <c r="AR55" s="505"/>
      <c r="AS55" s="505"/>
      <c r="AT55" s="509"/>
    </row>
    <row r="56" spans="1:46" s="478" customFormat="1" ht="20.100000000000001" customHeight="1" x14ac:dyDescent="0.3">
      <c r="A56" s="472" t="s">
        <v>224</v>
      </c>
      <c r="B56" s="456">
        <v>6258.2809999999999</v>
      </c>
      <c r="C56" s="454">
        <v>6789.8739999999998</v>
      </c>
      <c r="D56" s="454">
        <f>IF(B56=0, "    ---- ", IF(ABS(ROUND(100/B56*C56-100,1))&lt;999,ROUND(100/B56*C56-100,1),IF(ROUND(100/B56*C56-100,1)&gt;999,999,-999)))</f>
        <v>8.5</v>
      </c>
      <c r="E56" s="456">
        <v>29910.267</v>
      </c>
      <c r="F56" s="454">
        <v>34166.000999999997</v>
      </c>
      <c r="G56" s="454">
        <f t="shared" si="14"/>
        <v>14.2</v>
      </c>
      <c r="H56" s="456"/>
      <c r="I56" s="454"/>
      <c r="J56" s="454" t="str">
        <f>IF(H56=0, "    ---- ", IF(ABS(ROUND(100/H56*I56-100,1))&lt;999,ROUND(100/H56*I56-100,1),IF(ROUND(100/H56*I56-100,1)&gt;999,999,-999)))</f>
        <v xml:space="preserve">    ---- </v>
      </c>
      <c r="K56" s="456">
        <v>2218</v>
      </c>
      <c r="L56" s="454">
        <v>2946</v>
      </c>
      <c r="M56" s="439">
        <f t="shared" si="23"/>
        <v>32.799999999999997</v>
      </c>
      <c r="N56" s="456"/>
      <c r="O56" s="454"/>
      <c r="P56" s="340"/>
      <c r="Q56" s="456">
        <v>595.32950208</v>
      </c>
      <c r="R56" s="454">
        <v>593.70461836000004</v>
      </c>
      <c r="S56" s="340">
        <f t="shared" si="26"/>
        <v>-0.3</v>
      </c>
      <c r="T56" s="456"/>
      <c r="U56" s="582"/>
      <c r="V56" s="340" t="str">
        <f>IF(T56=0, "    ---- ", IF(ABS(ROUND(100/T56*U56-100,1))&lt;999,ROUND(100/T56*U56-100,1),IF(ROUND(100/T56*U56-100,1)&gt;999,999,-999)))</f>
        <v xml:space="preserve">    ---- </v>
      </c>
      <c r="W56" s="456"/>
      <c r="X56" s="454">
        <v>0</v>
      </c>
      <c r="Y56" s="340"/>
      <c r="Z56" s="456"/>
      <c r="AA56" s="454"/>
      <c r="AB56" s="340"/>
      <c r="AC56" s="456"/>
      <c r="AD56" s="454"/>
      <c r="AE56" s="340"/>
      <c r="AF56" s="456">
        <v>9169.8389999999999</v>
      </c>
      <c r="AG56" s="454">
        <v>11273.912</v>
      </c>
      <c r="AH56" s="340">
        <f t="shared" si="16"/>
        <v>22.9</v>
      </c>
      <c r="AI56" s="456">
        <v>23458</v>
      </c>
      <c r="AJ56" s="582">
        <v>33453.1</v>
      </c>
      <c r="AK56" s="340">
        <f t="shared" si="20"/>
        <v>42.6</v>
      </c>
      <c r="AL56" s="439">
        <f t="shared" si="27"/>
        <v>71609.716502080002</v>
      </c>
      <c r="AM56" s="439">
        <f t="shared" si="27"/>
        <v>89222.591618359991</v>
      </c>
      <c r="AN56" s="340">
        <f t="shared" si="17"/>
        <v>24.6</v>
      </c>
      <c r="AO56" s="439">
        <f t="shared" si="28"/>
        <v>71609.716502080002</v>
      </c>
      <c r="AP56" s="439">
        <f t="shared" si="28"/>
        <v>89222.591618359991</v>
      </c>
      <c r="AQ56" s="455">
        <f t="shared" si="18"/>
        <v>24.6</v>
      </c>
      <c r="AR56" s="505"/>
      <c r="AS56" s="505"/>
      <c r="AT56" s="509"/>
    </row>
    <row r="57" spans="1:46" s="478" customFormat="1" ht="20.100000000000001" customHeight="1" x14ac:dyDescent="0.3">
      <c r="A57" s="472" t="s">
        <v>225</v>
      </c>
      <c r="B57" s="456"/>
      <c r="C57" s="454"/>
      <c r="D57" s="340"/>
      <c r="E57" s="456">
        <v>1598.7539999999999</v>
      </c>
      <c r="F57" s="454">
        <v>1548.7719999999999</v>
      </c>
      <c r="G57" s="340">
        <f t="shared" si="14"/>
        <v>-3.1</v>
      </c>
      <c r="H57" s="456"/>
      <c r="I57" s="454"/>
      <c r="J57" s="340"/>
      <c r="K57" s="456">
        <v>37.799999999999997</v>
      </c>
      <c r="L57" s="454">
        <v>45</v>
      </c>
      <c r="M57" s="340">
        <f t="shared" si="23"/>
        <v>19</v>
      </c>
      <c r="N57" s="456"/>
      <c r="O57" s="454"/>
      <c r="P57" s="340"/>
      <c r="Q57" s="456">
        <v>51.404872759999996</v>
      </c>
      <c r="R57" s="454">
        <v>90.939993340000001</v>
      </c>
      <c r="S57" s="340">
        <f t="shared" si="26"/>
        <v>76.900000000000006</v>
      </c>
      <c r="T57" s="456">
        <v>16.210999999999999</v>
      </c>
      <c r="U57" s="582">
        <v>14.332000000000001</v>
      </c>
      <c r="V57" s="340">
        <f>IF(T57=0, "    ---- ", IF(ABS(ROUND(100/T57*U57-100,1))&lt;999,ROUND(100/T57*U57-100,1),IF(ROUND(100/T57*U57-100,1)&gt;999,999,-999)))</f>
        <v>-11.6</v>
      </c>
      <c r="W57" s="456"/>
      <c r="X57" s="454">
        <v>0</v>
      </c>
      <c r="Y57" s="340"/>
      <c r="Z57" s="456"/>
      <c r="AA57" s="454"/>
      <c r="AB57" s="340"/>
      <c r="AC57" s="456"/>
      <c r="AD57" s="454"/>
      <c r="AE57" s="340"/>
      <c r="AF57" s="456"/>
      <c r="AG57" s="454">
        <v>0</v>
      </c>
      <c r="AH57" s="340"/>
      <c r="AI57" s="456"/>
      <c r="AJ57" s="582"/>
      <c r="AK57" s="340" t="str">
        <f t="shared" si="20"/>
        <v xml:space="preserve">    ---- </v>
      </c>
      <c r="AL57" s="439">
        <f t="shared" si="27"/>
        <v>1704.1698727599999</v>
      </c>
      <c r="AM57" s="439">
        <f t="shared" si="27"/>
        <v>1699.04399334</v>
      </c>
      <c r="AN57" s="340">
        <f t="shared" si="17"/>
        <v>-0.3</v>
      </c>
      <c r="AO57" s="439">
        <f t="shared" si="28"/>
        <v>1704.1698727599999</v>
      </c>
      <c r="AP57" s="439">
        <f t="shared" si="28"/>
        <v>1699.04399334</v>
      </c>
      <c r="AQ57" s="455">
        <f t="shared" si="18"/>
        <v>-0.3</v>
      </c>
      <c r="AR57" s="505"/>
      <c r="AS57" s="505"/>
      <c r="AT57" s="509"/>
    </row>
    <row r="58" spans="1:46" s="478" customFormat="1" ht="20.100000000000001" customHeight="1" x14ac:dyDescent="0.3">
      <c r="A58" s="472" t="s">
        <v>226</v>
      </c>
      <c r="B58" s="456"/>
      <c r="C58" s="454">
        <v>-15.145</v>
      </c>
      <c r="D58" s="340"/>
      <c r="E58" s="456"/>
      <c r="F58" s="454"/>
      <c r="G58" s="340"/>
      <c r="H58" s="456"/>
      <c r="I58" s="454"/>
      <c r="J58" s="340"/>
      <c r="K58" s="456"/>
      <c r="L58" s="454"/>
      <c r="M58" s="340"/>
      <c r="N58" s="456"/>
      <c r="O58" s="454"/>
      <c r="P58" s="340"/>
      <c r="Q58" s="456">
        <v>4.5686979400000007</v>
      </c>
      <c r="R58" s="454">
        <v>3.1290144100000004</v>
      </c>
      <c r="S58" s="340">
        <f t="shared" si="26"/>
        <v>-31.5</v>
      </c>
      <c r="T58" s="456"/>
      <c r="U58" s="582"/>
      <c r="V58" s="340"/>
      <c r="W58" s="456"/>
      <c r="X58" s="454">
        <v>0</v>
      </c>
      <c r="Y58" s="340"/>
      <c r="Z58" s="456"/>
      <c r="AA58" s="454"/>
      <c r="AB58" s="340"/>
      <c r="AC58" s="456"/>
      <c r="AD58" s="454"/>
      <c r="AE58" s="340"/>
      <c r="AF58" s="456">
        <v>55.784999999999997</v>
      </c>
      <c r="AG58" s="454">
        <v>0</v>
      </c>
      <c r="AH58" s="340"/>
      <c r="AI58" s="456">
        <v>253</v>
      </c>
      <c r="AJ58" s="582">
        <v>114.6</v>
      </c>
      <c r="AK58" s="340">
        <f t="shared" si="20"/>
        <v>-54.7</v>
      </c>
      <c r="AL58" s="439">
        <f t="shared" si="27"/>
        <v>313.35369794000002</v>
      </c>
      <c r="AM58" s="439">
        <f t="shared" si="27"/>
        <v>102.58401440999999</v>
      </c>
      <c r="AN58" s="340">
        <f t="shared" si="17"/>
        <v>-67.3</v>
      </c>
      <c r="AO58" s="439">
        <f t="shared" si="28"/>
        <v>313.35369794000002</v>
      </c>
      <c r="AP58" s="439">
        <f t="shared" si="28"/>
        <v>102.58401440999999</v>
      </c>
      <c r="AQ58" s="455">
        <f t="shared" si="18"/>
        <v>-67.3</v>
      </c>
      <c r="AR58" s="505"/>
      <c r="AS58" s="505"/>
      <c r="AT58" s="509"/>
    </row>
    <row r="59" spans="1:46" s="478" customFormat="1" ht="20.100000000000001" customHeight="1" x14ac:dyDescent="0.3">
      <c r="A59" s="472" t="s">
        <v>227</v>
      </c>
      <c r="B59" s="456">
        <v>62.290999999999997</v>
      </c>
      <c r="C59" s="454">
        <v>280.17899999999997</v>
      </c>
      <c r="D59" s="340">
        <f>IF(B59=0, "    ---- ", IF(ABS(ROUND(100/B59*C59-100,1))&lt;999,ROUND(100/B59*C59-100,1),IF(ROUND(100/B59*C59-100,1)&gt;999,999,-999)))</f>
        <v>349.8</v>
      </c>
      <c r="E59" s="456"/>
      <c r="F59" s="454"/>
      <c r="G59" s="340"/>
      <c r="H59" s="456">
        <v>1028.923</v>
      </c>
      <c r="I59" s="454">
        <v>1139</v>
      </c>
      <c r="J59" s="340">
        <f>IF(H59=0, "    ---- ", IF(ABS(ROUND(100/H59*I59-100,1))&lt;999,ROUND(100/H59*I59-100,1),IF(ROUND(100/H59*I59-100,1)&gt;999,999,-999)))</f>
        <v>10.7</v>
      </c>
      <c r="K59" s="456">
        <v>12.3</v>
      </c>
      <c r="L59" s="454">
        <v>25</v>
      </c>
      <c r="M59" s="340">
        <f>IF(K59=0, "    ---- ", IF(ABS(ROUND(100/K59*L59-100,1))&lt;999,ROUND(100/K59*L59-100,1),IF(ROUND(100/K59*L59-100,1)&gt;999,999,-999)))</f>
        <v>103.3</v>
      </c>
      <c r="N59" s="456"/>
      <c r="O59" s="454"/>
      <c r="P59" s="340"/>
      <c r="Q59" s="456">
        <v>0.84688946999999992</v>
      </c>
      <c r="R59" s="454">
        <v>1.2132392700000001</v>
      </c>
      <c r="S59" s="340">
        <f t="shared" si="26"/>
        <v>43.3</v>
      </c>
      <c r="T59" s="456"/>
      <c r="U59" s="582"/>
      <c r="V59" s="340"/>
      <c r="W59" s="456">
        <v>-15.58</v>
      </c>
      <c r="X59" s="454">
        <v>496.58</v>
      </c>
      <c r="Y59" s="340">
        <f t="shared" si="19"/>
        <v>-999</v>
      </c>
      <c r="Z59" s="456"/>
      <c r="AA59" s="454"/>
      <c r="AB59" s="340"/>
      <c r="AC59" s="456"/>
      <c r="AD59" s="454"/>
      <c r="AE59" s="340"/>
      <c r="AF59" s="456">
        <v>51.558999999999997</v>
      </c>
      <c r="AG59" s="454">
        <v>109.761</v>
      </c>
      <c r="AH59" s="340">
        <f t="shared" si="16"/>
        <v>112.9</v>
      </c>
      <c r="AI59" s="456"/>
      <c r="AJ59" s="582"/>
      <c r="AK59" s="340" t="str">
        <f t="shared" si="20"/>
        <v xml:space="preserve">    ---- </v>
      </c>
      <c r="AL59" s="439">
        <f t="shared" si="27"/>
        <v>1140.3398894699999</v>
      </c>
      <c r="AM59" s="439">
        <f t="shared" si="27"/>
        <v>2051.73323927</v>
      </c>
      <c r="AN59" s="340">
        <f t="shared" si="17"/>
        <v>79.900000000000006</v>
      </c>
      <c r="AO59" s="439">
        <f t="shared" si="28"/>
        <v>1140.3398894699999</v>
      </c>
      <c r="AP59" s="439">
        <f t="shared" si="28"/>
        <v>2051.73323927</v>
      </c>
      <c r="AQ59" s="455">
        <f t="shared" si="18"/>
        <v>79.900000000000006</v>
      </c>
      <c r="AR59" s="505"/>
      <c r="AS59" s="505"/>
      <c r="AT59" s="509"/>
    </row>
    <row r="60" spans="1:46" s="478" customFormat="1" ht="20.100000000000001" customHeight="1" x14ac:dyDescent="0.3">
      <c r="A60" s="473" t="s">
        <v>228</v>
      </c>
      <c r="B60" s="439">
        <v>15516.241</v>
      </c>
      <c r="C60" s="454">
        <v>17266.330000000002</v>
      </c>
      <c r="D60" s="340">
        <f>IF(B60=0, "    ---- ", IF(ABS(ROUND(100/B60*C60-100,1))&lt;999,ROUND(100/B60*C60-100,1),IF(ROUND(100/B60*C60-100,1)&gt;999,999,-999)))</f>
        <v>11.3</v>
      </c>
      <c r="E60" s="456">
        <v>67680.359000000011</v>
      </c>
      <c r="F60" s="454">
        <v>78277.486999999994</v>
      </c>
      <c r="G60" s="340">
        <f t="shared" si="14"/>
        <v>15.7</v>
      </c>
      <c r="H60" s="456">
        <v>2925.2689999999998</v>
      </c>
      <c r="I60" s="454">
        <v>3320</v>
      </c>
      <c r="J60" s="340">
        <f>IF(H60=0, "    ---- ", IF(ABS(ROUND(100/H60*I60-100,1))&lt;999,ROUND(100/H60*I60-100,1),IF(ROUND(100/H60*I60-100,1)&gt;999,999,-999)))</f>
        <v>13.5</v>
      </c>
      <c r="K60" s="456">
        <v>20522.599999999999</v>
      </c>
      <c r="L60" s="454">
        <f>SUM(L48+L49+L50+L54)</f>
        <v>23905</v>
      </c>
      <c r="M60" s="340">
        <f>IF(K60=0, "    ---- ", IF(ABS(ROUND(100/K60*L60-100,1))&lt;999,ROUND(100/K60*L60-100,1),IF(ROUND(100/K60*L60-100,1)&gt;999,999,-999)))</f>
        <v>16.5</v>
      </c>
      <c r="N60" s="456"/>
      <c r="O60" s="454">
        <v>0</v>
      </c>
      <c r="P60" s="340"/>
      <c r="Q60" s="456">
        <v>2293.0073922900001</v>
      </c>
      <c r="R60" s="454">
        <v>2487.2698989400001</v>
      </c>
      <c r="S60" s="340">
        <f t="shared" si="26"/>
        <v>8.5</v>
      </c>
      <c r="T60" s="456">
        <v>2183.0149999999999</v>
      </c>
      <c r="U60" s="582">
        <v>3075.1410000000001</v>
      </c>
      <c r="V60" s="340">
        <f>IF(T60=0, "    ---- ", IF(ABS(ROUND(100/T60*U60-100,1))&lt;999,ROUND(100/T60*U60-100,1),IF(ROUND(100/T60*U60-100,1)&gt;999,999,-999)))</f>
        <v>40.9</v>
      </c>
      <c r="W60" s="456">
        <v>52390.619999999995</v>
      </c>
      <c r="X60" s="454">
        <v>60641.55</v>
      </c>
      <c r="Y60" s="340">
        <f t="shared" si="19"/>
        <v>15.7</v>
      </c>
      <c r="Z60" s="456"/>
      <c r="AA60" s="454">
        <v>0</v>
      </c>
      <c r="AB60" s="340"/>
      <c r="AC60" s="456">
        <v>1904</v>
      </c>
      <c r="AD60" s="454">
        <v>2164</v>
      </c>
      <c r="AE60" s="340">
        <f>IF(AC60=0, "    ---- ", IF(ABS(ROUND(100/AC60*AD60-100,1))&lt;999,ROUND(100/AC60*AD60-100,1),IF(ROUND(100/AC60*AD60-100,1)&gt;999,999,-999)))</f>
        <v>13.7</v>
      </c>
      <c r="AF60" s="456">
        <v>21802.566999999999</v>
      </c>
      <c r="AG60" s="454">
        <f>SUM(AG48+AG49+AG50+AG54)</f>
        <v>28193.079999999998</v>
      </c>
      <c r="AH60" s="340">
        <f t="shared" si="16"/>
        <v>29.3</v>
      </c>
      <c r="AI60" s="456">
        <v>71231</v>
      </c>
      <c r="AJ60" s="582">
        <f>SUM(AJ48+AJ49+AJ50+AJ54)</f>
        <v>93748.1</v>
      </c>
      <c r="AK60" s="340">
        <f t="shared" si="20"/>
        <v>31.6</v>
      </c>
      <c r="AL60" s="439">
        <f t="shared" si="27"/>
        <v>256544.67839229002</v>
      </c>
      <c r="AM60" s="439">
        <f t="shared" si="27"/>
        <v>310913.95789893996</v>
      </c>
      <c r="AN60" s="340">
        <f t="shared" si="17"/>
        <v>21.2</v>
      </c>
      <c r="AO60" s="439">
        <f t="shared" si="28"/>
        <v>258448.67839229002</v>
      </c>
      <c r="AP60" s="439">
        <f t="shared" si="28"/>
        <v>313077.95789893996</v>
      </c>
      <c r="AQ60" s="455">
        <f t="shared" si="18"/>
        <v>21.1</v>
      </c>
      <c r="AR60" s="505"/>
      <c r="AS60" s="505"/>
      <c r="AT60" s="509"/>
    </row>
    <row r="61" spans="1:46" s="478" customFormat="1" ht="20.100000000000001" customHeight="1" x14ac:dyDescent="0.3">
      <c r="A61" s="470" t="s">
        <v>335</v>
      </c>
      <c r="B61" s="456"/>
      <c r="C61" s="454"/>
      <c r="D61" s="340"/>
      <c r="E61" s="456"/>
      <c r="F61" s="454"/>
      <c r="G61" s="340"/>
      <c r="H61" s="456"/>
      <c r="I61" s="454"/>
      <c r="J61" s="340"/>
      <c r="K61" s="456"/>
      <c r="L61" s="454"/>
      <c r="M61" s="340"/>
      <c r="N61" s="456"/>
      <c r="O61" s="454"/>
      <c r="P61" s="340"/>
      <c r="Q61" s="456"/>
      <c r="R61" s="454"/>
      <c r="S61" s="340"/>
      <c r="T61" s="456"/>
      <c r="U61" s="582"/>
      <c r="V61" s="340"/>
      <c r="W61" s="456"/>
      <c r="X61" s="454"/>
      <c r="Y61" s="340"/>
      <c r="Z61" s="456"/>
      <c r="AA61" s="454"/>
      <c r="AB61" s="340"/>
      <c r="AC61" s="456"/>
      <c r="AD61" s="454"/>
      <c r="AE61" s="340"/>
      <c r="AF61" s="456"/>
      <c r="AG61" s="454"/>
      <c r="AH61" s="340"/>
      <c r="AI61" s="456"/>
      <c r="AJ61" s="582"/>
      <c r="AK61" s="340"/>
      <c r="AL61" s="439">
        <f t="shared" si="27"/>
        <v>0</v>
      </c>
      <c r="AM61" s="439">
        <f t="shared" si="27"/>
        <v>0</v>
      </c>
      <c r="AN61" s="340" t="str">
        <f t="shared" si="17"/>
        <v xml:space="preserve">    ---- </v>
      </c>
      <c r="AO61" s="439">
        <f t="shared" si="28"/>
        <v>0</v>
      </c>
      <c r="AP61" s="439">
        <f t="shared" si="28"/>
        <v>0</v>
      </c>
      <c r="AQ61" s="455" t="str">
        <f t="shared" si="18"/>
        <v xml:space="preserve">    ---- </v>
      </c>
      <c r="AR61" s="505"/>
      <c r="AS61" s="505"/>
      <c r="AT61" s="509"/>
    </row>
    <row r="62" spans="1:46" s="478" customFormat="1" ht="20.100000000000001" customHeight="1" x14ac:dyDescent="0.3">
      <c r="A62" s="472" t="s">
        <v>229</v>
      </c>
      <c r="B62" s="439">
        <v>16608.887999999999</v>
      </c>
      <c r="C62" s="454">
        <v>18451.848000000002</v>
      </c>
      <c r="D62" s="340">
        <f>IF(B62=0, "    ---- ", IF(ABS(ROUND(100/B62*C62-100,1))&lt;999,ROUND(100/B62*C62-100,1),IF(ROUND(100/B62*C62-100,1)&gt;999,999,-999)))</f>
        <v>11.1</v>
      </c>
      <c r="E62" s="456">
        <v>277711.01299999998</v>
      </c>
      <c r="F62" s="454">
        <v>286137.114</v>
      </c>
      <c r="G62" s="340">
        <f t="shared" si="14"/>
        <v>3</v>
      </c>
      <c r="H62" s="456">
        <v>3882.2260000000001</v>
      </c>
      <c r="I62" s="454">
        <v>4369.7</v>
      </c>
      <c r="J62" s="340">
        <f>IF(H62=0, "    ---- ", IF(ABS(ROUND(100/H62*I62-100,1))&lt;999,ROUND(100/H62*I62-100,1),IF(ROUND(100/H62*I62-100,1)&gt;999,999,-999)))</f>
        <v>12.6</v>
      </c>
      <c r="K62" s="456">
        <v>26255.3</v>
      </c>
      <c r="L62" s="454">
        <f>SUM(L45+L46+L60+L61)</f>
        <v>30243</v>
      </c>
      <c r="M62" s="340">
        <f>IF(K62=0, "    ---- ", IF(ABS(ROUND(100/K62*L62-100,1))&lt;999,ROUND(100/K62*L62-100,1),IF(ROUND(100/K62*L62-100,1)&gt;999,999,-999)))</f>
        <v>15.2</v>
      </c>
      <c r="N62" s="456"/>
      <c r="O62" s="454">
        <v>0</v>
      </c>
      <c r="P62" s="340"/>
      <c r="Q62" s="456">
        <v>478522.19951167004</v>
      </c>
      <c r="R62" s="454">
        <v>505478.75582769001</v>
      </c>
      <c r="S62" s="340">
        <f>IF(Q62=0, "    ---- ", IF(ABS(ROUND(100/Q62*R62-100,1))&lt;999,ROUND(100/Q62*R62-100,1),IF(ROUND(100/Q62*R62-100,1)&gt;999,999,-999)))</f>
        <v>5.6</v>
      </c>
      <c r="T62" s="456">
        <v>3782.4780000000001</v>
      </c>
      <c r="U62" s="582">
        <v>4793.8890000000001</v>
      </c>
      <c r="V62" s="340">
        <f>IF(T62=0, "    ---- ", IF(ABS(ROUND(100/T62*U62-100,1))&lt;999,ROUND(100/T62*U62-100,1),IF(ROUND(100/T62*U62-100,1)&gt;999,999,-999)))</f>
        <v>26.7</v>
      </c>
      <c r="W62" s="456">
        <v>102636.07434416999</v>
      </c>
      <c r="X62" s="454">
        <v>110631.84559820991</v>
      </c>
      <c r="Y62" s="340">
        <f t="shared" si="19"/>
        <v>7.8</v>
      </c>
      <c r="Z62" s="456">
        <v>78171</v>
      </c>
      <c r="AA62" s="454">
        <v>83761</v>
      </c>
      <c r="AB62" s="340">
        <f>IF(Z62=0, "    ---- ", IF(ABS(ROUND(100/Z62*AA62-100,1))&lt;999,ROUND(100/Z62*AA62-100,1),IF(ROUND(100/Z62*AA62-100,1)&gt;999,999,-999)))</f>
        <v>7.2</v>
      </c>
      <c r="AC62" s="456">
        <v>1904</v>
      </c>
      <c r="AD62" s="454">
        <v>2164</v>
      </c>
      <c r="AE62" s="340">
        <f>IF(AC62=0, "    ---- ", IF(ABS(ROUND(100/AC62*AD62-100,1))&lt;999,ROUND(100/AC62*AD62-100,1),IF(ROUND(100/AC62*AD62-100,1)&gt;999,999,-999)))</f>
        <v>13.7</v>
      </c>
      <c r="AF62" s="456">
        <v>43893.846999999994</v>
      </c>
      <c r="AG62" s="454">
        <f>SUM(AG45+AG46+AG60+AG61)</f>
        <v>51619.683000000005</v>
      </c>
      <c r="AH62" s="340">
        <f t="shared" si="16"/>
        <v>17.600000000000001</v>
      </c>
      <c r="AI62" s="456">
        <v>258128.5</v>
      </c>
      <c r="AJ62" s="582">
        <f>SUM(AJ45+AJ46+AJ60+AJ61)</f>
        <v>281643.09999999998</v>
      </c>
      <c r="AK62" s="340">
        <f t="shared" si="20"/>
        <v>9.1</v>
      </c>
      <c r="AL62" s="439">
        <f t="shared" si="27"/>
        <v>1289591.5258558397</v>
      </c>
      <c r="AM62" s="439">
        <f t="shared" si="27"/>
        <v>1377129.9354258999</v>
      </c>
      <c r="AN62" s="340">
        <f t="shared" si="17"/>
        <v>6.8</v>
      </c>
      <c r="AO62" s="439">
        <f t="shared" si="28"/>
        <v>1291495.5258558397</v>
      </c>
      <c r="AP62" s="439">
        <f t="shared" si="28"/>
        <v>1379293.9354258999</v>
      </c>
      <c r="AQ62" s="455">
        <f t="shared" si="18"/>
        <v>6.8</v>
      </c>
      <c r="AR62" s="505"/>
      <c r="AS62" s="510"/>
      <c r="AT62" s="509"/>
    </row>
    <row r="63" spans="1:46" s="513" customFormat="1" ht="20.100000000000001" customHeight="1" x14ac:dyDescent="0.3">
      <c r="A63" s="470"/>
      <c r="B63" s="444"/>
      <c r="C63" s="445"/>
      <c r="D63" s="443"/>
      <c r="E63" s="444"/>
      <c r="F63" s="445"/>
      <c r="G63" s="443"/>
      <c r="H63" s="444"/>
      <c r="I63" s="445"/>
      <c r="J63" s="443"/>
      <c r="K63" s="444"/>
      <c r="L63" s="445"/>
      <c r="M63" s="457"/>
      <c r="N63" s="444"/>
      <c r="O63" s="445"/>
      <c r="P63" s="443"/>
      <c r="Q63" s="444"/>
      <c r="R63" s="445"/>
      <c r="S63" s="443"/>
      <c r="T63" s="444"/>
      <c r="U63" s="623"/>
      <c r="V63" s="443"/>
      <c r="W63" s="444"/>
      <c r="X63" s="445"/>
      <c r="Y63" s="443"/>
      <c r="Z63" s="444"/>
      <c r="AA63" s="445"/>
      <c r="AB63" s="443"/>
      <c r="AC63" s="444"/>
      <c r="AD63" s="445"/>
      <c r="AE63" s="443"/>
      <c r="AF63" s="444"/>
      <c r="AG63" s="445"/>
      <c r="AH63" s="443"/>
      <c r="AI63" s="444"/>
      <c r="AJ63" s="623"/>
      <c r="AK63" s="443"/>
      <c r="AL63" s="457"/>
      <c r="AM63" s="457"/>
      <c r="AN63" s="443"/>
      <c r="AO63" s="457"/>
      <c r="AP63" s="457"/>
      <c r="AQ63" s="458"/>
      <c r="AR63" s="511"/>
      <c r="AS63" s="511"/>
      <c r="AT63" s="512"/>
    </row>
    <row r="64" spans="1:46" s="513" customFormat="1" ht="20.100000000000001" customHeight="1" x14ac:dyDescent="0.3">
      <c r="A64" s="470" t="s">
        <v>230</v>
      </c>
      <c r="B64" s="445">
        <v>17007.871999999999</v>
      </c>
      <c r="C64" s="445">
        <v>18929.472000000002</v>
      </c>
      <c r="D64" s="443">
        <f>IF(B64=0, "    ---- ", IF(ABS(ROUND(100/B64*C64-100,1))&lt;999,ROUND(100/B64*C64-100,1),IF(ROUND(100/B64*C64-100,1)&gt;999,999,-999)))</f>
        <v>11.3</v>
      </c>
      <c r="E64" s="445">
        <v>308855.353</v>
      </c>
      <c r="F64" s="445">
        <v>317836.87300000002</v>
      </c>
      <c r="G64" s="443">
        <f t="shared" si="14"/>
        <v>2.9</v>
      </c>
      <c r="H64" s="444">
        <v>4384.6959999999999</v>
      </c>
      <c r="I64" s="445">
        <v>4905.7</v>
      </c>
      <c r="J64" s="443">
        <f>IF(H64=0, "    ---- ", IF(ABS(ROUND(100/H64*I64-100,1))&lt;999,ROUND(100/H64*I64-100,1),IF(ROUND(100/H64*I64-100,1)&gt;999,999,-999)))</f>
        <v>11.9</v>
      </c>
      <c r="K64" s="445">
        <v>27330.399999999998</v>
      </c>
      <c r="L64" s="445">
        <f>SUM(L29+L62)</f>
        <v>31527</v>
      </c>
      <c r="M64" s="457">
        <f>IF(K64=0, "    ---- ", IF(ABS(ROUND(100/K64*L64-100,1))&lt;999,ROUND(100/K64*L64-100,1),IF(ROUND(100/K64*L64-100,1)&gt;999,999,-999)))</f>
        <v>15.4</v>
      </c>
      <c r="N64" s="444">
        <v>140</v>
      </c>
      <c r="O64" s="445">
        <v>145</v>
      </c>
      <c r="P64" s="443">
        <f>IF(N64=0, "    ---- ", IF(ABS(ROUND(100/N64*O64-100,1))&lt;999,ROUND(100/N64*O64-100,1),IF(ROUND(100/N64*O64-100,1)&gt;999,999,-999)))</f>
        <v>3.6</v>
      </c>
      <c r="Q64" s="444">
        <v>516327.12977871002</v>
      </c>
      <c r="R64" s="445">
        <v>552583.50935138995</v>
      </c>
      <c r="S64" s="443">
        <f>IF(Q64=0, "    ---- ", IF(ABS(ROUND(100/Q64*R64-100,1))&lt;999,ROUND(100/Q64*R64-100,1),IF(ROUND(100/Q64*R64-100,1)&gt;999,999,-999)))</f>
        <v>7</v>
      </c>
      <c r="T64" s="444">
        <v>4372.7290000000003</v>
      </c>
      <c r="U64" s="623">
        <v>5344.2830000000004</v>
      </c>
      <c r="V64" s="443">
        <f>IF(T64=0, "    ---- ", IF(ABS(ROUND(100/T64*U64-100,1))&lt;999,ROUND(100/T64*U64-100,1),IF(ROUND(100/T64*U64-100,1)&gt;999,999,-999)))</f>
        <v>22.2</v>
      </c>
      <c r="W64" s="444">
        <v>112913.30434416998</v>
      </c>
      <c r="X64" s="445">
        <v>121510.73559820991</v>
      </c>
      <c r="Y64" s="443">
        <f t="shared" si="19"/>
        <v>7.6</v>
      </c>
      <c r="Z64" s="444">
        <v>87429</v>
      </c>
      <c r="AA64" s="445">
        <v>93703</v>
      </c>
      <c r="AB64" s="443">
        <f>IF(Z64=0, "    ---- ", IF(ABS(ROUND(100/Z64*AA64-100,1))&lt;999,ROUND(100/Z64*AA64-100,1),IF(ROUND(100/Z64*AA64-100,1)&gt;999,999,-999)))</f>
        <v>7.2</v>
      </c>
      <c r="AC64" s="444">
        <v>1943</v>
      </c>
      <c r="AD64" s="445">
        <v>2218</v>
      </c>
      <c r="AE64" s="443">
        <f>IF(AC64=0, "    ---- ", IF(ABS(ROUND(100/AC64*AD64-100,1))&lt;999,ROUND(100/AC64*AD64-100,1),IF(ROUND(100/AC64*AD64-100,1)&gt;999,999,-999)))</f>
        <v>14.2</v>
      </c>
      <c r="AF64" s="444">
        <v>50163.070999999996</v>
      </c>
      <c r="AG64" s="445">
        <f>SUM(AG29+AG62)</f>
        <v>57959.798000000003</v>
      </c>
      <c r="AH64" s="443">
        <f t="shared" si="16"/>
        <v>15.5</v>
      </c>
      <c r="AI64" s="444">
        <v>292733</v>
      </c>
      <c r="AJ64" s="623">
        <f>SUM(AJ29+AJ62)</f>
        <v>317514.3</v>
      </c>
      <c r="AK64" s="443">
        <f t="shared" si="20"/>
        <v>8.5</v>
      </c>
      <c r="AL64" s="624">
        <f>B64+E64+H64+K64+Q64+T64+W64+Z64+AF64+AI64</f>
        <v>1421516.55512288</v>
      </c>
      <c r="AM64" s="624">
        <f>C64+F64+I64+L64+R64+U64+X64+AA64+AG64+AJ64</f>
        <v>1521814.6709495999</v>
      </c>
      <c r="AN64" s="443">
        <f t="shared" si="17"/>
        <v>7.1</v>
      </c>
      <c r="AO64" s="624">
        <f>B64+E64+H64+K64+N64+Q64+T64+W64+Z64+AC64+AF64+AI64</f>
        <v>1423599.55512288</v>
      </c>
      <c r="AP64" s="624">
        <f>C64+F64+I64+L64+O64+R64+U64+X64+AA64+AD64+AG64+AJ64</f>
        <v>1524177.6709495999</v>
      </c>
      <c r="AQ64" s="458">
        <f t="shared" si="18"/>
        <v>7.1</v>
      </c>
      <c r="AR64" s="511"/>
      <c r="AS64" s="511"/>
      <c r="AT64" s="509"/>
    </row>
    <row r="65" spans="1:46" s="478" customFormat="1" ht="20.100000000000001" customHeight="1" x14ac:dyDescent="0.3">
      <c r="A65" s="474"/>
      <c r="B65" s="456"/>
      <c r="C65" s="454"/>
      <c r="D65" s="340"/>
      <c r="E65" s="456"/>
      <c r="F65" s="454"/>
      <c r="G65" s="340"/>
      <c r="H65" s="456"/>
      <c r="I65" s="454"/>
      <c r="J65" s="340"/>
      <c r="K65" s="456"/>
      <c r="L65" s="454"/>
      <c r="M65" s="439"/>
      <c r="N65" s="456"/>
      <c r="O65" s="454"/>
      <c r="P65" s="340"/>
      <c r="Q65" s="456"/>
      <c r="R65" s="454"/>
      <c r="S65" s="340"/>
      <c r="T65" s="456"/>
      <c r="U65" s="582"/>
      <c r="V65" s="340"/>
      <c r="W65" s="456"/>
      <c r="X65" s="454"/>
      <c r="Y65" s="340"/>
      <c r="Z65" s="456"/>
      <c r="AA65" s="454"/>
      <c r="AB65" s="340"/>
      <c r="AC65" s="456"/>
      <c r="AD65" s="454"/>
      <c r="AE65" s="340"/>
      <c r="AF65" s="456"/>
      <c r="AG65" s="454"/>
      <c r="AH65" s="340"/>
      <c r="AI65" s="456"/>
      <c r="AJ65" s="582"/>
      <c r="AK65" s="340"/>
      <c r="AL65" s="439"/>
      <c r="AM65" s="439"/>
      <c r="AN65" s="340"/>
      <c r="AO65" s="439"/>
      <c r="AP65" s="439"/>
      <c r="AQ65" s="455"/>
      <c r="AR65" s="505"/>
      <c r="AS65" s="505"/>
      <c r="AT65" s="509"/>
    </row>
    <row r="66" spans="1:46" s="478" customFormat="1" ht="20.100000000000001" customHeight="1" x14ac:dyDescent="0.3">
      <c r="A66" s="470" t="s">
        <v>231</v>
      </c>
      <c r="B66" s="456"/>
      <c r="C66" s="454"/>
      <c r="D66" s="340"/>
      <c r="E66" s="456"/>
      <c r="F66" s="454"/>
      <c r="G66" s="340"/>
      <c r="H66" s="456"/>
      <c r="I66" s="454"/>
      <c r="J66" s="340"/>
      <c r="K66" s="456"/>
      <c r="L66" s="454"/>
      <c r="M66" s="439"/>
      <c r="N66" s="456"/>
      <c r="O66" s="454"/>
      <c r="P66" s="340"/>
      <c r="Q66" s="456"/>
      <c r="R66" s="454"/>
      <c r="S66" s="340"/>
      <c r="T66" s="456"/>
      <c r="U66" s="582"/>
      <c r="V66" s="340"/>
      <c r="W66" s="456"/>
      <c r="X66" s="454"/>
      <c r="Y66" s="340"/>
      <c r="Z66" s="456"/>
      <c r="AA66" s="454"/>
      <c r="AB66" s="340"/>
      <c r="AC66" s="456"/>
      <c r="AD66" s="454"/>
      <c r="AE66" s="340"/>
      <c r="AF66" s="456"/>
      <c r="AG66" s="454"/>
      <c r="AH66" s="340"/>
      <c r="AI66" s="456"/>
      <c r="AJ66" s="582"/>
      <c r="AK66" s="340"/>
      <c r="AL66" s="439"/>
      <c r="AM66" s="439"/>
      <c r="AN66" s="340"/>
      <c r="AO66" s="439"/>
      <c r="AP66" s="439"/>
      <c r="AQ66" s="455"/>
      <c r="AR66" s="505"/>
      <c r="AS66" s="505"/>
      <c r="AT66" s="509"/>
    </row>
    <row r="67" spans="1:46" s="478" customFormat="1" ht="20.100000000000001" customHeight="1" x14ac:dyDescent="0.3">
      <c r="A67" s="470"/>
      <c r="B67" s="456"/>
      <c r="C67" s="454"/>
      <c r="D67" s="340"/>
      <c r="E67" s="456"/>
      <c r="F67" s="454"/>
      <c r="G67" s="340"/>
      <c r="H67" s="456"/>
      <c r="I67" s="454"/>
      <c r="J67" s="340"/>
      <c r="K67" s="456"/>
      <c r="L67" s="454"/>
      <c r="M67" s="439"/>
      <c r="N67" s="456"/>
      <c r="O67" s="454"/>
      <c r="P67" s="340"/>
      <c r="Q67" s="456"/>
      <c r="R67" s="454"/>
      <c r="S67" s="340"/>
      <c r="T67" s="456"/>
      <c r="U67" s="582"/>
      <c r="V67" s="340"/>
      <c r="W67" s="456"/>
      <c r="X67" s="454"/>
      <c r="Y67" s="340"/>
      <c r="Z67" s="456"/>
      <c r="AA67" s="454"/>
      <c r="AB67" s="340"/>
      <c r="AC67" s="456"/>
      <c r="AD67" s="454"/>
      <c r="AE67" s="340"/>
      <c r="AF67" s="456"/>
      <c r="AG67" s="454"/>
      <c r="AH67" s="340"/>
      <c r="AI67" s="456"/>
      <c r="AJ67" s="582"/>
      <c r="AK67" s="340"/>
      <c r="AL67" s="439"/>
      <c r="AM67" s="439"/>
      <c r="AN67" s="340"/>
      <c r="AO67" s="439"/>
      <c r="AP67" s="439"/>
      <c r="AQ67" s="455"/>
      <c r="AR67" s="505"/>
      <c r="AS67" s="505"/>
      <c r="AT67" s="509"/>
    </row>
    <row r="68" spans="1:46" s="478" customFormat="1" ht="20.100000000000001" customHeight="1" x14ac:dyDescent="0.3">
      <c r="A68" s="472" t="s">
        <v>232</v>
      </c>
      <c r="B68" s="456">
        <v>141.16</v>
      </c>
      <c r="C68" s="454">
        <v>141.16</v>
      </c>
      <c r="D68" s="340">
        <f>IF(B68=0, "    ---- ", IF(ABS(ROUND(100/B68*C68-100,1))&lt;999,ROUND(100/B68*C68-100,1),IF(ROUND(100/B68*C68-100,1)&gt;999,999,-999)))</f>
        <v>0</v>
      </c>
      <c r="E68" s="456">
        <v>7765.924</v>
      </c>
      <c r="F68" s="454">
        <v>7765.924</v>
      </c>
      <c r="G68" s="340">
        <f t="shared" si="14"/>
        <v>0</v>
      </c>
      <c r="H68" s="456">
        <v>175</v>
      </c>
      <c r="I68" s="454">
        <v>175</v>
      </c>
      <c r="J68" s="340">
        <f>IF(H68=0, "    ---- ", IF(ABS(ROUND(100/H68*I68-100,1))&lt;999,ROUND(100/H68*I68-100,1),IF(ROUND(100/H68*I68-100,1)&gt;999,999,-999)))</f>
        <v>0</v>
      </c>
      <c r="K68" s="456">
        <v>119.74</v>
      </c>
      <c r="L68" s="454">
        <v>121</v>
      </c>
      <c r="M68" s="439">
        <f>IF(K68=0, "    ---- ", IF(ABS(ROUND(100/K68*L68-100,1))&lt;999,ROUND(100/K68*L68-100,1),IF(ROUND(100/K68*L68-100,1)&gt;999,999,-999)))</f>
        <v>1.1000000000000001</v>
      </c>
      <c r="N68" s="456">
        <v>5</v>
      </c>
      <c r="O68" s="454">
        <v>5</v>
      </c>
      <c r="P68" s="340">
        <f>IF(N68=0, "    ---- ", IF(ABS(ROUND(100/N68*O68-100,1))&lt;999,ROUND(100/N68*O68-100,1),IF(ROUND(100/N68*O68-100,1)&gt;999,999,-999)))</f>
        <v>0</v>
      </c>
      <c r="Q68" s="456">
        <v>11770.564155</v>
      </c>
      <c r="R68" s="454">
        <v>13112.405465</v>
      </c>
      <c r="S68" s="340">
        <f t="shared" ref="S68:S79" si="29">IF(Q68=0, "    ---- ", IF(ABS(ROUND(100/Q68*R68-100,1))&lt;999,ROUND(100/Q68*R68-100,1),IF(ROUND(100/Q68*R68-100,1)&gt;999,999,-999)))</f>
        <v>11.4</v>
      </c>
      <c r="T68" s="456">
        <v>741.25</v>
      </c>
      <c r="U68" s="582">
        <v>741.25</v>
      </c>
      <c r="V68" s="340">
        <f>IF(T68=0, "    ---- ", IF(ABS(ROUND(100/T68*U68-100,1))&lt;999,ROUND(100/T68*U68-100,1),IF(ROUND(100/T68*U68-100,1)&gt;999,999,-999)))</f>
        <v>0</v>
      </c>
      <c r="W68" s="456">
        <v>1126.76</v>
      </c>
      <c r="X68" s="454">
        <v>1126.76</v>
      </c>
      <c r="Y68" s="340">
        <f t="shared" si="19"/>
        <v>0</v>
      </c>
      <c r="Z68" s="456">
        <v>1430</v>
      </c>
      <c r="AA68" s="454">
        <v>1430</v>
      </c>
      <c r="AB68" s="340">
        <f>IF(Z68=0, "    ---- ", IF(ABS(ROUND(100/Z68*AA68-100,1))&lt;999,ROUND(100/Z68*AA68-100,1),IF(ROUND(100/Z68*AA68-100,1)&gt;999,999,-999)))</f>
        <v>0</v>
      </c>
      <c r="AC68" s="456">
        <v>49</v>
      </c>
      <c r="AD68" s="454">
        <v>49</v>
      </c>
      <c r="AE68" s="340">
        <f>IF(AC68=0, "    ---- ", IF(ABS(ROUND(100/AC68*AD68-100,1))&lt;999,ROUND(100/AC68*AD68-100,1),IF(ROUND(100/AC68*AD68-100,1)&gt;999,999,-999)))</f>
        <v>0</v>
      </c>
      <c r="AF68" s="456">
        <v>2491.1880000000001</v>
      </c>
      <c r="AG68" s="454">
        <v>2702.741</v>
      </c>
      <c r="AH68" s="340">
        <f t="shared" si="16"/>
        <v>8.5</v>
      </c>
      <c r="AI68" s="456">
        <v>13251</v>
      </c>
      <c r="AJ68" s="582">
        <v>13251</v>
      </c>
      <c r="AK68" s="340">
        <f t="shared" si="20"/>
        <v>0</v>
      </c>
      <c r="AL68" s="439">
        <f>B68+E68+H68+K68+Q68+T68+W68+Z68+AF68+AI68</f>
        <v>39012.586154999997</v>
      </c>
      <c r="AM68" s="439">
        <f>C68+F68+I68+L68+R68+U68+X68+AA68+AG68+AJ68</f>
        <v>40567.240464999995</v>
      </c>
      <c r="AN68" s="340">
        <f t="shared" si="17"/>
        <v>4</v>
      </c>
      <c r="AO68" s="439">
        <f>B68+E68+H68+K68+N68+Q68+T68+W68+Z68+AC68+AF68+AI68</f>
        <v>39066.586154999997</v>
      </c>
      <c r="AP68" s="439">
        <f>C68+F68+I68+L68+O68+R68+U68+X68+AA68+AD68+AG68+AJ68</f>
        <v>40621.240464999995</v>
      </c>
      <c r="AQ68" s="455">
        <f t="shared" si="18"/>
        <v>4</v>
      </c>
      <c r="AR68" s="505"/>
      <c r="AS68" s="505"/>
      <c r="AT68" s="509"/>
    </row>
    <row r="69" spans="1:46" s="478" customFormat="1" ht="20.100000000000001" customHeight="1" x14ac:dyDescent="0.3">
      <c r="A69" s="472" t="s">
        <v>233</v>
      </c>
      <c r="B69" s="456">
        <v>264.82799999999997</v>
      </c>
      <c r="C69" s="454">
        <v>327.803</v>
      </c>
      <c r="D69" s="340">
        <f>IF(B69=0, "    ---- ", IF(ABS(ROUND(100/B69*C69-100,1))&lt;999,ROUND(100/B69*C69-100,1),IF(ROUND(100/B69*C69-100,1)&gt;999,999,-999)))</f>
        <v>23.8</v>
      </c>
      <c r="E69" s="456">
        <v>15876.273999999999</v>
      </c>
      <c r="F69" s="454">
        <v>15913.897000000001</v>
      </c>
      <c r="G69" s="340">
        <f t="shared" si="14"/>
        <v>0.2</v>
      </c>
      <c r="H69" s="456">
        <v>128.672</v>
      </c>
      <c r="I69" s="454">
        <v>173.8</v>
      </c>
      <c r="J69" s="340">
        <f>IF(H69=0, "    ---- ", IF(ABS(ROUND(100/H69*I69-100,1))&lt;999,ROUND(100/H69*I69-100,1),IF(ROUND(100/H69*I69-100,1)&gt;999,999,-999)))</f>
        <v>35.1</v>
      </c>
      <c r="K69" s="456">
        <v>574.29999999999995</v>
      </c>
      <c r="L69" s="454">
        <v>661</v>
      </c>
      <c r="M69" s="439">
        <f>IF(K69=0, "    ---- ", IF(ABS(ROUND(100/K69*L69-100,1))&lt;999,ROUND(100/K69*L69-100,1),IF(ROUND(100/K69*L69-100,1)&gt;999,999,-999)))</f>
        <v>15.1</v>
      </c>
      <c r="N69" s="456">
        <v>57</v>
      </c>
      <c r="O69" s="454">
        <v>78</v>
      </c>
      <c r="P69" s="340">
        <f>IF(N69=0, "    ---- ", IF(ABS(ROUND(100/N69*O69-100,1))&lt;999,ROUND(100/N69*O69-100,1),IF(ROUND(100/N69*O69-100,1)&gt;999,999,-999)))</f>
        <v>36.799999999999997</v>
      </c>
      <c r="Q69" s="456">
        <v>16950.11895661</v>
      </c>
      <c r="R69" s="454">
        <v>18423.491367860002</v>
      </c>
      <c r="S69" s="340">
        <f t="shared" si="29"/>
        <v>8.6999999999999993</v>
      </c>
      <c r="T69" s="456">
        <v>-210.18700000000001</v>
      </c>
      <c r="U69" s="582">
        <v>-234.67</v>
      </c>
      <c r="V69" s="340">
        <f>IF(T69=0, "    ---- ", IF(ABS(ROUND(100/T69*U69-100,1))&lt;999,ROUND(100/T69*U69-100,1),IF(ROUND(100/T69*U69-100,1)&gt;999,999,-999)))</f>
        <v>11.6</v>
      </c>
      <c r="W69" s="456">
        <v>5712.82</v>
      </c>
      <c r="X69" s="454">
        <v>6180.7</v>
      </c>
      <c r="Y69" s="340">
        <f t="shared" si="19"/>
        <v>8.1999999999999993</v>
      </c>
      <c r="Z69" s="456">
        <v>6034</v>
      </c>
      <c r="AA69" s="454">
        <v>6758</v>
      </c>
      <c r="AB69" s="340">
        <f>IF(Z69=0, "    ---- ", IF(ABS(ROUND(100/Z69*AA69-100,1))&lt;999,ROUND(100/Z69*AA69-100,1),IF(ROUND(100/Z69*AA69-100,1)&gt;999,999,-999)))</f>
        <v>12</v>
      </c>
      <c r="AC69" s="456">
        <v>-14</v>
      </c>
      <c r="AD69" s="454">
        <v>-1</v>
      </c>
      <c r="AE69" s="340">
        <f>IF(AC69=0, "    ---- ", IF(ABS(ROUND(100/AC69*AD69-100,1))&lt;999,ROUND(100/AC69*AD69-100,1),IF(ROUND(100/AC69*AD69-100,1)&gt;999,999,-999)))</f>
        <v>-92.9</v>
      </c>
      <c r="AF69" s="456">
        <v>1329.461</v>
      </c>
      <c r="AG69" s="454">
        <v>1118.4970000000001</v>
      </c>
      <c r="AH69" s="340">
        <f t="shared" si="16"/>
        <v>-15.9</v>
      </c>
      <c r="AI69" s="456">
        <v>11960</v>
      </c>
      <c r="AJ69" s="582">
        <v>13274.4</v>
      </c>
      <c r="AK69" s="340">
        <f t="shared" si="20"/>
        <v>11</v>
      </c>
      <c r="AL69" s="439">
        <f t="shared" ref="AL69:AM71" si="30">B69+E69+H69+K69+Q69+T69+W69+Z69+AF69+AI69</f>
        <v>58620.286956610005</v>
      </c>
      <c r="AM69" s="439">
        <f t="shared" si="30"/>
        <v>62596.918367860002</v>
      </c>
      <c r="AN69" s="340">
        <f t="shared" si="17"/>
        <v>6.8</v>
      </c>
      <c r="AO69" s="439">
        <f t="shared" ref="AO69:AP71" si="31">B69+E69+H69+K69+N69+Q69+T69+W69+Z69+AC69+AF69+AI69</f>
        <v>58663.286956610005</v>
      </c>
      <c r="AP69" s="439">
        <f t="shared" si="31"/>
        <v>62673.918367860002</v>
      </c>
      <c r="AQ69" s="455">
        <f t="shared" si="18"/>
        <v>6.8</v>
      </c>
      <c r="AR69" s="505"/>
      <c r="AS69" s="505"/>
      <c r="AT69" s="509"/>
    </row>
    <row r="70" spans="1:46" s="478" customFormat="1" ht="20.100000000000001" customHeight="1" x14ac:dyDescent="0.3">
      <c r="A70" s="472" t="s">
        <v>234</v>
      </c>
      <c r="B70" s="456">
        <v>3.4529999999999998</v>
      </c>
      <c r="C70" s="454">
        <v>3.4529999999999998</v>
      </c>
      <c r="D70" s="340"/>
      <c r="E70" s="456">
        <v>406.78399999999999</v>
      </c>
      <c r="F70" s="454">
        <v>516.08000000000004</v>
      </c>
      <c r="G70" s="340">
        <f>IF(E70=0, "    ---- ", IF(ABS(ROUND(100/E70*F70-100,1))&lt;999,ROUND(100/E70*F70-100,1),IF(ROUND(100/E70*F70-100,1)&gt;999,999,-999)))</f>
        <v>26.9</v>
      </c>
      <c r="H70" s="456">
        <v>47</v>
      </c>
      <c r="I70" s="454">
        <v>59.2</v>
      </c>
      <c r="J70" s="340"/>
      <c r="K70" s="456"/>
      <c r="L70" s="454"/>
      <c r="M70" s="340" t="str">
        <f>IF(K70=0, "    ---- ", IF(ABS(ROUND(100/K70*L70-100,1))&lt;999,ROUND(100/K70*L70-100,1),IF(ROUND(100/K70*L70-100,1)&gt;999,999,-999)))</f>
        <v xml:space="preserve">    ---- </v>
      </c>
      <c r="N70" s="456"/>
      <c r="O70" s="454"/>
      <c r="P70" s="340"/>
      <c r="Q70" s="456">
        <v>3906.7875840000002</v>
      </c>
      <c r="R70" s="454">
        <v>4154.2880240000004</v>
      </c>
      <c r="S70" s="340">
        <f t="shared" si="29"/>
        <v>6.3</v>
      </c>
      <c r="T70" s="456">
        <v>0</v>
      </c>
      <c r="U70" s="582">
        <v>1.7210000000000001</v>
      </c>
      <c r="V70" s="340" t="str">
        <f>IF(T70=0, "    ---- ", IF(ABS(ROUND(100/T70*U70-100,1))&lt;999,ROUND(100/T70*U70-100,1),IF(ROUND(100/T70*U70-100,1)&gt;999,999,-999)))</f>
        <v xml:space="preserve">    ---- </v>
      </c>
      <c r="W70" s="456">
        <v>102.28</v>
      </c>
      <c r="X70" s="454">
        <v>100.57</v>
      </c>
      <c r="Y70" s="340">
        <f t="shared" si="19"/>
        <v>-1.7</v>
      </c>
      <c r="Z70" s="456"/>
      <c r="AA70" s="454"/>
      <c r="AB70" s="340" t="str">
        <f>IF(Z70=0, "    ---- ", IF(ABS(ROUND(100/Z70*AA70-100,1))&lt;999,ROUND(100/Z70*AA70-100,1),IF(ROUND(100/Z70*AA70-100,1)&gt;999,999,-999)))</f>
        <v xml:space="preserve">    ---- </v>
      </c>
      <c r="AC70" s="456"/>
      <c r="AD70" s="454"/>
      <c r="AE70" s="340"/>
      <c r="AF70" s="456">
        <v>36.554000000000002</v>
      </c>
      <c r="AG70" s="454">
        <v>61.81</v>
      </c>
      <c r="AH70" s="340">
        <f>IF(AF70=0, "    ---- ", IF(ABS(ROUND(100/AF70*AG70-100,1))&lt;999,ROUND(100/AF70*AG70-100,1),IF(ROUND(100/AF70*AG70-100,1)&gt;999,999,-999)))</f>
        <v>69.099999999999994</v>
      </c>
      <c r="AI70" s="456">
        <v>144</v>
      </c>
      <c r="AJ70" s="582">
        <v>98.4</v>
      </c>
      <c r="AK70" s="340">
        <f t="shared" si="20"/>
        <v>-31.7</v>
      </c>
      <c r="AL70" s="439">
        <f t="shared" si="30"/>
        <v>4646.8585839999996</v>
      </c>
      <c r="AM70" s="439">
        <f t="shared" si="30"/>
        <v>4995.5220239999999</v>
      </c>
      <c r="AN70" s="340">
        <f t="shared" si="17"/>
        <v>7.5</v>
      </c>
      <c r="AO70" s="439">
        <f t="shared" si="31"/>
        <v>4646.8585839999996</v>
      </c>
      <c r="AP70" s="439">
        <f t="shared" si="31"/>
        <v>4995.5220239999999</v>
      </c>
      <c r="AQ70" s="455">
        <f t="shared" si="18"/>
        <v>7.5</v>
      </c>
      <c r="AR70" s="505"/>
      <c r="AS70" s="505"/>
      <c r="AT70" s="509"/>
    </row>
    <row r="71" spans="1:46" s="478" customFormat="1" ht="20.100000000000001" customHeight="1" x14ac:dyDescent="0.3">
      <c r="A71" s="472" t="s">
        <v>235</v>
      </c>
      <c r="B71" s="456"/>
      <c r="C71" s="454"/>
      <c r="D71" s="340"/>
      <c r="E71" s="456">
        <v>5500</v>
      </c>
      <c r="F71" s="454">
        <v>5500</v>
      </c>
      <c r="G71" s="340">
        <f t="shared" si="14"/>
        <v>0</v>
      </c>
      <c r="H71" s="456"/>
      <c r="I71" s="454"/>
      <c r="J71" s="340"/>
      <c r="K71" s="456">
        <v>299.5</v>
      </c>
      <c r="L71" s="454">
        <v>300</v>
      </c>
      <c r="M71" s="439"/>
      <c r="N71" s="456"/>
      <c r="O71" s="454"/>
      <c r="P71" s="340"/>
      <c r="Q71" s="456">
        <v>8002.1378217399997</v>
      </c>
      <c r="R71" s="454">
        <v>7197.0615599299999</v>
      </c>
      <c r="S71" s="340">
        <f t="shared" si="29"/>
        <v>-10.1</v>
      </c>
      <c r="T71" s="456"/>
      <c r="U71" s="582"/>
      <c r="V71" s="340"/>
      <c r="W71" s="456">
        <v>2830</v>
      </c>
      <c r="X71" s="454">
        <v>2830</v>
      </c>
      <c r="Y71" s="340">
        <f t="shared" si="19"/>
        <v>0</v>
      </c>
      <c r="Z71" s="456">
        <v>1240</v>
      </c>
      <c r="AA71" s="454">
        <v>1240</v>
      </c>
      <c r="AB71" s="340">
        <f>IF(Z71=0, "    ---- ", IF(ABS(ROUND(100/Z71*AA71-100,1))&lt;999,ROUND(100/Z71*AA71-100,1),IF(ROUND(100/Z71*AA71-100,1)&gt;999,999,-999)))</f>
        <v>0</v>
      </c>
      <c r="AC71" s="456"/>
      <c r="AD71" s="454"/>
      <c r="AE71" s="340"/>
      <c r="AF71" s="456">
        <v>1000</v>
      </c>
      <c r="AG71" s="454">
        <v>1000</v>
      </c>
      <c r="AH71" s="340">
        <f t="shared" si="16"/>
        <v>0</v>
      </c>
      <c r="AI71" s="456">
        <v>7405</v>
      </c>
      <c r="AJ71" s="582">
        <v>7546.2</v>
      </c>
      <c r="AK71" s="340">
        <f t="shared" si="20"/>
        <v>1.9</v>
      </c>
      <c r="AL71" s="439">
        <f t="shared" si="30"/>
        <v>26276.637821739998</v>
      </c>
      <c r="AM71" s="439">
        <f t="shared" si="30"/>
        <v>25613.261559930001</v>
      </c>
      <c r="AN71" s="340">
        <f t="shared" si="17"/>
        <v>-2.5</v>
      </c>
      <c r="AO71" s="439">
        <f t="shared" si="31"/>
        <v>26276.637821739998</v>
      </c>
      <c r="AP71" s="439">
        <f t="shared" si="31"/>
        <v>25613.261559930001</v>
      </c>
      <c r="AQ71" s="455">
        <f t="shared" si="18"/>
        <v>-2.5</v>
      </c>
      <c r="AR71" s="505"/>
      <c r="AT71" s="509"/>
    </row>
    <row r="72" spans="1:46" s="478" customFormat="1" ht="20.100000000000001" customHeight="1" x14ac:dyDescent="0.3">
      <c r="A72" s="472" t="s">
        <v>236</v>
      </c>
      <c r="B72" s="456"/>
      <c r="C72" s="454"/>
      <c r="D72" s="340"/>
      <c r="E72" s="456"/>
      <c r="F72" s="454"/>
      <c r="G72" s="340"/>
      <c r="H72" s="456"/>
      <c r="I72" s="454"/>
      <c r="J72" s="340"/>
      <c r="K72" s="456"/>
      <c r="L72" s="454"/>
      <c r="M72" s="439"/>
      <c r="N72" s="456"/>
      <c r="O72" s="454"/>
      <c r="P72" s="340"/>
      <c r="Q72" s="456"/>
      <c r="R72" s="454"/>
      <c r="S72" s="340"/>
      <c r="T72" s="456"/>
      <c r="U72" s="582"/>
      <c r="V72" s="340"/>
      <c r="W72" s="456"/>
      <c r="X72" s="454"/>
      <c r="Y72" s="340"/>
      <c r="Z72" s="456"/>
      <c r="AA72" s="454"/>
      <c r="AB72" s="340"/>
      <c r="AC72" s="456"/>
      <c r="AD72" s="454"/>
      <c r="AE72" s="340"/>
      <c r="AF72" s="456"/>
      <c r="AG72" s="454"/>
      <c r="AH72" s="340"/>
      <c r="AI72" s="456"/>
      <c r="AJ72" s="582"/>
      <c r="AK72" s="340"/>
      <c r="AL72" s="439"/>
      <c r="AM72" s="439"/>
      <c r="AN72" s="340"/>
      <c r="AO72" s="439"/>
      <c r="AP72" s="439"/>
      <c r="AQ72" s="455"/>
      <c r="AR72" s="505"/>
      <c r="AS72" s="505"/>
      <c r="AT72" s="509"/>
    </row>
    <row r="73" spans="1:46" s="478" customFormat="1" ht="20.100000000000001" customHeight="1" x14ac:dyDescent="0.3">
      <c r="A73" s="472" t="s">
        <v>362</v>
      </c>
      <c r="B73" s="456">
        <v>865.84500000000003</v>
      </c>
      <c r="C73" s="454">
        <v>939.59</v>
      </c>
      <c r="D73" s="340">
        <f>IF(B73=0, "    ---- ", IF(ABS(ROUND(100/B73*C73-100,1))&lt;999,ROUND(100/B73*C73-100,1),IF(ROUND(100/B73*C73-100,1)&gt;999,999,-999)))</f>
        <v>8.5</v>
      </c>
      <c r="E73" s="456">
        <v>197963.51300000001</v>
      </c>
      <c r="F73" s="454">
        <v>195651.47899999999</v>
      </c>
      <c r="G73" s="340">
        <f t="shared" si="14"/>
        <v>-1.2</v>
      </c>
      <c r="H73" s="456">
        <v>1044.058</v>
      </c>
      <c r="I73" s="454">
        <v>1126.9000000000001</v>
      </c>
      <c r="J73" s="340">
        <f>IF(H73=0, "    ---- ", IF(ABS(ROUND(100/H73*I73-100,1))&lt;999,ROUND(100/H73*I73-100,1),IF(ROUND(100/H73*I73-100,1)&gt;999,999,-999)))</f>
        <v>7.9</v>
      </c>
      <c r="K73" s="456">
        <v>5502.1</v>
      </c>
      <c r="L73" s="454">
        <v>6077</v>
      </c>
      <c r="M73" s="439">
        <f>IF(K73=0, "    ---- ", IF(ABS(ROUND(100/K73*L73-100,1))&lt;999,ROUND(100/K73*L73-100,1),IF(ROUND(100/K73*L73-100,1)&gt;999,999,-999)))</f>
        <v>10.4</v>
      </c>
      <c r="N73" s="456">
        <v>72</v>
      </c>
      <c r="O73" s="454">
        <v>51</v>
      </c>
      <c r="P73" s="340"/>
      <c r="Q73" s="456">
        <v>390712.70437231002</v>
      </c>
      <c r="R73" s="454">
        <v>420188.14306967997</v>
      </c>
      <c r="S73" s="340">
        <f t="shared" si="29"/>
        <v>7.5</v>
      </c>
      <c r="T73" s="456">
        <v>1461.6880000000001</v>
      </c>
      <c r="U73" s="582">
        <v>1534.0989999999999</v>
      </c>
      <c r="V73" s="340">
        <f>IF(T73=0, "    ---- ", IF(ABS(ROUND(100/T73*U73-100,1))&lt;999,ROUND(100/T73*U73-100,1),IF(ROUND(100/T73*U73-100,1)&gt;999,999,-999)))</f>
        <v>5</v>
      </c>
      <c r="W73" s="456">
        <v>45958.09</v>
      </c>
      <c r="X73" s="454">
        <v>45908.27</v>
      </c>
      <c r="Y73" s="340">
        <f t="shared" si="19"/>
        <v>-0.1</v>
      </c>
      <c r="Z73" s="456">
        <v>58581</v>
      </c>
      <c r="AA73" s="454">
        <v>61311</v>
      </c>
      <c r="AB73" s="340">
        <f>IF(Z73=0, "    ---- ", IF(ABS(ROUND(100/Z73*AA73-100,1))&lt;999,ROUND(100/Z73*AA73-100,1),IF(ROUND(100/Z73*AA73-100,1)&gt;999,999,-999)))</f>
        <v>4.7</v>
      </c>
      <c r="AC73" s="456"/>
      <c r="AD73" s="454"/>
      <c r="AE73" s="340"/>
      <c r="AF73" s="456">
        <v>18884.760999999999</v>
      </c>
      <c r="AG73" s="454">
        <v>19815.662</v>
      </c>
      <c r="AH73" s="340">
        <f t="shared" si="16"/>
        <v>4.9000000000000004</v>
      </c>
      <c r="AI73" s="456">
        <v>169649</v>
      </c>
      <c r="AJ73" s="582">
        <v>172459.6</v>
      </c>
      <c r="AK73" s="340">
        <f t="shared" si="20"/>
        <v>1.7</v>
      </c>
      <c r="AL73" s="439">
        <f>B73+E73+H73+K73+Q73+T73+W73+Z73+AF73+AI73</f>
        <v>890622.75937231001</v>
      </c>
      <c r="AM73" s="439">
        <f>C73+F73+I73+L73+R73+U73+X73+AA73+AG73+AJ73</f>
        <v>925011.74306967994</v>
      </c>
      <c r="AN73" s="340">
        <f t="shared" si="17"/>
        <v>3.9</v>
      </c>
      <c r="AO73" s="439">
        <f>B73+E73+H73+K73+N73+Q73+T73+W73+Z73+AC73+AF73+AI73</f>
        <v>890694.75937231001</v>
      </c>
      <c r="AP73" s="439">
        <f>C73+F73+I73+L73+O73+R73+U73+X73+AA73+AD73+AG73+AJ73</f>
        <v>925062.74306967994</v>
      </c>
      <c r="AQ73" s="455">
        <f t="shared" si="18"/>
        <v>3.9</v>
      </c>
      <c r="AR73" s="505"/>
      <c r="AS73" s="505"/>
      <c r="AT73" s="509"/>
    </row>
    <row r="74" spans="1:46" s="478" customFormat="1" ht="20.100000000000001" customHeight="1" x14ac:dyDescent="0.3">
      <c r="A74" s="472" t="s">
        <v>237</v>
      </c>
      <c r="B74" s="456">
        <v>14.696</v>
      </c>
      <c r="C74" s="454">
        <v>15.542999999999999</v>
      </c>
      <c r="D74" s="340">
        <f>IF(B74=0, "    ---- ", IF(ABS(ROUND(100/B74*C74-100,1))&lt;999,ROUND(100/B74*C74-100,1),IF(ROUND(100/B74*C74-100,1)&gt;999,999,-999)))</f>
        <v>5.8</v>
      </c>
      <c r="E74" s="456">
        <v>6573.9040000000005</v>
      </c>
      <c r="F74" s="454">
        <v>7583.8230000000003</v>
      </c>
      <c r="G74" s="340">
        <f t="shared" si="14"/>
        <v>15.4</v>
      </c>
      <c r="H74" s="456">
        <v>1.587</v>
      </c>
      <c r="I74" s="454">
        <v>3.5</v>
      </c>
      <c r="J74" s="340">
        <f>IF(H74=0, "    ---- ", IF(ABS(ROUND(100/H74*I74-100,1))&lt;999,ROUND(100/H74*I74-100,1),IF(ROUND(100/H74*I74-100,1)&gt;999,999,-999)))</f>
        <v>120.5</v>
      </c>
      <c r="K74" s="456">
        <v>165.3</v>
      </c>
      <c r="L74" s="454">
        <v>178</v>
      </c>
      <c r="M74" s="439">
        <f>IF(K74=0, "    ---- ", IF(ABS(ROUND(100/K74*L74-100,1))&lt;999,ROUND(100/K74*L74-100,1),IF(ROUND(100/K74*L74-100,1)&gt;999,999,-999)))</f>
        <v>7.7</v>
      </c>
      <c r="N74" s="456"/>
      <c r="O74" s="454"/>
      <c r="P74" s="340"/>
      <c r="Q74" s="456">
        <v>24291.524097000001</v>
      </c>
      <c r="R74" s="454">
        <v>25379.022959999998</v>
      </c>
      <c r="S74" s="340">
        <f t="shared" si="29"/>
        <v>4.5</v>
      </c>
      <c r="T74" s="456">
        <v>46.45</v>
      </c>
      <c r="U74" s="582">
        <v>105.011</v>
      </c>
      <c r="V74" s="340">
        <f>IF(T74=0, "    ---- ", IF(ABS(ROUND(100/T74*U74-100,1))&lt;999,ROUND(100/T74*U74-100,1),IF(ROUND(100/T74*U74-100,1)&gt;999,999,-999)))</f>
        <v>126.1</v>
      </c>
      <c r="W74" s="456">
        <v>1303.71</v>
      </c>
      <c r="X74" s="454">
        <v>2054.46</v>
      </c>
      <c r="Y74" s="340">
        <f t="shared" si="19"/>
        <v>57.6</v>
      </c>
      <c r="Z74" s="456">
        <v>4068</v>
      </c>
      <c r="AA74" s="454">
        <v>7101</v>
      </c>
      <c r="AB74" s="340">
        <f>IF(Z74=0, "    ---- ", IF(ABS(ROUND(100/Z74*AA74-100,1))&lt;999,ROUND(100/Z74*AA74-100,1),IF(ROUND(100/Z74*AA74-100,1)&gt;999,999,-999)))</f>
        <v>74.599999999999994</v>
      </c>
      <c r="AC74" s="456"/>
      <c r="AD74" s="454"/>
      <c r="AE74" s="340"/>
      <c r="AF74" s="456">
        <v>605.97900000000004</v>
      </c>
      <c r="AG74" s="454">
        <v>807.72299999999996</v>
      </c>
      <c r="AH74" s="340">
        <f t="shared" si="16"/>
        <v>33.299999999999997</v>
      </c>
      <c r="AI74" s="456">
        <v>6736</v>
      </c>
      <c r="AJ74" s="582">
        <v>8285.9</v>
      </c>
      <c r="AK74" s="340">
        <f t="shared" si="20"/>
        <v>23</v>
      </c>
      <c r="AL74" s="439">
        <f t="shared" ref="AL74:AM79" si="32">B74+E74+H74+K74+Q74+T74+W74+Z74+AF74+AI74</f>
        <v>43807.150096999998</v>
      </c>
      <c r="AM74" s="439">
        <f t="shared" si="32"/>
        <v>51513.982959999994</v>
      </c>
      <c r="AN74" s="340">
        <f t="shared" si="17"/>
        <v>17.600000000000001</v>
      </c>
      <c r="AO74" s="439">
        <f t="shared" ref="AO74:AP89" si="33">B74+E74+H74+K74+N74+Q74+T74+W74+Z74+AC74+AF74+AI74</f>
        <v>43807.150096999998</v>
      </c>
      <c r="AP74" s="439">
        <f t="shared" si="33"/>
        <v>51513.982959999994</v>
      </c>
      <c r="AQ74" s="455">
        <f t="shared" si="18"/>
        <v>17.600000000000001</v>
      </c>
      <c r="AR74" s="505"/>
      <c r="AS74" s="505"/>
      <c r="AT74" s="509"/>
    </row>
    <row r="75" spans="1:46" s="478" customFormat="1" ht="20.100000000000001" customHeight="1" x14ac:dyDescent="0.3">
      <c r="A75" s="472" t="s">
        <v>238</v>
      </c>
      <c r="B75" s="456">
        <v>34.515000000000001</v>
      </c>
      <c r="C75" s="454">
        <v>35.264000000000003</v>
      </c>
      <c r="D75" s="340">
        <f>IF(B75=0, "    ---- ", IF(ABS(ROUND(100/B75*C75-100,1))&lt;999,ROUND(100/B75*C75-100,1),IF(ROUND(100/B75*C75-100,1)&gt;999,999,-999)))</f>
        <v>2.2000000000000002</v>
      </c>
      <c r="E75" s="456">
        <v>3452.8429999999998</v>
      </c>
      <c r="F75" s="454">
        <v>3200.43</v>
      </c>
      <c r="G75" s="340">
        <f t="shared" si="14"/>
        <v>-7.3</v>
      </c>
      <c r="H75" s="456"/>
      <c r="I75" s="454"/>
      <c r="J75" s="340"/>
      <c r="K75" s="456">
        <v>39.299999999999997</v>
      </c>
      <c r="L75" s="454">
        <v>10</v>
      </c>
      <c r="M75" s="439">
        <f>IF(K75=0, "    ---- ", IF(ABS(ROUND(100/K75*L75-100,1))&lt;999,ROUND(100/K75*L75-100,1),IF(ROUND(100/K75*L75-100,1)&gt;999,999,-999)))</f>
        <v>-74.599999999999994</v>
      </c>
      <c r="N75" s="456"/>
      <c r="O75" s="454"/>
      <c r="P75" s="340"/>
      <c r="Q75" s="456">
        <v>35417.039918000002</v>
      </c>
      <c r="R75" s="454">
        <v>38442.301187999998</v>
      </c>
      <c r="S75" s="340">
        <f t="shared" si="29"/>
        <v>8.5</v>
      </c>
      <c r="T75" s="456">
        <v>78.111000000000004</v>
      </c>
      <c r="U75" s="582">
        <v>12.946999999999999</v>
      </c>
      <c r="V75" s="340">
        <f>IF(T75=0, "    ---- ", IF(ABS(ROUND(100/T75*U75-100,1))&lt;999,ROUND(100/T75*U75-100,1),IF(ROUND(100/T75*U75-100,1)&gt;999,999,-999)))</f>
        <v>-83.4</v>
      </c>
      <c r="W75" s="456">
        <v>1383.99</v>
      </c>
      <c r="X75" s="454">
        <v>1337.32</v>
      </c>
      <c r="Y75" s="340">
        <f t="shared" si="19"/>
        <v>-3.4</v>
      </c>
      <c r="Z75" s="456">
        <v>11021</v>
      </c>
      <c r="AA75" s="454">
        <v>10751</v>
      </c>
      <c r="AB75" s="340">
        <f>IF(Z75=0, "    ---- ", IF(ABS(ROUND(100/Z75*AA75-100,1))&lt;999,ROUND(100/Z75*AA75-100,1),IF(ROUND(100/Z75*AA75-100,1)&gt;999,999,-999)))</f>
        <v>-2.4</v>
      </c>
      <c r="AC75" s="456"/>
      <c r="AD75" s="454"/>
      <c r="AE75" s="340"/>
      <c r="AF75" s="456">
        <v>2172.5500000000002</v>
      </c>
      <c r="AG75" s="454">
        <v>2187.9209999999998</v>
      </c>
      <c r="AH75" s="340">
        <f t="shared" si="16"/>
        <v>0.7</v>
      </c>
      <c r="AI75" s="456">
        <v>2158</v>
      </c>
      <c r="AJ75" s="582">
        <v>2719.9</v>
      </c>
      <c r="AK75" s="340">
        <f t="shared" si="20"/>
        <v>26</v>
      </c>
      <c r="AL75" s="439">
        <f t="shared" si="32"/>
        <v>55757.348918000003</v>
      </c>
      <c r="AM75" s="439">
        <f t="shared" si="32"/>
        <v>58697.083188000004</v>
      </c>
      <c r="AN75" s="340">
        <f t="shared" si="17"/>
        <v>5.3</v>
      </c>
      <c r="AO75" s="439">
        <f t="shared" si="33"/>
        <v>55757.348918000003</v>
      </c>
      <c r="AP75" s="439">
        <f t="shared" si="33"/>
        <v>58697.083188000004</v>
      </c>
      <c r="AQ75" s="455">
        <f t="shared" si="18"/>
        <v>5.3</v>
      </c>
      <c r="AR75" s="505"/>
      <c r="AS75" s="505"/>
      <c r="AT75" s="509"/>
    </row>
    <row r="76" spans="1:46" s="478" customFormat="1" ht="20.100000000000001" customHeight="1" x14ac:dyDescent="0.3">
      <c r="A76" s="472" t="s">
        <v>363</v>
      </c>
      <c r="B76" s="456">
        <v>16.385000000000002</v>
      </c>
      <c r="C76" s="454">
        <v>16.082999999999998</v>
      </c>
      <c r="D76" s="340">
        <f>IF(B76=0, "    ---- ", IF(ABS(ROUND(100/B76*C76-100,1))&lt;999,ROUND(100/B76*C76-100,1),IF(ROUND(100/B76*C76-100,1)&gt;999,999,-999)))</f>
        <v>-1.8</v>
      </c>
      <c r="E76" s="456">
        <v>0</v>
      </c>
      <c r="F76" s="454"/>
      <c r="G76" s="340" t="str">
        <f t="shared" si="14"/>
        <v xml:space="preserve">    ---- </v>
      </c>
      <c r="H76" s="456"/>
      <c r="I76" s="454"/>
      <c r="J76" s="340"/>
      <c r="K76" s="456">
        <v>1</v>
      </c>
      <c r="L76" s="454">
        <v>1</v>
      </c>
      <c r="M76" s="439"/>
      <c r="N76" s="456"/>
      <c r="O76" s="454"/>
      <c r="P76" s="340"/>
      <c r="Q76" s="456">
        <v>15642.648593</v>
      </c>
      <c r="R76" s="454">
        <v>14871.025879999999</v>
      </c>
      <c r="S76" s="340">
        <f t="shared" si="29"/>
        <v>-4.9000000000000004</v>
      </c>
      <c r="T76" s="456">
        <v>20.7</v>
      </c>
      <c r="U76" s="582">
        <v>17.949000000000002</v>
      </c>
      <c r="V76" s="340">
        <f>IF(T76=0, "    ---- ", IF(ABS(ROUND(100/T76*U76-100,1))&lt;999,ROUND(100/T76*U76-100,1),IF(ROUND(100/T76*U76-100,1)&gt;999,999,-999)))</f>
        <v>-13.3</v>
      </c>
      <c r="W76" s="456">
        <v>681.19</v>
      </c>
      <c r="X76" s="454">
        <v>665.78</v>
      </c>
      <c r="Y76" s="340">
        <f t="shared" si="19"/>
        <v>-2.2999999999999998</v>
      </c>
      <c r="Z76" s="456">
        <v>2042</v>
      </c>
      <c r="AA76" s="454">
        <v>2160</v>
      </c>
      <c r="AB76" s="340"/>
      <c r="AC76" s="456"/>
      <c r="AD76" s="454"/>
      <c r="AE76" s="340"/>
      <c r="AF76" s="456">
        <v>339.44499999999999</v>
      </c>
      <c r="AG76" s="454">
        <v>372.24900000000002</v>
      </c>
      <c r="AH76" s="340">
        <f t="shared" si="16"/>
        <v>9.6999999999999993</v>
      </c>
      <c r="AI76" s="456">
        <v>2424</v>
      </c>
      <c r="AJ76" s="582">
        <v>2230.6999999999998</v>
      </c>
      <c r="AK76" s="340">
        <f t="shared" si="20"/>
        <v>-8</v>
      </c>
      <c r="AL76" s="439">
        <f t="shared" si="32"/>
        <v>21167.368592999999</v>
      </c>
      <c r="AM76" s="439">
        <f t="shared" si="32"/>
        <v>20334.78688</v>
      </c>
      <c r="AN76" s="340">
        <f t="shared" si="17"/>
        <v>-3.9</v>
      </c>
      <c r="AO76" s="439">
        <f t="shared" si="33"/>
        <v>21167.368592999999</v>
      </c>
      <c r="AP76" s="439">
        <f t="shared" si="33"/>
        <v>20334.78688</v>
      </c>
      <c r="AQ76" s="455">
        <f t="shared" si="18"/>
        <v>-3.9</v>
      </c>
      <c r="AR76" s="505"/>
      <c r="AS76" s="505"/>
      <c r="AT76" s="509"/>
    </row>
    <row r="77" spans="1:46" s="478" customFormat="1" ht="20.100000000000001" customHeight="1" x14ac:dyDescent="0.3">
      <c r="A77" s="472" t="s">
        <v>358</v>
      </c>
      <c r="B77" s="456">
        <v>50.286999999999999</v>
      </c>
      <c r="C77" s="454">
        <v>55.965000000000003</v>
      </c>
      <c r="D77" s="340">
        <f>IF(B77=0, "    ---- ", IF(ABS(ROUND(100/B77*C77-100,1))&lt;999,ROUND(100/B77*C77-100,1),IF(ROUND(100/B77*C77-100,1)&gt;999,999,-999)))</f>
        <v>11.3</v>
      </c>
      <c r="E77" s="456">
        <v>1027.385</v>
      </c>
      <c r="F77" s="454">
        <v>1042.115</v>
      </c>
      <c r="G77" s="340">
        <f t="shared" si="14"/>
        <v>1.4</v>
      </c>
      <c r="H77" s="456">
        <v>22.242999999999999</v>
      </c>
      <c r="I77" s="454">
        <v>24.4</v>
      </c>
      <c r="J77" s="340">
        <f>IF(H77=0, "    ---- ", IF(ABS(ROUND(100/H77*I77-100,1))&lt;999,ROUND(100/H77*I77-100,1),IF(ROUND(100/H77*I77-100,1)&gt;999,999,-999)))</f>
        <v>9.6999999999999993</v>
      </c>
      <c r="K77" s="456"/>
      <c r="L77" s="454"/>
      <c r="M77" s="439"/>
      <c r="N77" s="456"/>
      <c r="O77" s="454"/>
      <c r="P77" s="340"/>
      <c r="Q77" s="456"/>
      <c r="R77" s="454">
        <v>0</v>
      </c>
      <c r="S77" s="340"/>
      <c r="T77" s="456"/>
      <c r="U77" s="582"/>
      <c r="V77" s="340"/>
      <c r="W77" s="456"/>
      <c r="X77" s="454">
        <v>0</v>
      </c>
      <c r="Y77" s="340" t="str">
        <f t="shared" si="19"/>
        <v xml:space="preserve">    ---- </v>
      </c>
      <c r="Z77" s="456">
        <v>486</v>
      </c>
      <c r="AA77" s="454">
        <v>449</v>
      </c>
      <c r="AB77" s="340"/>
      <c r="AC77" s="456"/>
      <c r="AD77" s="454"/>
      <c r="AE77" s="340"/>
      <c r="AF77" s="456"/>
      <c r="AG77" s="454"/>
      <c r="AH77" s="340" t="str">
        <f t="shared" si="16"/>
        <v xml:space="preserve">    ---- </v>
      </c>
      <c r="AI77" s="456">
        <v>644</v>
      </c>
      <c r="AJ77" s="582">
        <v>571.6</v>
      </c>
      <c r="AK77" s="340">
        <f t="shared" si="20"/>
        <v>-11.2</v>
      </c>
      <c r="AL77" s="439">
        <f t="shared" si="32"/>
        <v>2229.915</v>
      </c>
      <c r="AM77" s="439">
        <f t="shared" si="32"/>
        <v>2143.08</v>
      </c>
      <c r="AN77" s="340">
        <f t="shared" si="17"/>
        <v>-3.9</v>
      </c>
      <c r="AO77" s="439">
        <f t="shared" si="33"/>
        <v>2229.915</v>
      </c>
      <c r="AP77" s="439">
        <f t="shared" si="33"/>
        <v>2143.08</v>
      </c>
      <c r="AQ77" s="455">
        <f t="shared" si="18"/>
        <v>-3.9</v>
      </c>
      <c r="AR77" s="505"/>
      <c r="AS77" s="505"/>
      <c r="AT77" s="509"/>
    </row>
    <row r="78" spans="1:46" s="478" customFormat="1" ht="20.100000000000001" customHeight="1" x14ac:dyDescent="0.3">
      <c r="A78" s="472" t="s">
        <v>239</v>
      </c>
      <c r="B78" s="456"/>
      <c r="C78" s="454"/>
      <c r="D78" s="340"/>
      <c r="E78" s="456">
        <v>212.49199999999999</v>
      </c>
      <c r="F78" s="454">
        <v>225.042</v>
      </c>
      <c r="G78" s="340"/>
      <c r="H78" s="456"/>
      <c r="I78" s="454"/>
      <c r="J78" s="340"/>
      <c r="K78" s="456">
        <v>19</v>
      </c>
      <c r="L78" s="454">
        <v>73</v>
      </c>
      <c r="M78" s="439"/>
      <c r="N78" s="456"/>
      <c r="O78" s="454"/>
      <c r="P78" s="340"/>
      <c r="Q78" s="456">
        <v>1598.9305999999999</v>
      </c>
      <c r="R78" s="454">
        <v>5147.6995770000003</v>
      </c>
      <c r="S78" s="340"/>
      <c r="T78" s="456">
        <v>5.9039999999999999</v>
      </c>
      <c r="U78" s="582">
        <v>18.835999999999999</v>
      </c>
      <c r="V78" s="340"/>
      <c r="W78" s="456"/>
      <c r="X78" s="454"/>
      <c r="Y78" s="340"/>
      <c r="Z78" s="456">
        <v>1374</v>
      </c>
      <c r="AA78" s="454">
        <v>1081</v>
      </c>
      <c r="AB78" s="340"/>
      <c r="AC78" s="456"/>
      <c r="AD78" s="454"/>
      <c r="AE78" s="340"/>
      <c r="AF78" s="456">
        <v>96.176598000000197</v>
      </c>
      <c r="AG78" s="454">
        <v>172.62174122000025</v>
      </c>
      <c r="AH78" s="340"/>
      <c r="AI78" s="456">
        <v>2642</v>
      </c>
      <c r="AJ78" s="582">
        <v>687.3</v>
      </c>
      <c r="AK78" s="340"/>
      <c r="AL78" s="439">
        <f t="shared" si="32"/>
        <v>5948.5031980000003</v>
      </c>
      <c r="AM78" s="439">
        <f t="shared" si="32"/>
        <v>7405.4993182200014</v>
      </c>
      <c r="AN78" s="340">
        <f t="shared" si="17"/>
        <v>24.5</v>
      </c>
      <c r="AO78" s="439">
        <f t="shared" si="33"/>
        <v>5948.5031980000003</v>
      </c>
      <c r="AP78" s="439">
        <f t="shared" si="33"/>
        <v>7405.4993182200014</v>
      </c>
      <c r="AQ78" s="455">
        <f t="shared" si="18"/>
        <v>24.5</v>
      </c>
      <c r="AR78" s="505"/>
      <c r="AS78" s="505"/>
      <c r="AT78" s="509"/>
    </row>
    <row r="79" spans="1:46" s="478" customFormat="1" ht="20.100000000000001" customHeight="1" x14ac:dyDescent="0.3">
      <c r="A79" s="472" t="s">
        <v>240</v>
      </c>
      <c r="B79" s="625">
        <v>981.72799999999995</v>
      </c>
      <c r="C79" s="625">
        <v>1062.4449999999999</v>
      </c>
      <c r="D79" s="340">
        <f>IF(B79=0, "    ---- ", IF(ABS(ROUND(100/B79*C79-100,1))&lt;999,ROUND(100/B79*C79-100,1),IF(ROUND(100/B79*C79-100,1)&gt;999,999,-999)))</f>
        <v>8.1999999999999993</v>
      </c>
      <c r="E79" s="625">
        <v>209230.13700000002</v>
      </c>
      <c r="F79" s="625">
        <v>207702.88899999997</v>
      </c>
      <c r="G79" s="340">
        <f t="shared" si="14"/>
        <v>-0.7</v>
      </c>
      <c r="H79" s="625">
        <v>1067.8879999999999</v>
      </c>
      <c r="I79" s="625">
        <v>1154.8000000000002</v>
      </c>
      <c r="J79" s="340">
        <f>IF(H79=0, "    ---- ", IF(ABS(ROUND(100/H79*I79-100,1))&lt;999,ROUND(100/H79*I79-100,1),IF(ROUND(100/H79*I79-100,1)&gt;999,999,-999)))</f>
        <v>8.1</v>
      </c>
      <c r="K79" s="625">
        <v>5726.7</v>
      </c>
      <c r="L79" s="625">
        <f>SUM(L73:L78)</f>
        <v>6339</v>
      </c>
      <c r="M79" s="439">
        <f>IF(K79=0, "    ---- ", IF(ABS(ROUND(100/K79*L79-100,1))&lt;999,ROUND(100/K79*L79-100,1),IF(ROUND(100/K79*L79-100,1)&gt;999,999,-999)))</f>
        <v>10.7</v>
      </c>
      <c r="N79" s="625">
        <v>72</v>
      </c>
      <c r="O79" s="625">
        <v>51</v>
      </c>
      <c r="P79" s="340">
        <f>IF(N79=0, "    ---- ", IF(ABS(ROUND(100/N79*O79-100,1))&lt;999,ROUND(100/N79*O79-100,1),IF(ROUND(100/N79*O79-100,1)&gt;999,999,-999)))</f>
        <v>-29.2</v>
      </c>
      <c r="Q79" s="456">
        <v>467662.84758031007</v>
      </c>
      <c r="R79" s="454">
        <v>504028.19267467991</v>
      </c>
      <c r="S79" s="340">
        <f t="shared" si="29"/>
        <v>7.8</v>
      </c>
      <c r="T79" s="456">
        <v>1612.8530000000001</v>
      </c>
      <c r="U79" s="582">
        <v>1688.8419999999999</v>
      </c>
      <c r="V79" s="340">
        <f>IF(T79=0, "    ---- ", IF(ABS(ROUND(100/T79*U79-100,1))&lt;999,ROUND(100/T79*U79-100,1),IF(ROUND(100/T79*U79-100,1)&gt;999,999,-999)))</f>
        <v>4.7</v>
      </c>
      <c r="W79" s="456">
        <v>49326.979999999996</v>
      </c>
      <c r="X79" s="454">
        <v>49965.829999999994</v>
      </c>
      <c r="Y79" s="340">
        <f t="shared" si="19"/>
        <v>1.3</v>
      </c>
      <c r="Z79" s="456">
        <v>77572</v>
      </c>
      <c r="AA79" s="454">
        <v>82853</v>
      </c>
      <c r="AB79" s="340">
        <f>IF(Z79=0, "    ---- ", IF(ABS(ROUND(100/Z79*AA79-100,1))&lt;999,ROUND(100/Z79*AA79-100,1),IF(ROUND(100/Z79*AA79-100,1)&gt;999,999,-999)))</f>
        <v>6.8</v>
      </c>
      <c r="AC79" s="456"/>
      <c r="AD79" s="454">
        <v>0</v>
      </c>
      <c r="AE79" s="340"/>
      <c r="AF79" s="456">
        <v>22098.911597999999</v>
      </c>
      <c r="AG79" s="454">
        <f>SUM(AG73:AG78)</f>
        <v>23356.176741219999</v>
      </c>
      <c r="AH79" s="340">
        <f t="shared" si="16"/>
        <v>5.7</v>
      </c>
      <c r="AI79" s="456">
        <v>184253</v>
      </c>
      <c r="AJ79" s="582">
        <f>SUM(AJ73:AJ78)</f>
        <v>186955</v>
      </c>
      <c r="AK79" s="340">
        <f t="shared" si="20"/>
        <v>1.5</v>
      </c>
      <c r="AL79" s="439">
        <f t="shared" si="32"/>
        <v>1019533.0451783101</v>
      </c>
      <c r="AM79" s="439">
        <f t="shared" si="32"/>
        <v>1065106.1754158998</v>
      </c>
      <c r="AN79" s="340">
        <f t="shared" si="17"/>
        <v>4.5</v>
      </c>
      <c r="AO79" s="439">
        <f t="shared" si="33"/>
        <v>1019605.0451783101</v>
      </c>
      <c r="AP79" s="439">
        <f t="shared" si="33"/>
        <v>1065157.1754158998</v>
      </c>
      <c r="AQ79" s="455">
        <f t="shared" si="18"/>
        <v>4.5</v>
      </c>
      <c r="AR79" s="505"/>
      <c r="AS79" s="505"/>
      <c r="AT79" s="509"/>
    </row>
    <row r="80" spans="1:46" s="478" customFormat="1" ht="20.100000000000001" customHeight="1" x14ac:dyDescent="0.3">
      <c r="A80" s="472" t="s">
        <v>241</v>
      </c>
      <c r="B80" s="456"/>
      <c r="C80" s="454"/>
      <c r="D80" s="340"/>
      <c r="E80" s="456"/>
      <c r="F80" s="454"/>
      <c r="G80" s="340"/>
      <c r="H80" s="456"/>
      <c r="I80" s="454"/>
      <c r="J80" s="340"/>
      <c r="K80" s="456"/>
      <c r="L80" s="454"/>
      <c r="M80" s="439"/>
      <c r="N80" s="456"/>
      <c r="O80" s="454"/>
      <c r="P80" s="340"/>
      <c r="Q80" s="456"/>
      <c r="R80" s="454"/>
      <c r="S80" s="340"/>
      <c r="T80" s="456"/>
      <c r="U80" s="582"/>
      <c r="V80" s="340"/>
      <c r="W80" s="456"/>
      <c r="X80" s="454"/>
      <c r="Y80" s="340"/>
      <c r="Z80" s="456"/>
      <c r="AA80" s="454"/>
      <c r="AB80" s="340"/>
      <c r="AC80" s="456"/>
      <c r="AD80" s="454"/>
      <c r="AE80" s="340"/>
      <c r="AF80" s="456"/>
      <c r="AG80" s="454"/>
      <c r="AH80" s="340"/>
      <c r="AI80" s="456"/>
      <c r="AJ80" s="582"/>
      <c r="AK80" s="340"/>
      <c r="AL80" s="439"/>
      <c r="AM80" s="439"/>
      <c r="AN80" s="340"/>
      <c r="AO80" s="439"/>
      <c r="AP80" s="439"/>
      <c r="AQ80" s="455"/>
      <c r="AR80" s="505"/>
      <c r="AS80" s="505"/>
    </row>
    <row r="81" spans="1:46" s="478" customFormat="1" ht="20.100000000000001" customHeight="1" x14ac:dyDescent="0.3">
      <c r="A81" s="472" t="s">
        <v>364</v>
      </c>
      <c r="B81" s="456">
        <v>15431.614</v>
      </c>
      <c r="C81" s="454">
        <v>17197.579000000002</v>
      </c>
      <c r="D81" s="340">
        <f>IF(B81=0, "    ---- ", IF(ABS(ROUND(100/B81*C81-100,1))&lt;999,ROUND(100/B81*C81-100,1),IF(ROUND(100/B81*C81-100,1)&gt;999,999,-999)))</f>
        <v>11.4</v>
      </c>
      <c r="E81" s="456">
        <v>66960.414999999994</v>
      </c>
      <c r="F81" s="454">
        <v>77636.428</v>
      </c>
      <c r="G81" s="340">
        <f t="shared" si="14"/>
        <v>15.9</v>
      </c>
      <c r="H81" s="456">
        <v>2925.2689999999998</v>
      </c>
      <c r="I81" s="454">
        <v>3320</v>
      </c>
      <c r="J81" s="340">
        <f>IF(H81=0, "    ---- ", IF(ABS(ROUND(100/H81*I81-100,1))&lt;999,ROUND(100/H81*I81-100,1),IF(ROUND(100/H81*I81-100,1)&gt;999,999,-999)))</f>
        <v>13.5</v>
      </c>
      <c r="K81" s="456">
        <v>20184.5</v>
      </c>
      <c r="L81" s="454">
        <v>23584</v>
      </c>
      <c r="M81" s="439">
        <f>IF(K81=0, "    ---- ", IF(ABS(ROUND(100/K81*L81-100,1))&lt;999,ROUND(100/K81*L81-100,1),IF(ROUND(100/K81*L81-100,1)&gt;999,999,-999)))</f>
        <v>16.8</v>
      </c>
      <c r="N81" s="456"/>
      <c r="O81" s="454"/>
      <c r="P81" s="340"/>
      <c r="Q81" s="456">
        <v>1822.35388515</v>
      </c>
      <c r="R81" s="454">
        <v>1909.82216515</v>
      </c>
      <c r="S81" s="340">
        <f t="shared" ref="S81:S91" si="34">IF(Q81=0, "    ---- ", IF(ABS(ROUND(100/Q81*R81-100,1))&lt;999,ROUND(100/Q81*R81-100,1),IF(ROUND(100/Q81*R81-100,1)&gt;999,999,-999)))</f>
        <v>4.8</v>
      </c>
      <c r="T81" s="456">
        <v>2174.0369999999998</v>
      </c>
      <c r="U81" s="582">
        <v>3064.32</v>
      </c>
      <c r="V81" s="340">
        <f>IF(T81=0, "    ---- ", IF(ABS(ROUND(100/T81*U81-100,1))&lt;999,ROUND(100/T81*U81-100,1),IF(ROUND(100/T81*U81-100,1)&gt;999,999,-999)))</f>
        <v>41</v>
      </c>
      <c r="W81" s="456">
        <v>52390.62</v>
      </c>
      <c r="X81" s="454">
        <v>60641.55</v>
      </c>
      <c r="Y81" s="340">
        <f t="shared" si="19"/>
        <v>15.7</v>
      </c>
      <c r="Z81" s="456"/>
      <c r="AA81" s="454"/>
      <c r="AB81" s="340"/>
      <c r="AC81" s="456">
        <v>1904</v>
      </c>
      <c r="AD81" s="454">
        <v>2164</v>
      </c>
      <c r="AE81" s="340">
        <f>IF(AC81=0, "    ---- ", IF(ABS(ROUND(100/AC81*AD81-100,1))&lt;999,ROUND(100/AC81*AD81-100,1),IF(ROUND(100/AC81*AD81-100,1)&gt;999,999,-999)))</f>
        <v>13.7</v>
      </c>
      <c r="AF81" s="456">
        <v>21393.569</v>
      </c>
      <c r="AG81" s="454">
        <v>27524.59</v>
      </c>
      <c r="AH81" s="340">
        <f t="shared" si="16"/>
        <v>28.7</v>
      </c>
      <c r="AI81" s="456">
        <v>71312</v>
      </c>
      <c r="AJ81" s="582">
        <v>93649</v>
      </c>
      <c r="AK81" s="340">
        <f t="shared" si="20"/>
        <v>31.3</v>
      </c>
      <c r="AL81" s="439">
        <f>B81+E81+H81+K81+Q81+T81+W81+Z81+AF81+AI81</f>
        <v>254594.37788515</v>
      </c>
      <c r="AM81" s="439">
        <f>C81+F81+I81+L81+R81+U81+X81+AA81+AG81+AJ81</f>
        <v>308527.28916515002</v>
      </c>
      <c r="AN81" s="340">
        <f t="shared" si="17"/>
        <v>21.2</v>
      </c>
      <c r="AO81" s="439">
        <f t="shared" si="33"/>
        <v>256498.37788515</v>
      </c>
      <c r="AP81" s="439">
        <f t="shared" si="33"/>
        <v>310691.28916515002</v>
      </c>
      <c r="AQ81" s="455">
        <f t="shared" si="18"/>
        <v>21.1</v>
      </c>
      <c r="AR81" s="505"/>
      <c r="AS81" s="505"/>
      <c r="AT81" s="509"/>
    </row>
    <row r="82" spans="1:46" s="478" customFormat="1" ht="20.100000000000001" customHeight="1" x14ac:dyDescent="0.3">
      <c r="A82" s="472" t="s">
        <v>365</v>
      </c>
      <c r="B82" s="456"/>
      <c r="C82" s="454"/>
      <c r="D82" s="340"/>
      <c r="E82" s="456"/>
      <c r="F82" s="454"/>
      <c r="G82" s="340"/>
      <c r="H82" s="456"/>
      <c r="I82" s="454"/>
      <c r="J82" s="340"/>
      <c r="K82" s="456"/>
      <c r="L82" s="454"/>
      <c r="M82" s="340"/>
      <c r="N82" s="456"/>
      <c r="O82" s="454"/>
      <c r="P82" s="340"/>
      <c r="Q82" s="456">
        <v>134.53005400000001</v>
      </c>
      <c r="R82" s="454">
        <v>140.040133</v>
      </c>
      <c r="S82" s="340"/>
      <c r="T82" s="456"/>
      <c r="U82" s="582"/>
      <c r="V82" s="340"/>
      <c r="W82" s="456"/>
      <c r="X82" s="454">
        <v>0</v>
      </c>
      <c r="Y82" s="340" t="str">
        <f t="shared" si="19"/>
        <v xml:space="preserve">    ---- </v>
      </c>
      <c r="Z82" s="456"/>
      <c r="AA82" s="454"/>
      <c r="AB82" s="340"/>
      <c r="AC82" s="456"/>
      <c r="AD82" s="454"/>
      <c r="AE82" s="340"/>
      <c r="AF82" s="456"/>
      <c r="AG82" s="454">
        <v>0</v>
      </c>
      <c r="AH82" s="340" t="str">
        <f t="shared" si="16"/>
        <v xml:space="preserve">    ---- </v>
      </c>
      <c r="AI82" s="456"/>
      <c r="AJ82" s="582"/>
      <c r="AK82" s="340" t="str">
        <f t="shared" si="20"/>
        <v xml:space="preserve">    ---- </v>
      </c>
      <c r="AL82" s="439">
        <f t="shared" ref="AL82:AM89" si="35">B82+E82+H82+K82+Q82+T82+W82+Z82+AF82+AI82</f>
        <v>134.53005400000001</v>
      </c>
      <c r="AM82" s="439">
        <f t="shared" si="35"/>
        <v>140.040133</v>
      </c>
      <c r="AN82" s="340">
        <f t="shared" si="17"/>
        <v>4.0999999999999996</v>
      </c>
      <c r="AO82" s="439">
        <f t="shared" si="33"/>
        <v>134.53005400000001</v>
      </c>
      <c r="AP82" s="439">
        <f t="shared" si="33"/>
        <v>140.040133</v>
      </c>
      <c r="AQ82" s="455">
        <f t="shared" si="18"/>
        <v>4.0999999999999996</v>
      </c>
      <c r="AR82" s="505"/>
      <c r="AS82" s="505"/>
      <c r="AT82" s="509"/>
    </row>
    <row r="83" spans="1:46" s="478" customFormat="1" ht="20.100000000000001" customHeight="1" x14ac:dyDescent="0.3">
      <c r="A83" s="472" t="s">
        <v>366</v>
      </c>
      <c r="B83" s="459">
        <v>84.626999999999995</v>
      </c>
      <c r="C83" s="340">
        <v>68.751999999999995</v>
      </c>
      <c r="D83" s="340">
        <f>IF(B83=0, "    ---- ", IF(ABS(ROUND(100/B83*C83-100,1))&lt;999,ROUND(100/B83*C83-100,1),IF(ROUND(100/B83*C83-100,1)&gt;999,999,-999)))</f>
        <v>-18.8</v>
      </c>
      <c r="E83" s="459">
        <v>719.94399999999996</v>
      </c>
      <c r="F83" s="340">
        <v>641.05899999999997</v>
      </c>
      <c r="G83" s="340">
        <f t="shared" si="14"/>
        <v>-11</v>
      </c>
      <c r="H83" s="459"/>
      <c r="I83" s="340"/>
      <c r="J83" s="340"/>
      <c r="K83" s="459">
        <v>338.1</v>
      </c>
      <c r="L83" s="340">
        <v>321</v>
      </c>
      <c r="M83" s="340">
        <f>IF(K83=0, "    ---- ", IF(ABS(ROUND(100/K83*L83-100,1))&lt;999,ROUND(100/K83*L83-100,1),IF(ROUND(100/K83*L83-100,1)&gt;999,999,-999)))</f>
        <v>-5.0999999999999996</v>
      </c>
      <c r="N83" s="459"/>
      <c r="O83" s="340"/>
      <c r="P83" s="340"/>
      <c r="Q83" s="459">
        <v>287.777378</v>
      </c>
      <c r="R83" s="340">
        <v>397.90044699999999</v>
      </c>
      <c r="S83" s="340">
        <f t="shared" si="34"/>
        <v>38.299999999999997</v>
      </c>
      <c r="T83" s="459">
        <v>8.9779999999999998</v>
      </c>
      <c r="U83" s="574">
        <v>10.82</v>
      </c>
      <c r="V83" s="340">
        <f>IF(T83=0, "    ---- ", IF(ABS(ROUND(100/T83*U83-100,1))&lt;999,ROUND(100/T83*U83-100,1),IF(ROUND(100/T83*U83-100,1)&gt;999,999,-999)))</f>
        <v>20.5</v>
      </c>
      <c r="W83" s="459"/>
      <c r="X83" s="340">
        <v>0</v>
      </c>
      <c r="Y83" s="340"/>
      <c r="Z83" s="459"/>
      <c r="AA83" s="340"/>
      <c r="AB83" s="340"/>
      <c r="AC83" s="459"/>
      <c r="AD83" s="340"/>
      <c r="AE83" s="340"/>
      <c r="AF83" s="459">
        <v>408.99799999999999</v>
      </c>
      <c r="AG83" s="340">
        <v>485.68099999999998</v>
      </c>
      <c r="AH83" s="340">
        <f t="shared" si="16"/>
        <v>18.7</v>
      </c>
      <c r="AI83" s="459"/>
      <c r="AJ83" s="574"/>
      <c r="AK83" s="340" t="str">
        <f t="shared" si="20"/>
        <v xml:space="preserve">    ---- </v>
      </c>
      <c r="AL83" s="439">
        <f t="shared" si="35"/>
        <v>1848.4243779999999</v>
      </c>
      <c r="AM83" s="439">
        <f t="shared" si="35"/>
        <v>1925.2124469999999</v>
      </c>
      <c r="AN83" s="340">
        <f t="shared" si="17"/>
        <v>4.2</v>
      </c>
      <c r="AO83" s="439">
        <f t="shared" si="33"/>
        <v>1848.4243779999999</v>
      </c>
      <c r="AP83" s="439">
        <f t="shared" si="33"/>
        <v>1925.2124469999999</v>
      </c>
      <c r="AQ83" s="455">
        <f t="shared" si="18"/>
        <v>4.2</v>
      </c>
      <c r="AR83" s="505"/>
      <c r="AS83" s="505"/>
      <c r="AT83" s="509"/>
    </row>
    <row r="84" spans="1:46" s="478" customFormat="1" ht="20.100000000000001" customHeight="1" x14ac:dyDescent="0.3">
      <c r="A84" s="472" t="s">
        <v>239</v>
      </c>
      <c r="B84" s="456"/>
      <c r="C84" s="454"/>
      <c r="D84" s="454"/>
      <c r="E84" s="456"/>
      <c r="F84" s="454"/>
      <c r="G84" s="454"/>
      <c r="H84" s="456"/>
      <c r="I84" s="454"/>
      <c r="J84" s="454"/>
      <c r="K84" s="456"/>
      <c r="L84" s="454"/>
      <c r="M84" s="439"/>
      <c r="N84" s="456"/>
      <c r="O84" s="454"/>
      <c r="P84" s="340"/>
      <c r="Q84" s="456">
        <v>44.17794</v>
      </c>
      <c r="R84" s="454">
        <v>3.3330760000000001</v>
      </c>
      <c r="S84" s="340"/>
      <c r="T84" s="456"/>
      <c r="U84" s="582"/>
      <c r="V84" s="340"/>
      <c r="W84" s="456"/>
      <c r="X84" s="454"/>
      <c r="Y84" s="340"/>
      <c r="Z84" s="456"/>
      <c r="AA84" s="454"/>
      <c r="AB84" s="340"/>
      <c r="AC84" s="456"/>
      <c r="AD84" s="454"/>
      <c r="AE84" s="454"/>
      <c r="AF84" s="456"/>
      <c r="AG84" s="454"/>
      <c r="AH84" s="340"/>
      <c r="AI84" s="456"/>
      <c r="AJ84" s="582"/>
      <c r="AK84" s="340"/>
      <c r="AL84" s="439">
        <f t="shared" si="35"/>
        <v>44.17794</v>
      </c>
      <c r="AM84" s="439">
        <f t="shared" si="35"/>
        <v>3.3330760000000001</v>
      </c>
      <c r="AN84" s="340">
        <f t="shared" si="17"/>
        <v>-92.5</v>
      </c>
      <c r="AO84" s="439">
        <f t="shared" si="33"/>
        <v>44.17794</v>
      </c>
      <c r="AP84" s="439">
        <f t="shared" si="33"/>
        <v>3.3330760000000001</v>
      </c>
      <c r="AQ84" s="455">
        <f t="shared" si="18"/>
        <v>-92.5</v>
      </c>
      <c r="AR84" s="505"/>
      <c r="AS84" s="505"/>
      <c r="AT84" s="509"/>
    </row>
    <row r="85" spans="1:46" s="478" customFormat="1" ht="20.100000000000001" customHeight="1" x14ac:dyDescent="0.3">
      <c r="A85" s="473" t="s">
        <v>242</v>
      </c>
      <c r="B85" s="439">
        <v>15516.241</v>
      </c>
      <c r="C85" s="454">
        <v>17266.331000000002</v>
      </c>
      <c r="D85" s="454">
        <f>IF(B85=0, "    ---- ", IF(ABS(ROUND(100/B85*C85-100,1))&lt;999,ROUND(100/B85*C85-100,1),IF(ROUND(100/B85*C85-100,1)&gt;999,999,-999)))</f>
        <v>11.3</v>
      </c>
      <c r="E85" s="456">
        <v>67680.358999999997</v>
      </c>
      <c r="F85" s="454">
        <v>78277.486999999994</v>
      </c>
      <c r="G85" s="454">
        <f t="shared" si="14"/>
        <v>15.7</v>
      </c>
      <c r="H85" s="456">
        <v>2925.2689999999998</v>
      </c>
      <c r="I85" s="454">
        <v>3320</v>
      </c>
      <c r="J85" s="454">
        <f>IF(H85=0, "    ---- ", IF(ABS(ROUND(100/H85*I85-100,1))&lt;999,ROUND(100/H85*I85-100,1),IF(ROUND(100/H85*I85-100,1)&gt;999,999,-999)))</f>
        <v>13.5</v>
      </c>
      <c r="K85" s="456">
        <v>20522.7</v>
      </c>
      <c r="L85" s="454">
        <f>SUM(L81:L84)</f>
        <v>23905</v>
      </c>
      <c r="M85" s="439">
        <f>IF(K85=0, "    ---- ", IF(ABS(ROUND(100/K85*L85-100,1))&lt;999,ROUND(100/K85*L85-100,1),IF(ROUND(100/K85*L85-100,1)&gt;999,999,-999)))</f>
        <v>16.5</v>
      </c>
      <c r="N85" s="456"/>
      <c r="O85" s="454">
        <v>0</v>
      </c>
      <c r="P85" s="340"/>
      <c r="Q85" s="456">
        <v>2288.8392571500003</v>
      </c>
      <c r="R85" s="454">
        <v>2451.0958211500001</v>
      </c>
      <c r="S85" s="340">
        <f t="shared" si="34"/>
        <v>7.1</v>
      </c>
      <c r="T85" s="456">
        <v>2183.0149999999999</v>
      </c>
      <c r="U85" s="582">
        <v>3075.1400000000003</v>
      </c>
      <c r="V85" s="340">
        <f>IF(T85=0, "    ---- ", IF(ABS(ROUND(100/T85*U85-100,1))&lt;999,ROUND(100/T85*U85-100,1),IF(ROUND(100/T85*U85-100,1)&gt;999,999,-999)))</f>
        <v>40.9</v>
      </c>
      <c r="W85" s="456">
        <v>52390.62</v>
      </c>
      <c r="X85" s="454">
        <v>60641.55</v>
      </c>
      <c r="Y85" s="340">
        <f t="shared" si="19"/>
        <v>15.7</v>
      </c>
      <c r="Z85" s="456"/>
      <c r="AA85" s="454">
        <v>0</v>
      </c>
      <c r="AB85" s="340"/>
      <c r="AC85" s="456">
        <v>1904</v>
      </c>
      <c r="AD85" s="454">
        <v>2164</v>
      </c>
      <c r="AE85" s="454">
        <f>IF(AC85=0, "    ---- ", IF(ABS(ROUND(100/AC85*AD85-100,1))&lt;999,ROUND(100/AC85*AD85-100,1),IF(ROUND(100/AC85*AD85-100,1)&gt;999,999,-999)))</f>
        <v>13.7</v>
      </c>
      <c r="AF85" s="456">
        <v>21802.566999999999</v>
      </c>
      <c r="AG85" s="454">
        <f>SUM(AG81:AG84)</f>
        <v>28010.271000000001</v>
      </c>
      <c r="AH85" s="340">
        <f t="shared" si="16"/>
        <v>28.5</v>
      </c>
      <c r="AI85" s="456">
        <v>71312</v>
      </c>
      <c r="AJ85" s="582">
        <f>SUM(AJ81:AJ84)</f>
        <v>93649</v>
      </c>
      <c r="AK85" s="340">
        <f t="shared" si="20"/>
        <v>31.3</v>
      </c>
      <c r="AL85" s="439">
        <f t="shared" si="35"/>
        <v>256621.61025714999</v>
      </c>
      <c r="AM85" s="439">
        <f t="shared" si="35"/>
        <v>310595.87482114998</v>
      </c>
      <c r="AN85" s="340">
        <f t="shared" si="17"/>
        <v>21</v>
      </c>
      <c r="AO85" s="439">
        <f t="shared" si="33"/>
        <v>258525.61025714999</v>
      </c>
      <c r="AP85" s="439">
        <f t="shared" si="33"/>
        <v>312759.87482114998</v>
      </c>
      <c r="AQ85" s="455">
        <f t="shared" si="18"/>
        <v>21</v>
      </c>
      <c r="AR85" s="505"/>
      <c r="AS85" s="505"/>
      <c r="AT85" s="509"/>
    </row>
    <row r="86" spans="1:46" s="478" customFormat="1" ht="20.100000000000001" customHeight="1" x14ac:dyDescent="0.3">
      <c r="A86" s="472" t="s">
        <v>243</v>
      </c>
      <c r="B86" s="456">
        <v>22.07</v>
      </c>
      <c r="C86" s="454">
        <v>23.765999999999998</v>
      </c>
      <c r="D86" s="340">
        <f>IF(B86=0, "    ---- ", IF(ABS(ROUND(100/B86*C86-100,1))&lt;999,ROUND(100/B86*C86-100,1),IF(ROUND(100/B86*C86-100,1)&gt;999,999,-999)))</f>
        <v>7.7</v>
      </c>
      <c r="E86" s="456">
        <v>824.79499999999996</v>
      </c>
      <c r="F86" s="454">
        <v>1078.912</v>
      </c>
      <c r="G86" s="340">
        <f t="shared" si="14"/>
        <v>30.8</v>
      </c>
      <c r="H86" s="456">
        <v>66.772999999999996</v>
      </c>
      <c r="I86" s="454">
        <v>77</v>
      </c>
      <c r="J86" s="340">
        <f>IF(H86=0, "    ---- ", IF(ABS(ROUND(100/H86*I86-100,1))&lt;999,ROUND(100/H86*I86-100,1),IF(ROUND(100/H86*I86-100,1)&gt;999,999,-999)))</f>
        <v>15.3</v>
      </c>
      <c r="K86" s="456">
        <v>16.5</v>
      </c>
      <c r="L86" s="454">
        <v>40</v>
      </c>
      <c r="M86" s="340">
        <f>IF(K86=0, "    ---- ", IF(ABS(ROUND(100/K86*L86-100,1))&lt;999,ROUND(100/K86*L86-100,1),IF(ROUND(100/K86*L86-100,1)&gt;999,999,-999)))</f>
        <v>142.4</v>
      </c>
      <c r="N86" s="456">
        <v>1</v>
      </c>
      <c r="O86" s="454">
        <v>1</v>
      </c>
      <c r="P86" s="340">
        <f>IF(N86=0, "    ---- ", IF(ABS(ROUND(100/N86*O86-100,1))&lt;999,ROUND(100/N86*O86-100,1),IF(ROUND(100/N86*O86-100,1)&gt;999,999,-999)))</f>
        <v>0</v>
      </c>
      <c r="Q86" s="456">
        <v>485.51940683999999</v>
      </c>
      <c r="R86" s="454">
        <v>1139.72387078</v>
      </c>
      <c r="S86" s="340">
        <f t="shared" si="34"/>
        <v>134.69999999999999</v>
      </c>
      <c r="T86" s="456">
        <v>6.4630000000000001</v>
      </c>
      <c r="U86" s="582">
        <v>8.2230000000000008</v>
      </c>
      <c r="V86" s="340">
        <f>IF(T86=0, "    ---- ", IF(ABS(ROUND(100/T86*U86-100,1))&lt;999,ROUND(100/T86*U86-100,1),IF(ROUND(100/T86*U86-100,1)&gt;999,999,-999)))</f>
        <v>27.2</v>
      </c>
      <c r="W86" s="456">
        <v>432.75</v>
      </c>
      <c r="X86" s="454">
        <v>528.1584471306071</v>
      </c>
      <c r="Y86" s="340">
        <f t="shared" si="19"/>
        <v>22</v>
      </c>
      <c r="Z86" s="456"/>
      <c r="AA86" s="454"/>
      <c r="AB86" s="340" t="str">
        <f>IF(Z86=0, "    ---- ", IF(ABS(ROUND(100/Z86*AA86-100,1))&lt;999,ROUND(100/Z86*AA86-100,1),IF(ROUND(100/Z86*AA86-100,1)&gt;999,999,-999)))</f>
        <v xml:space="preserve">    ---- </v>
      </c>
      <c r="AC86" s="456"/>
      <c r="AD86" s="454"/>
      <c r="AE86" s="340"/>
      <c r="AF86" s="456">
        <v>701.63300000000004</v>
      </c>
      <c r="AG86" s="454">
        <v>925.39300000000003</v>
      </c>
      <c r="AH86" s="340">
        <f t="shared" si="16"/>
        <v>31.9</v>
      </c>
      <c r="AI86" s="456">
        <v>58</v>
      </c>
      <c r="AJ86" s="582">
        <v>41.6</v>
      </c>
      <c r="AK86" s="340">
        <f t="shared" si="20"/>
        <v>-28.3</v>
      </c>
      <c r="AL86" s="439">
        <f t="shared" si="35"/>
        <v>2614.50340684</v>
      </c>
      <c r="AM86" s="439">
        <f t="shared" si="35"/>
        <v>3862.7763179106073</v>
      </c>
      <c r="AN86" s="340">
        <f t="shared" si="17"/>
        <v>47.7</v>
      </c>
      <c r="AO86" s="439">
        <f t="shared" si="33"/>
        <v>2615.50340684</v>
      </c>
      <c r="AP86" s="439">
        <f t="shared" si="33"/>
        <v>3863.7763179106073</v>
      </c>
      <c r="AQ86" s="455">
        <f t="shared" si="18"/>
        <v>47.7</v>
      </c>
      <c r="AR86" s="505"/>
      <c r="AS86" s="505"/>
      <c r="AT86" s="509"/>
    </row>
    <row r="87" spans="1:46" s="478" customFormat="1" ht="20.100000000000001" customHeight="1" x14ac:dyDescent="0.3">
      <c r="A87" s="472" t="s">
        <v>244</v>
      </c>
      <c r="B87" s="456"/>
      <c r="C87" s="454"/>
      <c r="D87" s="340"/>
      <c r="E87" s="456"/>
      <c r="F87" s="454"/>
      <c r="G87" s="340"/>
      <c r="H87" s="456"/>
      <c r="I87" s="454"/>
      <c r="J87" s="340"/>
      <c r="K87" s="456"/>
      <c r="L87" s="454"/>
      <c r="M87" s="340"/>
      <c r="N87" s="456"/>
      <c r="O87" s="454"/>
      <c r="P87" s="340"/>
      <c r="Q87" s="456"/>
      <c r="R87" s="454"/>
      <c r="S87" s="340"/>
      <c r="T87" s="456"/>
      <c r="U87" s="582"/>
      <c r="V87" s="340"/>
      <c r="W87" s="456"/>
      <c r="X87" s="454">
        <v>0</v>
      </c>
      <c r="Y87" s="340"/>
      <c r="Z87" s="456"/>
      <c r="AA87" s="454"/>
      <c r="AB87" s="340"/>
      <c r="AC87" s="456"/>
      <c r="AD87" s="454"/>
      <c r="AE87" s="340"/>
      <c r="AF87" s="456">
        <v>259.80799999999999</v>
      </c>
      <c r="AG87" s="454">
        <v>278.49299999999999</v>
      </c>
      <c r="AH87" s="340">
        <f t="shared" si="16"/>
        <v>7.2</v>
      </c>
      <c r="AI87" s="456"/>
      <c r="AJ87" s="582"/>
      <c r="AK87" s="340"/>
      <c r="AL87" s="439">
        <f t="shared" si="35"/>
        <v>259.80799999999999</v>
      </c>
      <c r="AM87" s="439">
        <f t="shared" si="35"/>
        <v>278.49299999999999</v>
      </c>
      <c r="AN87" s="340">
        <f t="shared" si="17"/>
        <v>7.2</v>
      </c>
      <c r="AO87" s="439">
        <f t="shared" si="33"/>
        <v>259.80799999999999</v>
      </c>
      <c r="AP87" s="439">
        <f t="shared" si="33"/>
        <v>278.49299999999999</v>
      </c>
      <c r="AQ87" s="455">
        <f t="shared" si="18"/>
        <v>7.2</v>
      </c>
      <c r="AR87" s="505"/>
      <c r="AS87" s="505"/>
      <c r="AT87" s="509"/>
    </row>
    <row r="88" spans="1:46" s="478" customFormat="1" ht="20.100000000000001" customHeight="1" x14ac:dyDescent="0.3">
      <c r="A88" s="472" t="s">
        <v>245</v>
      </c>
      <c r="B88" s="456">
        <v>60.262</v>
      </c>
      <c r="C88" s="454">
        <v>82.429000000000002</v>
      </c>
      <c r="D88" s="454">
        <f>IF(B88=0, "    ---- ", IF(ABS(ROUND(100/B88*C88-100,1))&lt;999,ROUND(100/B88*C88-100,1),IF(ROUND(100/B88*C88-100,1)&gt;999,999,-999)))</f>
        <v>36.799999999999997</v>
      </c>
      <c r="E88" s="456">
        <v>1770.3579999999999</v>
      </c>
      <c r="F88" s="454">
        <v>1411.001</v>
      </c>
      <c r="G88" s="454">
        <f t="shared" si="14"/>
        <v>-20.3</v>
      </c>
      <c r="H88" s="456"/>
      <c r="I88" s="454"/>
      <c r="J88" s="454"/>
      <c r="K88" s="456">
        <v>56</v>
      </c>
      <c r="L88" s="454">
        <v>148</v>
      </c>
      <c r="M88" s="439">
        <f>IF(K88=0, "    ---- ", IF(ABS(ROUND(100/K88*L88-100,1))&lt;999,ROUND(100/K88*L88-100,1),IF(ROUND(100/K88*L88-100,1)&gt;999,999,-999)))</f>
        <v>164.3</v>
      </c>
      <c r="N88" s="456">
        <v>4</v>
      </c>
      <c r="O88" s="454">
        <v>9</v>
      </c>
      <c r="P88" s="340">
        <f>IF(N88=0, "    ---- ", IF(ABS(ROUND(100/N88*O88-100,1))&lt;999,ROUND(100/N88*O88-100,1),IF(ROUND(100/N88*O88-100,1)&gt;999,999,-999)))</f>
        <v>125</v>
      </c>
      <c r="Q88" s="456">
        <v>9055.7387736100009</v>
      </c>
      <c r="R88" s="454">
        <v>6143.9273821499992</v>
      </c>
      <c r="S88" s="340">
        <f t="shared" si="34"/>
        <v>-32.200000000000003</v>
      </c>
      <c r="T88" s="456">
        <v>30.222000000000001</v>
      </c>
      <c r="U88" s="582">
        <v>55.582000000000001</v>
      </c>
      <c r="V88" s="340">
        <f>IF(T88=0, "    ---- ", IF(ABS(ROUND(100/T88*U88-100,1))&lt;999,ROUND(100/T88*U88-100,1),IF(ROUND(100/T88*U88-100,1)&gt;999,999,-999)))</f>
        <v>83.9</v>
      </c>
      <c r="W88" s="456">
        <v>1041.99</v>
      </c>
      <c r="X88" s="454">
        <v>186.13</v>
      </c>
      <c r="Y88" s="340">
        <f t="shared" si="19"/>
        <v>-82.1</v>
      </c>
      <c r="Z88" s="456">
        <v>1153</v>
      </c>
      <c r="AA88" s="454">
        <v>1422</v>
      </c>
      <c r="AB88" s="340">
        <f>IF(Z88=0, "    ---- ", IF(ABS(ROUND(100/Z88*AA88-100,1))&lt;999,ROUND(100/Z88*AA88-100,1),IF(ROUND(100/Z88*AA88-100,1)&gt;999,999,-999)))</f>
        <v>23.3</v>
      </c>
      <c r="AC88" s="456">
        <v>4</v>
      </c>
      <c r="AD88" s="454">
        <v>6</v>
      </c>
      <c r="AE88" s="340">
        <f>IF(AC88=0, "    ---- ", IF(ABS(ROUND(100/AC88*AD88-100,1))&lt;999,ROUND(100/AC88*AD88-100,1),IF(ROUND(100/AC88*AD88-100,1)&gt;999,999,-999)))</f>
        <v>50</v>
      </c>
      <c r="AF88" s="456">
        <v>369.82499999999999</v>
      </c>
      <c r="AG88" s="454">
        <v>467.28100000000001</v>
      </c>
      <c r="AH88" s="340">
        <f t="shared" si="16"/>
        <v>26.4</v>
      </c>
      <c r="AI88" s="456">
        <v>4312</v>
      </c>
      <c r="AJ88" s="582">
        <v>2668.8</v>
      </c>
      <c r="AK88" s="340">
        <f t="shared" si="20"/>
        <v>-38.1</v>
      </c>
      <c r="AL88" s="439">
        <f t="shared" si="35"/>
        <v>17849.395773610002</v>
      </c>
      <c r="AM88" s="439">
        <f t="shared" si="35"/>
        <v>12585.150382150001</v>
      </c>
      <c r="AN88" s="340">
        <f t="shared" si="17"/>
        <v>-29.5</v>
      </c>
      <c r="AO88" s="439">
        <f t="shared" si="33"/>
        <v>17857.395773610002</v>
      </c>
      <c r="AP88" s="439">
        <f t="shared" si="33"/>
        <v>12600.150382150001</v>
      </c>
      <c r="AQ88" s="455">
        <f t="shared" si="18"/>
        <v>-29.4</v>
      </c>
      <c r="AR88" s="505"/>
      <c r="AS88" s="505"/>
      <c r="AT88" s="509"/>
    </row>
    <row r="89" spans="1:46" s="478" customFormat="1" ht="20.100000000000001" customHeight="1" x14ac:dyDescent="0.3">
      <c r="A89" s="472" t="s">
        <v>246</v>
      </c>
      <c r="B89" s="456">
        <v>21.582999999999998</v>
      </c>
      <c r="C89" s="454">
        <v>25.539000000000001</v>
      </c>
      <c r="D89" s="454">
        <f>IF(B89=0, "    ---- ", IF(ABS(ROUND(100/B89*C89-100,1))&lt;999,ROUND(100/B89*C89-100,1),IF(ROUND(100/B89*C89-100,1)&gt;999,999,-999)))</f>
        <v>18.3</v>
      </c>
      <c r="E89" s="456">
        <v>207.506</v>
      </c>
      <c r="F89" s="454">
        <v>186.76300000000001</v>
      </c>
      <c r="G89" s="454">
        <f t="shared" si="14"/>
        <v>-10</v>
      </c>
      <c r="H89" s="456">
        <v>21.094999999999999</v>
      </c>
      <c r="I89" s="454">
        <v>5</v>
      </c>
      <c r="J89" s="454">
        <f>IF(H89=0, "    ---- ", IF(ABS(ROUND(100/H89*I89-100,1))&lt;999,ROUND(100/H89*I89-100,1),IF(ROUND(100/H89*I89-100,1)&gt;999,999,-999)))</f>
        <v>-76.3</v>
      </c>
      <c r="K89" s="456">
        <v>15</v>
      </c>
      <c r="L89" s="454">
        <v>13</v>
      </c>
      <c r="M89" s="340">
        <f>IF(K89=0, "    ---- ", IF(ABS(ROUND(100/K89*L89-100,1))&lt;999,ROUND(100/K89*L89-100,1),IF(ROUND(100/K89*L89-100,1)&gt;999,999,-999)))</f>
        <v>-13.3</v>
      </c>
      <c r="N89" s="456">
        <v>1</v>
      </c>
      <c r="O89" s="454">
        <v>1</v>
      </c>
      <c r="P89" s="340">
        <f>IF(N89=0, "    ---- ", IF(ABS(ROUND(100/N89*O89-100,1))&lt;999,ROUND(100/N89*O89-100,1),IF(ROUND(100/N89*O89-100,1)&gt;999,999,-999)))</f>
        <v>0</v>
      </c>
      <c r="Q89" s="456">
        <v>111.36382837000001</v>
      </c>
      <c r="R89" s="454">
        <v>87.61120987000001</v>
      </c>
      <c r="S89" s="340">
        <f t="shared" si="34"/>
        <v>-21.3</v>
      </c>
      <c r="T89" s="456">
        <v>9.1129999999999995</v>
      </c>
      <c r="U89" s="582">
        <v>9.9149999999999991</v>
      </c>
      <c r="V89" s="340">
        <f>IF(T89=0, "    ---- ", IF(ABS(ROUND(100/T89*U89-100,1))&lt;999,ROUND(100/T89*U89-100,1),IF(ROUND(100/T89*U89-100,1)&gt;999,999,-999)))</f>
        <v>8.8000000000000007</v>
      </c>
      <c r="W89" s="456">
        <v>51.38</v>
      </c>
      <c r="X89" s="454">
        <v>52.03</v>
      </c>
      <c r="Y89" s="340">
        <f t="shared" si="19"/>
        <v>1.3</v>
      </c>
      <c r="Z89" s="456"/>
      <c r="AA89" s="454"/>
      <c r="AB89" s="340" t="str">
        <f>IF(Z89=0, "    ---- ", IF(ABS(ROUND(100/Z89*AA89-100,1))&lt;999,ROUND(100/Z89*AA89-100,1),IF(ROUND(100/Z89*AA89-100,1)&gt;999,999,-999)))</f>
        <v xml:space="preserve">    ---- </v>
      </c>
      <c r="AC89" s="456"/>
      <c r="AD89" s="454"/>
      <c r="AE89" s="340"/>
      <c r="AF89" s="456">
        <v>109.67700000000001</v>
      </c>
      <c r="AG89" s="454">
        <v>100.94499999999999</v>
      </c>
      <c r="AH89" s="340">
        <f t="shared" si="16"/>
        <v>-8</v>
      </c>
      <c r="AI89" s="456">
        <v>182</v>
      </c>
      <c r="AJ89" s="582">
        <v>128.4</v>
      </c>
      <c r="AK89" s="340">
        <f t="shared" si="20"/>
        <v>-29.5</v>
      </c>
      <c r="AL89" s="439">
        <f t="shared" si="35"/>
        <v>728.71782837000001</v>
      </c>
      <c r="AM89" s="439">
        <f t="shared" si="35"/>
        <v>609.20320987000014</v>
      </c>
      <c r="AN89" s="340">
        <f t="shared" si="17"/>
        <v>-16.399999999999999</v>
      </c>
      <c r="AO89" s="439">
        <f t="shared" si="33"/>
        <v>729.71782837000001</v>
      </c>
      <c r="AP89" s="439">
        <f t="shared" si="33"/>
        <v>610.20320987000014</v>
      </c>
      <c r="AQ89" s="455">
        <f t="shared" si="18"/>
        <v>-16.399999999999999</v>
      </c>
      <c r="AR89" s="505"/>
      <c r="AS89" s="505"/>
      <c r="AT89" s="509"/>
    </row>
    <row r="90" spans="1:46" s="478" customFormat="1" ht="20.100000000000001" customHeight="1" x14ac:dyDescent="0.3">
      <c r="A90" s="472"/>
      <c r="B90" s="456"/>
      <c r="C90" s="454"/>
      <c r="D90" s="340"/>
      <c r="E90" s="456"/>
      <c r="F90" s="454"/>
      <c r="G90" s="340"/>
      <c r="H90" s="456"/>
      <c r="I90" s="454"/>
      <c r="J90" s="340"/>
      <c r="K90" s="456"/>
      <c r="L90" s="454"/>
      <c r="M90" s="340"/>
      <c r="N90" s="456"/>
      <c r="O90" s="454"/>
      <c r="P90" s="340"/>
      <c r="Q90" s="456"/>
      <c r="R90" s="454"/>
      <c r="S90" s="340"/>
      <c r="T90" s="456"/>
      <c r="U90" s="582"/>
      <c r="V90" s="340"/>
      <c r="W90" s="456"/>
      <c r="X90" s="454"/>
      <c r="Y90" s="340"/>
      <c r="Z90" s="456"/>
      <c r="AA90" s="454"/>
      <c r="AB90" s="340"/>
      <c r="AC90" s="456"/>
      <c r="AD90" s="454"/>
      <c r="AE90" s="340"/>
      <c r="AF90" s="456"/>
      <c r="AG90" s="454"/>
      <c r="AH90" s="340"/>
      <c r="AI90" s="456"/>
      <c r="AJ90" s="582"/>
      <c r="AK90" s="340"/>
      <c r="AL90" s="439"/>
      <c r="AM90" s="439"/>
      <c r="AN90" s="340"/>
      <c r="AO90" s="439"/>
      <c r="AP90" s="439"/>
      <c r="AQ90" s="455"/>
      <c r="AR90" s="505"/>
      <c r="AS90" s="505"/>
      <c r="AT90" s="509"/>
    </row>
    <row r="91" spans="1:46" s="513" customFormat="1" ht="20.100000000000001" customHeight="1" x14ac:dyDescent="0.3">
      <c r="A91" s="475" t="s">
        <v>247</v>
      </c>
      <c r="B91" s="461">
        <v>17007.871999999996</v>
      </c>
      <c r="C91" s="461">
        <v>18929.473000000002</v>
      </c>
      <c r="D91" s="462">
        <f>IF(B91=0, "    ---- ", IF(ABS(ROUND(100/B91*C91-100,1))&lt;999,ROUND(100/B91*C91-100,1),IF(ROUND(100/B91*C91-100,1)&gt;999,999,-999)))</f>
        <v>11.3</v>
      </c>
      <c r="E91" s="461">
        <v>308855.353</v>
      </c>
      <c r="F91" s="461">
        <v>317836.87299999991</v>
      </c>
      <c r="G91" s="462">
        <f t="shared" si="14"/>
        <v>2.9</v>
      </c>
      <c r="H91" s="463">
        <v>4384.6970000000001</v>
      </c>
      <c r="I91" s="461">
        <v>4905.6000000000004</v>
      </c>
      <c r="J91" s="462">
        <f>IF(H91=0, "    ---- ", IF(ABS(ROUND(100/H91*I91-100,1))&lt;999,ROUND(100/H91*I91-100,1),IF(ROUND(100/H91*I91-100,1)&gt;999,999,-999)))</f>
        <v>11.9</v>
      </c>
      <c r="K91" s="461">
        <v>27330.440000000002</v>
      </c>
      <c r="L91" s="461">
        <f>SUM(L68+L69+L71+L79+L85+L86+L87+L88+L89)</f>
        <v>31527</v>
      </c>
      <c r="M91" s="462">
        <f>IF(K91=0, "    ---- ", IF(ABS(ROUND(100/K91*L91-100,1))&lt;999,ROUND(100/K91*L91-100,1),IF(ROUND(100/K91*L91-100,1)&gt;999,999,-999)))</f>
        <v>15.4</v>
      </c>
      <c r="N91" s="463">
        <v>140</v>
      </c>
      <c r="O91" s="461">
        <v>145</v>
      </c>
      <c r="P91" s="462">
        <f>IF(N91=0, "    ---- ", IF(ABS(ROUND(100/N91*O91-100,1))&lt;999,ROUND(100/N91*O91-100,1),IF(ROUND(100/N91*O91-100,1)&gt;999,999,-999)))</f>
        <v>3.6</v>
      </c>
      <c r="Q91" s="463">
        <v>516327.12977963005</v>
      </c>
      <c r="R91" s="461">
        <v>552583.50935141987</v>
      </c>
      <c r="S91" s="462">
        <f t="shared" si="34"/>
        <v>7</v>
      </c>
      <c r="T91" s="463">
        <v>4372.7290000000003</v>
      </c>
      <c r="U91" s="626">
        <v>5344.2820000000002</v>
      </c>
      <c r="V91" s="462">
        <f>IF(T91=0, "    ---- ", IF(ABS(ROUND(100/T91*U91-100,1))&lt;999,ROUND(100/T91*U91-100,1),IF(ROUND(100/T91*U91-100,1)&gt;999,999,-999)))</f>
        <v>22.2</v>
      </c>
      <c r="W91" s="463">
        <v>112913.3</v>
      </c>
      <c r="X91" s="461">
        <v>121511.15844713061</v>
      </c>
      <c r="Y91" s="462">
        <f t="shared" si="19"/>
        <v>7.6</v>
      </c>
      <c r="Z91" s="463">
        <v>87429</v>
      </c>
      <c r="AA91" s="461">
        <v>93703</v>
      </c>
      <c r="AB91" s="462">
        <f>IF(Z91=0, "    ---- ", IF(ABS(ROUND(100/Z91*AA91-100,1))&lt;999,ROUND(100/Z91*AA91-100,1),IF(ROUND(100/Z91*AA91-100,1)&gt;999,999,-999)))</f>
        <v>7.2</v>
      </c>
      <c r="AC91" s="463">
        <v>1943</v>
      </c>
      <c r="AD91" s="461">
        <v>2218</v>
      </c>
      <c r="AE91" s="462">
        <f>IF(AC91=0, "    ---- ", IF(ABS(ROUND(100/AC91*AD91-100,1))&lt;999,ROUND(100/AC91*AD91-100,1),IF(ROUND(100/AC91*AD91-100,1)&gt;999,999,-999)))</f>
        <v>14.2</v>
      </c>
      <c r="AF91" s="463">
        <v>50163.070597999998</v>
      </c>
      <c r="AG91" s="461">
        <f>SUM(AG68+AG69+AG71+AG79+AG85+AG86+AG87+AG88+AG89)</f>
        <v>57959.797741220005</v>
      </c>
      <c r="AH91" s="462">
        <f t="shared" si="16"/>
        <v>15.5</v>
      </c>
      <c r="AI91" s="463">
        <v>292733</v>
      </c>
      <c r="AJ91" s="626">
        <f>SUM(AJ68+AJ69+AJ71+AJ79+AJ85+AJ86+AJ87+AJ88+AJ89)</f>
        <v>317514.39999999997</v>
      </c>
      <c r="AK91" s="462">
        <f t="shared" si="20"/>
        <v>8.5</v>
      </c>
      <c r="AL91" s="464">
        <f>B91+E91+H91+K91+Q91+T91+W91+Z91+AF91+AI91</f>
        <v>1421516.5913776301</v>
      </c>
      <c r="AM91" s="464">
        <f>C91+F91+I91+L91+R91+U91+X91+AA91+AG91+AJ91</f>
        <v>1521815.0935397705</v>
      </c>
      <c r="AN91" s="462">
        <f t="shared" si="17"/>
        <v>7.1</v>
      </c>
      <c r="AO91" s="627">
        <f>B91+E91+H91+K91+N91+Q91+T91+W91+Z91+AC91+AF91+AI91</f>
        <v>1423599.5913776301</v>
      </c>
      <c r="AP91" s="627">
        <f>C91+F91+I91+L91+O91+R91+U91+X91+AA91+AD91+AG91+AJ91</f>
        <v>1524178.0935397705</v>
      </c>
      <c r="AQ91" s="465">
        <f t="shared" si="18"/>
        <v>7.1</v>
      </c>
      <c r="AR91" s="511"/>
      <c r="AS91" s="505"/>
      <c r="AT91" s="509"/>
    </row>
    <row r="92" spans="1:46" ht="18.75" customHeight="1" x14ac:dyDescent="0.3">
      <c r="A92" s="476" t="s">
        <v>248</v>
      </c>
      <c r="B92" s="476"/>
      <c r="Q92" s="476"/>
      <c r="X92" s="479"/>
      <c r="Y92" s="479"/>
      <c r="Z92" s="479"/>
      <c r="AA92" s="479"/>
      <c r="AB92" s="479"/>
      <c r="AC92" s="479"/>
      <c r="AD92" s="479"/>
      <c r="AE92" s="479"/>
      <c r="AF92" s="476"/>
      <c r="AI92" s="476"/>
    </row>
    <row r="93" spans="1:46" ht="18.75" customHeight="1" x14ac:dyDescent="0.3">
      <c r="A93" s="476" t="s">
        <v>249</v>
      </c>
      <c r="Q93" s="476"/>
      <c r="X93" s="479"/>
      <c r="Y93" s="479"/>
      <c r="Z93" s="479"/>
      <c r="AA93" s="479"/>
      <c r="AB93" s="479"/>
      <c r="AC93" s="479"/>
      <c r="AD93" s="479"/>
      <c r="AE93" s="479"/>
      <c r="AF93" s="476"/>
      <c r="AI93" s="476"/>
    </row>
    <row r="94" spans="1:46" s="480" customFormat="1" ht="18.75" customHeight="1" x14ac:dyDescent="0.3">
      <c r="A94" s="476" t="s">
        <v>250</v>
      </c>
      <c r="Y94" s="481"/>
      <c r="Z94" s="481"/>
      <c r="AA94" s="481"/>
      <c r="AB94" s="481"/>
      <c r="AC94" s="481"/>
      <c r="AD94" s="481"/>
      <c r="AE94" s="481"/>
      <c r="AR94" s="514"/>
      <c r="AS94" s="514"/>
    </row>
    <row r="95" spans="1:46" s="480" customFormat="1" ht="18.75" x14ac:dyDescent="0.3"/>
    <row r="96" spans="1:46" s="480" customFormat="1" ht="18.75" x14ac:dyDescent="0.3"/>
    <row r="97" s="480" customFormat="1" ht="18.75" x14ac:dyDescent="0.3"/>
    <row r="98" s="480" customFormat="1" ht="18.75" x14ac:dyDescent="0.3"/>
    <row r="99" s="480" customFormat="1" ht="18.75" x14ac:dyDescent="0.3"/>
    <row r="100" s="480" customFormat="1" ht="18.75" x14ac:dyDescent="0.3"/>
    <row r="101" s="480" customFormat="1" ht="18.75" x14ac:dyDescent="0.3"/>
    <row r="102" s="480" customFormat="1" ht="18.75" x14ac:dyDescent="0.3"/>
    <row r="103" s="480" customFormat="1" ht="18.75" x14ac:dyDescent="0.3"/>
    <row r="104" s="480" customFormat="1" ht="18.75" x14ac:dyDescent="0.3"/>
    <row r="105" s="480" customFormat="1" ht="18.75" x14ac:dyDescent="0.3"/>
    <row r="106" s="480" customFormat="1" ht="18.75" x14ac:dyDescent="0.3"/>
    <row r="107" s="480" customFormat="1" ht="18.75" x14ac:dyDescent="0.3"/>
    <row r="108" s="480" customFormat="1" ht="18.75" x14ac:dyDescent="0.3"/>
    <row r="109" s="480" customFormat="1" ht="18.75" x14ac:dyDescent="0.3"/>
    <row r="110" s="480" customFormat="1" ht="18.75" x14ac:dyDescent="0.3"/>
    <row r="111" s="515" customFormat="1" ht="15.75" x14ac:dyDescent="0.25"/>
    <row r="112" s="515" customFormat="1" ht="15.75" x14ac:dyDescent="0.25"/>
  </sheetData>
  <mergeCells count="35">
    <mergeCell ref="AC6:AE6"/>
    <mergeCell ref="AF5:AH5"/>
    <mergeCell ref="AI5:AK5"/>
    <mergeCell ref="AL5:AN5"/>
    <mergeCell ref="BC5:BE5"/>
    <mergeCell ref="BC6:BE6"/>
    <mergeCell ref="BF6:BH6"/>
    <mergeCell ref="AF6:AH6"/>
    <mergeCell ref="AW5:AY5"/>
    <mergeCell ref="AZ5:BB5"/>
    <mergeCell ref="AO5:AQ5"/>
    <mergeCell ref="AT5:AV5"/>
    <mergeCell ref="AI6:AK6"/>
    <mergeCell ref="AL6:AN6"/>
    <mergeCell ref="AW6:AY6"/>
    <mergeCell ref="AZ6:BB6"/>
    <mergeCell ref="AT6:AV6"/>
    <mergeCell ref="AO6:AQ6"/>
    <mergeCell ref="BF5:BH5"/>
    <mergeCell ref="B5:D5"/>
    <mergeCell ref="E5:G5"/>
    <mergeCell ref="B6:D6"/>
    <mergeCell ref="E6:G6"/>
    <mergeCell ref="H6:J6"/>
    <mergeCell ref="T5:V5"/>
    <mergeCell ref="Z5:AB5"/>
    <mergeCell ref="K6:M6"/>
    <mergeCell ref="N6:P6"/>
    <mergeCell ref="H5:J5"/>
    <mergeCell ref="K5:M5"/>
    <mergeCell ref="N5:P5"/>
    <mergeCell ref="Q6:S6"/>
    <mergeCell ref="T6:V6"/>
    <mergeCell ref="W6:Y6"/>
    <mergeCell ref="Z6:AB6"/>
  </mergeCells>
  <conditionalFormatting sqref="B35:C35 E35:F35 H35:I35 N35:O35 Q35:R35 T35:U35 W35:X35 Z35:AA35 AC35:AD35 K35:L35 AI35:AJ35 AF35:AG35">
    <cfRule type="expression" dxfId="11" priority="185">
      <formula>#REF! ="35≠36+38"</formula>
    </cfRule>
  </conditionalFormatting>
  <conditionalFormatting sqref="B39:C39 E39:F39 H39:I39 N39:O39 Q39:R39 T39:U39 W39:X39 Z39:AA39 AC39:AD39 K39:L39 AI39:AJ39 AF39:AG39">
    <cfRule type="expression" dxfId="10" priority="197">
      <formula>#REF! ="39≠40+41+42+43+44"</formula>
    </cfRule>
  </conditionalFormatting>
  <conditionalFormatting sqref="B45:C45 E45:F45 H45:I45 N45:O45 Q45:R45 T45:U45 W45:X45 Z45:AA45 AC45:AD45 K45:L45 AI45:AJ45 AF45:AG45">
    <cfRule type="expression" dxfId="9" priority="209">
      <formula>#REF! ="45≠33+34+35+39"</formula>
    </cfRule>
  </conditionalFormatting>
  <conditionalFormatting sqref="B50:C50 E50:F50 H50:I50 N50:O50 Q50:R50 T50:U50 W50:X50 Z50:AA50 AC50:AD50 K50:L50 AI50:AJ50 AF50:AG50">
    <cfRule type="expression" dxfId="8" priority="221">
      <formula>#REF! ="50≠51+53"</formula>
    </cfRule>
  </conditionalFormatting>
  <conditionalFormatting sqref="B54:C54 E54:F54 H54:I54 N54:O54 Q54:R54 T54:U54 W54:X54 Z54:AA54 AC54:AD54 K54:L54 AI54:AJ54 AF54:AG54">
    <cfRule type="expression" dxfId="7" priority="233">
      <formula>#REF! ="54≠55+56+57+58+59"</formula>
    </cfRule>
  </conditionalFormatting>
  <conditionalFormatting sqref="B60:C60 E60:F60 H60:I60 N60:O60 Q60:R60 T60:U60 W60:X60 Z60:AA60 AC60:AD60 K60:L60 AI60:AJ60 AF60:AG60">
    <cfRule type="expression" dxfId="6" priority="245">
      <formula>#REF! ="60≠48+49+50+54"</formula>
    </cfRule>
  </conditionalFormatting>
  <conditionalFormatting sqref="B62:C62 E62:F62 H62:I62 N62:O62 Q62:R62 T62:U62 W62:X62 Z62:AA62 AC62:AD62 K62:L62 AI62:AJ62 AF62:AG62">
    <cfRule type="expression" dxfId="5" priority="257">
      <formula>#REF! ="62≠45+46+60+61"</formula>
    </cfRule>
  </conditionalFormatting>
  <conditionalFormatting sqref="E64:F64 H64:I64 N64:O64 Q64:R64 T64:U64 W64:X64 Z64:AA64 AC64:AD64 AL64:AM64 AO64:AP64 B64:C64 K64:L64 AI64:AJ64 AF64:AG64">
    <cfRule type="expression" dxfId="4" priority="269">
      <formula>#REF! ="64≠29+62"</formula>
    </cfRule>
  </conditionalFormatting>
  <conditionalFormatting sqref="Q79:R79 T79:U79 W79:X79 Z79:AA79 AC79:AD79 H79:I79 N79:O79 B79:C79 E79:F79 K79:L79 AI79:AJ79 AF79:AG79">
    <cfRule type="expression" dxfId="3" priority="283">
      <formula>#REF! ="79≠73+74+75+76+77+78"</formula>
    </cfRule>
  </conditionalFormatting>
  <conditionalFormatting sqref="B85:C85 E85:F85 H85:I85 N85:O85 Q85:R85 T85:U85 W85:X85 Z85:AA85 AC85:AD85 K85:L85 AI85:AJ85 AF85:AG85">
    <cfRule type="expression" dxfId="2" priority="295">
      <formula>#REF! ="88≠82+83+84+85+86+87"</formula>
    </cfRule>
  </conditionalFormatting>
  <conditionalFormatting sqref="E91:F91 H91:I91 N91:O91 Q91:R91 T91:U91 W91:X91 Z91:AA91 AC91:AD91 AL91:AM91 AO91:AP91 B91:C91 K91:L91 AI91:AJ91 AF91:AG91">
    <cfRule type="expression" dxfId="1" priority="307">
      <formula>#REF! = "64≠94"</formula>
    </cfRule>
  </conditionalFormatting>
  <conditionalFormatting sqref="E91:F91 H91:I91 N91:O91 Q91:R91 T91:U91 W91:X91 Z91:AA91 AC91:AD91 AL91:AM91 AO91:AP91 B91:C91 K91:L91 AI91:AJ91 AF91:AG91">
    <cfRule type="expression" dxfId="0" priority="321">
      <formula>#REF! = "94≠68+69+71+80+88+89+90+91+92"</formula>
    </cfRule>
  </conditionalFormatting>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Y19"/>
  <sheetViews>
    <sheetView showGridLines="0" zoomScale="60" zoomScaleNormal="60" workbookViewId="0">
      <pane xSplit="1" ySplit="1" topLeftCell="B2" activePane="bottomRight" state="frozen"/>
      <selection activeCell="AU39" sqref="AU39"/>
      <selection pane="topRight" activeCell="AU39" sqref="AU39"/>
      <selection pane="bottomLeft" activeCell="AU39" sqref="AU39"/>
      <selection pane="bottomRight"/>
    </sheetView>
  </sheetViews>
  <sheetFormatPr baseColWidth="10" defaultRowHeight="12.75" x14ac:dyDescent="0.2"/>
  <cols>
    <col min="1" max="1" width="62" style="629" customWidth="1"/>
    <col min="2" max="34" width="11.7109375" style="629" customWidth="1"/>
    <col min="35" max="253" width="11.42578125" style="629"/>
    <col min="254" max="254" width="62" style="629" customWidth="1"/>
    <col min="255" max="290" width="11.7109375" style="629" customWidth="1"/>
    <col min="291" max="509" width="11.42578125" style="629"/>
    <col min="510" max="510" width="62" style="629" customWidth="1"/>
    <col min="511" max="546" width="11.7109375" style="629" customWidth="1"/>
    <col min="547" max="765" width="11.42578125" style="629"/>
    <col min="766" max="766" width="62" style="629" customWidth="1"/>
    <col min="767" max="802" width="11.7109375" style="629" customWidth="1"/>
    <col min="803" max="1021" width="11.42578125" style="629"/>
    <col min="1022" max="1022" width="62" style="629" customWidth="1"/>
    <col min="1023" max="1058" width="11.7109375" style="629" customWidth="1"/>
    <col min="1059" max="1277" width="11.42578125" style="629"/>
    <col min="1278" max="1278" width="62" style="629" customWidth="1"/>
    <col min="1279" max="1314" width="11.7109375" style="629" customWidth="1"/>
    <col min="1315" max="1533" width="11.42578125" style="629"/>
    <col min="1534" max="1534" width="62" style="629" customWidth="1"/>
    <col min="1535" max="1570" width="11.7109375" style="629" customWidth="1"/>
    <col min="1571" max="1789" width="11.42578125" style="629"/>
    <col min="1790" max="1790" width="62" style="629" customWidth="1"/>
    <col min="1791" max="1826" width="11.7109375" style="629" customWidth="1"/>
    <col min="1827" max="2045" width="11.42578125" style="629"/>
    <col min="2046" max="2046" width="62" style="629" customWidth="1"/>
    <col min="2047" max="2082" width="11.7109375" style="629" customWidth="1"/>
    <col min="2083" max="2301" width="11.42578125" style="629"/>
    <col min="2302" max="2302" width="62" style="629" customWidth="1"/>
    <col min="2303" max="2338" width="11.7109375" style="629" customWidth="1"/>
    <col min="2339" max="2557" width="11.42578125" style="629"/>
    <col min="2558" max="2558" width="62" style="629" customWidth="1"/>
    <col min="2559" max="2594" width="11.7109375" style="629" customWidth="1"/>
    <col min="2595" max="2813" width="11.42578125" style="629"/>
    <col min="2814" max="2814" width="62" style="629" customWidth="1"/>
    <col min="2815" max="2850" width="11.7109375" style="629" customWidth="1"/>
    <col min="2851" max="3069" width="11.42578125" style="629"/>
    <col min="3070" max="3070" width="62" style="629" customWidth="1"/>
    <col min="3071" max="3106" width="11.7109375" style="629" customWidth="1"/>
    <col min="3107" max="3325" width="11.42578125" style="629"/>
    <col min="3326" max="3326" width="62" style="629" customWidth="1"/>
    <col min="3327" max="3362" width="11.7109375" style="629" customWidth="1"/>
    <col min="3363" max="3581" width="11.42578125" style="629"/>
    <col min="3582" max="3582" width="62" style="629" customWidth="1"/>
    <col min="3583" max="3618" width="11.7109375" style="629" customWidth="1"/>
    <col min="3619" max="3837" width="11.42578125" style="629"/>
    <col min="3838" max="3838" width="62" style="629" customWidth="1"/>
    <col min="3839" max="3874" width="11.7109375" style="629" customWidth="1"/>
    <col min="3875" max="4093" width="11.42578125" style="629"/>
    <col min="4094" max="4094" width="62" style="629" customWidth="1"/>
    <col min="4095" max="4130" width="11.7109375" style="629" customWidth="1"/>
    <col min="4131" max="4349" width="11.42578125" style="629"/>
    <col min="4350" max="4350" width="62" style="629" customWidth="1"/>
    <col min="4351" max="4386" width="11.7109375" style="629" customWidth="1"/>
    <col min="4387" max="4605" width="11.42578125" style="629"/>
    <col min="4606" max="4606" width="62" style="629" customWidth="1"/>
    <col min="4607" max="4642" width="11.7109375" style="629" customWidth="1"/>
    <col min="4643" max="4861" width="11.42578125" style="629"/>
    <col min="4862" max="4862" width="62" style="629" customWidth="1"/>
    <col min="4863" max="4898" width="11.7109375" style="629" customWidth="1"/>
    <col min="4899" max="5117" width="11.42578125" style="629"/>
    <col min="5118" max="5118" width="62" style="629" customWidth="1"/>
    <col min="5119" max="5154" width="11.7109375" style="629" customWidth="1"/>
    <col min="5155" max="5373" width="11.42578125" style="629"/>
    <col min="5374" max="5374" width="62" style="629" customWidth="1"/>
    <col min="5375" max="5410" width="11.7109375" style="629" customWidth="1"/>
    <col min="5411" max="5629" width="11.42578125" style="629"/>
    <col min="5630" max="5630" width="62" style="629" customWidth="1"/>
    <col min="5631" max="5666" width="11.7109375" style="629" customWidth="1"/>
    <col min="5667" max="5885" width="11.42578125" style="629"/>
    <col min="5886" max="5886" width="62" style="629" customWidth="1"/>
    <col min="5887" max="5922" width="11.7109375" style="629" customWidth="1"/>
    <col min="5923" max="6141" width="11.42578125" style="629"/>
    <col min="6142" max="6142" width="62" style="629" customWidth="1"/>
    <col min="6143" max="6178" width="11.7109375" style="629" customWidth="1"/>
    <col min="6179" max="6397" width="11.42578125" style="629"/>
    <col min="6398" max="6398" width="62" style="629" customWidth="1"/>
    <col min="6399" max="6434" width="11.7109375" style="629" customWidth="1"/>
    <col min="6435" max="6653" width="11.42578125" style="629"/>
    <col min="6654" max="6654" width="62" style="629" customWidth="1"/>
    <col min="6655" max="6690" width="11.7109375" style="629" customWidth="1"/>
    <col min="6691" max="6909" width="11.42578125" style="629"/>
    <col min="6910" max="6910" width="62" style="629" customWidth="1"/>
    <col min="6911" max="6946" width="11.7109375" style="629" customWidth="1"/>
    <col min="6947" max="7165" width="11.42578125" style="629"/>
    <col min="7166" max="7166" width="62" style="629" customWidth="1"/>
    <col min="7167" max="7202" width="11.7109375" style="629" customWidth="1"/>
    <col min="7203" max="7421" width="11.42578125" style="629"/>
    <col min="7422" max="7422" width="62" style="629" customWidth="1"/>
    <col min="7423" max="7458" width="11.7109375" style="629" customWidth="1"/>
    <col min="7459" max="7677" width="11.42578125" style="629"/>
    <col min="7678" max="7678" width="62" style="629" customWidth="1"/>
    <col min="7679" max="7714" width="11.7109375" style="629" customWidth="1"/>
    <col min="7715" max="7933" width="11.42578125" style="629"/>
    <col min="7934" max="7934" width="62" style="629" customWidth="1"/>
    <col min="7935" max="7970" width="11.7109375" style="629" customWidth="1"/>
    <col min="7971" max="8189" width="11.42578125" style="629"/>
    <col min="8190" max="8190" width="62" style="629" customWidth="1"/>
    <col min="8191" max="8226" width="11.7109375" style="629" customWidth="1"/>
    <col min="8227" max="8445" width="11.42578125" style="629"/>
    <col min="8446" max="8446" width="62" style="629" customWidth="1"/>
    <col min="8447" max="8482" width="11.7109375" style="629" customWidth="1"/>
    <col min="8483" max="8701" width="11.42578125" style="629"/>
    <col min="8702" max="8702" width="62" style="629" customWidth="1"/>
    <col min="8703" max="8738" width="11.7109375" style="629" customWidth="1"/>
    <col min="8739" max="8957" width="11.42578125" style="629"/>
    <col min="8958" max="8958" width="62" style="629" customWidth="1"/>
    <col min="8959" max="8994" width="11.7109375" style="629" customWidth="1"/>
    <col min="8995" max="9213" width="11.42578125" style="629"/>
    <col min="9214" max="9214" width="62" style="629" customWidth="1"/>
    <col min="9215" max="9250" width="11.7109375" style="629" customWidth="1"/>
    <col min="9251" max="9469" width="11.42578125" style="629"/>
    <col min="9470" max="9470" width="62" style="629" customWidth="1"/>
    <col min="9471" max="9506" width="11.7109375" style="629" customWidth="1"/>
    <col min="9507" max="9725" width="11.42578125" style="629"/>
    <col min="9726" max="9726" width="62" style="629" customWidth="1"/>
    <col min="9727" max="9762" width="11.7109375" style="629" customWidth="1"/>
    <col min="9763" max="9981" width="11.42578125" style="629"/>
    <col min="9982" max="9982" width="62" style="629" customWidth="1"/>
    <col min="9983" max="10018" width="11.7109375" style="629" customWidth="1"/>
    <col min="10019" max="10237" width="11.42578125" style="629"/>
    <col min="10238" max="10238" width="62" style="629" customWidth="1"/>
    <col min="10239" max="10274" width="11.7109375" style="629" customWidth="1"/>
    <col min="10275" max="10493" width="11.42578125" style="629"/>
    <col min="10494" max="10494" width="62" style="629" customWidth="1"/>
    <col min="10495" max="10530" width="11.7109375" style="629" customWidth="1"/>
    <col min="10531" max="10749" width="11.42578125" style="629"/>
    <col min="10750" max="10750" width="62" style="629" customWidth="1"/>
    <col min="10751" max="10786" width="11.7109375" style="629" customWidth="1"/>
    <col min="10787" max="11005" width="11.42578125" style="629"/>
    <col min="11006" max="11006" width="62" style="629" customWidth="1"/>
    <col min="11007" max="11042" width="11.7109375" style="629" customWidth="1"/>
    <col min="11043" max="11261" width="11.42578125" style="629"/>
    <col min="11262" max="11262" width="62" style="629" customWidth="1"/>
    <col min="11263" max="11298" width="11.7109375" style="629" customWidth="1"/>
    <col min="11299" max="11517" width="11.42578125" style="629"/>
    <col min="11518" max="11518" width="62" style="629" customWidth="1"/>
    <col min="11519" max="11554" width="11.7109375" style="629" customWidth="1"/>
    <col min="11555" max="11773" width="11.42578125" style="629"/>
    <col min="11774" max="11774" width="62" style="629" customWidth="1"/>
    <col min="11775" max="11810" width="11.7109375" style="629" customWidth="1"/>
    <col min="11811" max="12029" width="11.42578125" style="629"/>
    <col min="12030" max="12030" width="62" style="629" customWidth="1"/>
    <col min="12031" max="12066" width="11.7109375" style="629" customWidth="1"/>
    <col min="12067" max="12285" width="11.42578125" style="629"/>
    <col min="12286" max="12286" width="62" style="629" customWidth="1"/>
    <col min="12287" max="12322" width="11.7109375" style="629" customWidth="1"/>
    <col min="12323" max="12541" width="11.42578125" style="629"/>
    <col min="12542" max="12542" width="62" style="629" customWidth="1"/>
    <col min="12543" max="12578" width="11.7109375" style="629" customWidth="1"/>
    <col min="12579" max="12797" width="11.42578125" style="629"/>
    <col min="12798" max="12798" width="62" style="629" customWidth="1"/>
    <col min="12799" max="12834" width="11.7109375" style="629" customWidth="1"/>
    <col min="12835" max="13053" width="11.42578125" style="629"/>
    <col min="13054" max="13054" width="62" style="629" customWidth="1"/>
    <col min="13055" max="13090" width="11.7109375" style="629" customWidth="1"/>
    <col min="13091" max="13309" width="11.42578125" style="629"/>
    <col min="13310" max="13310" width="62" style="629" customWidth="1"/>
    <col min="13311" max="13346" width="11.7109375" style="629" customWidth="1"/>
    <col min="13347" max="13565" width="11.42578125" style="629"/>
    <col min="13566" max="13566" width="62" style="629" customWidth="1"/>
    <col min="13567" max="13602" width="11.7109375" style="629" customWidth="1"/>
    <col min="13603" max="13821" width="11.42578125" style="629"/>
    <col min="13822" max="13822" width="62" style="629" customWidth="1"/>
    <col min="13823" max="13858" width="11.7109375" style="629" customWidth="1"/>
    <col min="13859" max="14077" width="11.42578125" style="629"/>
    <col min="14078" max="14078" width="62" style="629" customWidth="1"/>
    <col min="14079" max="14114" width="11.7109375" style="629" customWidth="1"/>
    <col min="14115" max="14333" width="11.42578125" style="629"/>
    <col min="14334" max="14334" width="62" style="629" customWidth="1"/>
    <col min="14335" max="14370" width="11.7109375" style="629" customWidth="1"/>
    <col min="14371" max="14589" width="11.42578125" style="629"/>
    <col min="14590" max="14590" width="62" style="629" customWidth="1"/>
    <col min="14591" max="14626" width="11.7109375" style="629" customWidth="1"/>
    <col min="14627" max="14845" width="11.42578125" style="629"/>
    <col min="14846" max="14846" width="62" style="629" customWidth="1"/>
    <col min="14847" max="14882" width="11.7109375" style="629" customWidth="1"/>
    <col min="14883" max="15101" width="11.42578125" style="629"/>
    <col min="15102" max="15102" width="62" style="629" customWidth="1"/>
    <col min="15103" max="15138" width="11.7109375" style="629" customWidth="1"/>
    <col min="15139" max="15357" width="11.42578125" style="629"/>
    <col min="15358" max="15358" width="62" style="629" customWidth="1"/>
    <col min="15359" max="15394" width="11.7109375" style="629" customWidth="1"/>
    <col min="15395" max="15613" width="11.42578125" style="629"/>
    <col min="15614" max="15614" width="62" style="629" customWidth="1"/>
    <col min="15615" max="15650" width="11.7109375" style="629" customWidth="1"/>
    <col min="15651" max="15869" width="11.42578125" style="629"/>
    <col min="15870" max="15870" width="62" style="629" customWidth="1"/>
    <col min="15871" max="15906" width="11.7109375" style="629" customWidth="1"/>
    <col min="15907" max="16125" width="11.42578125" style="629"/>
    <col min="16126" max="16126" width="62" style="629" customWidth="1"/>
    <col min="16127" max="16162" width="11.7109375" style="629" customWidth="1"/>
    <col min="16163" max="16384" width="11.42578125" style="629"/>
  </cols>
  <sheetData>
    <row r="1" spans="1:51" ht="20.25" x14ac:dyDescent="0.3">
      <c r="A1" s="628" t="s">
        <v>167</v>
      </c>
      <c r="B1" s="73"/>
      <c r="AI1" s="630"/>
    </row>
    <row r="2" spans="1:51" ht="20.25" x14ac:dyDescent="0.3">
      <c r="A2" s="628" t="s">
        <v>265</v>
      </c>
      <c r="AI2" s="630"/>
    </row>
    <row r="3" spans="1:51" ht="18.75" x14ac:dyDescent="0.3">
      <c r="A3" s="631" t="s">
        <v>333</v>
      </c>
      <c r="AI3" s="632"/>
    </row>
    <row r="4" spans="1:51" ht="18.75" x14ac:dyDescent="0.3">
      <c r="A4" s="489" t="s">
        <v>361</v>
      </c>
      <c r="B4" s="633"/>
      <c r="C4" s="634"/>
      <c r="D4" s="635"/>
      <c r="E4" s="633"/>
      <c r="F4" s="634"/>
      <c r="G4" s="635"/>
      <c r="H4" s="634"/>
      <c r="I4" s="634"/>
      <c r="J4" s="635"/>
      <c r="K4" s="633"/>
      <c r="L4" s="634"/>
      <c r="M4" s="635"/>
      <c r="N4" s="633"/>
      <c r="O4" s="634"/>
      <c r="P4" s="635"/>
      <c r="Q4" s="633"/>
      <c r="R4" s="634"/>
      <c r="S4" s="635"/>
      <c r="T4" s="633"/>
      <c r="U4" s="634"/>
      <c r="V4" s="635"/>
      <c r="W4" s="633"/>
      <c r="X4" s="634"/>
      <c r="Y4" s="635"/>
      <c r="Z4" s="633"/>
      <c r="AA4" s="634"/>
      <c r="AB4" s="635"/>
      <c r="AC4" s="633"/>
      <c r="AD4" s="634"/>
      <c r="AE4" s="635"/>
      <c r="AF4" s="633"/>
      <c r="AG4" s="636"/>
      <c r="AH4" s="635"/>
      <c r="AI4" s="637"/>
      <c r="AJ4" s="638"/>
      <c r="AK4" s="638"/>
      <c r="AL4" s="638"/>
      <c r="AM4" s="638"/>
      <c r="AN4" s="638"/>
      <c r="AO4" s="638"/>
      <c r="AP4" s="638"/>
      <c r="AQ4" s="638"/>
      <c r="AR4" s="638"/>
      <c r="AS4" s="638"/>
      <c r="AT4" s="638"/>
      <c r="AU4" s="638"/>
      <c r="AV4" s="638"/>
      <c r="AW4" s="638"/>
      <c r="AX4" s="638"/>
      <c r="AY4" s="638"/>
    </row>
    <row r="5" spans="1:51" ht="18.75" x14ac:dyDescent="0.3">
      <c r="A5" s="639"/>
      <c r="B5" s="747" t="s">
        <v>170</v>
      </c>
      <c r="C5" s="748"/>
      <c r="D5" s="749"/>
      <c r="E5" s="747" t="s">
        <v>171</v>
      </c>
      <c r="F5" s="748"/>
      <c r="G5" s="749"/>
      <c r="H5" s="748" t="s">
        <v>172</v>
      </c>
      <c r="I5" s="748"/>
      <c r="J5" s="749"/>
      <c r="K5" s="747" t="s">
        <v>173</v>
      </c>
      <c r="L5" s="748"/>
      <c r="M5" s="749"/>
      <c r="N5" s="640" t="s">
        <v>174</v>
      </c>
      <c r="O5" s="641"/>
      <c r="P5" s="642"/>
      <c r="Q5" s="747" t="s">
        <v>64</v>
      </c>
      <c r="R5" s="748"/>
      <c r="S5" s="749"/>
      <c r="T5" s="640"/>
      <c r="U5" s="641"/>
      <c r="V5" s="642"/>
      <c r="W5" s="747" t="s">
        <v>175</v>
      </c>
      <c r="X5" s="748"/>
      <c r="Y5" s="749"/>
      <c r="Z5" s="747"/>
      <c r="AA5" s="748"/>
      <c r="AB5" s="749"/>
      <c r="AC5" s="747" t="s">
        <v>76</v>
      </c>
      <c r="AD5" s="748"/>
      <c r="AE5" s="749"/>
      <c r="AF5" s="747" t="s">
        <v>283</v>
      </c>
      <c r="AG5" s="748"/>
      <c r="AH5" s="749"/>
      <c r="AI5" s="643"/>
      <c r="AJ5" s="644"/>
      <c r="AK5" s="750"/>
      <c r="AL5" s="750"/>
      <c r="AM5" s="750"/>
      <c r="AN5" s="750"/>
      <c r="AO5" s="750"/>
      <c r="AP5" s="750"/>
      <c r="AQ5" s="750"/>
      <c r="AR5" s="750"/>
      <c r="AS5" s="750"/>
      <c r="AT5" s="750"/>
      <c r="AU5" s="750"/>
      <c r="AV5" s="750"/>
      <c r="AW5" s="750"/>
      <c r="AX5" s="750"/>
      <c r="AY5" s="750"/>
    </row>
    <row r="6" spans="1:51" ht="18.75" x14ac:dyDescent="0.3">
      <c r="A6" s="645"/>
      <c r="B6" s="744" t="s">
        <v>176</v>
      </c>
      <c r="C6" s="745"/>
      <c r="D6" s="746"/>
      <c r="E6" s="744" t="s">
        <v>177</v>
      </c>
      <c r="F6" s="745"/>
      <c r="G6" s="746"/>
      <c r="H6" s="745" t="s">
        <v>177</v>
      </c>
      <c r="I6" s="745"/>
      <c r="J6" s="746"/>
      <c r="K6" s="744" t="s">
        <v>178</v>
      </c>
      <c r="L6" s="745"/>
      <c r="M6" s="746"/>
      <c r="N6" s="744" t="s">
        <v>64</v>
      </c>
      <c r="O6" s="745"/>
      <c r="P6" s="746"/>
      <c r="Q6" s="744" t="s">
        <v>179</v>
      </c>
      <c r="R6" s="745"/>
      <c r="S6" s="746"/>
      <c r="T6" s="744" t="s">
        <v>69</v>
      </c>
      <c r="U6" s="745"/>
      <c r="V6" s="746"/>
      <c r="W6" s="744" t="s">
        <v>176</v>
      </c>
      <c r="X6" s="745"/>
      <c r="Y6" s="746"/>
      <c r="Z6" s="744" t="s">
        <v>71</v>
      </c>
      <c r="AA6" s="745"/>
      <c r="AB6" s="746"/>
      <c r="AC6" s="744" t="s">
        <v>177</v>
      </c>
      <c r="AD6" s="745"/>
      <c r="AE6" s="746"/>
      <c r="AF6" s="744" t="s">
        <v>284</v>
      </c>
      <c r="AG6" s="745"/>
      <c r="AH6" s="746"/>
      <c r="AI6" s="643"/>
      <c r="AJ6" s="644"/>
      <c r="AK6" s="750"/>
      <c r="AL6" s="750"/>
      <c r="AM6" s="750"/>
      <c r="AN6" s="750"/>
      <c r="AO6" s="750"/>
      <c r="AP6" s="750"/>
      <c r="AQ6" s="750"/>
      <c r="AR6" s="750"/>
      <c r="AS6" s="750"/>
      <c r="AT6" s="750"/>
      <c r="AU6" s="750"/>
      <c r="AV6" s="750"/>
      <c r="AW6" s="750"/>
      <c r="AX6" s="750"/>
      <c r="AY6" s="750"/>
    </row>
    <row r="7" spans="1:51" ht="18.75" x14ac:dyDescent="0.3">
      <c r="A7" s="645"/>
      <c r="B7" s="646"/>
      <c r="C7" s="646"/>
      <c r="D7" s="647" t="s">
        <v>84</v>
      </c>
      <c r="E7" s="646"/>
      <c r="F7" s="646"/>
      <c r="G7" s="647" t="s">
        <v>84</v>
      </c>
      <c r="H7" s="646"/>
      <c r="I7" s="646"/>
      <c r="J7" s="647" t="s">
        <v>84</v>
      </c>
      <c r="K7" s="646"/>
      <c r="L7" s="646"/>
      <c r="M7" s="647" t="s">
        <v>84</v>
      </c>
      <c r="N7" s="646"/>
      <c r="O7" s="646"/>
      <c r="P7" s="647" t="s">
        <v>84</v>
      </c>
      <c r="Q7" s="646"/>
      <c r="R7" s="646"/>
      <c r="S7" s="647" t="s">
        <v>84</v>
      </c>
      <c r="T7" s="646"/>
      <c r="U7" s="646"/>
      <c r="V7" s="647" t="s">
        <v>84</v>
      </c>
      <c r="W7" s="646"/>
      <c r="X7" s="646"/>
      <c r="Y7" s="647" t="s">
        <v>84</v>
      </c>
      <c r="Z7" s="646"/>
      <c r="AA7" s="646"/>
      <c r="AB7" s="647" t="s">
        <v>84</v>
      </c>
      <c r="AC7" s="646"/>
      <c r="AD7" s="646"/>
      <c r="AE7" s="647" t="s">
        <v>84</v>
      </c>
      <c r="AF7" s="646"/>
      <c r="AG7" s="646"/>
      <c r="AH7" s="647" t="s">
        <v>84</v>
      </c>
      <c r="AI7" s="643"/>
      <c r="AJ7" s="644"/>
      <c r="AK7" s="644"/>
      <c r="AL7" s="644"/>
      <c r="AM7" s="644"/>
      <c r="AN7" s="644"/>
      <c r="AO7" s="644"/>
      <c r="AP7" s="644"/>
      <c r="AQ7" s="644"/>
      <c r="AR7" s="644"/>
      <c r="AS7" s="644"/>
      <c r="AT7" s="644"/>
      <c r="AU7" s="644"/>
      <c r="AV7" s="644"/>
      <c r="AW7" s="644"/>
      <c r="AX7" s="644"/>
      <c r="AY7" s="644"/>
    </row>
    <row r="8" spans="1:51" ht="15.75" x14ac:dyDescent="0.25">
      <c r="A8" s="648" t="s">
        <v>286</v>
      </c>
      <c r="B8" s="649">
        <v>2017</v>
      </c>
      <c r="C8" s="649">
        <v>2018</v>
      </c>
      <c r="D8" s="650" t="s">
        <v>86</v>
      </c>
      <c r="E8" s="649">
        <v>2017</v>
      </c>
      <c r="F8" s="649">
        <v>2018</v>
      </c>
      <c r="G8" s="650" t="s">
        <v>86</v>
      </c>
      <c r="H8" s="649">
        <v>2017</v>
      </c>
      <c r="I8" s="649">
        <v>2018</v>
      </c>
      <c r="J8" s="650" t="s">
        <v>86</v>
      </c>
      <c r="K8" s="649">
        <v>2017</v>
      </c>
      <c r="L8" s="649">
        <v>2018</v>
      </c>
      <c r="M8" s="650" t="s">
        <v>86</v>
      </c>
      <c r="N8" s="649">
        <v>2017</v>
      </c>
      <c r="O8" s="649">
        <v>2018</v>
      </c>
      <c r="P8" s="650" t="s">
        <v>86</v>
      </c>
      <c r="Q8" s="649">
        <v>2017</v>
      </c>
      <c r="R8" s="649">
        <v>2018</v>
      </c>
      <c r="S8" s="650" t="s">
        <v>86</v>
      </c>
      <c r="T8" s="649">
        <v>2017</v>
      </c>
      <c r="U8" s="649">
        <v>2018</v>
      </c>
      <c r="V8" s="650" t="s">
        <v>86</v>
      </c>
      <c r="W8" s="649">
        <v>2017</v>
      </c>
      <c r="X8" s="649">
        <v>2018</v>
      </c>
      <c r="Y8" s="650" t="s">
        <v>86</v>
      </c>
      <c r="Z8" s="649">
        <v>2017</v>
      </c>
      <c r="AA8" s="649">
        <v>2018</v>
      </c>
      <c r="AB8" s="650" t="s">
        <v>86</v>
      </c>
      <c r="AC8" s="649">
        <v>2017</v>
      </c>
      <c r="AD8" s="649">
        <v>2018</v>
      </c>
      <c r="AE8" s="650" t="s">
        <v>86</v>
      </c>
      <c r="AF8" s="649">
        <v>2017</v>
      </c>
      <c r="AG8" s="649">
        <v>2018</v>
      </c>
      <c r="AH8" s="650" t="s">
        <v>86</v>
      </c>
      <c r="AI8" s="643"/>
      <c r="AJ8" s="651"/>
      <c r="AK8" s="652"/>
      <c r="AL8" s="652"/>
      <c r="AM8" s="651"/>
      <c r="AN8" s="652"/>
      <c r="AO8" s="652"/>
      <c r="AP8" s="651"/>
      <c r="AQ8" s="652"/>
      <c r="AR8" s="652"/>
      <c r="AS8" s="651"/>
      <c r="AT8" s="652"/>
      <c r="AU8" s="652"/>
      <c r="AV8" s="651"/>
      <c r="AW8" s="652"/>
      <c r="AX8" s="652"/>
      <c r="AY8" s="651"/>
    </row>
    <row r="9" spans="1:51" s="663" customFormat="1" ht="18.75" x14ac:dyDescent="0.3">
      <c r="A9" s="653"/>
      <c r="B9" s="654"/>
      <c r="C9" s="655"/>
      <c r="D9" s="656"/>
      <c r="E9" s="656"/>
      <c r="F9" s="656"/>
      <c r="G9" s="656"/>
      <c r="H9" s="656"/>
      <c r="I9" s="656"/>
      <c r="J9" s="656"/>
      <c r="K9" s="657"/>
      <c r="L9" s="658"/>
      <c r="M9" s="656"/>
      <c r="N9" s="656"/>
      <c r="O9" s="656"/>
      <c r="P9" s="656"/>
      <c r="Q9" s="657"/>
      <c r="R9" s="658"/>
      <c r="S9" s="656"/>
      <c r="T9" s="657"/>
      <c r="U9" s="657"/>
      <c r="V9" s="656"/>
      <c r="W9" s="656"/>
      <c r="X9" s="659"/>
      <c r="Y9" s="656"/>
      <c r="Z9" s="656"/>
      <c r="AA9" s="659"/>
      <c r="AB9" s="660"/>
      <c r="AC9" s="656"/>
      <c r="AD9" s="659"/>
      <c r="AE9" s="656"/>
      <c r="AF9" s="661"/>
      <c r="AG9" s="656"/>
      <c r="AH9" s="656"/>
      <c r="AI9" s="662"/>
      <c r="AJ9" s="662"/>
    </row>
    <row r="10" spans="1:51" s="669" customFormat="1" ht="18.75" x14ac:dyDescent="0.3">
      <c r="A10" s="664" t="s">
        <v>367</v>
      </c>
      <c r="B10" s="665"/>
      <c r="C10" s="666"/>
      <c r="D10" s="656"/>
      <c r="E10" s="656"/>
      <c r="F10" s="656"/>
      <c r="G10" s="656"/>
      <c r="H10" s="656"/>
      <c r="I10" s="656"/>
      <c r="J10" s="656"/>
      <c r="K10" s="657"/>
      <c r="L10" s="658"/>
      <c r="M10" s="656"/>
      <c r="N10" s="656"/>
      <c r="O10" s="656"/>
      <c r="P10" s="656"/>
      <c r="Q10" s="657"/>
      <c r="R10" s="658"/>
      <c r="S10" s="656"/>
      <c r="T10" s="657"/>
      <c r="U10" s="657"/>
      <c r="V10" s="656"/>
      <c r="W10" s="657"/>
      <c r="X10" s="658"/>
      <c r="Y10" s="656"/>
      <c r="Z10" s="657"/>
      <c r="AA10" s="658"/>
      <c r="AB10" s="656"/>
      <c r="AC10" s="657"/>
      <c r="AD10" s="658"/>
      <c r="AE10" s="656"/>
      <c r="AF10" s="661"/>
      <c r="AG10" s="656"/>
      <c r="AH10" s="667"/>
      <c r="AI10" s="668"/>
      <c r="AJ10" s="668"/>
    </row>
    <row r="11" spans="1:51" s="669" customFormat="1" ht="22.5" x14ac:dyDescent="0.3">
      <c r="A11" s="664" t="s">
        <v>368</v>
      </c>
      <c r="B11" s="665">
        <v>1.08</v>
      </c>
      <c r="C11" s="666">
        <v>1.3</v>
      </c>
      <c r="D11" s="667">
        <f>IF(B11=0, "    ---- ", IF(ABS(ROUND(100/B11*C11-100,1))&lt;999,ROUND(100/B11*C11-100,1),IF(ROUND(100/B11*C11-100,1)&gt;999,999,-999)))</f>
        <v>20.399999999999999</v>
      </c>
      <c r="E11" s="656">
        <v>2.16</v>
      </c>
      <c r="F11" s="656">
        <v>1.82</v>
      </c>
      <c r="G11" s="667">
        <f>IF(E11=0, "    ---- ", IF(ABS(ROUND(100/E11*F11-100,1))&lt;999,ROUND(100/E11*F11-100,1),IF(ROUND(100/E11*F11-100,1)&gt;999,999,-999)))</f>
        <v>-15.7</v>
      </c>
      <c r="H11" s="656"/>
      <c r="I11" s="656"/>
      <c r="J11" s="656"/>
      <c r="K11" s="657">
        <v>1.974</v>
      </c>
      <c r="L11" s="658">
        <v>3.02</v>
      </c>
      <c r="M11" s="667">
        <f>IF(K11=0, "    ---- ", IF(ABS(ROUND(100/K11*L11-100,1))&lt;999,ROUND(100/K11*L11-100,1),IF(ROUND(100/K11*L11-100,1)&gt;999,999,-999)))</f>
        <v>53</v>
      </c>
      <c r="N11" s="656">
        <v>1.54</v>
      </c>
      <c r="O11" s="656">
        <v>2.29</v>
      </c>
      <c r="P11" s="667">
        <f>IF(N11=0, "    ---- ", IF(ABS(ROUND(100/N11*O11-100,1))&lt;999,ROUND(100/N11*O11-100,1),IF(ROUND(100/N11*O11-100,1)&gt;999,999,-999)))</f>
        <v>48.7</v>
      </c>
      <c r="Q11" s="657">
        <v>1.77</v>
      </c>
      <c r="R11" s="658">
        <v>2.5499999999999998</v>
      </c>
      <c r="S11" s="667">
        <f>IF(Q11=0, "    ---- ", IF(ABS(ROUND(100/Q11*R11-100,1))&lt;999,ROUND(100/Q11*R11-100,1),IF(ROUND(100/Q11*R11-100,1)&gt;999,999,-999)))</f>
        <v>44.1</v>
      </c>
      <c r="T11" s="657">
        <v>2</v>
      </c>
      <c r="U11" s="657">
        <v>2</v>
      </c>
      <c r="V11" s="667">
        <f>IF(T11=0, "    ---- ", IF(ABS(ROUND(100/T11*U11-100,1))&lt;999,ROUND(100/T11*U11-100,1),IF(ROUND(100/T11*U11-100,1)&gt;999,999,-999)))</f>
        <v>0</v>
      </c>
      <c r="W11" s="657"/>
      <c r="X11" s="658"/>
      <c r="Y11" s="667" t="str">
        <f>IF(W11=0, "    ---- ", IF(ABS(ROUND(100/W11*X11-100,1))&lt;999,ROUND(100/W11*X11-100,1),IF(ROUND(100/W11*X11-100,1)&gt;999,999,-999)))</f>
        <v xml:space="preserve">    ---- </v>
      </c>
      <c r="Z11" s="657">
        <v>1.9317078538207699</v>
      </c>
      <c r="AA11" s="658">
        <v>2.2344490502446601</v>
      </c>
      <c r="AB11" s="667">
        <f>IF(Z11=0, "    ---- ", IF(ABS(ROUND(100/Z11*AA11-100,1))&lt;999,ROUND(100/Z11*AA11-100,1),IF(ROUND(100/Z11*AA11-100,1)&gt;999,999,-999)))</f>
        <v>15.7</v>
      </c>
      <c r="AC11" s="657">
        <v>3.18</v>
      </c>
      <c r="AD11" s="658">
        <v>1.88</v>
      </c>
      <c r="AE11" s="667">
        <f>IF(AC11=0, "    ---- ", IF(ABS(ROUND(100/AC11*AD11-100,1))&lt;999,ROUND(100/AC11*AD11-100,1),IF(ROUND(100/AC11*AD11-100,1)&gt;999,999,-999)))</f>
        <v>-40.9</v>
      </c>
      <c r="AF11" s="460">
        <f>B11+E11+H11+K11+N11+Q11+T11+W11+Z11+AC11</f>
        <v>15.635707853820771</v>
      </c>
      <c r="AG11" s="460">
        <f>C11+F11+I11+L11+O11+R11+U11+X11+AA11+AD11</f>
        <v>17.094449050244659</v>
      </c>
      <c r="AH11" s="667">
        <f>IF(AF11=0, "    ---- ", IF(ABS(ROUND(100/AF11*AG11-100,1))&lt;999,ROUND(100/AF11*AG11-100,1),IF(ROUND(100/AF11*AG11-100,1)&gt;999,999,-999)))</f>
        <v>9.3000000000000007</v>
      </c>
      <c r="AI11" s="668"/>
      <c r="AJ11" s="668"/>
    </row>
    <row r="12" spans="1:51" s="669" customFormat="1" ht="18.75" x14ac:dyDescent="0.3">
      <c r="A12" s="664" t="s">
        <v>369</v>
      </c>
      <c r="B12" s="665">
        <v>2.3199999999999998</v>
      </c>
      <c r="C12" s="666">
        <v>0.48</v>
      </c>
      <c r="D12" s="667">
        <f>IF(B12=0, "    ---- ", IF(ABS(ROUND(100/B12*C12-100,1))&lt;999,ROUND(100/B12*C12-100,1),IF(ROUND(100/B12*C12-100,1)&gt;999,999,-999)))</f>
        <v>-79.3</v>
      </c>
      <c r="E12" s="656">
        <v>2.63</v>
      </c>
      <c r="F12" s="656">
        <v>1.76</v>
      </c>
      <c r="G12" s="667">
        <f>IF(E12=0, "    ---- ", IF(ABS(ROUND(100/E12*F12-100,1))&lt;999,ROUND(100/E12*F12-100,1),IF(ROUND(100/E12*F12-100,1)&gt;999,999,-999)))</f>
        <v>-33.1</v>
      </c>
      <c r="H12" s="656"/>
      <c r="I12" s="656"/>
      <c r="J12" s="656"/>
      <c r="K12" s="657">
        <v>2.1930000000000001</v>
      </c>
      <c r="L12" s="658">
        <v>1.86</v>
      </c>
      <c r="M12" s="667">
        <f>IF(K12=0, "    ---- ", IF(ABS(ROUND(100/K12*L12-100,1))&lt;999,ROUND(100/K12*L12-100,1),IF(ROUND(100/K12*L12-100,1)&gt;999,999,-999)))</f>
        <v>-15.2</v>
      </c>
      <c r="N12" s="656">
        <v>2.99</v>
      </c>
      <c r="O12" s="656">
        <v>1.31</v>
      </c>
      <c r="P12" s="667">
        <f>IF(N12=0, "    ---- ", IF(ABS(ROUND(100/N12*O12-100,1))&lt;999,ROUND(100/N12*O12-100,1),IF(ROUND(100/N12*O12-100,1)&gt;999,999,-999)))</f>
        <v>-56.2</v>
      </c>
      <c r="Q12" s="657">
        <v>2.42</v>
      </c>
      <c r="R12" s="658">
        <v>1.41</v>
      </c>
      <c r="S12" s="667">
        <f>IF(Q12=0, "    ---- ", IF(ABS(ROUND(100/Q12*R12-100,1))&lt;999,ROUND(100/Q12*R12-100,1),IF(ROUND(100/Q12*R12-100,1)&gt;999,999,-999)))</f>
        <v>-41.7</v>
      </c>
      <c r="T12" s="657">
        <v>2.7</v>
      </c>
      <c r="U12" s="657">
        <v>1.9</v>
      </c>
      <c r="V12" s="667">
        <f>IF(T12=0, "    ---- ", IF(ABS(ROUND(100/T12*U12-100,1))&lt;999,ROUND(100/T12*U12-100,1),IF(ROUND(100/T12*U12-100,1)&gt;999,999,-999)))</f>
        <v>-29.6</v>
      </c>
      <c r="W12" s="657">
        <v>5.23</v>
      </c>
      <c r="X12" s="658">
        <v>2.15</v>
      </c>
      <c r="Y12" s="667">
        <f>IF(W12=0, "    ---- ", IF(ABS(ROUND(100/W12*X12-100,1))&lt;999,ROUND(100/W12*X12-100,1),IF(ROUND(100/W12*X12-100,1)&gt;999,999,-999)))</f>
        <v>-58.9</v>
      </c>
      <c r="Z12" s="657">
        <v>3.2786906303126799</v>
      </c>
      <c r="AA12" s="658">
        <v>1.78756400348667</v>
      </c>
      <c r="AB12" s="667">
        <f>IF(Z12=0, "    ---- ", IF(ABS(ROUND(100/Z12*AA12-100,1))&lt;999,ROUND(100/Z12*AA12-100,1),IF(ROUND(100/Z12*AA12-100,1)&gt;999,999,-999)))</f>
        <v>-45.5</v>
      </c>
      <c r="AC12" s="657">
        <v>2.84</v>
      </c>
      <c r="AD12" s="658">
        <v>1.31</v>
      </c>
      <c r="AE12" s="667">
        <f>IF(AC12=0, "    ---- ", IF(ABS(ROUND(100/AC12*AD12-100,1))&lt;999,ROUND(100/AC12*AD12-100,1),IF(ROUND(100/AC12*AD12-100,1)&gt;999,999,-999)))</f>
        <v>-53.9</v>
      </c>
      <c r="AF12" s="460">
        <f>B12+E12+H12+K12+N12+Q12+T12+W12+Z12+AC12</f>
        <v>26.601690630312682</v>
      </c>
      <c r="AG12" s="460">
        <f>C12+F12+I12+L12+O12+R12+U12+X12+AA12+AD12</f>
        <v>13.967564003486672</v>
      </c>
      <c r="AH12" s="667">
        <f>IF(AF12=0, "    ---- ", IF(ABS(ROUND(100/AF12*AG12-100,1))&lt;999,ROUND(100/AF12*AG12-100,1),IF(ROUND(100/AF12*AG12-100,1)&gt;999,999,-999)))</f>
        <v>-47.5</v>
      </c>
      <c r="AI12" s="668"/>
      <c r="AJ12" s="668"/>
    </row>
    <row r="13" spans="1:51" s="669" customFormat="1" ht="18.75" x14ac:dyDescent="0.3">
      <c r="A13" s="664"/>
      <c r="B13" s="665"/>
      <c r="C13" s="666"/>
      <c r="D13" s="656"/>
      <c r="E13" s="656"/>
      <c r="F13" s="656"/>
      <c r="G13" s="656"/>
      <c r="H13" s="656"/>
      <c r="I13" s="656"/>
      <c r="J13" s="656"/>
      <c r="K13" s="657"/>
      <c r="L13" s="658"/>
      <c r="M13" s="656"/>
      <c r="N13" s="656"/>
      <c r="O13" s="656"/>
      <c r="P13" s="656"/>
      <c r="Q13" s="657"/>
      <c r="R13" s="658"/>
      <c r="S13" s="656"/>
      <c r="T13" s="657"/>
      <c r="U13" s="657"/>
      <c r="V13" s="656"/>
      <c r="W13" s="657"/>
      <c r="X13" s="658"/>
      <c r="Y13" s="656"/>
      <c r="Z13" s="657"/>
      <c r="AA13" s="658"/>
      <c r="AB13" s="656"/>
      <c r="AC13" s="657"/>
      <c r="AD13" s="658"/>
      <c r="AE13" s="656"/>
      <c r="AF13" s="661"/>
      <c r="AG13" s="661"/>
      <c r="AH13" s="656"/>
      <c r="AI13" s="668"/>
      <c r="AJ13" s="668"/>
    </row>
    <row r="14" spans="1:51" s="669" customFormat="1" ht="18.75" x14ac:dyDescent="0.3">
      <c r="A14" s="664" t="s">
        <v>370</v>
      </c>
      <c r="B14" s="665"/>
      <c r="C14" s="655"/>
      <c r="D14" s="667"/>
      <c r="E14" s="656">
        <v>24.24</v>
      </c>
      <c r="F14" s="656">
        <v>23.53</v>
      </c>
      <c r="G14" s="667">
        <f>IF(E14=0, "    ---- ", IF(ABS(ROUND(100/E14*F14-100,1))&lt;999,ROUND(100/E14*F14-100,1),IF(ROUND(100/E14*F14-100,1)&gt;999,999,-999)))</f>
        <v>-2.9</v>
      </c>
      <c r="H14" s="656">
        <v>28.4</v>
      </c>
      <c r="I14" s="656">
        <v>30.2</v>
      </c>
      <c r="J14" s="667">
        <f>IF(H14=0, "    ---- ", IF(ABS(ROUND(100/H14*I14-100,1))&lt;999,ROUND(100/H14*I14-100,1),IF(ROUND(100/H14*I14-100,1)&gt;999,999,-999)))</f>
        <v>6.3</v>
      </c>
      <c r="K14" s="657">
        <v>20.170000000000002</v>
      </c>
      <c r="L14" s="658">
        <v>18.940000000000001</v>
      </c>
      <c r="M14" s="667">
        <f>IF(K14=0, "    ---- ", IF(ABS(ROUND(100/K14*L14-100,1))&lt;999,ROUND(100/K14*L14-100,1),IF(ROUND(100/K14*L14-100,1)&gt;999,999,-999)))</f>
        <v>-6.1</v>
      </c>
      <c r="N14" s="656">
        <v>26.65</v>
      </c>
      <c r="O14" s="656">
        <v>26.4</v>
      </c>
      <c r="P14" s="667">
        <f>IF(N14=0, "    ---- ", IF(ABS(ROUND(100/N14*O14-100,1))&lt;999,ROUND(100/N14*O14-100,1),IF(ROUND(100/N14*O14-100,1)&gt;999,999,-999)))</f>
        <v>-0.9</v>
      </c>
      <c r="Q14" s="657">
        <v>49.1</v>
      </c>
      <c r="R14" s="658">
        <v>42.6</v>
      </c>
      <c r="S14" s="667">
        <f>IF(Q14=0, "    ---- ", IF(ABS(ROUND(100/Q14*R14-100,1))&lt;999,ROUND(100/Q14*R14-100,1),IF(ROUND(100/Q14*R14-100,1)&gt;999,999,-999)))</f>
        <v>-13.2</v>
      </c>
      <c r="T14" s="657">
        <v>30.9</v>
      </c>
      <c r="U14" s="657">
        <v>30.9</v>
      </c>
      <c r="V14" s="667">
        <f>IF(T14=0, "    ---- ", IF(ABS(ROUND(100/T14*U14-100,1))&lt;999,ROUND(100/T14*U14-100,1),IF(ROUND(100/T14*U14-100,1)&gt;999,999,-999)))</f>
        <v>0</v>
      </c>
      <c r="W14" s="670">
        <v>41.291940219722214</v>
      </c>
      <c r="X14" s="670">
        <v>44.223164064346378</v>
      </c>
      <c r="Y14" s="667">
        <f>IF(W14=0, "    ---- ", IF(ABS(ROUND(100/W14*X14-100,1))&lt;999,ROUND(100/W14*X14-100,1),IF(ROUND(100/W14*X14-100,1)&gt;999,999,-999)))</f>
        <v>7.1</v>
      </c>
      <c r="Z14" s="657">
        <v>36.954148451089708</v>
      </c>
      <c r="AA14" s="658">
        <f>('[3]Tabell 6'!AG68+'[3]Tabell 6'!AG69+'[3]Tabell 6'!AG71+'[3]Tabell 6'!AG74+'[3]Tabell 6'!AG75+'[3]Tabell 6'!AG78+324.884)/('[3]Tabell 6'!AG79)*100</f>
        <v>35.59823952927367</v>
      </c>
      <c r="AB14" s="667">
        <f>IF(Z14=0, "    ---- ", IF(ABS(ROUND(100/Z14*AA14-100,1))&lt;999,ROUND(100/Z14*AA14-100,1),IF(ROUND(100/Z14*AA14-100,1)&gt;999,999,-999)))</f>
        <v>-3.7</v>
      </c>
      <c r="AC14" s="657">
        <v>24.5</v>
      </c>
      <c r="AD14" s="658">
        <v>23.4</v>
      </c>
      <c r="AE14" s="667">
        <f>IF(AC14=0, "    ---- ", IF(ABS(ROUND(100/AC14*AD14-100,1))&lt;999,ROUND(100/AC14*AD14-100,1),IF(ROUND(100/AC14*AD14-100,1)&gt;999,999,-999)))</f>
        <v>-4.5</v>
      </c>
      <c r="AF14" s="460">
        <f>B14+E14+H14+K14+N14+Q14+T14+W14+Z14+AC14</f>
        <v>282.20608867081194</v>
      </c>
      <c r="AG14" s="460">
        <f>C14+F14+I14+L14+O14+R14+U14+X14+AA14+AD14</f>
        <v>275.79140359362003</v>
      </c>
      <c r="AH14" s="667">
        <f>IF(AF14=0, "    ---- ", IF(ABS(ROUND(100/AF14*AG14-100,1))&lt;999,ROUND(100/AF14*AG14-100,1),IF(ROUND(100/AF14*AG14-100,1)&gt;999,999,-999)))</f>
        <v>-2.2999999999999998</v>
      </c>
      <c r="AI14" s="668"/>
      <c r="AJ14" s="668"/>
    </row>
    <row r="15" spans="1:51" s="669" customFormat="1" ht="18.75" x14ac:dyDescent="0.3">
      <c r="A15" s="664"/>
      <c r="B15" s="665"/>
      <c r="C15" s="666"/>
      <c r="D15" s="656"/>
      <c r="E15" s="656"/>
      <c r="F15" s="656"/>
      <c r="G15" s="656"/>
      <c r="H15" s="656"/>
      <c r="I15" s="656"/>
      <c r="J15" s="656"/>
      <c r="K15" s="657"/>
      <c r="L15" s="658"/>
      <c r="M15" s="656"/>
      <c r="N15" s="656"/>
      <c r="O15" s="656"/>
      <c r="P15" s="656"/>
      <c r="Q15" s="657"/>
      <c r="R15" s="658"/>
      <c r="S15" s="656"/>
      <c r="T15" s="657"/>
      <c r="U15" s="657"/>
      <c r="V15" s="656"/>
      <c r="W15" s="657"/>
      <c r="X15" s="658"/>
      <c r="Y15" s="656"/>
      <c r="Z15" s="657"/>
      <c r="AA15" s="658"/>
      <c r="AB15" s="656"/>
      <c r="AC15" s="657"/>
      <c r="AD15" s="658"/>
      <c r="AE15" s="656"/>
      <c r="AF15" s="661"/>
      <c r="AG15" s="661"/>
      <c r="AH15" s="656"/>
      <c r="AI15" s="668"/>
      <c r="AJ15" s="668"/>
    </row>
    <row r="16" spans="1:51" s="669" customFormat="1" ht="18.75" x14ac:dyDescent="0.3">
      <c r="A16" s="664" t="s">
        <v>342</v>
      </c>
      <c r="B16" s="671">
        <v>34.515000000000001</v>
      </c>
      <c r="C16" s="672">
        <v>35.264000000000003</v>
      </c>
      <c r="D16" s="667">
        <f>IF(B16=0, "    ---- ", IF(ABS(ROUND(100/B16*C16-100,1))&lt;999,ROUND(100/B16*C16-100,1),IF(ROUND(100/B16*C16-100,1)&gt;999,999,-999)))</f>
        <v>2.2000000000000002</v>
      </c>
      <c r="E16" s="667">
        <v>3452.8429999999998</v>
      </c>
      <c r="F16" s="667">
        <v>3200.43</v>
      </c>
      <c r="G16" s="667">
        <f>IF(E16=0, "    ---- ", IF(ABS(ROUND(100/E16*F16-100,1))&lt;999,ROUND(100/E16*F16-100,1),IF(ROUND(100/E16*F16-100,1)&gt;999,999,-999)))</f>
        <v>-7.3</v>
      </c>
      <c r="H16" s="667"/>
      <c r="I16" s="667"/>
      <c r="J16" s="667"/>
      <c r="K16" s="673">
        <v>39.299999999999997</v>
      </c>
      <c r="L16" s="571">
        <v>10</v>
      </c>
      <c r="M16" s="667">
        <f>IF(K16=0, "    ---- ", IF(ABS(ROUND(100/K16*L16-100,1))&lt;999,ROUND(100/K16*L16-100,1),IF(ROUND(100/K16*L16-100,1)&gt;999,999,-999)))</f>
        <v>-74.599999999999994</v>
      </c>
      <c r="N16" s="574">
        <v>35417.039918000002</v>
      </c>
      <c r="O16" s="574">
        <v>38442.301187999998</v>
      </c>
      <c r="P16" s="667">
        <f>IF(N16=0, "    ---- ", IF(ABS(ROUND(100/N16*O16-100,1))&lt;999,ROUND(100/N16*O16-100,1),IF(ROUND(100/N16*O16-100,1)&gt;999,999,-999)))</f>
        <v>8.5</v>
      </c>
      <c r="Q16" s="673">
        <v>78</v>
      </c>
      <c r="R16" s="571">
        <v>13</v>
      </c>
      <c r="S16" s="667">
        <f>IF(Q16=0, "    ---- ", IF(ABS(ROUND(100/Q16*R16-100,1))&lt;999,ROUND(100/Q16*R16-100,1),IF(ROUND(100/Q16*R16-100,1)&gt;999,999,-999)))</f>
        <v>-83.3</v>
      </c>
      <c r="T16" s="673">
        <v>1384</v>
      </c>
      <c r="U16" s="673">
        <v>1337</v>
      </c>
      <c r="V16" s="667">
        <f>IF(T16=0, "    ---- ", IF(ABS(ROUND(100/T16*U16-100,1))&lt;999,ROUND(100/T16*U16-100,1),IF(ROUND(100/T16*U16-100,1)&gt;999,999,-999)))</f>
        <v>-3.4</v>
      </c>
      <c r="W16" s="673">
        <v>11021</v>
      </c>
      <c r="X16" s="571">
        <v>10751</v>
      </c>
      <c r="Y16" s="667">
        <f>IF(W16=0, "    ---- ", IF(ABS(ROUND(100/W16*X16-100,1))&lt;999,ROUND(100/W16*X16-100,1),IF(ROUND(100/W16*X16-100,1)&gt;999,999,-999)))</f>
        <v>-2.4</v>
      </c>
      <c r="Z16" s="673">
        <v>2172.5500000000002</v>
      </c>
      <c r="AA16" s="571">
        <v>2187.9209999999998</v>
      </c>
      <c r="AB16" s="667">
        <f>IF(Z16=0, "    ---- ", IF(ABS(ROUND(100/Z16*AA16-100,1))&lt;999,ROUND(100/Z16*AA16-100,1),IF(ROUND(100/Z16*AA16-100,1)&gt;999,999,-999)))</f>
        <v>0.7</v>
      </c>
      <c r="AC16" s="673">
        <v>2158</v>
      </c>
      <c r="AD16" s="571">
        <v>2313</v>
      </c>
      <c r="AE16" s="667">
        <f>IF(AC16=0, "    ---- ", IF(ABS(ROUND(100/AC16*AD16-100,1))&lt;999,ROUND(100/AC16*AD16-100,1),IF(ROUND(100/AC16*AD16-100,1)&gt;999,999,-999)))</f>
        <v>7.2</v>
      </c>
      <c r="AF16" s="460">
        <f>B16+E16+H16+K16+N16+Q16+T16+W16+Z16+AC16</f>
        <v>55757.247918000008</v>
      </c>
      <c r="AG16" s="460">
        <f>C16+F16+I16+L16+O16+R16+U16+X16+AA16+AD16</f>
        <v>58289.916188000003</v>
      </c>
      <c r="AH16" s="667">
        <f>IF(AF16=0, "    ---- ", IF(ABS(ROUND(100/AF16*AG16-100,1))&lt;999,ROUND(100/AF16*AG16-100,1),IF(ROUND(100/AF16*AG16-100,1)&gt;999,999,-999)))</f>
        <v>4.5</v>
      </c>
      <c r="AI16" s="668"/>
      <c r="AJ16" s="668"/>
    </row>
    <row r="17" spans="1:36" s="669" customFormat="1" ht="18.75" x14ac:dyDescent="0.3">
      <c r="A17" s="664"/>
      <c r="B17" s="671"/>
      <c r="C17" s="672"/>
      <c r="D17" s="667"/>
      <c r="E17" s="667"/>
      <c r="F17" s="667"/>
      <c r="G17" s="667"/>
      <c r="H17" s="667"/>
      <c r="I17" s="667"/>
      <c r="J17" s="667"/>
      <c r="K17" s="673"/>
      <c r="L17" s="571"/>
      <c r="M17" s="667"/>
      <c r="N17" s="574"/>
      <c r="O17" s="574"/>
      <c r="P17" s="667"/>
      <c r="Q17" s="673"/>
      <c r="R17" s="571"/>
      <c r="S17" s="667"/>
      <c r="T17" s="673"/>
      <c r="U17" s="673"/>
      <c r="V17" s="667"/>
      <c r="W17" s="673"/>
      <c r="X17" s="571"/>
      <c r="Y17" s="667"/>
      <c r="Z17" s="673"/>
      <c r="AA17" s="571"/>
      <c r="AB17" s="667"/>
      <c r="AC17" s="673"/>
      <c r="AD17" s="571"/>
      <c r="AE17" s="667"/>
      <c r="AF17" s="460"/>
      <c r="AG17" s="460"/>
      <c r="AH17" s="667"/>
      <c r="AI17" s="668"/>
      <c r="AJ17" s="668"/>
    </row>
    <row r="18" spans="1:36" s="669" customFormat="1" ht="18.75" x14ac:dyDescent="0.3">
      <c r="A18" s="674" t="s">
        <v>371</v>
      </c>
      <c r="B18" s="675"/>
      <c r="C18" s="676"/>
      <c r="D18" s="677"/>
      <c r="E18" s="677">
        <v>8683.9320000000007</v>
      </c>
      <c r="F18" s="677">
        <v>6344.0924655899998</v>
      </c>
      <c r="G18" s="677">
        <f>IF(E18=0, "    ---- ", IF(ABS(ROUND(100/E18*F18-100,1))&lt;999,ROUND(100/E18*F18-100,1),IF(ROUND(100/E18*F18-100,1)&gt;999,999,-999)))</f>
        <v>-26.9</v>
      </c>
      <c r="H18" s="677"/>
      <c r="I18" s="677"/>
      <c r="J18" s="677"/>
      <c r="K18" s="678"/>
      <c r="L18" s="534"/>
      <c r="M18" s="677"/>
      <c r="N18" s="679">
        <v>650</v>
      </c>
      <c r="O18" s="679">
        <v>502</v>
      </c>
      <c r="P18" s="677">
        <f>IF(N18=0, "    ---- ", IF(ABS(ROUND(100/N18*O18-100,1))&lt;999,ROUND(100/N18*O18-100,1),IF(ROUND(100/N18*O18-100,1)&gt;999,999,-999)))</f>
        <v>-22.8</v>
      </c>
      <c r="Q18" s="680">
        <v>78</v>
      </c>
      <c r="R18" s="681">
        <v>41</v>
      </c>
      <c r="S18" s="677">
        <f>IF(Q18=0, "    ---- ", IF(ABS(ROUND(100/Q18*R18-100,1))&lt;999,ROUND(100/Q18*R18-100,1),IF(ROUND(100/Q18*R18-100,1)&gt;999,999,-999)))</f>
        <v>-47.4</v>
      </c>
      <c r="T18" s="680">
        <v>1864</v>
      </c>
      <c r="U18" s="680">
        <v>1275</v>
      </c>
      <c r="V18" s="677">
        <f>IF(T18=0, "    ---- ", IF(ABS(ROUND(100/T18*U18-100,1))&lt;999,ROUND(100/T18*U18-100,1),IF(ROUND(100/T18*U18-100,1)&gt;999,999,-999)))</f>
        <v>-31.6</v>
      </c>
      <c r="W18" s="680">
        <v>1240</v>
      </c>
      <c r="X18" s="681">
        <v>788</v>
      </c>
      <c r="Y18" s="677">
        <f>IF(W18=0, "    ---- ", IF(ABS(ROUND(100/W18*X18-100,1))&lt;999,ROUND(100/W18*X18-100,1),IF(ROUND(100/W18*X18-100,1)&gt;999,999,-999)))</f>
        <v>-36.5</v>
      </c>
      <c r="Z18" s="680">
        <v>49.731000000000002</v>
      </c>
      <c r="AA18" s="681">
        <v>32.664000000000001</v>
      </c>
      <c r="AB18" s="677">
        <f>IF(Z18=0, "    ---- ", IF(ABS(ROUND(100/Z18*AA18-100,1))&lt;999,ROUND(100/Z18*AA18-100,1),IF(ROUND(100/Z18*AA18-100,1)&gt;999,999,-999)))</f>
        <v>-34.299999999999997</v>
      </c>
      <c r="AC18" s="680">
        <v>8820</v>
      </c>
      <c r="AD18" s="681">
        <v>6327</v>
      </c>
      <c r="AE18" s="677">
        <f>IF(AC18=0, "    ---- ", IF(ABS(ROUND(100/AC18*AD18-100,1))&lt;999,ROUND(100/AC18*AD18-100,1),IF(ROUND(100/AC18*AD18-100,1)&gt;999,999,-999)))</f>
        <v>-28.3</v>
      </c>
      <c r="AF18" s="682">
        <f>B18+E18+H18+K18+N18+Q18+T18+W18+Z18+AC18</f>
        <v>21385.663</v>
      </c>
      <c r="AG18" s="682">
        <f>C18+F18+I18+L18+O18+R18+U18+X18+AA18+AD18</f>
        <v>15309.756465590001</v>
      </c>
      <c r="AH18" s="677">
        <f>IF(AF18=0, "    ---- ", IF(ABS(ROUND(100/AF18*AG18-100,1))&lt;999,ROUND(100/AF18*AG18-100,1),IF(ROUND(100/AF18*AG18-100,1)&gt;999,999,-999)))</f>
        <v>-28.4</v>
      </c>
      <c r="AI18" s="668"/>
      <c r="AJ18" s="668"/>
    </row>
    <row r="19" spans="1:36" ht="18.75" x14ac:dyDescent="0.3">
      <c r="A19" s="683"/>
      <c r="N19" s="684"/>
      <c r="T19" s="684"/>
      <c r="AC19" s="684"/>
      <c r="AF19" s="684"/>
      <c r="AJ19" s="643"/>
    </row>
  </sheetData>
  <protectedRanges>
    <protectedRange sqref="W9:X10 B9:B10 B17:B18 E9:F10 H9:I13 H15:I18 K9:K10 N9:O10 T9:U10 Z9:Z18 AC9:AC10" name="Område1"/>
    <protectedRange sqref="B11:B16" name="Område1_1"/>
    <protectedRange sqref="E11:F18" name="Område1_2"/>
    <protectedRange sqref="N11:O18" name="Område1_3"/>
    <protectedRange sqref="H14:I14" name="Område1_4"/>
    <protectedRange sqref="T11:U18" name="Område1_5"/>
    <protectedRange sqref="W11:X18" name="Område1_6"/>
    <protectedRange sqref="K11:K18" name="Område1_7"/>
    <protectedRange sqref="AC11:AC18" name="Område1_8"/>
    <protectedRange sqref="L9:L10" name="Område1_9"/>
    <protectedRange sqref="L11:L18" name="Område1_7_1"/>
    <protectedRange sqref="AD9:AD10" name="Område1_10"/>
    <protectedRange sqref="AD11:AD18" name="Område1_8_1"/>
    <protectedRange sqref="AA9:AA18" name="Område1_11"/>
    <protectedRange sqref="C9:C10 C17:C18" name="Område1_12"/>
    <protectedRange sqref="C11:C16" name="Område1_1_1"/>
  </protectedRanges>
  <mergeCells count="30">
    <mergeCell ref="AW6:AY6"/>
    <mergeCell ref="AT5:AV5"/>
    <mergeCell ref="AW5:AY5"/>
    <mergeCell ref="AN5:AP5"/>
    <mergeCell ref="AQ5:AS5"/>
    <mergeCell ref="AN6:AP6"/>
    <mergeCell ref="AK5:AM5"/>
    <mergeCell ref="AK6:AM6"/>
    <mergeCell ref="AQ6:AS6"/>
    <mergeCell ref="AT6:AV6"/>
    <mergeCell ref="B6:D6"/>
    <mergeCell ref="E6:G6"/>
    <mergeCell ref="H6:J6"/>
    <mergeCell ref="K6:M6"/>
    <mergeCell ref="N6:P6"/>
    <mergeCell ref="Q6:S6"/>
    <mergeCell ref="T6:V6"/>
    <mergeCell ref="Z5:AB5"/>
    <mergeCell ref="AC5:AE5"/>
    <mergeCell ref="AF5:AH5"/>
    <mergeCell ref="W5:Y5"/>
    <mergeCell ref="W6:Y6"/>
    <mergeCell ref="Z6:AB6"/>
    <mergeCell ref="AC6:AE6"/>
    <mergeCell ref="AF6:AH6"/>
    <mergeCell ref="B5:D5"/>
    <mergeCell ref="E5:G5"/>
    <mergeCell ref="H5:J5"/>
    <mergeCell ref="K5:M5"/>
    <mergeCell ref="Q5:S5"/>
  </mergeCells>
  <pageMargins left="0.78740157480314965" right="0.78740157480314965" top="1.5748031496062993" bottom="0.98425196850393704" header="0.51181102362204722" footer="0.51181102362204722"/>
  <pageSetup paperSize="9" scale="45" fitToWidth="4" orientation="portrait" r:id="rId1"/>
  <headerFooter alignWithMargins="0"/>
  <colBreaks count="1" manualBreakCount="1">
    <brk id="40"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Ark9"/>
  <dimension ref="A2:Q65"/>
  <sheetViews>
    <sheetView showGridLines="0" zoomScale="90" zoomScaleNormal="90" workbookViewId="0"/>
  </sheetViews>
  <sheetFormatPr baseColWidth="10" defaultColWidth="11.42578125" defaultRowHeight="12.75" x14ac:dyDescent="0.2"/>
  <cols>
    <col min="1" max="1" width="66.28515625" style="1" customWidth="1"/>
    <col min="2" max="2" width="4.28515625" style="50" customWidth="1"/>
    <col min="3" max="3" width="105.140625" style="1" customWidth="1"/>
    <col min="4" max="8" width="12.7109375" style="1" customWidth="1"/>
    <col min="9" max="257" width="11.42578125" style="1"/>
    <col min="258" max="258" width="2.7109375" style="1" customWidth="1"/>
    <col min="259" max="259" width="176.7109375" style="1" customWidth="1"/>
    <col min="260" max="260" width="11.42578125" style="1"/>
    <col min="261" max="261" width="176.7109375" style="1" customWidth="1"/>
    <col min="262" max="262" width="11.42578125" style="1"/>
    <col min="263" max="263" width="88.7109375" style="1" customWidth="1"/>
    <col min="264" max="513" width="11.42578125" style="1"/>
    <col min="514" max="514" width="2.7109375" style="1" customWidth="1"/>
    <col min="515" max="515" width="176.7109375" style="1" customWidth="1"/>
    <col min="516" max="516" width="11.42578125" style="1"/>
    <col min="517" max="517" width="176.7109375" style="1" customWidth="1"/>
    <col min="518" max="518" width="11.42578125" style="1"/>
    <col min="519" max="519" width="88.7109375" style="1" customWidth="1"/>
    <col min="520" max="769" width="11.42578125" style="1"/>
    <col min="770" max="770" width="2.7109375" style="1" customWidth="1"/>
    <col min="771" max="771" width="176.7109375" style="1" customWidth="1"/>
    <col min="772" max="772" width="11.42578125" style="1"/>
    <col min="773" max="773" width="176.7109375" style="1" customWidth="1"/>
    <col min="774" max="774" width="11.42578125" style="1"/>
    <col min="775" max="775" width="88.7109375" style="1" customWidth="1"/>
    <col min="776" max="1025" width="11.42578125" style="1"/>
    <col min="1026" max="1026" width="2.7109375" style="1" customWidth="1"/>
    <col min="1027" max="1027" width="176.7109375" style="1" customWidth="1"/>
    <col min="1028" max="1028" width="11.42578125" style="1"/>
    <col min="1029" max="1029" width="176.7109375" style="1" customWidth="1"/>
    <col min="1030" max="1030" width="11.42578125" style="1"/>
    <col min="1031" max="1031" width="88.7109375" style="1" customWidth="1"/>
    <col min="1032" max="1281" width="11.42578125" style="1"/>
    <col min="1282" max="1282" width="2.7109375" style="1" customWidth="1"/>
    <col min="1283" max="1283" width="176.7109375" style="1" customWidth="1"/>
    <col min="1284" max="1284" width="11.42578125" style="1"/>
    <col min="1285" max="1285" width="176.7109375" style="1" customWidth="1"/>
    <col min="1286" max="1286" width="11.42578125" style="1"/>
    <col min="1287" max="1287" width="88.7109375" style="1" customWidth="1"/>
    <col min="1288" max="1537" width="11.42578125" style="1"/>
    <col min="1538" max="1538" width="2.7109375" style="1" customWidth="1"/>
    <col min="1539" max="1539" width="176.7109375" style="1" customWidth="1"/>
    <col min="1540" max="1540" width="11.42578125" style="1"/>
    <col min="1541" max="1541" width="176.7109375" style="1" customWidth="1"/>
    <col min="1542" max="1542" width="11.42578125" style="1"/>
    <col min="1543" max="1543" width="88.7109375" style="1" customWidth="1"/>
    <col min="1544" max="1793" width="11.42578125" style="1"/>
    <col min="1794" max="1794" width="2.7109375" style="1" customWidth="1"/>
    <col min="1795" max="1795" width="176.7109375" style="1" customWidth="1"/>
    <col min="1796" max="1796" width="11.42578125" style="1"/>
    <col min="1797" max="1797" width="176.7109375" style="1" customWidth="1"/>
    <col min="1798" max="1798" width="11.42578125" style="1"/>
    <col min="1799" max="1799" width="88.7109375" style="1" customWidth="1"/>
    <col min="1800" max="2049" width="11.42578125" style="1"/>
    <col min="2050" max="2050" width="2.7109375" style="1" customWidth="1"/>
    <col min="2051" max="2051" width="176.7109375" style="1" customWidth="1"/>
    <col min="2052" max="2052" width="11.42578125" style="1"/>
    <col min="2053" max="2053" width="176.7109375" style="1" customWidth="1"/>
    <col min="2054" max="2054" width="11.42578125" style="1"/>
    <col min="2055" max="2055" width="88.7109375" style="1" customWidth="1"/>
    <col min="2056" max="2305" width="11.42578125" style="1"/>
    <col min="2306" max="2306" width="2.7109375" style="1" customWidth="1"/>
    <col min="2307" max="2307" width="176.7109375" style="1" customWidth="1"/>
    <col min="2308" max="2308" width="11.42578125" style="1"/>
    <col min="2309" max="2309" width="176.7109375" style="1" customWidth="1"/>
    <col min="2310" max="2310" width="11.42578125" style="1"/>
    <col min="2311" max="2311" width="88.7109375" style="1" customWidth="1"/>
    <col min="2312" max="2561" width="11.42578125" style="1"/>
    <col min="2562" max="2562" width="2.7109375" style="1" customWidth="1"/>
    <col min="2563" max="2563" width="176.7109375" style="1" customWidth="1"/>
    <col min="2564" max="2564" width="11.42578125" style="1"/>
    <col min="2565" max="2565" width="176.7109375" style="1" customWidth="1"/>
    <col min="2566" max="2566" width="11.42578125" style="1"/>
    <col min="2567" max="2567" width="88.7109375" style="1" customWidth="1"/>
    <col min="2568" max="2817" width="11.42578125" style="1"/>
    <col min="2818" max="2818" width="2.7109375" style="1" customWidth="1"/>
    <col min="2819" max="2819" width="176.7109375" style="1" customWidth="1"/>
    <col min="2820" max="2820" width="11.42578125" style="1"/>
    <col min="2821" max="2821" width="176.7109375" style="1" customWidth="1"/>
    <col min="2822" max="2822" width="11.42578125" style="1"/>
    <col min="2823" max="2823" width="88.7109375" style="1" customWidth="1"/>
    <col min="2824" max="3073" width="11.42578125" style="1"/>
    <col min="3074" max="3074" width="2.7109375" style="1" customWidth="1"/>
    <col min="3075" max="3075" width="176.7109375" style="1" customWidth="1"/>
    <col min="3076" max="3076" width="11.42578125" style="1"/>
    <col min="3077" max="3077" width="176.7109375" style="1" customWidth="1"/>
    <col min="3078" max="3078" width="11.42578125" style="1"/>
    <col min="3079" max="3079" width="88.7109375" style="1" customWidth="1"/>
    <col min="3080" max="3329" width="11.42578125" style="1"/>
    <col min="3330" max="3330" width="2.7109375" style="1" customWidth="1"/>
    <col min="3331" max="3331" width="176.7109375" style="1" customWidth="1"/>
    <col min="3332" max="3332" width="11.42578125" style="1"/>
    <col min="3333" max="3333" width="176.7109375" style="1" customWidth="1"/>
    <col min="3334" max="3334" width="11.42578125" style="1"/>
    <col min="3335" max="3335" width="88.7109375" style="1" customWidth="1"/>
    <col min="3336" max="3585" width="11.42578125" style="1"/>
    <col min="3586" max="3586" width="2.7109375" style="1" customWidth="1"/>
    <col min="3587" max="3587" width="176.7109375" style="1" customWidth="1"/>
    <col min="3588" max="3588" width="11.42578125" style="1"/>
    <col min="3589" max="3589" width="176.7109375" style="1" customWidth="1"/>
    <col min="3590" max="3590" width="11.42578125" style="1"/>
    <col min="3591" max="3591" width="88.7109375" style="1" customWidth="1"/>
    <col min="3592" max="3841" width="11.42578125" style="1"/>
    <col min="3842" max="3842" width="2.7109375" style="1" customWidth="1"/>
    <col min="3843" max="3843" width="176.7109375" style="1" customWidth="1"/>
    <col min="3844" max="3844" width="11.42578125" style="1"/>
    <col min="3845" max="3845" width="176.7109375" style="1" customWidth="1"/>
    <col min="3846" max="3846" width="11.42578125" style="1"/>
    <col min="3847" max="3847" width="88.7109375" style="1" customWidth="1"/>
    <col min="3848" max="4097" width="11.42578125" style="1"/>
    <col min="4098" max="4098" width="2.7109375" style="1" customWidth="1"/>
    <col min="4099" max="4099" width="176.7109375" style="1" customWidth="1"/>
    <col min="4100" max="4100" width="11.42578125" style="1"/>
    <col min="4101" max="4101" width="176.7109375" style="1" customWidth="1"/>
    <col min="4102" max="4102" width="11.42578125" style="1"/>
    <col min="4103" max="4103" width="88.7109375" style="1" customWidth="1"/>
    <col min="4104" max="4353" width="11.42578125" style="1"/>
    <col min="4354" max="4354" width="2.7109375" style="1" customWidth="1"/>
    <col min="4355" max="4355" width="176.7109375" style="1" customWidth="1"/>
    <col min="4356" max="4356" width="11.42578125" style="1"/>
    <col min="4357" max="4357" width="176.7109375" style="1" customWidth="1"/>
    <col min="4358" max="4358" width="11.42578125" style="1"/>
    <col min="4359" max="4359" width="88.7109375" style="1" customWidth="1"/>
    <col min="4360" max="4609" width="11.42578125" style="1"/>
    <col min="4610" max="4610" width="2.7109375" style="1" customWidth="1"/>
    <col min="4611" max="4611" width="176.7109375" style="1" customWidth="1"/>
    <col min="4612" max="4612" width="11.42578125" style="1"/>
    <col min="4613" max="4613" width="176.7109375" style="1" customWidth="1"/>
    <col min="4614" max="4614" width="11.42578125" style="1"/>
    <col min="4615" max="4615" width="88.7109375" style="1" customWidth="1"/>
    <col min="4616" max="4865" width="11.42578125" style="1"/>
    <col min="4866" max="4866" width="2.7109375" style="1" customWidth="1"/>
    <col min="4867" max="4867" width="176.7109375" style="1" customWidth="1"/>
    <col min="4868" max="4868" width="11.42578125" style="1"/>
    <col min="4869" max="4869" width="176.7109375" style="1" customWidth="1"/>
    <col min="4870" max="4870" width="11.42578125" style="1"/>
    <col min="4871" max="4871" width="88.7109375" style="1" customWidth="1"/>
    <col min="4872" max="5121" width="11.42578125" style="1"/>
    <col min="5122" max="5122" width="2.7109375" style="1" customWidth="1"/>
    <col min="5123" max="5123" width="176.7109375" style="1" customWidth="1"/>
    <col min="5124" max="5124" width="11.42578125" style="1"/>
    <col min="5125" max="5125" width="176.7109375" style="1" customWidth="1"/>
    <col min="5126" max="5126" width="11.42578125" style="1"/>
    <col min="5127" max="5127" width="88.7109375" style="1" customWidth="1"/>
    <col min="5128" max="5377" width="11.42578125" style="1"/>
    <col min="5378" max="5378" width="2.7109375" style="1" customWidth="1"/>
    <col min="5379" max="5379" width="176.7109375" style="1" customWidth="1"/>
    <col min="5380" max="5380" width="11.42578125" style="1"/>
    <col min="5381" max="5381" width="176.7109375" style="1" customWidth="1"/>
    <col min="5382" max="5382" width="11.42578125" style="1"/>
    <col min="5383" max="5383" width="88.7109375" style="1" customWidth="1"/>
    <col min="5384" max="5633" width="11.42578125" style="1"/>
    <col min="5634" max="5634" width="2.7109375" style="1" customWidth="1"/>
    <col min="5635" max="5635" width="176.7109375" style="1" customWidth="1"/>
    <col min="5636" max="5636" width="11.42578125" style="1"/>
    <col min="5637" max="5637" width="176.7109375" style="1" customWidth="1"/>
    <col min="5638" max="5638" width="11.42578125" style="1"/>
    <col min="5639" max="5639" width="88.7109375" style="1" customWidth="1"/>
    <col min="5640" max="5889" width="11.42578125" style="1"/>
    <col min="5890" max="5890" width="2.7109375" style="1" customWidth="1"/>
    <col min="5891" max="5891" width="176.7109375" style="1" customWidth="1"/>
    <col min="5892" max="5892" width="11.42578125" style="1"/>
    <col min="5893" max="5893" width="176.7109375" style="1" customWidth="1"/>
    <col min="5894" max="5894" width="11.42578125" style="1"/>
    <col min="5895" max="5895" width="88.7109375" style="1" customWidth="1"/>
    <col min="5896" max="6145" width="11.42578125" style="1"/>
    <col min="6146" max="6146" width="2.7109375" style="1" customWidth="1"/>
    <col min="6147" max="6147" width="176.7109375" style="1" customWidth="1"/>
    <col min="6148" max="6148" width="11.42578125" style="1"/>
    <col min="6149" max="6149" width="176.7109375" style="1" customWidth="1"/>
    <col min="6150" max="6150" width="11.42578125" style="1"/>
    <col min="6151" max="6151" width="88.7109375" style="1" customWidth="1"/>
    <col min="6152" max="6401" width="11.42578125" style="1"/>
    <col min="6402" max="6402" width="2.7109375" style="1" customWidth="1"/>
    <col min="6403" max="6403" width="176.7109375" style="1" customWidth="1"/>
    <col min="6404" max="6404" width="11.42578125" style="1"/>
    <col min="6405" max="6405" width="176.7109375" style="1" customWidth="1"/>
    <col min="6406" max="6406" width="11.42578125" style="1"/>
    <col min="6407" max="6407" width="88.7109375" style="1" customWidth="1"/>
    <col min="6408" max="6657" width="11.42578125" style="1"/>
    <col min="6658" max="6658" width="2.7109375" style="1" customWidth="1"/>
    <col min="6659" max="6659" width="176.7109375" style="1" customWidth="1"/>
    <col min="6660" max="6660" width="11.42578125" style="1"/>
    <col min="6661" max="6661" width="176.7109375" style="1" customWidth="1"/>
    <col min="6662" max="6662" width="11.42578125" style="1"/>
    <col min="6663" max="6663" width="88.7109375" style="1" customWidth="1"/>
    <col min="6664" max="6913" width="11.42578125" style="1"/>
    <col min="6914" max="6914" width="2.7109375" style="1" customWidth="1"/>
    <col min="6915" max="6915" width="176.7109375" style="1" customWidth="1"/>
    <col min="6916" max="6916" width="11.42578125" style="1"/>
    <col min="6917" max="6917" width="176.7109375" style="1" customWidth="1"/>
    <col min="6918" max="6918" width="11.42578125" style="1"/>
    <col min="6919" max="6919" width="88.7109375" style="1" customWidth="1"/>
    <col min="6920" max="7169" width="11.42578125" style="1"/>
    <col min="7170" max="7170" width="2.7109375" style="1" customWidth="1"/>
    <col min="7171" max="7171" width="176.7109375" style="1" customWidth="1"/>
    <col min="7172" max="7172" width="11.42578125" style="1"/>
    <col min="7173" max="7173" width="176.7109375" style="1" customWidth="1"/>
    <col min="7174" max="7174" width="11.42578125" style="1"/>
    <col min="7175" max="7175" width="88.7109375" style="1" customWidth="1"/>
    <col min="7176" max="7425" width="11.42578125" style="1"/>
    <col min="7426" max="7426" width="2.7109375" style="1" customWidth="1"/>
    <col min="7427" max="7427" width="176.7109375" style="1" customWidth="1"/>
    <col min="7428" max="7428" width="11.42578125" style="1"/>
    <col min="7429" max="7429" width="176.7109375" style="1" customWidth="1"/>
    <col min="7430" max="7430" width="11.42578125" style="1"/>
    <col min="7431" max="7431" width="88.7109375" style="1" customWidth="1"/>
    <col min="7432" max="7681" width="11.42578125" style="1"/>
    <col min="7682" max="7682" width="2.7109375" style="1" customWidth="1"/>
    <col min="7683" max="7683" width="176.7109375" style="1" customWidth="1"/>
    <col min="7684" max="7684" width="11.42578125" style="1"/>
    <col min="7685" max="7685" width="176.7109375" style="1" customWidth="1"/>
    <col min="7686" max="7686" width="11.42578125" style="1"/>
    <col min="7687" max="7687" width="88.7109375" style="1" customWidth="1"/>
    <col min="7688" max="7937" width="11.42578125" style="1"/>
    <col min="7938" max="7938" width="2.7109375" style="1" customWidth="1"/>
    <col min="7939" max="7939" width="176.7109375" style="1" customWidth="1"/>
    <col min="7940" max="7940" width="11.42578125" style="1"/>
    <col min="7941" max="7941" width="176.7109375" style="1" customWidth="1"/>
    <col min="7942" max="7942" width="11.42578125" style="1"/>
    <col min="7943" max="7943" width="88.7109375" style="1" customWidth="1"/>
    <col min="7944" max="8193" width="11.42578125" style="1"/>
    <col min="8194" max="8194" width="2.7109375" style="1" customWidth="1"/>
    <col min="8195" max="8195" width="176.7109375" style="1" customWidth="1"/>
    <col min="8196" max="8196" width="11.42578125" style="1"/>
    <col min="8197" max="8197" width="176.7109375" style="1" customWidth="1"/>
    <col min="8198" max="8198" width="11.42578125" style="1"/>
    <col min="8199" max="8199" width="88.7109375" style="1" customWidth="1"/>
    <col min="8200" max="8449" width="11.42578125" style="1"/>
    <col min="8450" max="8450" width="2.7109375" style="1" customWidth="1"/>
    <col min="8451" max="8451" width="176.7109375" style="1" customWidth="1"/>
    <col min="8452" max="8452" width="11.42578125" style="1"/>
    <col min="8453" max="8453" width="176.7109375" style="1" customWidth="1"/>
    <col min="8454" max="8454" width="11.42578125" style="1"/>
    <col min="8455" max="8455" width="88.7109375" style="1" customWidth="1"/>
    <col min="8456" max="8705" width="11.42578125" style="1"/>
    <col min="8706" max="8706" width="2.7109375" style="1" customWidth="1"/>
    <col min="8707" max="8707" width="176.7109375" style="1" customWidth="1"/>
    <col min="8708" max="8708" width="11.42578125" style="1"/>
    <col min="8709" max="8709" width="176.7109375" style="1" customWidth="1"/>
    <col min="8710" max="8710" width="11.42578125" style="1"/>
    <col min="8711" max="8711" width="88.7109375" style="1" customWidth="1"/>
    <col min="8712" max="8961" width="11.42578125" style="1"/>
    <col min="8962" max="8962" width="2.7109375" style="1" customWidth="1"/>
    <col min="8963" max="8963" width="176.7109375" style="1" customWidth="1"/>
    <col min="8964" max="8964" width="11.42578125" style="1"/>
    <col min="8965" max="8965" width="176.7109375" style="1" customWidth="1"/>
    <col min="8966" max="8966" width="11.42578125" style="1"/>
    <col min="8967" max="8967" width="88.7109375" style="1" customWidth="1"/>
    <col min="8968" max="9217" width="11.42578125" style="1"/>
    <col min="9218" max="9218" width="2.7109375" style="1" customWidth="1"/>
    <col min="9219" max="9219" width="176.7109375" style="1" customWidth="1"/>
    <col min="9220" max="9220" width="11.42578125" style="1"/>
    <col min="9221" max="9221" width="176.7109375" style="1" customWidth="1"/>
    <col min="9222" max="9222" width="11.42578125" style="1"/>
    <col min="9223" max="9223" width="88.7109375" style="1" customWidth="1"/>
    <col min="9224" max="9473" width="11.42578125" style="1"/>
    <col min="9474" max="9474" width="2.7109375" style="1" customWidth="1"/>
    <col min="9475" max="9475" width="176.7109375" style="1" customWidth="1"/>
    <col min="9476" max="9476" width="11.42578125" style="1"/>
    <col min="9477" max="9477" width="176.7109375" style="1" customWidth="1"/>
    <col min="9478" max="9478" width="11.42578125" style="1"/>
    <col min="9479" max="9479" width="88.7109375" style="1" customWidth="1"/>
    <col min="9480" max="9729" width="11.42578125" style="1"/>
    <col min="9730" max="9730" width="2.7109375" style="1" customWidth="1"/>
    <col min="9731" max="9731" width="176.7109375" style="1" customWidth="1"/>
    <col min="9732" max="9732" width="11.42578125" style="1"/>
    <col min="9733" max="9733" width="176.7109375" style="1" customWidth="1"/>
    <col min="9734" max="9734" width="11.42578125" style="1"/>
    <col min="9735" max="9735" width="88.7109375" style="1" customWidth="1"/>
    <col min="9736" max="9985" width="11.42578125" style="1"/>
    <col min="9986" max="9986" width="2.7109375" style="1" customWidth="1"/>
    <col min="9987" max="9987" width="176.7109375" style="1" customWidth="1"/>
    <col min="9988" max="9988" width="11.42578125" style="1"/>
    <col min="9989" max="9989" width="176.7109375" style="1" customWidth="1"/>
    <col min="9990" max="9990" width="11.42578125" style="1"/>
    <col min="9991" max="9991" width="88.7109375" style="1" customWidth="1"/>
    <col min="9992" max="10241" width="11.42578125" style="1"/>
    <col min="10242" max="10242" width="2.7109375" style="1" customWidth="1"/>
    <col min="10243" max="10243" width="176.7109375" style="1" customWidth="1"/>
    <col min="10244" max="10244" width="11.42578125" style="1"/>
    <col min="10245" max="10245" width="176.7109375" style="1" customWidth="1"/>
    <col min="10246" max="10246" width="11.42578125" style="1"/>
    <col min="10247" max="10247" width="88.7109375" style="1" customWidth="1"/>
    <col min="10248" max="10497" width="11.42578125" style="1"/>
    <col min="10498" max="10498" width="2.7109375" style="1" customWidth="1"/>
    <col min="10499" max="10499" width="176.7109375" style="1" customWidth="1"/>
    <col min="10500" max="10500" width="11.42578125" style="1"/>
    <col min="10501" max="10501" width="176.7109375" style="1" customWidth="1"/>
    <col min="10502" max="10502" width="11.42578125" style="1"/>
    <col min="10503" max="10503" width="88.7109375" style="1" customWidth="1"/>
    <col min="10504" max="10753" width="11.42578125" style="1"/>
    <col min="10754" max="10754" width="2.7109375" style="1" customWidth="1"/>
    <col min="10755" max="10755" width="176.7109375" style="1" customWidth="1"/>
    <col min="10756" max="10756" width="11.42578125" style="1"/>
    <col min="10757" max="10757" width="176.7109375" style="1" customWidth="1"/>
    <col min="10758" max="10758" width="11.42578125" style="1"/>
    <col min="10759" max="10759" width="88.7109375" style="1" customWidth="1"/>
    <col min="10760" max="11009" width="11.42578125" style="1"/>
    <col min="11010" max="11010" width="2.7109375" style="1" customWidth="1"/>
    <col min="11011" max="11011" width="176.7109375" style="1" customWidth="1"/>
    <col min="11012" max="11012" width="11.42578125" style="1"/>
    <col min="11013" max="11013" width="176.7109375" style="1" customWidth="1"/>
    <col min="11014" max="11014" width="11.42578125" style="1"/>
    <col min="11015" max="11015" width="88.7109375" style="1" customWidth="1"/>
    <col min="11016" max="11265" width="11.42578125" style="1"/>
    <col min="11266" max="11266" width="2.7109375" style="1" customWidth="1"/>
    <col min="11267" max="11267" width="176.7109375" style="1" customWidth="1"/>
    <col min="11268" max="11268" width="11.42578125" style="1"/>
    <col min="11269" max="11269" width="176.7109375" style="1" customWidth="1"/>
    <col min="11270" max="11270" width="11.42578125" style="1"/>
    <col min="11271" max="11271" width="88.7109375" style="1" customWidth="1"/>
    <col min="11272" max="11521" width="11.42578125" style="1"/>
    <col min="11522" max="11522" width="2.7109375" style="1" customWidth="1"/>
    <col min="11523" max="11523" width="176.7109375" style="1" customWidth="1"/>
    <col min="11524" max="11524" width="11.42578125" style="1"/>
    <col min="11525" max="11525" width="176.7109375" style="1" customWidth="1"/>
    <col min="11526" max="11526" width="11.42578125" style="1"/>
    <col min="11527" max="11527" width="88.7109375" style="1" customWidth="1"/>
    <col min="11528" max="11777" width="11.42578125" style="1"/>
    <col min="11778" max="11778" width="2.7109375" style="1" customWidth="1"/>
    <col min="11779" max="11779" width="176.7109375" style="1" customWidth="1"/>
    <col min="11780" max="11780" width="11.42578125" style="1"/>
    <col min="11781" max="11781" width="176.7109375" style="1" customWidth="1"/>
    <col min="11782" max="11782" width="11.42578125" style="1"/>
    <col min="11783" max="11783" width="88.7109375" style="1" customWidth="1"/>
    <col min="11784" max="12033" width="11.42578125" style="1"/>
    <col min="12034" max="12034" width="2.7109375" style="1" customWidth="1"/>
    <col min="12035" max="12035" width="176.7109375" style="1" customWidth="1"/>
    <col min="12036" max="12036" width="11.42578125" style="1"/>
    <col min="12037" max="12037" width="176.7109375" style="1" customWidth="1"/>
    <col min="12038" max="12038" width="11.42578125" style="1"/>
    <col min="12039" max="12039" width="88.7109375" style="1" customWidth="1"/>
    <col min="12040" max="12289" width="11.42578125" style="1"/>
    <col min="12290" max="12290" width="2.7109375" style="1" customWidth="1"/>
    <col min="12291" max="12291" width="176.7109375" style="1" customWidth="1"/>
    <col min="12292" max="12292" width="11.42578125" style="1"/>
    <col min="12293" max="12293" width="176.7109375" style="1" customWidth="1"/>
    <col min="12294" max="12294" width="11.42578125" style="1"/>
    <col min="12295" max="12295" width="88.7109375" style="1" customWidth="1"/>
    <col min="12296" max="12545" width="11.42578125" style="1"/>
    <col min="12546" max="12546" width="2.7109375" style="1" customWidth="1"/>
    <col min="12547" max="12547" width="176.7109375" style="1" customWidth="1"/>
    <col min="12548" max="12548" width="11.42578125" style="1"/>
    <col min="12549" max="12549" width="176.7109375" style="1" customWidth="1"/>
    <col min="12550" max="12550" width="11.42578125" style="1"/>
    <col min="12551" max="12551" width="88.7109375" style="1" customWidth="1"/>
    <col min="12552" max="12801" width="11.42578125" style="1"/>
    <col min="12802" max="12802" width="2.7109375" style="1" customWidth="1"/>
    <col min="12803" max="12803" width="176.7109375" style="1" customWidth="1"/>
    <col min="12804" max="12804" width="11.42578125" style="1"/>
    <col min="12805" max="12805" width="176.7109375" style="1" customWidth="1"/>
    <col min="12806" max="12806" width="11.42578125" style="1"/>
    <col min="12807" max="12807" width="88.7109375" style="1" customWidth="1"/>
    <col min="12808" max="13057" width="11.42578125" style="1"/>
    <col min="13058" max="13058" width="2.7109375" style="1" customWidth="1"/>
    <col min="13059" max="13059" width="176.7109375" style="1" customWidth="1"/>
    <col min="13060" max="13060" width="11.42578125" style="1"/>
    <col min="13061" max="13061" width="176.7109375" style="1" customWidth="1"/>
    <col min="13062" max="13062" width="11.42578125" style="1"/>
    <col min="13063" max="13063" width="88.7109375" style="1" customWidth="1"/>
    <col min="13064" max="13313" width="11.42578125" style="1"/>
    <col min="13314" max="13314" width="2.7109375" style="1" customWidth="1"/>
    <col min="13315" max="13315" width="176.7109375" style="1" customWidth="1"/>
    <col min="13316" max="13316" width="11.42578125" style="1"/>
    <col min="13317" max="13317" width="176.7109375" style="1" customWidth="1"/>
    <col min="13318" max="13318" width="11.42578125" style="1"/>
    <col min="13319" max="13319" width="88.7109375" style="1" customWidth="1"/>
    <col min="13320" max="13569" width="11.42578125" style="1"/>
    <col min="13570" max="13570" width="2.7109375" style="1" customWidth="1"/>
    <col min="13571" max="13571" width="176.7109375" style="1" customWidth="1"/>
    <col min="13572" max="13572" width="11.42578125" style="1"/>
    <col min="13573" max="13573" width="176.7109375" style="1" customWidth="1"/>
    <col min="13574" max="13574" width="11.42578125" style="1"/>
    <col min="13575" max="13575" width="88.7109375" style="1" customWidth="1"/>
    <col min="13576" max="13825" width="11.42578125" style="1"/>
    <col min="13826" max="13826" width="2.7109375" style="1" customWidth="1"/>
    <col min="13827" max="13827" width="176.7109375" style="1" customWidth="1"/>
    <col min="13828" max="13828" width="11.42578125" style="1"/>
    <col min="13829" max="13829" width="176.7109375" style="1" customWidth="1"/>
    <col min="13830" max="13830" width="11.42578125" style="1"/>
    <col min="13831" max="13831" width="88.7109375" style="1" customWidth="1"/>
    <col min="13832" max="14081" width="11.42578125" style="1"/>
    <col min="14082" max="14082" width="2.7109375" style="1" customWidth="1"/>
    <col min="14083" max="14083" width="176.7109375" style="1" customWidth="1"/>
    <col min="14084" max="14084" width="11.42578125" style="1"/>
    <col min="14085" max="14085" width="176.7109375" style="1" customWidth="1"/>
    <col min="14086" max="14086" width="11.42578125" style="1"/>
    <col min="14087" max="14087" width="88.7109375" style="1" customWidth="1"/>
    <col min="14088" max="14337" width="11.42578125" style="1"/>
    <col min="14338" max="14338" width="2.7109375" style="1" customWidth="1"/>
    <col min="14339" max="14339" width="176.7109375" style="1" customWidth="1"/>
    <col min="14340" max="14340" width="11.42578125" style="1"/>
    <col min="14341" max="14341" width="176.7109375" style="1" customWidth="1"/>
    <col min="14342" max="14342" width="11.42578125" style="1"/>
    <col min="14343" max="14343" width="88.7109375" style="1" customWidth="1"/>
    <col min="14344" max="14593" width="11.42578125" style="1"/>
    <col min="14594" max="14594" width="2.7109375" style="1" customWidth="1"/>
    <col min="14595" max="14595" width="176.7109375" style="1" customWidth="1"/>
    <col min="14596" max="14596" width="11.42578125" style="1"/>
    <col min="14597" max="14597" width="176.7109375" style="1" customWidth="1"/>
    <col min="14598" max="14598" width="11.42578125" style="1"/>
    <col min="14599" max="14599" width="88.7109375" style="1" customWidth="1"/>
    <col min="14600" max="14849" width="11.42578125" style="1"/>
    <col min="14850" max="14850" width="2.7109375" style="1" customWidth="1"/>
    <col min="14851" max="14851" width="176.7109375" style="1" customWidth="1"/>
    <col min="14852" max="14852" width="11.42578125" style="1"/>
    <col min="14853" max="14853" width="176.7109375" style="1" customWidth="1"/>
    <col min="14854" max="14854" width="11.42578125" style="1"/>
    <col min="14855" max="14855" width="88.7109375" style="1" customWidth="1"/>
    <col min="14856" max="15105" width="11.42578125" style="1"/>
    <col min="15106" max="15106" width="2.7109375" style="1" customWidth="1"/>
    <col min="15107" max="15107" width="176.7109375" style="1" customWidth="1"/>
    <col min="15108" max="15108" width="11.42578125" style="1"/>
    <col min="15109" max="15109" width="176.7109375" style="1" customWidth="1"/>
    <col min="15110" max="15110" width="11.42578125" style="1"/>
    <col min="15111" max="15111" width="88.7109375" style="1" customWidth="1"/>
    <col min="15112" max="15361" width="11.42578125" style="1"/>
    <col min="15362" max="15362" width="2.7109375" style="1" customWidth="1"/>
    <col min="15363" max="15363" width="176.7109375" style="1" customWidth="1"/>
    <col min="15364" max="15364" width="11.42578125" style="1"/>
    <col min="15365" max="15365" width="176.7109375" style="1" customWidth="1"/>
    <col min="15366" max="15366" width="11.42578125" style="1"/>
    <col min="15367" max="15367" width="88.7109375" style="1" customWidth="1"/>
    <col min="15368" max="15617" width="11.42578125" style="1"/>
    <col min="15618" max="15618" width="2.7109375" style="1" customWidth="1"/>
    <col min="15619" max="15619" width="176.7109375" style="1" customWidth="1"/>
    <col min="15620" max="15620" width="11.42578125" style="1"/>
    <col min="15621" max="15621" width="176.7109375" style="1" customWidth="1"/>
    <col min="15622" max="15622" width="11.42578125" style="1"/>
    <col min="15623" max="15623" width="88.7109375" style="1" customWidth="1"/>
    <col min="15624" max="15873" width="11.42578125" style="1"/>
    <col min="15874" max="15874" width="2.7109375" style="1" customWidth="1"/>
    <col min="15875" max="15875" width="176.7109375" style="1" customWidth="1"/>
    <col min="15876" max="15876" width="11.42578125" style="1"/>
    <col min="15877" max="15877" width="176.7109375" style="1" customWidth="1"/>
    <col min="15878" max="15878" width="11.42578125" style="1"/>
    <col min="15879" max="15879" width="88.7109375" style="1" customWidth="1"/>
    <col min="15880" max="16129" width="11.42578125" style="1"/>
    <col min="16130" max="16130" width="2.7109375" style="1" customWidth="1"/>
    <col min="16131" max="16131" width="176.7109375" style="1" customWidth="1"/>
    <col min="16132" max="16132" width="11.42578125" style="1"/>
    <col min="16133" max="16133" width="176.7109375" style="1" customWidth="1"/>
    <col min="16134" max="16134" width="11.42578125" style="1"/>
    <col min="16135" max="16135" width="88.7109375" style="1" customWidth="1"/>
    <col min="16136" max="16384" width="11.42578125" style="1"/>
  </cols>
  <sheetData>
    <row r="2" spans="1:17" x14ac:dyDescent="0.2">
      <c r="C2" s="332"/>
      <c r="D2" s="332"/>
      <c r="E2" s="332"/>
    </row>
    <row r="3" spans="1:17" x14ac:dyDescent="0.2">
      <c r="A3" s="43" t="s">
        <v>51</v>
      </c>
    </row>
    <row r="4" spans="1:17" x14ac:dyDescent="0.2">
      <c r="C4" s="332"/>
      <c r="D4" s="332"/>
      <c r="E4" s="332"/>
      <c r="F4" s="332"/>
      <c r="G4" s="332"/>
      <c r="H4" s="332"/>
      <c r="I4" s="332"/>
      <c r="J4" s="332"/>
      <c r="K4" s="332"/>
    </row>
    <row r="6" spans="1:17" ht="15.75" x14ac:dyDescent="0.25">
      <c r="C6" s="339" t="s">
        <v>16</v>
      </c>
      <c r="D6" s="3"/>
      <c r="E6" s="339"/>
    </row>
    <row r="7" spans="1:17" ht="18.75" customHeight="1" x14ac:dyDescent="0.2">
      <c r="C7" s="3"/>
      <c r="D7" s="3"/>
      <c r="E7" s="50"/>
    </row>
    <row r="8" spans="1:17" ht="15.75" x14ac:dyDescent="0.25">
      <c r="B8" s="333">
        <v>1</v>
      </c>
      <c r="C8" s="334" t="s">
        <v>347</v>
      </c>
      <c r="E8" s="343"/>
    </row>
    <row r="9" spans="1:17" ht="31.5" x14ac:dyDescent="0.2">
      <c r="B9" s="333">
        <v>2</v>
      </c>
      <c r="C9" s="336" t="s">
        <v>273</v>
      </c>
      <c r="E9" s="8"/>
      <c r="Q9" s="3"/>
    </row>
    <row r="10" spans="1:17" ht="47.25" x14ac:dyDescent="0.2">
      <c r="B10" s="333">
        <v>3</v>
      </c>
      <c r="C10" s="334" t="s">
        <v>274</v>
      </c>
      <c r="E10" s="8"/>
    </row>
    <row r="11" spans="1:17" ht="47.25" x14ac:dyDescent="0.2">
      <c r="B11" s="333">
        <v>4</v>
      </c>
      <c r="C11" s="336" t="s">
        <v>275</v>
      </c>
      <c r="E11" s="8"/>
    </row>
    <row r="12" spans="1:17" ht="31.5" x14ac:dyDescent="0.2">
      <c r="B12" s="333">
        <v>5</v>
      </c>
      <c r="C12" s="334" t="s">
        <v>21</v>
      </c>
      <c r="E12" s="3"/>
    </row>
    <row r="13" spans="1:17" ht="15.75" x14ac:dyDescent="0.2">
      <c r="B13" s="333">
        <v>6</v>
      </c>
      <c r="C13" s="334" t="s">
        <v>348</v>
      </c>
      <c r="E13" s="3"/>
    </row>
    <row r="14" spans="1:17" ht="15.75" x14ac:dyDescent="0.2">
      <c r="B14" s="333">
        <v>7</v>
      </c>
      <c r="C14" s="334" t="s">
        <v>17</v>
      </c>
    </row>
    <row r="15" spans="1:17" ht="18.75" customHeight="1" x14ac:dyDescent="0.2">
      <c r="B15" s="333">
        <v>8</v>
      </c>
      <c r="C15" s="334" t="s">
        <v>18</v>
      </c>
    </row>
    <row r="16" spans="1:17" ht="18.75" customHeight="1" x14ac:dyDescent="0.2">
      <c r="B16" s="333">
        <v>9</v>
      </c>
      <c r="C16" s="334" t="s">
        <v>22</v>
      </c>
    </row>
    <row r="17" spans="2:9" ht="63" x14ac:dyDescent="0.25">
      <c r="B17" s="333">
        <v>10</v>
      </c>
      <c r="C17" s="334" t="s">
        <v>357</v>
      </c>
      <c r="E17" s="339"/>
    </row>
    <row r="18" spans="2:9" ht="15.75" x14ac:dyDescent="0.2">
      <c r="B18" s="333">
        <v>11</v>
      </c>
      <c r="C18" s="334" t="s">
        <v>19</v>
      </c>
      <c r="E18" s="8"/>
    </row>
    <row r="19" spans="2:9" ht="15.75" x14ac:dyDescent="0.2">
      <c r="B19" s="333">
        <v>12</v>
      </c>
      <c r="C19" s="334" t="s">
        <v>277</v>
      </c>
      <c r="E19" s="8"/>
    </row>
    <row r="20" spans="2:9" ht="15.75" x14ac:dyDescent="0.2">
      <c r="B20" s="333">
        <v>13</v>
      </c>
      <c r="C20" s="334" t="s">
        <v>20</v>
      </c>
      <c r="E20" s="3"/>
    </row>
    <row r="21" spans="2:9" ht="47.25" x14ac:dyDescent="0.2">
      <c r="B21" s="333">
        <v>14</v>
      </c>
      <c r="C21" s="334" t="s">
        <v>278</v>
      </c>
      <c r="E21" s="344"/>
    </row>
    <row r="22" spans="2:9" ht="31.5" x14ac:dyDescent="0.2">
      <c r="B22" s="333">
        <v>15</v>
      </c>
      <c r="C22" s="336" t="s">
        <v>336</v>
      </c>
      <c r="E22" s="3"/>
    </row>
    <row r="23" spans="2:9" ht="15.75" x14ac:dyDescent="0.25">
      <c r="B23" s="333">
        <v>16</v>
      </c>
      <c r="C23" s="338" t="s">
        <v>276</v>
      </c>
      <c r="D23" s="337"/>
      <c r="E23" s="332"/>
      <c r="F23" s="337"/>
      <c r="G23" s="2"/>
      <c r="H23" s="2"/>
      <c r="I23" s="2"/>
    </row>
    <row r="24" spans="2:9" ht="18.75" customHeight="1" x14ac:dyDescent="0.25">
      <c r="B24" s="335">
        <v>17</v>
      </c>
      <c r="C24" s="338" t="s">
        <v>279</v>
      </c>
    </row>
    <row r="25" spans="2:9" ht="18.75" customHeight="1" x14ac:dyDescent="0.25">
      <c r="B25" s="335"/>
      <c r="C25" s="341"/>
    </row>
    <row r="26" spans="2:9" ht="18.75" customHeight="1" x14ac:dyDescent="0.25">
      <c r="B26" s="335"/>
      <c r="C26" s="356"/>
    </row>
    <row r="27" spans="2:9" ht="18.75" customHeight="1" x14ac:dyDescent="0.2">
      <c r="C27" s="341"/>
    </row>
    <row r="28" spans="2:9" ht="18.75" customHeight="1" x14ac:dyDescent="0.2">
      <c r="C28" s="341"/>
    </row>
    <row r="29" spans="2:9" ht="18.75" customHeight="1" x14ac:dyDescent="0.2">
      <c r="C29" s="341"/>
    </row>
    <row r="31" spans="2:9" ht="18.75" customHeight="1" x14ac:dyDescent="0.2"/>
    <row r="32" spans="2:9" ht="18.75" customHeight="1" x14ac:dyDescent="0.2"/>
    <row r="33" spans="1:14" ht="18.75" customHeight="1" x14ac:dyDescent="0.2"/>
    <row r="34" spans="1:14" ht="18.75" customHeight="1" x14ac:dyDescent="0.2"/>
    <row r="35" spans="1:14" ht="18.75" customHeight="1" x14ac:dyDescent="0.2"/>
    <row r="36" spans="1:14" ht="18.75" customHeight="1" x14ac:dyDescent="0.2"/>
    <row r="37" spans="1:14" ht="18.75" customHeight="1" x14ac:dyDescent="0.2">
      <c r="D37" s="3"/>
      <c r="E37" s="3"/>
      <c r="F37" s="3"/>
      <c r="G37" s="3"/>
      <c r="H37" s="3"/>
      <c r="I37" s="3"/>
      <c r="J37" s="3"/>
      <c r="K37" s="3"/>
      <c r="L37" s="3"/>
      <c r="M37" s="3"/>
      <c r="N37" s="3"/>
    </row>
    <row r="38" spans="1:14" ht="18.75" customHeight="1" x14ac:dyDescent="0.2">
      <c r="D38" s="3"/>
      <c r="E38" s="3"/>
      <c r="F38" s="3"/>
      <c r="G38" s="3"/>
      <c r="H38" s="3"/>
      <c r="I38" s="3"/>
      <c r="J38" s="3"/>
      <c r="K38" s="3"/>
      <c r="L38" s="3"/>
      <c r="M38" s="3"/>
      <c r="N38" s="3"/>
    </row>
    <row r="39" spans="1:14" ht="18.75" customHeight="1" x14ac:dyDescent="0.2">
      <c r="A39" s="4"/>
      <c r="D39" s="3"/>
      <c r="E39" s="3"/>
      <c r="F39" s="3"/>
      <c r="G39" s="3"/>
      <c r="H39" s="3"/>
      <c r="I39" s="3"/>
      <c r="J39" s="3"/>
      <c r="K39" s="3"/>
      <c r="L39" s="3"/>
      <c r="M39" s="3"/>
      <c r="N39" s="3"/>
    </row>
    <row r="40" spans="1:14" ht="18.75" customHeight="1" x14ac:dyDescent="0.2">
      <c r="A40" s="4"/>
      <c r="B40" s="8"/>
      <c r="D40" s="3"/>
      <c r="E40" s="3"/>
      <c r="F40" s="3"/>
      <c r="G40" s="3"/>
      <c r="H40" s="3"/>
      <c r="I40" s="3"/>
      <c r="J40" s="3"/>
      <c r="K40" s="3"/>
      <c r="L40" s="3"/>
      <c r="M40" s="3"/>
      <c r="N40" s="3"/>
    </row>
    <row r="41" spans="1:14" ht="18.75" customHeight="1" x14ac:dyDescent="0.2">
      <c r="A41" s="4"/>
      <c r="B41" s="8"/>
      <c r="D41" s="3"/>
      <c r="E41" s="3"/>
      <c r="F41" s="3"/>
      <c r="G41" s="3"/>
      <c r="H41" s="3"/>
      <c r="I41" s="3"/>
      <c r="J41" s="3"/>
      <c r="K41" s="3"/>
      <c r="L41" s="3"/>
      <c r="M41" s="3"/>
      <c r="N41" s="3"/>
    </row>
    <row r="42" spans="1:14" ht="18.75" customHeight="1" x14ac:dyDescent="0.2">
      <c r="A42" s="4"/>
      <c r="B42" s="8"/>
      <c r="C42" s="4"/>
      <c r="D42" s="3"/>
      <c r="E42" s="3"/>
      <c r="F42" s="3"/>
      <c r="G42" s="3"/>
      <c r="H42" s="3"/>
      <c r="I42" s="3"/>
      <c r="J42" s="3"/>
      <c r="K42" s="3"/>
      <c r="L42" s="3"/>
      <c r="M42" s="3"/>
      <c r="N42" s="3"/>
    </row>
    <row r="43" spans="1:14" ht="18.75" customHeight="1" x14ac:dyDescent="0.2">
      <c r="A43" s="4"/>
      <c r="B43" s="342"/>
      <c r="D43" s="3"/>
      <c r="E43" s="3"/>
      <c r="F43" s="3"/>
      <c r="G43" s="3"/>
      <c r="H43" s="3"/>
      <c r="I43" s="3"/>
      <c r="J43" s="3"/>
      <c r="K43" s="3"/>
      <c r="L43" s="3"/>
      <c r="M43" s="3"/>
      <c r="N43" s="3"/>
    </row>
    <row r="44" spans="1:14" ht="18.75" customHeight="1" x14ac:dyDescent="0.2">
      <c r="B44" s="8"/>
      <c r="D44" s="3"/>
      <c r="E44" s="3"/>
      <c r="F44" s="3"/>
      <c r="G44" s="3"/>
      <c r="H44" s="3"/>
      <c r="I44" s="3"/>
      <c r="J44" s="3"/>
      <c r="K44" s="3"/>
      <c r="L44" s="3"/>
      <c r="M44" s="3"/>
      <c r="N44" s="3"/>
    </row>
    <row r="45" spans="1:14" ht="18.75" customHeight="1" x14ac:dyDescent="0.2">
      <c r="B45" s="8"/>
      <c r="D45" s="3"/>
      <c r="E45" s="3"/>
      <c r="F45" s="3"/>
      <c r="G45" s="3"/>
      <c r="H45" s="3"/>
      <c r="I45" s="3"/>
      <c r="J45" s="3"/>
      <c r="K45" s="3"/>
      <c r="L45" s="3"/>
      <c r="M45" s="3"/>
      <c r="N45" s="3"/>
    </row>
    <row r="46" spans="1:14" ht="18.75" customHeight="1" x14ac:dyDescent="0.2">
      <c r="D46" s="3"/>
      <c r="E46" s="3"/>
      <c r="F46" s="3"/>
      <c r="G46" s="3"/>
      <c r="H46" s="3"/>
      <c r="I46" s="3"/>
      <c r="J46" s="3"/>
      <c r="K46" s="3"/>
      <c r="L46" s="3"/>
      <c r="M46" s="3"/>
      <c r="N46" s="3"/>
    </row>
    <row r="47" spans="1:14" ht="18.75" customHeight="1" x14ac:dyDescent="0.2">
      <c r="D47" s="3"/>
      <c r="E47" s="3"/>
      <c r="F47" s="3"/>
      <c r="G47" s="3"/>
      <c r="H47" s="3"/>
      <c r="I47" s="3"/>
      <c r="J47" s="3"/>
      <c r="K47" s="3"/>
      <c r="L47" s="3"/>
      <c r="M47" s="3"/>
      <c r="N47" s="3"/>
    </row>
    <row r="48" spans="1:14" ht="18.75" customHeight="1" x14ac:dyDescent="0.2">
      <c r="D48" s="3"/>
      <c r="E48" s="3"/>
      <c r="F48" s="3"/>
      <c r="G48" s="3"/>
      <c r="H48" s="3"/>
      <c r="I48" s="3"/>
      <c r="J48" s="3"/>
      <c r="K48" s="3"/>
      <c r="L48" s="3"/>
      <c r="M48" s="3"/>
      <c r="N48" s="3"/>
    </row>
    <row r="49" spans="4:14" ht="18.75" customHeight="1" x14ac:dyDescent="0.2">
      <c r="D49" s="3"/>
      <c r="E49" s="3"/>
      <c r="F49" s="3"/>
      <c r="G49" s="3"/>
      <c r="H49" s="3"/>
      <c r="I49" s="3"/>
      <c r="J49" s="3"/>
      <c r="K49" s="3"/>
      <c r="L49" s="3"/>
      <c r="M49" s="3"/>
      <c r="N49" s="3"/>
    </row>
    <row r="50" spans="4:14" ht="18.75" customHeight="1" x14ac:dyDescent="0.2">
      <c r="D50" s="332"/>
      <c r="E50" s="332"/>
      <c r="F50" s="332"/>
      <c r="G50" s="332"/>
      <c r="H50" s="332"/>
      <c r="I50" s="332"/>
      <c r="J50" s="332"/>
      <c r="K50" s="332"/>
      <c r="L50" s="332"/>
      <c r="M50" s="332"/>
      <c r="N50" s="332"/>
    </row>
    <row r="51" spans="4:14" ht="18.75" customHeight="1" x14ac:dyDescent="0.2"/>
    <row r="52" spans="4:14" ht="18.75" customHeight="1" x14ac:dyDescent="0.2"/>
    <row r="53" spans="4:14" ht="18.75" customHeight="1" x14ac:dyDescent="0.2"/>
    <row r="54" spans="4:14" ht="18.75" customHeight="1" x14ac:dyDescent="0.2"/>
    <row r="55" spans="4:14" ht="18.75" customHeight="1" x14ac:dyDescent="0.2"/>
    <row r="56" spans="4:14" ht="18.75" customHeight="1" x14ac:dyDescent="0.2"/>
    <row r="57" spans="4:14" ht="18.75" customHeight="1" x14ac:dyDescent="0.2"/>
    <row r="58" spans="4:14" ht="18.75" customHeight="1" x14ac:dyDescent="0.2"/>
    <row r="59" spans="4:14" ht="18.75" customHeight="1" x14ac:dyDescent="0.2"/>
    <row r="60" spans="4:14" ht="18.75" customHeight="1" x14ac:dyDescent="0.2"/>
    <row r="61" spans="4:14" ht="18.75" customHeight="1" x14ac:dyDescent="0.2"/>
    <row r="62" spans="4:14" ht="18.75" customHeight="1" x14ac:dyDescent="0.2"/>
    <row r="63" spans="4:14" ht="18.75" customHeight="1" x14ac:dyDescent="0.2"/>
    <row r="64" spans="4:14" ht="18.75" customHeight="1" x14ac:dyDescent="0.2"/>
    <row r="65" ht="18.75" customHeight="1" x14ac:dyDescent="0.2"/>
  </sheetData>
  <sortState ref="B5:E41">
    <sortCondition ref="B5:B41"/>
  </sortState>
  <pageMargins left="0.78740157480314965" right="0.78740157480314965" top="0.98425196850393704" bottom="0.98425196850393704" header="0.51181102362204722" footer="0.51181102362204722"/>
  <pageSetup paperSize="9" scale="65" fitToWidth="3" orientation="portrait" r:id="rId1"/>
  <headerFooter alignWithMargins="0"/>
  <colBreaks count="2" manualBreakCount="2">
    <brk id="1" max="42" man="1"/>
    <brk id="3" min="4" max="5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IF110"/>
  <sheetViews>
    <sheetView showGridLines="0" showZeros="0" zoomScale="70" zoomScaleNormal="70" workbookViewId="0">
      <pane ySplit="7" topLeftCell="A34" activePane="bottomLeft" state="frozen"/>
      <selection activeCell="J44" sqref="J44"/>
      <selection pane="bottomLeft" activeCell="A4" sqref="A4"/>
    </sheetView>
  </sheetViews>
  <sheetFormatPr baseColWidth="10" defaultColWidth="11.42578125" defaultRowHeight="12.75" x14ac:dyDescent="0.2"/>
  <cols>
    <col min="1" max="1" width="49" style="87" customWidth="1"/>
    <col min="2" max="3" width="15.7109375" style="87" customWidth="1"/>
    <col min="4" max="4" width="8.7109375" style="87" customWidth="1"/>
    <col min="5" max="5" width="9" style="87" bestFit="1" customWidth="1"/>
    <col min="6" max="6" width="4.7109375" style="87" customWidth="1"/>
    <col min="7" max="7" width="18.42578125" style="87" customWidth="1"/>
    <col min="8" max="8" width="17.85546875" style="87" customWidth="1"/>
    <col min="9" max="9" width="8.7109375" style="87" customWidth="1"/>
    <col min="10" max="10" width="9" style="87" bestFit="1" customWidth="1"/>
    <col min="11" max="11" width="13.42578125" style="87" hidden="1" customWidth="1"/>
    <col min="12" max="12" width="14.85546875" style="188" hidden="1" customWidth="1"/>
    <col min="13" max="13" width="13.85546875" style="188" hidden="1" customWidth="1"/>
    <col min="14" max="15" width="15.7109375" style="188" hidden="1" customWidth="1"/>
    <col min="16" max="16" width="11.42578125" style="87" hidden="1" customWidth="1"/>
    <col min="17" max="19" width="11.42578125" style="87" customWidth="1"/>
    <col min="20" max="16384" width="11.42578125" style="87"/>
  </cols>
  <sheetData>
    <row r="1" spans="1:16" ht="20.25" x14ac:dyDescent="0.3">
      <c r="A1" s="80" t="s">
        <v>80</v>
      </c>
      <c r="B1" s="73" t="s">
        <v>52</v>
      </c>
      <c r="C1" s="74"/>
      <c r="D1" s="74"/>
      <c r="E1" s="74"/>
      <c r="F1" s="74"/>
      <c r="G1" s="74"/>
      <c r="H1" s="74"/>
      <c r="I1" s="74"/>
      <c r="J1" s="74"/>
      <c r="K1" s="74"/>
    </row>
    <row r="2" spans="1:16" ht="20.25" x14ac:dyDescent="0.3">
      <c r="A2" s="80" t="s">
        <v>81</v>
      </c>
      <c r="B2" s="74"/>
      <c r="C2" s="74"/>
      <c r="D2" s="74"/>
      <c r="E2" s="74"/>
      <c r="F2" s="74"/>
      <c r="G2" s="74"/>
      <c r="H2" s="74"/>
      <c r="I2" s="74"/>
      <c r="J2" s="74"/>
      <c r="K2" s="74"/>
    </row>
    <row r="3" spans="1:16" ht="18.75" x14ac:dyDescent="0.3">
      <c r="A3" s="705" t="s">
        <v>82</v>
      </c>
      <c r="B3" s="705"/>
      <c r="C3" s="74"/>
      <c r="D3" s="74"/>
      <c r="E3" s="74"/>
      <c r="F3" s="74"/>
      <c r="G3" s="74"/>
      <c r="H3" s="74"/>
      <c r="I3" s="74"/>
      <c r="J3" s="74"/>
      <c r="K3" s="74"/>
    </row>
    <row r="4" spans="1:16" ht="18.75" x14ac:dyDescent="0.3">
      <c r="A4" s="82" t="s">
        <v>361</v>
      </c>
      <c r="B4" s="83"/>
      <c r="C4" s="84"/>
      <c r="D4" s="84"/>
      <c r="E4" s="85"/>
      <c r="F4" s="86"/>
      <c r="G4" s="83"/>
      <c r="H4" s="84"/>
      <c r="I4" s="84"/>
      <c r="J4" s="85"/>
      <c r="K4" s="112"/>
      <c r="L4" s="211"/>
      <c r="M4" s="212"/>
      <c r="N4" s="213"/>
      <c r="O4" s="212"/>
    </row>
    <row r="5" spans="1:16" ht="22.5" x14ac:dyDescent="0.3">
      <c r="A5" s="88"/>
      <c r="B5" s="706" t="s">
        <v>83</v>
      </c>
      <c r="C5" s="707"/>
      <c r="D5" s="707"/>
      <c r="E5" s="708"/>
      <c r="F5" s="90"/>
      <c r="G5" s="706" t="s">
        <v>414</v>
      </c>
      <c r="H5" s="707"/>
      <c r="I5" s="707"/>
      <c r="J5" s="708"/>
      <c r="K5" s="89"/>
      <c r="L5" s="709" t="s">
        <v>131</v>
      </c>
      <c r="M5" s="704"/>
      <c r="N5" s="703" t="s">
        <v>132</v>
      </c>
      <c r="O5" s="704"/>
    </row>
    <row r="6" spans="1:16" ht="18.75" x14ac:dyDescent="0.3">
      <c r="A6" s="91"/>
      <c r="B6" s="92"/>
      <c r="C6" s="93"/>
      <c r="D6" s="93" t="s">
        <v>84</v>
      </c>
      <c r="E6" s="94" t="s">
        <v>29</v>
      </c>
      <c r="F6" s="95"/>
      <c r="G6" s="92"/>
      <c r="H6" s="93"/>
      <c r="I6" s="93" t="s">
        <v>84</v>
      </c>
      <c r="J6" s="94" t="s">
        <v>29</v>
      </c>
      <c r="K6" s="100"/>
      <c r="L6" s="214"/>
      <c r="M6" s="215"/>
      <c r="N6" s="216"/>
      <c r="O6" s="215"/>
    </row>
    <row r="7" spans="1:16" ht="15.75" x14ac:dyDescent="0.25">
      <c r="A7" s="96" t="s">
        <v>85</v>
      </c>
      <c r="B7" s="97">
        <v>2017</v>
      </c>
      <c r="C7" s="97">
        <v>2018</v>
      </c>
      <c r="D7" s="98" t="s">
        <v>86</v>
      </c>
      <c r="E7" s="99" t="s">
        <v>30</v>
      </c>
      <c r="F7" s="95"/>
      <c r="G7" s="97">
        <v>2017</v>
      </c>
      <c r="H7" s="97">
        <v>2018</v>
      </c>
      <c r="I7" s="98" t="s">
        <v>86</v>
      </c>
      <c r="J7" s="99" t="s">
        <v>30</v>
      </c>
      <c r="K7" s="100"/>
      <c r="L7" s="217">
        <v>2015</v>
      </c>
      <c r="M7" s="218">
        <v>2016</v>
      </c>
      <c r="N7" s="219">
        <v>2015</v>
      </c>
      <c r="O7" s="218">
        <v>2016</v>
      </c>
      <c r="P7" s="87" t="s">
        <v>135</v>
      </c>
    </row>
    <row r="8" spans="1:16" ht="18.75" x14ac:dyDescent="0.3">
      <c r="A8" s="101" t="s">
        <v>0</v>
      </c>
      <c r="B8" s="129"/>
      <c r="C8" s="103"/>
      <c r="D8" s="104"/>
      <c r="E8" s="410"/>
      <c r="F8" s="176"/>
      <c r="G8" s="129"/>
      <c r="H8" s="129"/>
      <c r="I8" s="103"/>
      <c r="J8" s="410"/>
      <c r="K8" s="139"/>
      <c r="L8" s="220" t="s">
        <v>0</v>
      </c>
      <c r="M8" s="221"/>
      <c r="N8" s="222"/>
      <c r="O8" s="221"/>
      <c r="P8" s="87" t="s">
        <v>143</v>
      </c>
    </row>
    <row r="9" spans="1:16" ht="18.75" x14ac:dyDescent="0.3">
      <c r="A9" s="193" t="s">
        <v>87</v>
      </c>
      <c r="B9" s="176">
        <f>'ACE European Group'!B7+'ACE European Group'!B22+'ACE European Group'!B36+'ACE European Group'!B47+'ACE European Group'!B66+'ACE European Group'!B134</f>
        <v>0</v>
      </c>
      <c r="C9" s="176">
        <f>'ACE European Group'!C7+'ACE European Group'!C22+'ACE European Group'!C36+'ACE European Group'!C47+'ACE European Group'!C66+'ACE European Group'!C134</f>
        <v>0</v>
      </c>
      <c r="D9" s="104"/>
      <c r="E9" s="410">
        <f>100/C$31*C9</f>
        <v>0</v>
      </c>
      <c r="F9" s="103"/>
      <c r="G9" s="176">
        <f>'ACE European Group'!B10+'ACE European Group'!B29+'ACE European Group'!B37+'ACE European Group'!B87+'ACE European Group'!B135</f>
        <v>0</v>
      </c>
      <c r="H9" s="176">
        <f>'ACE European Group'!C10+'ACE European Group'!C29+'ACE European Group'!C37+'ACE European Group'!C87+'ACE European Group'!C135</f>
        <v>0</v>
      </c>
      <c r="I9" s="104"/>
      <c r="J9" s="410">
        <f>100/H$31*H9</f>
        <v>0</v>
      </c>
      <c r="K9" s="207" t="s">
        <v>139</v>
      </c>
      <c r="L9" s="223">
        <f t="shared" ref="L9:L30" ca="1" si="0">INDIRECT("'" &amp; $A9 &amp; "'!" &amp; $P$7)</f>
        <v>0</v>
      </c>
      <c r="M9" s="221">
        <f t="shared" ref="M9:M30" ca="1" si="1">INDIRECT("'" &amp; $A9 &amp; "'!" &amp; $P$8)</f>
        <v>0</v>
      </c>
      <c r="N9" s="223">
        <f t="shared" ref="N9:N30" ca="1" si="2">INDIRECT("'" &amp; $A9 &amp; "'!" &amp; $P$9)</f>
        <v>0</v>
      </c>
      <c r="O9" s="221">
        <f t="shared" ref="O9:O30" ca="1" si="3">INDIRECT("'" &amp; $A9 &amp; "'!" &amp; $P$10)</f>
        <v>0</v>
      </c>
      <c r="P9" s="87" t="s">
        <v>147</v>
      </c>
    </row>
    <row r="10" spans="1:16" ht="18.75" x14ac:dyDescent="0.3">
      <c r="A10" s="193" t="s">
        <v>88</v>
      </c>
      <c r="B10" s="176">
        <f>'Danica Pensjonsforsikring'!B7+'Danica Pensjonsforsikring'!B22+'Danica Pensjonsforsikring'!B36+'Danica Pensjonsforsikring'!B47+'Danica Pensjonsforsikring'!B66+'Danica Pensjonsforsikring'!B134</f>
        <v>195763.908</v>
      </c>
      <c r="C10" s="176">
        <f>'Danica Pensjonsforsikring'!C7+'Danica Pensjonsforsikring'!C22+'Danica Pensjonsforsikring'!C36+'Danica Pensjonsforsikring'!C47+'Danica Pensjonsforsikring'!C66+'Danica Pensjonsforsikring'!C134</f>
        <v>207699.397</v>
      </c>
      <c r="D10" s="104">
        <f t="shared" ref="D10:D31" si="4">IF(B10=0, "    ---- ", IF(ABS(ROUND(100/B10*C10-100,1))&lt;999,ROUND(100/B10*C10-100,1),IF(ROUND(100/B10*C10-100,1)&gt;999,999,-999)))</f>
        <v>6.1</v>
      </c>
      <c r="E10" s="410">
        <f t="shared" ref="E10:E30" si="5">100/C$31*C10</f>
        <v>0.58532960740719664</v>
      </c>
      <c r="F10" s="103"/>
      <c r="G10" s="176">
        <f>'Danica Pensjonsforsikring'!B10+'Danica Pensjonsforsikring'!B29+'Danica Pensjonsforsikring'!B37+'Danica Pensjonsforsikring'!B87+'Danica Pensjonsforsikring'!B135</f>
        <v>981728.21099999989</v>
      </c>
      <c r="H10" s="176">
        <f>'Danica Pensjonsforsikring'!C10+'Danica Pensjonsforsikring'!C29+'Danica Pensjonsforsikring'!C37+'Danica Pensjonsforsikring'!C87+'Danica Pensjonsforsikring'!C135</f>
        <v>1062443.889</v>
      </c>
      <c r="I10" s="104">
        <f t="shared" ref="I10:I31" si="6">IF(G10=0, "    ---- ", IF(ABS(ROUND(100/G10*H10-100,1))&lt;999,ROUND(100/G10*H10-100,1),IF(ROUND(100/G10*H10-100,1)&gt;999,999,-999)))</f>
        <v>8.1999999999999993</v>
      </c>
      <c r="J10" s="410">
        <f t="shared" ref="J10:J30" si="7">100/H$31*H10</f>
        <v>0.10618895669103881</v>
      </c>
      <c r="K10" s="208" t="s">
        <v>140</v>
      </c>
      <c r="L10" s="223">
        <f t="shared" ca="1" si="0"/>
        <v>0</v>
      </c>
      <c r="M10" s="221">
        <f t="shared" ca="1" si="1"/>
        <v>0</v>
      </c>
      <c r="N10" s="223">
        <f t="shared" ca="1" si="2"/>
        <v>0</v>
      </c>
      <c r="O10" s="221">
        <f t="shared" ca="1" si="3"/>
        <v>0</v>
      </c>
      <c r="P10" s="87" t="s">
        <v>152</v>
      </c>
    </row>
    <row r="11" spans="1:16" ht="18.75" x14ac:dyDescent="0.3">
      <c r="A11" s="193" t="s">
        <v>89</v>
      </c>
      <c r="B11" s="176">
        <f>'DNB Livsforsikring'!B7+'DNB Livsforsikring'!B22+'DNB Livsforsikring'!B36+'DNB Livsforsikring'!B47+'DNB Livsforsikring'!B66+'DNB Livsforsikring'!B134</f>
        <v>3096198</v>
      </c>
      <c r="C11" s="176">
        <f>'DNB Livsforsikring'!C7+'DNB Livsforsikring'!C22+'DNB Livsforsikring'!C36+'DNB Livsforsikring'!C47+'DNB Livsforsikring'!C66+'DNB Livsforsikring'!C134</f>
        <v>2678691</v>
      </c>
      <c r="D11" s="104">
        <f t="shared" si="4"/>
        <v>-13.5</v>
      </c>
      <c r="E11" s="410">
        <f t="shared" si="5"/>
        <v>7.5489730545302987</v>
      </c>
      <c r="F11" s="103"/>
      <c r="G11" s="176">
        <f>'DNB Livsforsikring'!B10+'DNB Livsforsikring'!B29+'DNB Livsforsikring'!B37+'DNB Livsforsikring'!B87+'DNB Livsforsikring'!B135</f>
        <v>203085268</v>
      </c>
      <c r="H11" s="176">
        <f>'DNB Livsforsikring'!C10+'DNB Livsforsikring'!C29+'DNB Livsforsikring'!C37+'DNB Livsforsikring'!C87+'DNB Livsforsikring'!C135</f>
        <v>201995081</v>
      </c>
      <c r="I11" s="104">
        <f t="shared" si="6"/>
        <v>-0.5</v>
      </c>
      <c r="J11" s="410">
        <f t="shared" si="7"/>
        <v>20.188969158927392</v>
      </c>
      <c r="K11" s="87" t="s">
        <v>133</v>
      </c>
      <c r="L11" s="223">
        <f t="shared" ca="1" si="0"/>
        <v>0</v>
      </c>
      <c r="M11" s="221">
        <f t="shared" ca="1" si="1"/>
        <v>0</v>
      </c>
      <c r="N11" s="223">
        <f t="shared" ca="1" si="2"/>
        <v>0</v>
      </c>
      <c r="O11" s="221">
        <f t="shared" ca="1" si="3"/>
        <v>0</v>
      </c>
    </row>
    <row r="12" spans="1:16" ht="18.75" x14ac:dyDescent="0.3">
      <c r="A12" s="193" t="s">
        <v>90</v>
      </c>
      <c r="B12" s="176">
        <f>'Eika Forsikring AS'!B7+'Eika Forsikring AS'!B22+'Eika Forsikring AS'!B36+'Eika Forsikring AS'!B47+'Eika Forsikring AS'!B66+'Eika Forsikring AS'!B134</f>
        <v>154629</v>
      </c>
      <c r="C12" s="176">
        <f>'Eika Forsikring AS'!C7+'Eika Forsikring AS'!C22+'Eika Forsikring AS'!C36+'Eika Forsikring AS'!C47+'Eika Forsikring AS'!C66+'Eika Forsikring AS'!C134</f>
        <v>167974</v>
      </c>
      <c r="D12" s="104">
        <f t="shared" si="4"/>
        <v>8.6</v>
      </c>
      <c r="E12" s="410">
        <f t="shared" si="5"/>
        <v>0.47337718305757265</v>
      </c>
      <c r="F12" s="103"/>
      <c r="G12" s="176">
        <f>'Eika Forsikring AS'!B10+'Eika Forsikring AS'!B29+'Eika Forsikring AS'!B37+'Eika Forsikring AS'!B87+'Eika Forsikring AS'!B135</f>
        <v>0</v>
      </c>
      <c r="H12" s="176">
        <f>'Eika Forsikring AS'!C10+'Eika Forsikring AS'!C29+'Eika Forsikring AS'!C37+'Eika Forsikring AS'!C87+'Eika Forsikring AS'!C135</f>
        <v>0</v>
      </c>
      <c r="I12" s="104"/>
      <c r="J12" s="410">
        <f t="shared" si="7"/>
        <v>0</v>
      </c>
      <c r="K12" s="87" t="s">
        <v>141</v>
      </c>
      <c r="L12" s="223">
        <f t="shared" ca="1" si="0"/>
        <v>0</v>
      </c>
      <c r="M12" s="221">
        <f t="shared" ca="1" si="1"/>
        <v>0</v>
      </c>
      <c r="N12" s="223">
        <f t="shared" ca="1" si="2"/>
        <v>0</v>
      </c>
      <c r="O12" s="221">
        <f t="shared" ca="1" si="3"/>
        <v>0</v>
      </c>
    </row>
    <row r="13" spans="1:16" ht="18.75" x14ac:dyDescent="0.3">
      <c r="A13" s="193" t="s">
        <v>91</v>
      </c>
      <c r="B13" s="177">
        <f>'Frende Livsforsikring'!B7+'Frende Livsforsikring'!B22+'Frende Livsforsikring'!B36+'Frende Livsforsikring'!B47+'Frende Livsforsikring'!B66+'Frende Livsforsikring'!B134</f>
        <v>435779.783</v>
      </c>
      <c r="C13" s="177">
        <f>'Frende Livsforsikring'!C7+'Frende Livsforsikring'!C22+'Frende Livsforsikring'!C36+'Frende Livsforsikring'!C47+'Frende Livsforsikring'!C66+'Frende Livsforsikring'!C134</f>
        <v>461898</v>
      </c>
      <c r="D13" s="104">
        <f t="shared" si="4"/>
        <v>6</v>
      </c>
      <c r="E13" s="410">
        <f t="shared" si="5"/>
        <v>1.3017012996054549</v>
      </c>
      <c r="F13" s="103"/>
      <c r="G13" s="176">
        <f>'Frende Livsforsikring'!B10+'Frende Livsforsikring'!B29+'Frende Livsforsikring'!B37+'Frende Livsforsikring'!B87+'Frende Livsforsikring'!B135</f>
        <v>859744</v>
      </c>
      <c r="H13" s="176">
        <f>'Frende Livsforsikring'!C10+'Frende Livsforsikring'!C29+'Frende Livsforsikring'!C37+'Frende Livsforsikring'!C87+'Frende Livsforsikring'!C135</f>
        <v>913292</v>
      </c>
      <c r="I13" s="104">
        <f t="shared" si="6"/>
        <v>6.2</v>
      </c>
      <c r="J13" s="410">
        <f t="shared" si="7"/>
        <v>9.1281549678405863E-2</v>
      </c>
      <c r="K13" s="87" t="s">
        <v>134</v>
      </c>
      <c r="L13" s="223">
        <f t="shared" ca="1" si="0"/>
        <v>0</v>
      </c>
      <c r="M13" s="221">
        <f t="shared" ca="1" si="1"/>
        <v>0</v>
      </c>
      <c r="N13" s="223">
        <f t="shared" ca="1" si="2"/>
        <v>0</v>
      </c>
      <c r="O13" s="221">
        <f t="shared" ca="1" si="3"/>
        <v>0</v>
      </c>
    </row>
    <row r="14" spans="1:16" ht="18.75" x14ac:dyDescent="0.3">
      <c r="A14" s="193" t="s">
        <v>92</v>
      </c>
      <c r="B14" s="176">
        <f>'Frende Skadeforsikring'!B7+'Frende Skadeforsikring'!B22+'Frende Skadeforsikring'!B36+'Frende Skadeforsikring'!B47+'Frende Skadeforsikring'!B66+'Frende Skadeforsikring'!B134</f>
        <v>4451</v>
      </c>
      <c r="C14" s="176">
        <f>'Frende Skadeforsikring'!C7+'Frende Skadeforsikring'!C22+'Frende Skadeforsikring'!C36+'Frende Skadeforsikring'!C47+'Frende Skadeforsikring'!C66+'Frende Skadeforsikring'!C134</f>
        <v>5092</v>
      </c>
      <c r="D14" s="104">
        <f t="shared" si="4"/>
        <v>14.4</v>
      </c>
      <c r="E14" s="410">
        <f t="shared" si="5"/>
        <v>1.4350057843054044E-2</v>
      </c>
      <c r="F14" s="103"/>
      <c r="G14" s="176">
        <f>'Frende Skadeforsikring'!B10+'Frende Skadeforsikring'!B29+'Frende Skadeforsikring'!B37+'Frende Skadeforsikring'!B87+'Frende Skadeforsikring'!B135</f>
        <v>0</v>
      </c>
      <c r="H14" s="176">
        <f>'Frende Skadeforsikring'!C10+'Frende Skadeforsikring'!C29+'Frende Skadeforsikring'!C37+'Frende Skadeforsikring'!C87+'Frende Skadeforsikring'!C135</f>
        <v>0</v>
      </c>
      <c r="I14" s="104"/>
      <c r="J14" s="410">
        <f t="shared" si="7"/>
        <v>0</v>
      </c>
      <c r="K14" s="87" t="s">
        <v>142</v>
      </c>
      <c r="L14" s="223">
        <f t="shared" ca="1" si="0"/>
        <v>0</v>
      </c>
      <c r="M14" s="221">
        <f t="shared" ca="1" si="1"/>
        <v>0</v>
      </c>
      <c r="N14" s="223">
        <f t="shared" ca="1" si="2"/>
        <v>0</v>
      </c>
      <c r="O14" s="221">
        <f t="shared" ca="1" si="3"/>
        <v>0</v>
      </c>
    </row>
    <row r="15" spans="1:16" ht="18.75" x14ac:dyDescent="0.3">
      <c r="A15" s="193" t="s">
        <v>93</v>
      </c>
      <c r="B15" s="176">
        <f>'Gjensidige Forsikring'!B7+'Gjensidige Forsikring'!B22+'Gjensidige Forsikring'!B36+'Gjensidige Forsikring'!B47+'Gjensidige Forsikring'!B66+'Gjensidige Forsikring'!B134</f>
        <v>1205494</v>
      </c>
      <c r="C15" s="176">
        <f>'Gjensidige Forsikring'!C7+'Gjensidige Forsikring'!C22+'Gjensidige Forsikring'!C36+'Gjensidige Forsikring'!C47+'Gjensidige Forsikring'!C66+'Gjensidige Forsikring'!C134</f>
        <v>1211719</v>
      </c>
      <c r="D15" s="104">
        <f t="shared" si="4"/>
        <v>0.5</v>
      </c>
      <c r="E15" s="410">
        <f t="shared" si="5"/>
        <v>3.4148149527744702</v>
      </c>
      <c r="F15" s="103"/>
      <c r="G15" s="176">
        <f>'Gjensidige Forsikring'!B10+'Gjensidige Forsikring'!B29+'Gjensidige Forsikring'!B37+'Gjensidige Forsikring'!B87+'Gjensidige Forsikring'!B135</f>
        <v>0</v>
      </c>
      <c r="H15" s="176">
        <f>'Gjensidige Forsikring'!C10+'Gjensidige Forsikring'!C29+'Gjensidige Forsikring'!C37+'Gjensidige Forsikring'!C87+'Gjensidige Forsikring'!C135</f>
        <v>0</v>
      </c>
      <c r="I15" s="104"/>
      <c r="J15" s="410">
        <f t="shared" si="7"/>
        <v>0</v>
      </c>
      <c r="K15" s="87" t="s">
        <v>135</v>
      </c>
      <c r="L15" s="223">
        <f t="shared" ca="1" si="0"/>
        <v>0</v>
      </c>
      <c r="M15" s="221">
        <f t="shared" ca="1" si="1"/>
        <v>0</v>
      </c>
      <c r="N15" s="223">
        <f t="shared" ca="1" si="2"/>
        <v>0</v>
      </c>
      <c r="O15" s="221">
        <f t="shared" ca="1" si="3"/>
        <v>0</v>
      </c>
    </row>
    <row r="16" spans="1:16" ht="18.75" x14ac:dyDescent="0.3">
      <c r="A16" s="193" t="s">
        <v>94</v>
      </c>
      <c r="B16" s="176">
        <f>'Gjensidige Pensjon'!B7+'Gjensidige Pensjon'!B22+'Gjensidige Pensjon'!B36+'Gjensidige Pensjon'!B47+'Gjensidige Pensjon'!B66+'Gjensidige Pensjon'!B134</f>
        <v>276379</v>
      </c>
      <c r="C16" s="176">
        <f>'Gjensidige Pensjon'!C7+'Gjensidige Pensjon'!C22+'Gjensidige Pensjon'!C36+'Gjensidige Pensjon'!C47+'Gjensidige Pensjon'!C66+'Gjensidige Pensjon'!C134</f>
        <v>315310</v>
      </c>
      <c r="D16" s="104">
        <f t="shared" si="4"/>
        <v>14.1</v>
      </c>
      <c r="E16" s="410">
        <f t="shared" si="5"/>
        <v>0.88859323222572084</v>
      </c>
      <c r="F16" s="103"/>
      <c r="G16" s="176">
        <f>'Gjensidige Pensjon'!B10+'Gjensidige Pensjon'!B29+'Gjensidige Pensjon'!B37+'Gjensidige Pensjon'!B87+'Gjensidige Pensjon'!B135</f>
        <v>5705784</v>
      </c>
      <c r="H16" s="176">
        <f>'Gjensidige Pensjon'!C10+'Gjensidige Pensjon'!C29+'Gjensidige Pensjon'!C37+'Gjensidige Pensjon'!C87+'Gjensidige Pensjon'!C135</f>
        <v>6339478</v>
      </c>
      <c r="I16" s="104">
        <f t="shared" si="6"/>
        <v>11.1</v>
      </c>
      <c r="J16" s="410">
        <f t="shared" si="7"/>
        <v>0.63361704251450912</v>
      </c>
      <c r="K16" s="87" t="s">
        <v>143</v>
      </c>
      <c r="L16" s="223">
        <f t="shared" ca="1" si="0"/>
        <v>0</v>
      </c>
      <c r="M16" s="221">
        <f t="shared" ca="1" si="1"/>
        <v>0</v>
      </c>
      <c r="N16" s="223">
        <f t="shared" ca="1" si="2"/>
        <v>0</v>
      </c>
      <c r="O16" s="221">
        <f t="shared" ca="1" si="3"/>
        <v>0</v>
      </c>
    </row>
    <row r="17" spans="1:21" ht="18.75" x14ac:dyDescent="0.3">
      <c r="A17" s="193" t="s">
        <v>95</v>
      </c>
      <c r="B17" s="176">
        <f>'Handelsbanken Liv'!B7+'Handelsbanken Liv'!B22+'Handelsbanken Liv'!B36+'Handelsbanken Liv'!B47+'Handelsbanken Liv'!B66+'Handelsbanken Liv'!B134</f>
        <v>19906</v>
      </c>
      <c r="C17" s="176">
        <f>'Handelsbanken Liv'!C7+'Handelsbanken Liv'!C22+'Handelsbanken Liv'!C36+'Handelsbanken Liv'!C47+'Handelsbanken Liv'!C66+'Handelsbanken Liv'!C134</f>
        <v>19122</v>
      </c>
      <c r="D17" s="104">
        <f t="shared" si="4"/>
        <v>-3.9</v>
      </c>
      <c r="E17" s="410">
        <f t="shared" si="5"/>
        <v>5.3888807163173492E-2</v>
      </c>
      <c r="F17" s="103"/>
      <c r="G17" s="176">
        <f>'Handelsbanken Liv'!B10+'Handelsbanken Liv'!B29+'Handelsbanken Liv'!B37+'Handelsbanken Liv'!B87+'Handelsbanken Liv'!B135</f>
        <v>27134</v>
      </c>
      <c r="H17" s="176">
        <f>'Handelsbanken Liv'!C10+'Handelsbanken Liv'!C29+'Handelsbanken Liv'!C37+'Handelsbanken Liv'!C87+'Handelsbanken Liv'!C135</f>
        <v>22086</v>
      </c>
      <c r="I17" s="104">
        <f t="shared" si="6"/>
        <v>-18.600000000000001</v>
      </c>
      <c r="J17" s="410">
        <f t="shared" si="7"/>
        <v>2.2074476796000316E-3</v>
      </c>
      <c r="K17" s="139"/>
      <c r="L17" s="223">
        <f t="shared" ca="1" si="0"/>
        <v>0</v>
      </c>
      <c r="M17" s="221">
        <f t="shared" ca="1" si="1"/>
        <v>0</v>
      </c>
      <c r="N17" s="223">
        <f t="shared" ca="1" si="2"/>
        <v>0</v>
      </c>
      <c r="O17" s="221">
        <f t="shared" ca="1" si="3"/>
        <v>0</v>
      </c>
    </row>
    <row r="18" spans="1:21" ht="18.75" x14ac:dyDescent="0.3">
      <c r="A18" s="193" t="s">
        <v>96</v>
      </c>
      <c r="B18" s="176">
        <f>'If Skadeforsikring NUF'!B7+'If Skadeforsikring NUF'!B22+'If Skadeforsikring NUF'!B36+'If Skadeforsikring NUF'!B47+'If Skadeforsikring NUF'!B66+'If Skadeforsikring NUF'!B134</f>
        <v>286954.01899999997</v>
      </c>
      <c r="C18" s="176">
        <f>'If Skadeforsikring NUF'!C7+'If Skadeforsikring NUF'!C22+'If Skadeforsikring NUF'!C36+'If Skadeforsikring NUF'!C47+'If Skadeforsikring NUF'!C66+'If Skadeforsikring NUF'!C134</f>
        <v>273642.10161000001</v>
      </c>
      <c r="D18" s="104">
        <f t="shared" si="4"/>
        <v>-4.5999999999999996</v>
      </c>
      <c r="E18" s="410">
        <f t="shared" si="5"/>
        <v>0.77116653307116501</v>
      </c>
      <c r="F18" s="103"/>
      <c r="G18" s="176">
        <f>'If Skadeforsikring NUF'!B10+'If Skadeforsikring NUF'!B29+'If Skadeforsikring NUF'!B37+'If Skadeforsikring NUF'!B87+'If Skadeforsikring NUF'!B135</f>
        <v>0</v>
      </c>
      <c r="H18" s="176">
        <f>'If Skadeforsikring NUF'!C10+'If Skadeforsikring NUF'!C29+'If Skadeforsikring NUF'!C37+'If Skadeforsikring NUF'!C87+'If Skadeforsikring NUF'!C135</f>
        <v>0</v>
      </c>
      <c r="I18" s="104"/>
      <c r="J18" s="410">
        <f t="shared" si="7"/>
        <v>0</v>
      </c>
      <c r="K18" s="139"/>
      <c r="L18" s="223">
        <f t="shared" ca="1" si="0"/>
        <v>0</v>
      </c>
      <c r="M18" s="221">
        <f t="shared" ca="1" si="1"/>
        <v>0</v>
      </c>
      <c r="N18" s="223">
        <f t="shared" ca="1" si="2"/>
        <v>0</v>
      </c>
      <c r="O18" s="221">
        <f t="shared" ca="1" si="3"/>
        <v>0</v>
      </c>
    </row>
    <row r="19" spans="1:21" ht="18.75" x14ac:dyDescent="0.3">
      <c r="A19" s="193" t="s">
        <v>64</v>
      </c>
      <c r="B19" s="176">
        <f>KLP!B7+KLP!B22+KLP!B36+KLP!B47+KLP!B66+KLP!B134</f>
        <v>14896769.38098</v>
      </c>
      <c r="C19" s="176">
        <f>KLP!C7+KLP!C22+KLP!C36+KLP!C47+KLP!C66+KLP!C134</f>
        <v>21895155.24456</v>
      </c>
      <c r="D19" s="104">
        <f t="shared" si="4"/>
        <v>47</v>
      </c>
      <c r="E19" s="410">
        <f t="shared" si="5"/>
        <v>61.703995334266317</v>
      </c>
      <c r="F19" s="103"/>
      <c r="G19" s="176">
        <f>KLP!B10+KLP!B29+KLP!B37+KLP!B87+KLP!B135</f>
        <v>432230923.24921</v>
      </c>
      <c r="H19" s="176">
        <f>KLP!C10+KLP!C29+KLP!C37+KLP!C87+KLP!C135</f>
        <v>465567937.94161999</v>
      </c>
      <c r="I19" s="104">
        <f t="shared" si="6"/>
        <v>7.7</v>
      </c>
      <c r="J19" s="410">
        <f t="shared" si="7"/>
        <v>46.532503137978829</v>
      </c>
      <c r="K19" s="139"/>
      <c r="L19" s="223">
        <f t="shared" ca="1" si="0"/>
        <v>0</v>
      </c>
      <c r="M19" s="221">
        <f t="shared" ca="1" si="1"/>
        <v>0</v>
      </c>
      <c r="N19" s="223">
        <f t="shared" ca="1" si="2"/>
        <v>0</v>
      </c>
      <c r="O19" s="221">
        <f t="shared" ca="1" si="3"/>
        <v>0</v>
      </c>
    </row>
    <row r="20" spans="1:21" ht="18.75" x14ac:dyDescent="0.3">
      <c r="A20" s="108" t="s">
        <v>97</v>
      </c>
      <c r="B20" s="176">
        <f>'KLP Bedriftspensjon AS'!B7+'KLP Bedriftspensjon AS'!B22+'KLP Bedriftspensjon AS'!B36+'KLP Bedriftspensjon AS'!B47+'KLP Bedriftspensjon AS'!B66+'KLP Bedriftspensjon AS'!B134</f>
        <v>42087</v>
      </c>
      <c r="C20" s="176">
        <f>'KLP Bedriftspensjon AS'!C7+'KLP Bedriftspensjon AS'!C22+'KLP Bedriftspensjon AS'!C36+'KLP Bedriftspensjon AS'!C47+'KLP Bedriftspensjon AS'!C66+'KLP Bedriftspensjon AS'!C134</f>
        <v>46821</v>
      </c>
      <c r="D20" s="104">
        <f t="shared" si="4"/>
        <v>11.2</v>
      </c>
      <c r="E20" s="410">
        <f t="shared" si="5"/>
        <v>0.13194895095633019</v>
      </c>
      <c r="F20" s="103"/>
      <c r="G20" s="176">
        <f>'KLP Bedriftspensjon AS'!B10+'KLP Bedriftspensjon AS'!B29+'KLP Bedriftspensjon AS'!B37+'KLP Bedriftspensjon AS'!B87+'KLP Bedriftspensjon AS'!B135</f>
        <v>1534741</v>
      </c>
      <c r="H20" s="176">
        <f>'KLP Bedriftspensjon AS'!C10+'KLP Bedriftspensjon AS'!C29+'KLP Bedriftspensjon AS'!C37+'KLP Bedriftspensjon AS'!C87+'KLP Bedriftspensjon AS'!C135</f>
        <v>1675895</v>
      </c>
      <c r="I20" s="104">
        <f t="shared" si="6"/>
        <v>9.1999999999999993</v>
      </c>
      <c r="J20" s="410">
        <f t="shared" si="7"/>
        <v>0.16750206144178642</v>
      </c>
      <c r="K20" s="139"/>
      <c r="L20" s="223">
        <f t="shared" ca="1" si="0"/>
        <v>0</v>
      </c>
      <c r="M20" s="221">
        <f t="shared" ca="1" si="1"/>
        <v>0</v>
      </c>
      <c r="N20" s="223">
        <f t="shared" ca="1" si="2"/>
        <v>0</v>
      </c>
      <c r="O20" s="221">
        <f t="shared" ca="1" si="3"/>
        <v>0</v>
      </c>
    </row>
    <row r="21" spans="1:21" ht="18.75" x14ac:dyDescent="0.3">
      <c r="A21" s="108" t="s">
        <v>98</v>
      </c>
      <c r="B21" s="176">
        <f>'KLP Skadeforsikring AS'!B7+'KLP Skadeforsikring AS'!B22+'KLP Skadeforsikring AS'!B36+'KLP Skadeforsikring AS'!B47+'KLP Skadeforsikring AS'!B66+'KLP Skadeforsikring AS'!B134</f>
        <v>128824.133</v>
      </c>
      <c r="C21" s="176">
        <f>'KLP Skadeforsikring AS'!C7+'KLP Skadeforsikring AS'!C22+'KLP Skadeforsikring AS'!C36+'KLP Skadeforsikring AS'!C47+'KLP Skadeforsikring AS'!C66+'KLP Skadeforsikring AS'!C134</f>
        <v>119515</v>
      </c>
      <c r="D21" s="104">
        <f t="shared" si="4"/>
        <v>-7.2</v>
      </c>
      <c r="E21" s="410">
        <f t="shared" si="5"/>
        <v>0.33681209016351216</v>
      </c>
      <c r="F21" s="103"/>
      <c r="G21" s="176">
        <f>'KLP Skadeforsikring AS'!B10+'KLP Skadeforsikring AS'!B29+'KLP Skadeforsikring AS'!B37+'KLP Skadeforsikring AS'!B87+'KLP Skadeforsikring AS'!B135</f>
        <v>6608</v>
      </c>
      <c r="H21" s="176">
        <f>'KLP Skadeforsikring AS'!C10+'KLP Skadeforsikring AS'!C29+'KLP Skadeforsikring AS'!C37+'KLP Skadeforsikring AS'!C87+'KLP Skadeforsikring AS'!C135</f>
        <v>14510</v>
      </c>
      <c r="I21" s="104">
        <f t="shared" si="6"/>
        <v>119.6</v>
      </c>
      <c r="J21" s="410">
        <f t="shared" si="7"/>
        <v>1.4502429516886923E-3</v>
      </c>
      <c r="K21" s="139"/>
      <c r="L21" s="223">
        <f t="shared" ca="1" si="0"/>
        <v>0</v>
      </c>
      <c r="M21" s="221">
        <f t="shared" ca="1" si="1"/>
        <v>0</v>
      </c>
      <c r="N21" s="223">
        <f t="shared" ca="1" si="2"/>
        <v>0</v>
      </c>
      <c r="O21" s="221">
        <f t="shared" ca="1" si="3"/>
        <v>0</v>
      </c>
    </row>
    <row r="22" spans="1:21" ht="18.75" x14ac:dyDescent="0.3">
      <c r="A22" s="108" t="s">
        <v>99</v>
      </c>
      <c r="B22" s="176">
        <f>'Landbruksforsikring AS'!B7+'Landbruksforsikring AS'!B22+'Landbruksforsikring AS'!B36+'Landbruksforsikring AS'!B47+'Landbruksforsikring AS'!B66+'Landbruksforsikring AS'!B134</f>
        <v>24256</v>
      </c>
      <c r="C22" s="176">
        <f>'Landbruksforsikring AS'!C7+'Landbruksforsikring AS'!C22+'Landbruksforsikring AS'!C36+'Landbruksforsikring AS'!C47+'Landbruksforsikring AS'!C66+'Landbruksforsikring AS'!C134</f>
        <v>23683</v>
      </c>
      <c r="D22" s="104">
        <f t="shared" si="4"/>
        <v>-2.4</v>
      </c>
      <c r="E22" s="410">
        <f t="shared" si="5"/>
        <v>6.6742423389051245E-2</v>
      </c>
      <c r="F22" s="103"/>
      <c r="G22" s="176">
        <f>'Landbruksforsikring AS'!B10+'Landbruksforsikring AS'!B29+'Landbruksforsikring AS'!B37+'Landbruksforsikring AS'!B87+'Landbruksforsikring AS'!B135</f>
        <v>0</v>
      </c>
      <c r="H22" s="176">
        <f>'Landbruksforsikring AS'!C10+'Landbruksforsikring AS'!C29+'Landbruksforsikring AS'!C37+'Landbruksforsikring AS'!C87+'Landbruksforsikring AS'!C135</f>
        <v>0</v>
      </c>
      <c r="I22" s="104"/>
      <c r="J22" s="410">
        <f t="shared" si="7"/>
        <v>0</v>
      </c>
      <c r="K22" s="139"/>
      <c r="L22" s="223">
        <f t="shared" ca="1" si="0"/>
        <v>0</v>
      </c>
      <c r="M22" s="221">
        <f t="shared" ca="1" si="1"/>
        <v>0</v>
      </c>
      <c r="N22" s="223">
        <f t="shared" ca="1" si="2"/>
        <v>0</v>
      </c>
      <c r="O22" s="221">
        <f t="shared" ca="1" si="3"/>
        <v>0</v>
      </c>
    </row>
    <row r="23" spans="1:21" ht="18.75" x14ac:dyDescent="0.3">
      <c r="A23" s="193" t="s">
        <v>100</v>
      </c>
      <c r="B23" s="176">
        <f>'NEMI Forsikring'!B7+'NEMI Forsikring'!B22+'NEMI Forsikring'!B36+'NEMI Forsikring'!B47+'NEMI Forsikring'!B66+'NEMI Forsikring'!B134</f>
        <v>2011</v>
      </c>
      <c r="C23" s="176">
        <f>'NEMI Forsikring'!C7+'NEMI Forsikring'!C22+'NEMI Forsikring'!C36+'NEMI Forsikring'!C47+'NEMI Forsikring'!C66+'NEMI Forsikring'!C134</f>
        <v>1012</v>
      </c>
      <c r="D23" s="104">
        <f t="shared" si="4"/>
        <v>-49.7</v>
      </c>
      <c r="E23" s="410">
        <f t="shared" si="5"/>
        <v>2.8519753607955012E-3</v>
      </c>
      <c r="F23" s="103"/>
      <c r="G23" s="176">
        <f>'NEMI Forsikring'!B10+'NEMI Forsikring'!B29+'NEMI Forsikring'!B37+'NEMI Forsikring'!B87+'NEMI Forsikring'!B135</f>
        <v>0</v>
      </c>
      <c r="H23" s="176">
        <f>'NEMI Forsikring'!C10+'NEMI Forsikring'!C29+'NEMI Forsikring'!C37+'NEMI Forsikring'!C87+'NEMI Forsikring'!C135</f>
        <v>0</v>
      </c>
      <c r="I23" s="104"/>
      <c r="J23" s="410">
        <f t="shared" si="7"/>
        <v>0</v>
      </c>
      <c r="K23" s="139"/>
      <c r="L23" s="223">
        <f t="shared" ca="1" si="0"/>
        <v>0</v>
      </c>
      <c r="M23" s="221">
        <f t="shared" ca="1" si="1"/>
        <v>0</v>
      </c>
      <c r="N23" s="223">
        <f t="shared" ca="1" si="2"/>
        <v>0</v>
      </c>
      <c r="O23" s="221">
        <f t="shared" ca="1" si="3"/>
        <v>0</v>
      </c>
    </row>
    <row r="24" spans="1:21" ht="18.75" x14ac:dyDescent="0.3">
      <c r="A24" s="108" t="s">
        <v>101</v>
      </c>
      <c r="B24" s="176">
        <f>'Nordea Liv '!B7+'Nordea Liv '!B22+'Nordea Liv '!B36+'Nordea Liv '!B47+'Nordea Liv '!B66+'Nordea Liv '!B134</f>
        <v>1055831.3638755032</v>
      </c>
      <c r="C24" s="176">
        <f>'Nordea Liv '!C7+'Nordea Liv '!C22+'Nordea Liv '!C36+'Nordea Liv '!C47+'Nordea Liv '!C66+'Nordea Liv '!C134</f>
        <v>911121.95053652162</v>
      </c>
      <c r="D24" s="104">
        <f t="shared" si="4"/>
        <v>-13.7</v>
      </c>
      <c r="E24" s="410">
        <f t="shared" si="5"/>
        <v>2.5676851320257876</v>
      </c>
      <c r="F24" s="103"/>
      <c r="G24" s="177">
        <f>'Nordea Liv '!B10+'Nordea Liv '!B29+'Nordea Liv '!B37+'Nordea Liv '!B87+'Nordea Liv '!B135</f>
        <v>49326979.999999985</v>
      </c>
      <c r="H24" s="177">
        <f>'Nordea Liv '!C10+'Nordea Liv '!C29+'Nordea Liv '!C37+'Nordea Liv '!C87+'Nordea Liv '!C135</f>
        <v>49965829.999989569</v>
      </c>
      <c r="I24" s="104">
        <f t="shared" si="6"/>
        <v>1.3</v>
      </c>
      <c r="J24" s="410">
        <f t="shared" si="7"/>
        <v>4.9939760704865801</v>
      </c>
      <c r="K24" s="139"/>
      <c r="L24" s="223">
        <f t="shared" ca="1" si="0"/>
        <v>0</v>
      </c>
      <c r="M24" s="221">
        <f t="shared" ca="1" si="1"/>
        <v>0</v>
      </c>
      <c r="N24" s="223">
        <f t="shared" ca="1" si="2"/>
        <v>0</v>
      </c>
      <c r="O24" s="221">
        <f t="shared" ca="1" si="3"/>
        <v>0</v>
      </c>
    </row>
    <row r="25" spans="1:21" ht="18.75" x14ac:dyDescent="0.3">
      <c r="A25" s="108" t="s">
        <v>102</v>
      </c>
      <c r="B25" s="176">
        <f>'Oslo Pensjonsforsikring'!B7+'Oslo Pensjonsforsikring'!B22+'Oslo Pensjonsforsikring'!B36+'Oslo Pensjonsforsikring'!B47+'Oslo Pensjonsforsikring'!B66+'Oslo Pensjonsforsikring'!B134</f>
        <v>1524757</v>
      </c>
      <c r="C25" s="176">
        <f>'Oslo Pensjonsforsikring'!C7+'Oslo Pensjonsforsikring'!C22+'Oslo Pensjonsforsikring'!C36+'Oslo Pensjonsforsikring'!C47+'Oslo Pensjonsforsikring'!C66+'Oslo Pensjonsforsikring'!C134</f>
        <v>1444566</v>
      </c>
      <c r="D25" s="104">
        <f t="shared" si="4"/>
        <v>-5.3</v>
      </c>
      <c r="E25" s="410">
        <f t="shared" si="5"/>
        <v>4.0710144654574245</v>
      </c>
      <c r="F25" s="103"/>
      <c r="G25" s="176">
        <f>'Oslo Pensjonsforsikring'!B10+'Oslo Pensjonsforsikring'!B29+'Oslo Pensjonsforsikring'!B37+'Oslo Pensjonsforsikring'!B87+'Oslo Pensjonsforsikring'!B135</f>
        <v>66551653</v>
      </c>
      <c r="H25" s="176">
        <f>'Oslo Pensjonsforsikring'!C10+'Oslo Pensjonsforsikring'!C29+'Oslo Pensjonsforsikring'!C37+'Oslo Pensjonsforsikring'!C87+'Oslo Pensjonsforsikring'!C135</f>
        <v>72102299</v>
      </c>
      <c r="I25" s="104">
        <f t="shared" si="6"/>
        <v>8.3000000000000007</v>
      </c>
      <c r="J25" s="410">
        <f t="shared" si="7"/>
        <v>7.2064680169056263</v>
      </c>
      <c r="K25" s="139"/>
      <c r="L25" s="223">
        <f t="shared" ca="1" si="0"/>
        <v>0</v>
      </c>
      <c r="M25" s="221">
        <f t="shared" ca="1" si="1"/>
        <v>0</v>
      </c>
      <c r="N25" s="223">
        <f t="shared" ca="1" si="2"/>
        <v>0</v>
      </c>
      <c r="O25" s="221">
        <f t="shared" ca="1" si="3"/>
        <v>0</v>
      </c>
    </row>
    <row r="26" spans="1:21" ht="18.75" x14ac:dyDescent="0.3">
      <c r="A26" s="108" t="s">
        <v>360</v>
      </c>
      <c r="B26" s="176">
        <f>'Protector Forsikring'!B7+'Protector Forsikring'!B22+'Protector Forsikring'!B36+'Protector Forsikring'!B47+'Protector Forsikring'!B66+'Protector Forsikring'!B134</f>
        <v>0</v>
      </c>
      <c r="C26" s="176">
        <f>'Protector Forsikring'!C7+'Protector Forsikring'!C22+'Protector Forsikring'!C36+'Protector Forsikring'!C47+'Protector Forsikring'!C66+'Protector Forsikring'!C134</f>
        <v>251893.27284613601</v>
      </c>
      <c r="D26" s="104" t="str">
        <f t="shared" si="4"/>
        <v xml:space="preserve">    ---- </v>
      </c>
      <c r="E26" s="410">
        <f t="shared" si="5"/>
        <v>0.70987490880169801</v>
      </c>
      <c r="F26" s="103"/>
      <c r="G26" s="176">
        <f>'Protector Forsikring'!B10+'Protector Forsikring'!B29+'Protector Forsikring'!B37+'Protector Forsikring'!B87+'Protector Forsikring'!B135</f>
        <v>0</v>
      </c>
      <c r="H26" s="176">
        <f>'Protector Forsikring'!C10+'Protector Forsikring'!C29+'Protector Forsikring'!C37+'Protector Forsikring'!C87+'Protector Forsikring'!C135</f>
        <v>0</v>
      </c>
      <c r="I26" s="104"/>
      <c r="J26" s="410">
        <f t="shared" si="7"/>
        <v>0</v>
      </c>
      <c r="K26" s="139"/>
      <c r="L26" s="223">
        <f t="shared" ca="1" si="0"/>
        <v>0</v>
      </c>
      <c r="M26" s="221">
        <f t="shared" ca="1" si="1"/>
        <v>0</v>
      </c>
      <c r="N26" s="223">
        <f t="shared" ca="1" si="2"/>
        <v>0</v>
      </c>
      <c r="O26" s="221">
        <f t="shared" ca="1" si="3"/>
        <v>0</v>
      </c>
    </row>
    <row r="27" spans="1:21" ht="18.75" x14ac:dyDescent="0.3">
      <c r="A27" s="193" t="s">
        <v>71</v>
      </c>
      <c r="B27" s="176">
        <f>'Sparebank 1'!B7+'Sparebank 1'!B22+'Sparebank 1'!B36+'Sparebank 1'!B47+'Sparebank 1'!B66+'Sparebank 1'!B134</f>
        <v>1488344.30137</v>
      </c>
      <c r="C27" s="176">
        <f>'Sparebank 1'!C7+'Sparebank 1'!C22+'Sparebank 1'!C36+'Sparebank 1'!C47+'Sparebank 1'!C66+'Sparebank 1'!C134</f>
        <v>1452699.33066</v>
      </c>
      <c r="D27" s="104">
        <f t="shared" si="4"/>
        <v>-2.4</v>
      </c>
      <c r="E27" s="410">
        <f t="shared" si="5"/>
        <v>4.0939354720221708</v>
      </c>
      <c r="F27" s="103"/>
      <c r="G27" s="176">
        <f>'Sparebank 1'!B10+'Sparebank 1'!B29+'Sparebank 1'!B37+'Sparebank 1'!B87+'Sparebank 1'!B135</f>
        <v>18002122.574650001</v>
      </c>
      <c r="H27" s="176">
        <f>'Sparebank 1'!C10+'Sparebank 1'!C29+'Sparebank 1'!C37+'Sparebank 1'!C87+'Sparebank 1'!C135</f>
        <v>19103233.845959999</v>
      </c>
      <c r="I27" s="104">
        <f t="shared" si="6"/>
        <v>6.1</v>
      </c>
      <c r="J27" s="410">
        <f t="shared" si="7"/>
        <v>1.9093266877714925</v>
      </c>
      <c r="K27" s="139"/>
      <c r="L27" s="223">
        <f t="shared" ca="1" si="0"/>
        <v>0</v>
      </c>
      <c r="M27" s="221">
        <f t="shared" ca="1" si="1"/>
        <v>0</v>
      </c>
      <c r="N27" s="223">
        <f t="shared" ca="1" si="2"/>
        <v>0</v>
      </c>
      <c r="O27" s="221">
        <f t="shared" ca="1" si="3"/>
        <v>0</v>
      </c>
    </row>
    <row r="28" spans="1:21" ht="18.75" x14ac:dyDescent="0.3">
      <c r="A28" s="193" t="s">
        <v>103</v>
      </c>
      <c r="B28" s="176">
        <f>'Storebrand Livsforsikring'!B7+'Storebrand Livsforsikring'!B22+'Storebrand Livsforsikring'!B36+'Storebrand Livsforsikring'!B47+'Storebrand Livsforsikring'!B66+'Storebrand Livsforsikring'!B134</f>
        <v>3684464.4149999996</v>
      </c>
      <c r="C28" s="176">
        <f>'Storebrand Livsforsikring'!C7+'Storebrand Livsforsikring'!C22+'Storebrand Livsforsikring'!C36+'Storebrand Livsforsikring'!C47+'Storebrand Livsforsikring'!C66+'Storebrand Livsforsikring'!C134</f>
        <v>3517282.2279999997</v>
      </c>
      <c r="D28" s="104">
        <f t="shared" si="4"/>
        <v>-4.5</v>
      </c>
      <c r="E28" s="410">
        <f t="shared" si="5"/>
        <v>9.9122551889524733</v>
      </c>
      <c r="F28" s="103"/>
      <c r="G28" s="176">
        <f>'Storebrand Livsforsikring'!B10+'Storebrand Livsforsikring'!B29+'Storebrand Livsforsikring'!B37+'Storebrand Livsforsikring'!B87+'Storebrand Livsforsikring'!B135</f>
        <v>179546571.70300001</v>
      </c>
      <c r="H28" s="176">
        <f>'Storebrand Livsforsikring'!C10+'Storebrand Livsforsikring'!C29+'Storebrand Livsforsikring'!C37+'Storebrand Livsforsikring'!C87+'Storebrand Livsforsikring'!C135</f>
        <v>181759928.14200002</v>
      </c>
      <c r="I28" s="104">
        <f t="shared" si="6"/>
        <v>1.2</v>
      </c>
      <c r="J28" s="410">
        <f t="shared" si="7"/>
        <v>18.166509626973031</v>
      </c>
      <c r="K28" s="139"/>
      <c r="L28" s="223">
        <f t="shared" ca="1" si="0"/>
        <v>0</v>
      </c>
      <c r="M28" s="221">
        <f t="shared" ca="1" si="1"/>
        <v>0</v>
      </c>
      <c r="N28" s="223">
        <f t="shared" ca="1" si="2"/>
        <v>0</v>
      </c>
      <c r="O28" s="221">
        <f t="shared" ca="1" si="3"/>
        <v>0</v>
      </c>
    </row>
    <row r="29" spans="1:21" ht="18.75" x14ac:dyDescent="0.3">
      <c r="A29" s="193" t="s">
        <v>104</v>
      </c>
      <c r="B29" s="176">
        <f>'Telenor Forsikring'!B7+'Telenor Forsikring'!B22+'Telenor Forsikring'!B36+'Telenor Forsikring'!B47+'Telenor Forsikring'!B66+'Telenor Forsikring'!B134</f>
        <v>23751</v>
      </c>
      <c r="C29" s="176">
        <f>'Telenor Forsikring'!C7+'Telenor Forsikring'!C22+'Telenor Forsikring'!C36+'Telenor Forsikring'!C47+'Telenor Forsikring'!C66+'Telenor Forsikring'!C134</f>
        <v>20446</v>
      </c>
      <c r="D29" s="104">
        <f t="shared" si="4"/>
        <v>-13.9</v>
      </c>
      <c r="E29" s="410">
        <f t="shared" si="5"/>
        <v>5.7620047654965235E-2</v>
      </c>
      <c r="F29" s="103"/>
      <c r="G29" s="176">
        <f>'Telenor Forsikring'!B10+'Telenor Forsikring'!B29+'Telenor Forsikring'!B37+'Telenor Forsikring'!B87+'Telenor Forsikring'!B135</f>
        <v>0</v>
      </c>
      <c r="H29" s="176">
        <f>'Telenor Forsikring'!C10+'Telenor Forsikring'!C29+'Telenor Forsikring'!C37+'Telenor Forsikring'!C87+'Telenor Forsikring'!C135</f>
        <v>0</v>
      </c>
      <c r="I29" s="104"/>
      <c r="J29" s="410">
        <f t="shared" si="7"/>
        <v>0</v>
      </c>
      <c r="K29" s="207"/>
      <c r="L29" s="223">
        <f t="shared" ca="1" si="0"/>
        <v>0</v>
      </c>
      <c r="M29" s="221">
        <f t="shared" ca="1" si="1"/>
        <v>0</v>
      </c>
      <c r="N29" s="223">
        <f t="shared" ca="1" si="2"/>
        <v>0</v>
      </c>
      <c r="O29" s="221">
        <f t="shared" ca="1" si="3"/>
        <v>0</v>
      </c>
    </row>
    <row r="30" spans="1:21" ht="18.75" x14ac:dyDescent="0.3">
      <c r="A30" s="193" t="s">
        <v>105</v>
      </c>
      <c r="B30" s="176">
        <f>'Tryg Forsikring'!B7+'Tryg Forsikring'!B22+'Tryg Forsikring'!B36+'Tryg Forsikring'!B47+'Tryg Forsikring'!B66+'Tryg Forsikring'!B134</f>
        <v>458748.43799999997</v>
      </c>
      <c r="C30" s="176">
        <f>'Tryg Forsikring'!C7+'Tryg Forsikring'!C22+'Tryg Forsikring'!C36+'Tryg Forsikring'!C47+'Tryg Forsikring'!C66+'Tryg Forsikring'!C134</f>
        <v>458835</v>
      </c>
      <c r="D30" s="104">
        <f t="shared" si="4"/>
        <v>0</v>
      </c>
      <c r="E30" s="410">
        <f t="shared" si="5"/>
        <v>1.2930692832713477</v>
      </c>
      <c r="F30" s="103"/>
      <c r="G30" s="176">
        <f>'Tryg Forsikring'!B10+'Tryg Forsikring'!B29+'Tryg Forsikring'!B37+'Tryg Forsikring'!B87+'Tryg Forsikring'!B135</f>
        <v>0</v>
      </c>
      <c r="H30" s="176">
        <f>'Tryg Forsikring'!C10+'Tryg Forsikring'!C29+'Tryg Forsikring'!C37+'Tryg Forsikring'!C87+'Tryg Forsikring'!C135</f>
        <v>0</v>
      </c>
      <c r="I30" s="104"/>
      <c r="J30" s="410">
        <f t="shared" si="7"/>
        <v>0</v>
      </c>
      <c r="K30" s="207"/>
      <c r="L30" s="223">
        <f t="shared" ca="1" si="0"/>
        <v>0</v>
      </c>
      <c r="M30" s="221">
        <f t="shared" ca="1" si="1"/>
        <v>0</v>
      </c>
      <c r="N30" s="223">
        <f t="shared" ca="1" si="2"/>
        <v>0</v>
      </c>
      <c r="O30" s="221">
        <f t="shared" ca="1" si="3"/>
        <v>0</v>
      </c>
    </row>
    <row r="31" spans="1:21" s="111" customFormat="1" ht="18.75" x14ac:dyDescent="0.3">
      <c r="A31" s="137" t="s">
        <v>106</v>
      </c>
      <c r="B31" s="178">
        <f>SUM(B9:B30)</f>
        <v>29005398.742225505</v>
      </c>
      <c r="C31" s="242">
        <f>SUM(C9:C30)</f>
        <v>35484177.52521266</v>
      </c>
      <c r="D31" s="104">
        <f t="shared" si="4"/>
        <v>22.3</v>
      </c>
      <c r="E31" s="411">
        <f>SUM(E9:E30)</f>
        <v>99.999999999999957</v>
      </c>
      <c r="F31" s="109"/>
      <c r="G31" s="178">
        <f>SUM(G9:G30)</f>
        <v>957859257.73785996</v>
      </c>
      <c r="H31" s="178">
        <f>SUM(H9:H30)</f>
        <v>1000522014.8185697</v>
      </c>
      <c r="I31" s="104">
        <f t="shared" si="6"/>
        <v>4.5</v>
      </c>
      <c r="J31" s="411">
        <f>SUM(J9:J30)</f>
        <v>100</v>
      </c>
      <c r="K31" s="209"/>
      <c r="L31" s="223">
        <f ca="1">SUM(L9:L30)</f>
        <v>0</v>
      </c>
      <c r="M31" s="221">
        <f ca="1">SUM(M9:M30)</f>
        <v>0</v>
      </c>
      <c r="N31" s="223">
        <f ca="1">SUM(N9:N30)</f>
        <v>0</v>
      </c>
      <c r="O31" s="221">
        <f ca="1">SUM(O9:O30)</f>
        <v>0</v>
      </c>
      <c r="U31" s="205"/>
    </row>
    <row r="32" spans="1:21" ht="18.75" x14ac:dyDescent="0.3">
      <c r="A32" s="86"/>
      <c r="B32" s="176"/>
      <c r="C32" s="139"/>
      <c r="D32" s="104"/>
      <c r="E32" s="410"/>
      <c r="F32" s="103"/>
      <c r="G32" s="176"/>
      <c r="H32" s="103"/>
      <c r="I32" s="104"/>
      <c r="J32" s="410"/>
      <c r="K32" s="207"/>
      <c r="L32" s="220" t="s">
        <v>1</v>
      </c>
      <c r="M32" s="221"/>
      <c r="N32" s="223"/>
      <c r="O32" s="221"/>
    </row>
    <row r="33" spans="1:20" ht="18.75" x14ac:dyDescent="0.3">
      <c r="A33" s="101" t="s">
        <v>1</v>
      </c>
      <c r="B33" s="176"/>
      <c r="C33" s="139"/>
      <c r="D33" s="104"/>
      <c r="E33" s="410"/>
      <c r="F33" s="103"/>
      <c r="G33" s="176"/>
      <c r="H33" s="103"/>
      <c r="I33" s="104"/>
      <c r="J33" s="410"/>
      <c r="K33" s="207"/>
      <c r="L33" s="224">
        <v>2015</v>
      </c>
      <c r="M33" s="225">
        <v>2016</v>
      </c>
      <c r="N33" s="224">
        <v>2015</v>
      </c>
      <c r="O33" s="225">
        <v>2016</v>
      </c>
      <c r="P33" s="87" t="s">
        <v>148</v>
      </c>
    </row>
    <row r="34" spans="1:20" ht="18.75" x14ac:dyDescent="0.3">
      <c r="A34" s="107" t="s">
        <v>88</v>
      </c>
      <c r="B34" s="130">
        <f>'Danica Pensjonsforsikring'!F7+'Danica Pensjonsforsikring'!F22+'Danica Pensjonsforsikring'!F66+'Danica Pensjonsforsikring'!F134</f>
        <v>872284.58900000004</v>
      </c>
      <c r="C34" s="130">
        <f>'Danica Pensjonsforsikring'!G7+'Danica Pensjonsforsikring'!G22+'Danica Pensjonsforsikring'!G66+'Danica Pensjonsforsikring'!G134</f>
        <v>930551.38800000004</v>
      </c>
      <c r="D34" s="104">
        <f t="shared" ref="D34:D44" si="8">IF(B34=0, "    ---- ", IF(ABS(ROUND(100/B34*C34-100,1))&lt;999,ROUND(100/B34*C34-100,1),IF(ROUND(100/B34*C34-100,1)&gt;999,999,-999)))</f>
        <v>6.7</v>
      </c>
      <c r="E34" s="410">
        <f t="shared" ref="E34:E43" si="9">100/C$44*C34</f>
        <v>5.022580620061925</v>
      </c>
      <c r="F34" s="103"/>
      <c r="G34" s="176">
        <f>'Danica Pensjonsforsikring'!F10+'Danica Pensjonsforsikring'!F29+'Danica Pensjonsforsikring'!F87+'Danica Pensjonsforsikring'!F135</f>
        <v>15516241.074000001</v>
      </c>
      <c r="H34" s="176">
        <f>'Danica Pensjonsforsikring'!G10+'Danica Pensjonsforsikring'!G29+'Danica Pensjonsforsikring'!G87+'Danica Pensjonsforsikring'!G135</f>
        <v>17266330.386</v>
      </c>
      <c r="I34" s="104">
        <f t="shared" ref="I34:I44" si="10">IF(G34=0, "    ---- ", IF(ABS(ROUND(100/G34*H34-100,1))&lt;999,ROUND(100/G34*H34-100,1),IF(ROUND(100/G34*H34-100,1)&gt;999,999,-999)))</f>
        <v>11.3</v>
      </c>
      <c r="J34" s="410">
        <f t="shared" ref="J34:J43" si="11">100/H$44*H34</f>
        <v>5.521536307845972</v>
      </c>
      <c r="K34" s="207" t="s">
        <v>136</v>
      </c>
      <c r="L34" s="223">
        <f t="shared" ref="L34:L43" ca="1" si="12">INDIRECT("'" &amp; $A34 &amp; "'!" &amp; $P$33)</f>
        <v>0</v>
      </c>
      <c r="M34" s="221">
        <f t="shared" ref="M34:M43" ca="1" si="13">INDIRECT("'" &amp; $A34 &amp; "'!" &amp; $P$34)</f>
        <v>0</v>
      </c>
      <c r="N34" s="223">
        <f t="shared" ref="N34:N43" ca="1" si="14">INDIRECT("'" &amp; $A34 &amp; "'!" &amp; $P$35)</f>
        <v>0</v>
      </c>
      <c r="O34" s="221">
        <f t="shared" ref="O34:O43" ca="1" si="15">INDIRECT("'"&amp;$A34&amp;"'!"&amp;$P$36)</f>
        <v>0</v>
      </c>
      <c r="P34" s="87" t="s">
        <v>150</v>
      </c>
    </row>
    <row r="35" spans="1:20" ht="18.75" x14ac:dyDescent="0.3">
      <c r="A35" s="86" t="s">
        <v>89</v>
      </c>
      <c r="B35" s="130">
        <f>'DNB Livsforsikring'!F7+'DNB Livsforsikring'!F22+'DNB Livsforsikring'!F66+'DNB Livsforsikring'!F134</f>
        <v>4145174</v>
      </c>
      <c r="C35" s="130">
        <f>'DNB Livsforsikring'!G7+'DNB Livsforsikring'!G22+'DNB Livsforsikring'!G66+'DNB Livsforsikring'!G134</f>
        <v>4208747</v>
      </c>
      <c r="D35" s="104">
        <f t="shared" si="8"/>
        <v>1.5</v>
      </c>
      <c r="E35" s="410">
        <f t="shared" si="9"/>
        <v>22.716393086443677</v>
      </c>
      <c r="F35" s="103"/>
      <c r="G35" s="176">
        <f>'DNB Livsforsikring'!F10+'DNB Livsforsikring'!F29+'DNB Livsforsikring'!F87+'DNB Livsforsikring'!F135</f>
        <v>67680359</v>
      </c>
      <c r="H35" s="176">
        <f>'DNB Livsforsikring'!G10+'DNB Livsforsikring'!G29+'DNB Livsforsikring'!G87+'DNB Livsforsikring'!G135</f>
        <v>78277486.437999994</v>
      </c>
      <c r="I35" s="104">
        <f t="shared" si="10"/>
        <v>15.7</v>
      </c>
      <c r="J35" s="410">
        <f t="shared" si="11"/>
        <v>25.032069570774958</v>
      </c>
      <c r="K35" s="87" t="s">
        <v>144</v>
      </c>
      <c r="L35" s="223">
        <f t="shared" ca="1" si="12"/>
        <v>0</v>
      </c>
      <c r="M35" s="221">
        <f t="shared" ca="1" si="13"/>
        <v>0</v>
      </c>
      <c r="N35" s="223">
        <f t="shared" ca="1" si="14"/>
        <v>0</v>
      </c>
      <c r="O35" s="221">
        <f t="shared" ca="1" si="15"/>
        <v>0</v>
      </c>
      <c r="P35" s="87" t="s">
        <v>149</v>
      </c>
    </row>
    <row r="36" spans="1:20" ht="18.75" x14ac:dyDescent="0.3">
      <c r="A36" s="107" t="s">
        <v>91</v>
      </c>
      <c r="B36" s="130">
        <f>'Frende Livsforsikring'!F7+'Frende Livsforsikring'!F22+'Frende Livsforsikring'!F66+'Frende Livsforsikring'!F134</f>
        <v>168384</v>
      </c>
      <c r="C36" s="130">
        <f>'Frende Livsforsikring'!G7+'Frende Livsforsikring'!G22+'Frende Livsforsikring'!G66+'Frende Livsforsikring'!G134</f>
        <v>178293</v>
      </c>
      <c r="D36" s="104">
        <f t="shared" si="8"/>
        <v>5.9</v>
      </c>
      <c r="E36" s="410">
        <f t="shared" si="9"/>
        <v>0.962322960387332</v>
      </c>
      <c r="F36" s="103"/>
      <c r="G36" s="176">
        <f>'Frende Livsforsikring'!F10+'Frende Livsforsikring'!F29+'Frende Livsforsikring'!F87+'Frende Livsforsikring'!F135</f>
        <v>2925269</v>
      </c>
      <c r="H36" s="176">
        <f>'Frende Livsforsikring'!G10+'Frende Livsforsikring'!G29+'Frende Livsforsikring'!G87+'Frende Livsforsikring'!G135</f>
        <v>3320021</v>
      </c>
      <c r="I36" s="104">
        <f t="shared" si="10"/>
        <v>13.5</v>
      </c>
      <c r="J36" s="410">
        <f t="shared" si="11"/>
        <v>1.0616973082580914</v>
      </c>
      <c r="K36" s="87" t="s">
        <v>137</v>
      </c>
      <c r="L36" s="223">
        <f t="shared" ca="1" si="12"/>
        <v>0</v>
      </c>
      <c r="M36" s="221">
        <f t="shared" ca="1" si="13"/>
        <v>0</v>
      </c>
      <c r="N36" s="223">
        <f t="shared" ca="1" si="14"/>
        <v>0</v>
      </c>
      <c r="O36" s="221">
        <f t="shared" ca="1" si="15"/>
        <v>0</v>
      </c>
      <c r="P36" s="87" t="s">
        <v>151</v>
      </c>
    </row>
    <row r="37" spans="1:20" ht="18.75" x14ac:dyDescent="0.3">
      <c r="A37" s="107" t="s">
        <v>94</v>
      </c>
      <c r="B37" s="130">
        <f>'Gjensidige Pensjon'!F7+'Gjensidige Pensjon'!F22+'Gjensidige Pensjon'!F66+'Gjensidige Pensjon'!F134</f>
        <v>1226333</v>
      </c>
      <c r="C37" s="130">
        <f>'Gjensidige Pensjon'!G7+'Gjensidige Pensjon'!G22+'Gjensidige Pensjon'!G66+'Gjensidige Pensjon'!G134</f>
        <v>1378089</v>
      </c>
      <c r="D37" s="104">
        <f t="shared" si="8"/>
        <v>12.4</v>
      </c>
      <c r="E37" s="410">
        <f t="shared" si="9"/>
        <v>7.4381309762986652</v>
      </c>
      <c r="F37" s="103"/>
      <c r="G37" s="176">
        <f>'Gjensidige Pensjon'!F10+'Gjensidige Pensjon'!F29+'Gjensidige Pensjon'!F87+'Gjensidige Pensjon'!F135</f>
        <v>20522578</v>
      </c>
      <c r="H37" s="176">
        <f>'Gjensidige Pensjon'!G10+'Gjensidige Pensjon'!G29+'Gjensidige Pensjon'!G87+'Gjensidige Pensjon'!G135</f>
        <v>23904710</v>
      </c>
      <c r="I37" s="104">
        <f t="shared" si="10"/>
        <v>16.5</v>
      </c>
      <c r="J37" s="410">
        <f t="shared" si="11"/>
        <v>7.6443993160556145</v>
      </c>
      <c r="K37" s="87" t="s">
        <v>145</v>
      </c>
      <c r="L37" s="223">
        <f t="shared" ca="1" si="12"/>
        <v>0</v>
      </c>
      <c r="M37" s="221">
        <f t="shared" ca="1" si="13"/>
        <v>0</v>
      </c>
      <c r="N37" s="223">
        <f t="shared" ca="1" si="14"/>
        <v>0</v>
      </c>
      <c r="O37" s="221">
        <f t="shared" ca="1" si="15"/>
        <v>0</v>
      </c>
    </row>
    <row r="38" spans="1:20" ht="18.75" x14ac:dyDescent="0.3">
      <c r="A38" s="107" t="s">
        <v>64</v>
      </c>
      <c r="B38" s="130">
        <f>KLP!F7+KLP!F22+KLP!F66+KLP!F134</f>
        <v>52296.226000000002</v>
      </c>
      <c r="C38" s="130">
        <f>KLP!G7+KLP!G22+KLP!G66+KLP!G134</f>
        <v>90028.570999999996</v>
      </c>
      <c r="D38" s="104">
        <f t="shared" si="8"/>
        <v>72.2</v>
      </c>
      <c r="E38" s="410">
        <f t="shared" si="9"/>
        <v>0.48592239159227285</v>
      </c>
      <c r="F38" s="103"/>
      <c r="G38" s="176">
        <f>KLP!F10+KLP!F29+KLP!F87+KLP!F135</f>
        <v>2288839.25715</v>
      </c>
      <c r="H38" s="176">
        <f>KLP!G10+KLP!G29+KLP!G87+KLP!G135</f>
        <v>2451095.8211500002</v>
      </c>
      <c r="I38" s="104">
        <f t="shared" si="10"/>
        <v>7.1</v>
      </c>
      <c r="J38" s="410">
        <f t="shared" si="11"/>
        <v>0.78382692025068856</v>
      </c>
      <c r="K38" s="87" t="s">
        <v>138</v>
      </c>
      <c r="L38" s="223">
        <f t="shared" ca="1" si="12"/>
        <v>0</v>
      </c>
      <c r="M38" s="221">
        <f t="shared" ca="1" si="13"/>
        <v>0</v>
      </c>
      <c r="N38" s="223">
        <f t="shared" ca="1" si="14"/>
        <v>0</v>
      </c>
      <c r="O38" s="221">
        <f t="shared" ca="1" si="15"/>
        <v>0</v>
      </c>
    </row>
    <row r="39" spans="1:20" ht="18.75" x14ac:dyDescent="0.3">
      <c r="A39" s="107" t="s">
        <v>97</v>
      </c>
      <c r="B39" s="130">
        <f>'KLP Bedriftspensjon AS'!F7+'KLP Bedriftspensjon AS'!F22+'KLP Bedriftspensjon AS'!F66+'KLP Bedriftspensjon AS'!F134</f>
        <v>176194</v>
      </c>
      <c r="C39" s="130">
        <f>'KLP Bedriftspensjon AS'!G7+'KLP Bedriftspensjon AS'!G22+'KLP Bedriftspensjon AS'!G66+'KLP Bedriftspensjon AS'!G134</f>
        <v>210392</v>
      </c>
      <c r="D39" s="104">
        <f t="shared" si="8"/>
        <v>19.399999999999999</v>
      </c>
      <c r="E39" s="410">
        <f t="shared" si="9"/>
        <v>1.135574881132807</v>
      </c>
      <c r="F39" s="103"/>
      <c r="G39" s="176">
        <f>'KLP Bedriftspensjon AS'!F10+'KLP Bedriftspensjon AS'!F29+'KLP Bedriftspensjon AS'!F87+'KLP Bedriftspensjon AS'!F135</f>
        <v>2183015</v>
      </c>
      <c r="H39" s="176">
        <f>'KLP Bedriftspensjon AS'!G10+'KLP Bedriftspensjon AS'!G29+'KLP Bedriftspensjon AS'!G87+'KLP Bedriftspensjon AS'!G135</f>
        <v>3075141</v>
      </c>
      <c r="I39" s="104">
        <f t="shared" si="10"/>
        <v>40.9</v>
      </c>
      <c r="J39" s="410">
        <f t="shared" si="11"/>
        <v>0.98338803345343151</v>
      </c>
      <c r="K39" s="87" t="s">
        <v>146</v>
      </c>
      <c r="L39" s="223">
        <f t="shared" ca="1" si="12"/>
        <v>0</v>
      </c>
      <c r="M39" s="221">
        <f t="shared" ca="1" si="13"/>
        <v>0</v>
      </c>
      <c r="N39" s="223">
        <f t="shared" ca="1" si="14"/>
        <v>0</v>
      </c>
      <c r="O39" s="221">
        <f t="shared" ca="1" si="15"/>
        <v>0</v>
      </c>
    </row>
    <row r="40" spans="1:20" ht="18.75" x14ac:dyDescent="0.3">
      <c r="A40" s="107" t="s">
        <v>101</v>
      </c>
      <c r="B40" s="130">
        <f>'Nordea Liv '!F7+'Nordea Liv '!F22+'Nordea Liv '!F66+'Nordea Liv '!F134</f>
        <v>4608895.0639900006</v>
      </c>
      <c r="C40" s="130">
        <f>'Nordea Liv '!G7+'Nordea Liv '!G22+'Nordea Liv '!G66+'Nordea Liv '!G134</f>
        <v>4286493.9119699998</v>
      </c>
      <c r="D40" s="104">
        <f t="shared" si="8"/>
        <v>-7</v>
      </c>
      <c r="E40" s="410">
        <f t="shared" si="9"/>
        <v>23.136026153854868</v>
      </c>
      <c r="F40" s="103"/>
      <c r="G40" s="176">
        <f>'Nordea Liv '!F10+'Nordea Liv '!F29+'Nordea Liv '!F87+'Nordea Liv '!F135</f>
        <v>52390620</v>
      </c>
      <c r="H40" s="176">
        <f>'Nordea Liv '!G10+'Nordea Liv '!G29+'Nordea Liv '!G87+'Nordea Liv '!G135</f>
        <v>60641550</v>
      </c>
      <c r="I40" s="104">
        <f t="shared" si="10"/>
        <v>15.7</v>
      </c>
      <c r="J40" s="410">
        <f t="shared" si="11"/>
        <v>19.392338302558464</v>
      </c>
      <c r="K40" s="207"/>
      <c r="L40" s="223">
        <f t="shared" ca="1" si="12"/>
        <v>0</v>
      </c>
      <c r="M40" s="221">
        <f t="shared" ca="1" si="13"/>
        <v>0</v>
      </c>
      <c r="N40" s="223">
        <f t="shared" ca="1" si="14"/>
        <v>0</v>
      </c>
      <c r="O40" s="221">
        <f t="shared" ca="1" si="15"/>
        <v>0</v>
      </c>
    </row>
    <row r="41" spans="1:20" ht="18.75" x14ac:dyDescent="0.3">
      <c r="A41" s="107" t="s">
        <v>75</v>
      </c>
      <c r="B41" s="130">
        <f>'SHB Liv'!F7+'SHB Liv'!F22+'SHB Liv'!F66+'SHB Liv'!F134</f>
        <v>59615</v>
      </c>
      <c r="C41" s="130">
        <f>'SHB Liv'!G7+'SHB Liv'!G22+'SHB Liv'!G66+'SHB Liv'!G134</f>
        <v>73667</v>
      </c>
      <c r="D41" s="104">
        <f t="shared" si="8"/>
        <v>23.6</v>
      </c>
      <c r="E41" s="410">
        <f t="shared" si="9"/>
        <v>0.39761205163889546</v>
      </c>
      <c r="F41" s="103"/>
      <c r="G41" s="176">
        <f>'SHB Liv'!F10+'SHB Liv'!F29+'SHB Liv'!F87+'SHB Liv'!F135</f>
        <v>1903610</v>
      </c>
      <c r="H41" s="176">
        <f>'SHB Liv'!G10+'SHB Liv'!G29+'SHB Liv'!G87+'SHB Liv'!G135</f>
        <v>2163599</v>
      </c>
      <c r="I41" s="104">
        <f t="shared" si="10"/>
        <v>13.7</v>
      </c>
      <c r="J41" s="410">
        <f t="shared" si="11"/>
        <v>0.69188936890757557</v>
      </c>
      <c r="K41" s="207"/>
      <c r="L41" s="223">
        <f t="shared" ca="1" si="12"/>
        <v>0</v>
      </c>
      <c r="M41" s="221">
        <f t="shared" ca="1" si="13"/>
        <v>0</v>
      </c>
      <c r="N41" s="223">
        <f t="shared" ca="1" si="14"/>
        <v>0</v>
      </c>
      <c r="O41" s="221">
        <f t="shared" ca="1" si="15"/>
        <v>0</v>
      </c>
    </row>
    <row r="42" spans="1:20" ht="18.75" x14ac:dyDescent="0.3">
      <c r="A42" s="86" t="s">
        <v>71</v>
      </c>
      <c r="B42" s="130">
        <f>'Sparebank 1'!F7+'Sparebank 1'!F22+'Sparebank 1'!F66+'Sparebank 1'!F134</f>
        <v>1413647.3683399998</v>
      </c>
      <c r="C42" s="130">
        <f>'Sparebank 1'!G7+'Sparebank 1'!G22+'Sparebank 1'!G66+'Sparebank 1'!G134</f>
        <v>1866273.1100599999</v>
      </c>
      <c r="D42" s="104">
        <f t="shared" si="8"/>
        <v>32</v>
      </c>
      <c r="E42" s="410">
        <f t="shared" si="9"/>
        <v>10.073067726518776</v>
      </c>
      <c r="F42" s="103"/>
      <c r="G42" s="176">
        <f>'Sparebank 1'!F10+'Sparebank 1'!F29+'Sparebank 1'!F87+'Sparebank 1'!F135</f>
        <v>21802567.120070003</v>
      </c>
      <c r="H42" s="176">
        <f>'Sparebank 1'!G10+'Sparebank 1'!G29+'Sparebank 1'!G87+'Sparebank 1'!G135</f>
        <v>28011120.555509999</v>
      </c>
      <c r="I42" s="104">
        <f t="shared" si="10"/>
        <v>28.5</v>
      </c>
      <c r="J42" s="410">
        <f t="shared" si="11"/>
        <v>8.9575732488071189</v>
      </c>
      <c r="K42" s="139"/>
      <c r="L42" s="223">
        <f t="shared" ca="1" si="12"/>
        <v>0</v>
      </c>
      <c r="M42" s="221">
        <f t="shared" ca="1" si="13"/>
        <v>0</v>
      </c>
      <c r="N42" s="223">
        <f t="shared" ca="1" si="14"/>
        <v>0</v>
      </c>
      <c r="O42" s="221">
        <f t="shared" ca="1" si="15"/>
        <v>0</v>
      </c>
    </row>
    <row r="43" spans="1:20" ht="18.75" x14ac:dyDescent="0.3">
      <c r="A43" s="86" t="s">
        <v>103</v>
      </c>
      <c r="B43" s="130">
        <f>'Storebrand Livsforsikring'!F7+'Storebrand Livsforsikring'!F22+'Storebrand Livsforsikring'!F66+'Storebrand Livsforsikring'!F134</f>
        <v>5054517.3</v>
      </c>
      <c r="C43" s="130">
        <f>'Storebrand Livsforsikring'!G7+'Storebrand Livsforsikring'!G22+'Storebrand Livsforsikring'!G66+'Storebrand Livsforsikring'!G134</f>
        <v>5304820.9420000007</v>
      </c>
      <c r="D43" s="104">
        <f t="shared" si="8"/>
        <v>5</v>
      </c>
      <c r="E43" s="410">
        <f t="shared" si="9"/>
        <v>28.63236915207078</v>
      </c>
      <c r="F43" s="103"/>
      <c r="G43" s="176">
        <f>'Storebrand Livsforsikring'!F10+'Storebrand Livsforsikring'!F29+'Storebrand Livsforsikring'!F87+'Storebrand Livsforsikring'!F135</f>
        <v>71261439.237000003</v>
      </c>
      <c r="H43" s="176">
        <f>'Storebrand Livsforsikring'!G10+'Storebrand Livsforsikring'!G29+'Storebrand Livsforsikring'!G87+'Storebrand Livsforsikring'!G135</f>
        <v>93597754.061000004</v>
      </c>
      <c r="I43" s="104">
        <f t="shared" si="10"/>
        <v>31.3</v>
      </c>
      <c r="J43" s="410">
        <f t="shared" si="11"/>
        <v>29.93128162308809</v>
      </c>
      <c r="K43" s="139"/>
      <c r="L43" s="223">
        <f t="shared" ca="1" si="12"/>
        <v>0</v>
      </c>
      <c r="M43" s="221">
        <f t="shared" ca="1" si="13"/>
        <v>0</v>
      </c>
      <c r="N43" s="223">
        <f t="shared" ca="1" si="14"/>
        <v>0</v>
      </c>
      <c r="O43" s="221">
        <f t="shared" ca="1" si="15"/>
        <v>0</v>
      </c>
    </row>
    <row r="44" spans="1:20" s="111" customFormat="1" ht="18.75" x14ac:dyDescent="0.3">
      <c r="A44" s="101" t="s">
        <v>107</v>
      </c>
      <c r="B44" s="242">
        <f>SUM(B34:B43)</f>
        <v>17777340.54733</v>
      </c>
      <c r="C44" s="242">
        <f>SUM(C34:C43)</f>
        <v>18527355.92303</v>
      </c>
      <c r="D44" s="104">
        <f t="shared" si="8"/>
        <v>4.2</v>
      </c>
      <c r="E44" s="411">
        <f>SUM(E34:E43)</f>
        <v>100</v>
      </c>
      <c r="F44" s="109"/>
      <c r="G44" s="178">
        <f>SUM(G34:G43)</f>
        <v>258474537.68822002</v>
      </c>
      <c r="H44" s="178">
        <f>SUM(H34:H43)</f>
        <v>312708808.26165998</v>
      </c>
      <c r="I44" s="104">
        <f t="shared" si="10"/>
        <v>21</v>
      </c>
      <c r="J44" s="411">
        <f>SUM(J34:J43)</f>
        <v>100</v>
      </c>
      <c r="K44" s="139"/>
      <c r="L44" s="223">
        <f ca="1">SUM(L34:L43)</f>
        <v>0</v>
      </c>
      <c r="M44" s="221">
        <f ca="1">SUM(M34:M43)</f>
        <v>0</v>
      </c>
      <c r="N44" s="223">
        <f ca="1">SUM(N34:N43)</f>
        <v>0</v>
      </c>
      <c r="O44" s="221">
        <f ca="1">SUM(O34:O43)</f>
        <v>0</v>
      </c>
    </row>
    <row r="45" spans="1:20" ht="18.75" x14ac:dyDescent="0.3">
      <c r="A45" s="101"/>
      <c r="B45" s="130"/>
      <c r="C45" s="109"/>
      <c r="D45" s="110"/>
      <c r="E45" s="410"/>
      <c r="F45" s="109"/>
      <c r="G45" s="178"/>
      <c r="H45" s="109"/>
      <c r="I45" s="110"/>
      <c r="J45" s="411"/>
      <c r="K45" s="139"/>
      <c r="L45" s="220" t="s">
        <v>108</v>
      </c>
      <c r="M45" s="226"/>
      <c r="N45" s="227"/>
      <c r="O45" s="226"/>
    </row>
    <row r="46" spans="1:20" ht="18.75" x14ac:dyDescent="0.3">
      <c r="A46" s="86"/>
      <c r="B46" s="130"/>
      <c r="C46" s="103"/>
      <c r="D46" s="104"/>
      <c r="E46" s="410"/>
      <c r="F46" s="103"/>
      <c r="G46" s="176"/>
      <c r="H46" s="103"/>
      <c r="I46" s="104"/>
      <c r="J46" s="410"/>
      <c r="K46" s="139"/>
      <c r="L46" s="224">
        <v>2015</v>
      </c>
      <c r="M46" s="225">
        <v>2016</v>
      </c>
      <c r="N46" s="224">
        <v>2015</v>
      </c>
      <c r="O46" s="225">
        <v>2016</v>
      </c>
    </row>
    <row r="47" spans="1:20" ht="18.75" x14ac:dyDescent="0.3">
      <c r="A47" s="101" t="s">
        <v>108</v>
      </c>
      <c r="B47" s="130"/>
      <c r="C47" s="103"/>
      <c r="D47" s="104"/>
      <c r="E47" s="410"/>
      <c r="F47" s="103"/>
      <c r="G47" s="176"/>
      <c r="H47" s="103"/>
      <c r="I47" s="104"/>
      <c r="J47" s="410"/>
      <c r="K47" s="139"/>
      <c r="L47" s="223"/>
      <c r="M47" s="221"/>
      <c r="N47" s="223"/>
      <c r="O47" s="221"/>
      <c r="P47" s="207"/>
      <c r="Q47" s="207"/>
      <c r="R47" s="207"/>
      <c r="S47" s="182"/>
      <c r="T47" s="139"/>
    </row>
    <row r="48" spans="1:20" ht="18.75" x14ac:dyDescent="0.3">
      <c r="A48" s="86" t="s">
        <v>87</v>
      </c>
      <c r="B48" s="130">
        <f>B9</f>
        <v>0</v>
      </c>
      <c r="C48" s="180">
        <f>C9</f>
        <v>0</v>
      </c>
      <c r="D48" s="104"/>
      <c r="E48" s="410">
        <f t="shared" ref="E48:E70" si="16">100/C$71*C48</f>
        <v>0</v>
      </c>
      <c r="F48" s="103"/>
      <c r="G48" s="176">
        <f>G9</f>
        <v>0</v>
      </c>
      <c r="H48" s="176">
        <f>H9</f>
        <v>0</v>
      </c>
      <c r="I48" s="104"/>
      <c r="J48" s="410">
        <f t="shared" ref="J48:J70" si="17">100/H$71*H48</f>
        <v>0</v>
      </c>
      <c r="K48" s="139"/>
      <c r="L48" s="223">
        <f ca="1">L9</f>
        <v>0</v>
      </c>
      <c r="M48" s="228">
        <f ca="1">M9</f>
        <v>0</v>
      </c>
      <c r="N48" s="223">
        <f ca="1">N9</f>
        <v>0</v>
      </c>
      <c r="O48" s="228">
        <f ca="1">O9</f>
        <v>0</v>
      </c>
      <c r="P48" s="207"/>
      <c r="Q48" s="207"/>
      <c r="R48" s="207"/>
      <c r="S48" s="182"/>
      <c r="T48" s="139"/>
    </row>
    <row r="49" spans="1:20" ht="18.75" x14ac:dyDescent="0.3">
      <c r="A49" s="107" t="s">
        <v>88</v>
      </c>
      <c r="B49" s="130">
        <f>B10+B34</f>
        <v>1068048.497</v>
      </c>
      <c r="C49" s="103">
        <f>C10+C34</f>
        <v>1138250.7850000001</v>
      </c>
      <c r="D49" s="104">
        <f t="shared" ref="D49:D70" si="18">IF(B49=0, "    ---- ", IF(ABS(ROUND(100/B49*C49-100,1))&lt;999,ROUND(100/B49*C49-100,1),IF(ROUND(100/B49*C49-100,1)&gt;999,999,-999)))</f>
        <v>6.6</v>
      </c>
      <c r="E49" s="410">
        <f t="shared" si="16"/>
        <v>2.107421715939144</v>
      </c>
      <c r="F49" s="103"/>
      <c r="G49" s="176">
        <f>G10+G34</f>
        <v>16497969.285</v>
      </c>
      <c r="H49" s="176">
        <f>H10+H34</f>
        <v>18328774.274999999</v>
      </c>
      <c r="I49" s="104">
        <f t="shared" ref="I49:I68" si="19">IF(G49=0, "    ---- ", IF(ABS(ROUND(100/G49*H49-100,1))&lt;999,ROUND(100/G49*H49-100,1),IF(ROUND(100/G49*H49-100,1)&gt;999,999,-999)))</f>
        <v>11.1</v>
      </c>
      <c r="J49" s="410">
        <f t="shared" si="17"/>
        <v>1.3957008892015805</v>
      </c>
      <c r="K49" s="139"/>
      <c r="L49" s="223">
        <f ca="1">L10+L34</f>
        <v>0</v>
      </c>
      <c r="M49" s="221">
        <f ca="1">M10+M34</f>
        <v>0</v>
      </c>
      <c r="N49" s="223">
        <f ca="1">N10+N34</f>
        <v>0</v>
      </c>
      <c r="O49" s="221">
        <f ca="1">O10+O34</f>
        <v>0</v>
      </c>
      <c r="P49" s="207"/>
      <c r="Q49" s="207"/>
      <c r="R49" s="207"/>
      <c r="S49" s="182"/>
      <c r="T49" s="139"/>
    </row>
    <row r="50" spans="1:20" ht="18.75" x14ac:dyDescent="0.3">
      <c r="A50" s="86" t="s">
        <v>89</v>
      </c>
      <c r="B50" s="130">
        <f>B11+B35</f>
        <v>7241372</v>
      </c>
      <c r="C50" s="103">
        <f>+C11+C35</f>
        <v>6887438</v>
      </c>
      <c r="D50" s="104">
        <f t="shared" si="18"/>
        <v>-4.9000000000000004</v>
      </c>
      <c r="E50" s="410">
        <f t="shared" si="16"/>
        <v>12.751791256954384</v>
      </c>
      <c r="F50" s="103"/>
      <c r="G50" s="176">
        <f>+G11+G35</f>
        <v>270765627</v>
      </c>
      <c r="H50" s="176">
        <f>+H11+H35</f>
        <v>280272567.43799996</v>
      </c>
      <c r="I50" s="104">
        <f t="shared" si="19"/>
        <v>3.5</v>
      </c>
      <c r="J50" s="410">
        <f t="shared" si="17"/>
        <v>21.342216654693704</v>
      </c>
      <c r="K50" s="139"/>
      <c r="L50" s="223">
        <f ca="1">L11+L35</f>
        <v>0</v>
      </c>
      <c r="M50" s="221">
        <f ca="1">+M11+M35</f>
        <v>0</v>
      </c>
      <c r="N50" s="223">
        <f ca="1">+N11+N35</f>
        <v>0</v>
      </c>
      <c r="O50" s="221">
        <f ca="1">+O11+O35</f>
        <v>0</v>
      </c>
      <c r="P50" s="207"/>
      <c r="Q50" s="207"/>
      <c r="R50" s="207"/>
      <c r="S50" s="182"/>
      <c r="T50" s="139"/>
    </row>
    <row r="51" spans="1:20" ht="18.75" x14ac:dyDescent="0.3">
      <c r="A51" s="86" t="s">
        <v>90</v>
      </c>
      <c r="B51" s="130">
        <f>B12</f>
        <v>154629</v>
      </c>
      <c r="C51" s="103">
        <f>C12</f>
        <v>167974</v>
      </c>
      <c r="D51" s="104">
        <f t="shared" si="18"/>
        <v>8.6</v>
      </c>
      <c r="E51" s="410">
        <f t="shared" si="16"/>
        <v>0.31099653958346424</v>
      </c>
      <c r="F51" s="103"/>
      <c r="G51" s="176">
        <f>G12</f>
        <v>0</v>
      </c>
      <c r="H51" s="176">
        <f>H12</f>
        <v>0</v>
      </c>
      <c r="I51" s="104"/>
      <c r="J51" s="410">
        <f t="shared" si="17"/>
        <v>0</v>
      </c>
      <c r="K51" s="139"/>
      <c r="L51" s="223">
        <f ca="1">L12</f>
        <v>0</v>
      </c>
      <c r="M51" s="221">
        <f ca="1">M12</f>
        <v>0</v>
      </c>
      <c r="N51" s="223">
        <f ca="1">N12</f>
        <v>0</v>
      </c>
      <c r="O51" s="221">
        <f ca="1">+O12+O36</f>
        <v>0</v>
      </c>
      <c r="P51" s="207"/>
      <c r="Q51" s="207"/>
      <c r="R51" s="207"/>
      <c r="S51" s="182"/>
      <c r="T51" s="139"/>
    </row>
    <row r="52" spans="1:20" ht="18.75" x14ac:dyDescent="0.3">
      <c r="A52" s="107" t="s">
        <v>91</v>
      </c>
      <c r="B52" s="130">
        <f>B13+B36</f>
        <v>604163.78300000005</v>
      </c>
      <c r="C52" s="105">
        <f>C13+C36</f>
        <v>640191</v>
      </c>
      <c r="D52" s="106">
        <f t="shared" si="18"/>
        <v>6</v>
      </c>
      <c r="E52" s="412">
        <f t="shared" si="16"/>
        <v>1.1852857327471962</v>
      </c>
      <c r="F52" s="105"/>
      <c r="G52" s="177">
        <f>G13+G36</f>
        <v>3785013</v>
      </c>
      <c r="H52" s="177">
        <f>H13+H36</f>
        <v>4233313</v>
      </c>
      <c r="I52" s="104">
        <f t="shared" si="19"/>
        <v>11.8</v>
      </c>
      <c r="J52" s="410">
        <f t="shared" si="17"/>
        <v>0.32235863837482992</v>
      </c>
      <c r="K52" s="139"/>
      <c r="L52" s="223">
        <f ca="1">L13+L36</f>
        <v>0</v>
      </c>
      <c r="M52" s="221">
        <f ca="1">M13+M36</f>
        <v>0</v>
      </c>
      <c r="N52" s="223">
        <f ca="1">N13+N36</f>
        <v>0</v>
      </c>
      <c r="O52" s="221">
        <f ca="1">O13+O36</f>
        <v>0</v>
      </c>
      <c r="P52" s="210"/>
      <c r="Q52" s="210"/>
      <c r="R52" s="210"/>
      <c r="S52" s="182"/>
      <c r="T52" s="139"/>
    </row>
    <row r="53" spans="1:20" ht="18.75" x14ac:dyDescent="0.3">
      <c r="A53" s="107" t="s">
        <v>92</v>
      </c>
      <c r="B53" s="130">
        <f>B14</f>
        <v>4451</v>
      </c>
      <c r="C53" s="105">
        <f>C14</f>
        <v>5092</v>
      </c>
      <c r="D53" s="106">
        <f t="shared" si="18"/>
        <v>14.4</v>
      </c>
      <c r="E53" s="412">
        <f t="shared" si="16"/>
        <v>9.4276160570028692E-3</v>
      </c>
      <c r="F53" s="105"/>
      <c r="G53" s="177">
        <f>G14</f>
        <v>0</v>
      </c>
      <c r="H53" s="177">
        <f>H14</f>
        <v>0</v>
      </c>
      <c r="I53" s="104"/>
      <c r="J53" s="410">
        <f t="shared" si="17"/>
        <v>0</v>
      </c>
      <c r="K53" s="139"/>
      <c r="L53" s="223">
        <f ca="1">L14</f>
        <v>0</v>
      </c>
      <c r="M53" s="221">
        <f ca="1">M14</f>
        <v>0</v>
      </c>
      <c r="N53" s="223">
        <f ca="1">N14</f>
        <v>0</v>
      </c>
      <c r="O53" s="221">
        <f ca="1">O14</f>
        <v>0</v>
      </c>
      <c r="P53" s="210"/>
      <c r="Q53" s="210"/>
      <c r="R53" s="210"/>
      <c r="S53" s="182"/>
      <c r="T53" s="139"/>
    </row>
    <row r="54" spans="1:20" ht="18.75" x14ac:dyDescent="0.3">
      <c r="A54" s="86" t="s">
        <v>93</v>
      </c>
      <c r="B54" s="103">
        <f>B15</f>
        <v>1205494</v>
      </c>
      <c r="C54" s="103">
        <f>+C15</f>
        <v>1211719</v>
      </c>
      <c r="D54" s="104">
        <f t="shared" si="18"/>
        <v>0.5</v>
      </c>
      <c r="E54" s="410">
        <f t="shared" si="16"/>
        <v>2.243444913781512</v>
      </c>
      <c r="F54" s="103"/>
      <c r="G54" s="176">
        <f>+G15</f>
        <v>0</v>
      </c>
      <c r="H54" s="176">
        <f>+H15</f>
        <v>0</v>
      </c>
      <c r="I54" s="104"/>
      <c r="J54" s="410">
        <f t="shared" si="17"/>
        <v>0</v>
      </c>
      <c r="K54" s="139"/>
      <c r="L54" s="223">
        <f ca="1">L15</f>
        <v>0</v>
      </c>
      <c r="M54" s="221">
        <f ca="1">+M15</f>
        <v>0</v>
      </c>
      <c r="N54" s="223">
        <f ca="1">+N15</f>
        <v>0</v>
      </c>
      <c r="O54" s="221">
        <f ca="1">+O15</f>
        <v>0</v>
      </c>
      <c r="P54" s="207"/>
      <c r="Q54" s="207"/>
      <c r="R54" s="207"/>
      <c r="S54" s="182"/>
      <c r="T54" s="139"/>
    </row>
    <row r="55" spans="1:20" ht="18.75" x14ac:dyDescent="0.3">
      <c r="A55" s="86" t="s">
        <v>94</v>
      </c>
      <c r="B55" s="103">
        <f>B16+B37</f>
        <v>1502712</v>
      </c>
      <c r="C55" s="103">
        <f>C16+C37</f>
        <v>1693399</v>
      </c>
      <c r="D55" s="104">
        <f t="shared" si="18"/>
        <v>12.7</v>
      </c>
      <c r="E55" s="410">
        <f t="shared" si="16"/>
        <v>3.1352544389851924</v>
      </c>
      <c r="F55" s="103"/>
      <c r="G55" s="176">
        <f>G16+G37</f>
        <v>26228362</v>
      </c>
      <c r="H55" s="176">
        <f>H16+H37</f>
        <v>30244188</v>
      </c>
      <c r="I55" s="104">
        <f t="shared" si="19"/>
        <v>15.3</v>
      </c>
      <c r="J55" s="410">
        <f t="shared" si="17"/>
        <v>2.3030367143729675</v>
      </c>
      <c r="K55" s="139"/>
      <c r="L55" s="223">
        <f ca="1">L16+L37</f>
        <v>0</v>
      </c>
      <c r="M55" s="221">
        <f ca="1">M16+M37</f>
        <v>0</v>
      </c>
      <c r="N55" s="223">
        <f ca="1">N16+N37</f>
        <v>0</v>
      </c>
      <c r="O55" s="221">
        <f ca="1">O16+O37</f>
        <v>0</v>
      </c>
      <c r="P55" s="207"/>
      <c r="Q55" s="207"/>
      <c r="R55" s="207"/>
      <c r="S55" s="182"/>
      <c r="T55" s="139"/>
    </row>
    <row r="56" spans="1:20" ht="18.75" x14ac:dyDescent="0.3">
      <c r="A56" s="86" t="s">
        <v>95</v>
      </c>
      <c r="B56" s="103">
        <f>B17</f>
        <v>19906</v>
      </c>
      <c r="C56" s="103">
        <f>+C17</f>
        <v>19122</v>
      </c>
      <c r="D56" s="104">
        <f t="shared" si="18"/>
        <v>-3.9</v>
      </c>
      <c r="E56" s="410">
        <f t="shared" si="16"/>
        <v>3.5403549536922395E-2</v>
      </c>
      <c r="F56" s="103"/>
      <c r="G56" s="176">
        <f>+G17</f>
        <v>27134</v>
      </c>
      <c r="H56" s="176">
        <f>+H17</f>
        <v>22086</v>
      </c>
      <c r="I56" s="104">
        <f t="shared" si="19"/>
        <v>-18.600000000000001</v>
      </c>
      <c r="J56" s="410">
        <f t="shared" si="17"/>
        <v>1.6818063977661216E-3</v>
      </c>
      <c r="K56" s="139"/>
      <c r="L56" s="223">
        <f ca="1">L17</f>
        <v>0</v>
      </c>
      <c r="M56" s="221">
        <f t="shared" ref="M56:O57" ca="1" si="20">+M17</f>
        <v>0</v>
      </c>
      <c r="N56" s="223">
        <f t="shared" ca="1" si="20"/>
        <v>0</v>
      </c>
      <c r="O56" s="221">
        <f t="shared" ca="1" si="20"/>
        <v>0</v>
      </c>
      <c r="P56" s="207"/>
      <c r="Q56" s="207"/>
      <c r="R56" s="207"/>
      <c r="S56" s="182"/>
      <c r="T56" s="139"/>
    </row>
    <row r="57" spans="1:20" ht="18.75" x14ac:dyDescent="0.3">
      <c r="A57" s="86" t="s">
        <v>96</v>
      </c>
      <c r="B57" s="103">
        <f>B18</f>
        <v>286954.01899999997</v>
      </c>
      <c r="C57" s="103">
        <f>+C18</f>
        <v>273642.10161000001</v>
      </c>
      <c r="D57" s="104">
        <f t="shared" si="18"/>
        <v>-4.5999999999999996</v>
      </c>
      <c r="E57" s="410">
        <f t="shared" si="16"/>
        <v>0.50663642400048048</v>
      </c>
      <c r="F57" s="103"/>
      <c r="G57" s="176">
        <f>+G18</f>
        <v>0</v>
      </c>
      <c r="H57" s="176">
        <f>+H18</f>
        <v>0</v>
      </c>
      <c r="I57" s="104"/>
      <c r="J57" s="410">
        <f t="shared" si="17"/>
        <v>0</v>
      </c>
      <c r="K57" s="139"/>
      <c r="L57" s="223">
        <f ca="1">L18</f>
        <v>0</v>
      </c>
      <c r="M57" s="221">
        <f t="shared" ca="1" si="20"/>
        <v>0</v>
      </c>
      <c r="N57" s="223">
        <f t="shared" ca="1" si="20"/>
        <v>0</v>
      </c>
      <c r="O57" s="221">
        <f t="shared" ca="1" si="20"/>
        <v>0</v>
      </c>
      <c r="P57" s="207"/>
      <c r="Q57" s="207"/>
      <c r="R57" s="207"/>
      <c r="S57" s="182"/>
      <c r="T57" s="139"/>
    </row>
    <row r="58" spans="1:20" ht="18.75" x14ac:dyDescent="0.3">
      <c r="A58" s="86" t="s">
        <v>64</v>
      </c>
      <c r="B58" s="105">
        <f>B19+B38</f>
        <v>14949065.60698</v>
      </c>
      <c r="C58" s="105">
        <f>C19+C38</f>
        <v>21985183.815559998</v>
      </c>
      <c r="D58" s="106">
        <f t="shared" si="18"/>
        <v>47.1</v>
      </c>
      <c r="E58" s="412">
        <f t="shared" si="16"/>
        <v>40.704609574967208</v>
      </c>
      <c r="F58" s="105"/>
      <c r="G58" s="177">
        <f>G19+G38</f>
        <v>434519762.50635999</v>
      </c>
      <c r="H58" s="177">
        <f>H19+H38</f>
        <v>468019033.76277</v>
      </c>
      <c r="I58" s="104">
        <f t="shared" si="19"/>
        <v>7.7</v>
      </c>
      <c r="J58" s="410">
        <f t="shared" si="17"/>
        <v>35.638748766573627</v>
      </c>
      <c r="K58" s="139"/>
      <c r="L58" s="223">
        <f ca="1">L19+L38</f>
        <v>0</v>
      </c>
      <c r="M58" s="221">
        <f ca="1">M19+M38</f>
        <v>0</v>
      </c>
      <c r="N58" s="223">
        <f ca="1">N19+N38</f>
        <v>0</v>
      </c>
      <c r="O58" s="221">
        <f ca="1">O19+O38</f>
        <v>0</v>
      </c>
      <c r="P58" s="210"/>
      <c r="Q58" s="210"/>
      <c r="R58" s="210"/>
      <c r="S58" s="182"/>
      <c r="T58" s="139"/>
    </row>
    <row r="59" spans="1:20" ht="18.75" x14ac:dyDescent="0.3">
      <c r="A59" s="86" t="s">
        <v>97</v>
      </c>
      <c r="B59" s="103">
        <f>B20+B39</f>
        <v>218281</v>
      </c>
      <c r="C59" s="103">
        <f>+C20+C39</f>
        <v>257213</v>
      </c>
      <c r="D59" s="104">
        <f t="shared" si="18"/>
        <v>17.8</v>
      </c>
      <c r="E59" s="410">
        <f t="shared" si="16"/>
        <v>0.47621865845834227</v>
      </c>
      <c r="F59" s="103"/>
      <c r="G59" s="176">
        <f>G20+G39</f>
        <v>3717756</v>
      </c>
      <c r="H59" s="176">
        <f>H20+H39</f>
        <v>4751036</v>
      </c>
      <c r="I59" s="104">
        <f t="shared" si="19"/>
        <v>27.8</v>
      </c>
      <c r="J59" s="410">
        <f t="shared" si="17"/>
        <v>0.36178224852020119</v>
      </c>
      <c r="K59" s="139"/>
      <c r="L59" s="223">
        <f ca="1">L20+L39</f>
        <v>0</v>
      </c>
      <c r="M59" s="221">
        <f ca="1">+M20+M39</f>
        <v>0</v>
      </c>
      <c r="N59" s="223">
        <f ca="1">N20+N39</f>
        <v>0</v>
      </c>
      <c r="O59" s="221">
        <f ca="1">O20+O39</f>
        <v>0</v>
      </c>
      <c r="P59" s="207"/>
      <c r="Q59" s="207"/>
      <c r="R59" s="207"/>
      <c r="S59" s="182"/>
      <c r="T59" s="139"/>
    </row>
    <row r="60" spans="1:20" ht="18.75" x14ac:dyDescent="0.3">
      <c r="A60" s="86" t="s">
        <v>98</v>
      </c>
      <c r="B60" s="103">
        <f t="shared" ref="B60:C62" si="21">B21</f>
        <v>128824.133</v>
      </c>
      <c r="C60" s="103">
        <f t="shared" si="21"/>
        <v>119515</v>
      </c>
      <c r="D60" s="104">
        <f t="shared" si="18"/>
        <v>-7.2</v>
      </c>
      <c r="E60" s="410">
        <f t="shared" si="16"/>
        <v>0.22127681324679846</v>
      </c>
      <c r="F60" s="103"/>
      <c r="G60" s="176">
        <f t="shared" ref="G60:H62" si="22">G21</f>
        <v>6608</v>
      </c>
      <c r="H60" s="176">
        <f t="shared" si="22"/>
        <v>14510</v>
      </c>
      <c r="I60" s="104">
        <f t="shared" si="19"/>
        <v>119.6</v>
      </c>
      <c r="J60" s="410">
        <f t="shared" si="17"/>
        <v>1.1049085769983893E-3</v>
      </c>
      <c r="K60" s="139"/>
      <c r="L60" s="223">
        <f t="shared" ref="L60:O62" ca="1" si="23">L21</f>
        <v>0</v>
      </c>
      <c r="M60" s="221">
        <f t="shared" ca="1" si="23"/>
        <v>0</v>
      </c>
      <c r="N60" s="223">
        <f t="shared" ca="1" si="23"/>
        <v>0</v>
      </c>
      <c r="O60" s="221">
        <f t="shared" ca="1" si="23"/>
        <v>0</v>
      </c>
      <c r="P60" s="207"/>
      <c r="Q60" s="207"/>
      <c r="R60" s="207"/>
      <c r="S60" s="182"/>
      <c r="T60" s="139"/>
    </row>
    <row r="61" spans="1:20" ht="18.75" x14ac:dyDescent="0.3">
      <c r="A61" s="86" t="s">
        <v>99</v>
      </c>
      <c r="B61" s="103">
        <f t="shared" si="21"/>
        <v>24256</v>
      </c>
      <c r="C61" s="103">
        <f t="shared" si="21"/>
        <v>23683</v>
      </c>
      <c r="D61" s="104">
        <f t="shared" si="18"/>
        <v>-2.4</v>
      </c>
      <c r="E61" s="410">
        <f t="shared" si="16"/>
        <v>4.3848042238412988E-2</v>
      </c>
      <c r="F61" s="103"/>
      <c r="G61" s="176">
        <f t="shared" si="22"/>
        <v>0</v>
      </c>
      <c r="H61" s="176">
        <f t="shared" si="22"/>
        <v>0</v>
      </c>
      <c r="I61" s="104"/>
      <c r="J61" s="410">
        <f t="shared" si="17"/>
        <v>0</v>
      </c>
      <c r="K61" s="139"/>
      <c r="L61" s="223">
        <f t="shared" ca="1" si="23"/>
        <v>0</v>
      </c>
      <c r="M61" s="221">
        <f t="shared" ca="1" si="23"/>
        <v>0</v>
      </c>
      <c r="N61" s="223">
        <f t="shared" ca="1" si="23"/>
        <v>0</v>
      </c>
      <c r="O61" s="221">
        <f t="shared" ca="1" si="23"/>
        <v>0</v>
      </c>
      <c r="P61" s="207"/>
      <c r="Q61" s="207"/>
      <c r="R61" s="207"/>
      <c r="S61" s="182"/>
      <c r="T61" s="139"/>
    </row>
    <row r="62" spans="1:20" ht="18.75" x14ac:dyDescent="0.3">
      <c r="A62" s="86" t="s">
        <v>100</v>
      </c>
      <c r="B62" s="103">
        <f t="shared" si="21"/>
        <v>2011</v>
      </c>
      <c r="C62" s="103">
        <f t="shared" si="21"/>
        <v>1012</v>
      </c>
      <c r="D62" s="104">
        <f t="shared" si="18"/>
        <v>-49.7</v>
      </c>
      <c r="E62" s="410">
        <f t="shared" si="16"/>
        <v>1.8736738903548512E-3</v>
      </c>
      <c r="F62" s="103"/>
      <c r="G62" s="176">
        <f t="shared" si="22"/>
        <v>0</v>
      </c>
      <c r="H62" s="176">
        <f t="shared" si="22"/>
        <v>0</v>
      </c>
      <c r="I62" s="104"/>
      <c r="J62" s="410">
        <f t="shared" si="17"/>
        <v>0</v>
      </c>
      <c r="K62" s="139"/>
      <c r="L62" s="223">
        <f t="shared" ca="1" si="23"/>
        <v>0</v>
      </c>
      <c r="M62" s="221">
        <f t="shared" ca="1" si="23"/>
        <v>0</v>
      </c>
      <c r="N62" s="223">
        <f t="shared" ca="1" si="23"/>
        <v>0</v>
      </c>
      <c r="O62" s="221">
        <f t="shared" ca="1" si="23"/>
        <v>0</v>
      </c>
      <c r="P62" s="207"/>
      <c r="Q62" s="207"/>
      <c r="R62" s="207"/>
      <c r="S62" s="182"/>
      <c r="T62" s="139"/>
    </row>
    <row r="63" spans="1:20" ht="18.75" x14ac:dyDescent="0.3">
      <c r="A63" s="107" t="s">
        <v>69</v>
      </c>
      <c r="B63" s="103">
        <f>B24+B40</f>
        <v>5664726.4278655034</v>
      </c>
      <c r="C63" s="103">
        <f>+C24+C40</f>
        <v>5197615.8625065219</v>
      </c>
      <c r="D63" s="104">
        <f t="shared" si="18"/>
        <v>-8.1999999999999993</v>
      </c>
      <c r="E63" s="410">
        <f t="shared" si="16"/>
        <v>9.6231592229967209</v>
      </c>
      <c r="F63" s="103"/>
      <c r="G63" s="176">
        <f>+G24+G40</f>
        <v>101717599.99999999</v>
      </c>
      <c r="H63" s="176">
        <f>+H24+H40</f>
        <v>110607379.99998957</v>
      </c>
      <c r="I63" s="104">
        <f t="shared" si="19"/>
        <v>8.6999999999999993</v>
      </c>
      <c r="J63" s="410">
        <f t="shared" si="17"/>
        <v>8.4225391344802603</v>
      </c>
      <c r="K63" s="139"/>
      <c r="L63" s="223">
        <f ca="1">L24+L40</f>
        <v>0</v>
      </c>
      <c r="M63" s="221">
        <f ca="1">+M24+M40</f>
        <v>0</v>
      </c>
      <c r="N63" s="223">
        <f ca="1">+N24+N40</f>
        <v>0</v>
      </c>
      <c r="O63" s="221">
        <f ca="1">+O24+O40</f>
        <v>0</v>
      </c>
      <c r="P63" s="207"/>
      <c r="Q63" s="207"/>
      <c r="R63" s="207"/>
      <c r="S63" s="182"/>
      <c r="T63" s="139"/>
    </row>
    <row r="64" spans="1:20" ht="18.75" customHeight="1" x14ac:dyDescent="0.3">
      <c r="A64" s="107" t="s">
        <v>102</v>
      </c>
      <c r="B64" s="103">
        <f>B25</f>
        <v>1524757</v>
      </c>
      <c r="C64" s="103">
        <f>C25</f>
        <v>1444566</v>
      </c>
      <c r="D64" s="104">
        <f t="shared" si="18"/>
        <v>-5.3</v>
      </c>
      <c r="E64" s="410">
        <f t="shared" si="16"/>
        <v>2.6745509852710931</v>
      </c>
      <c r="F64" s="103"/>
      <c r="G64" s="176">
        <f>G25</f>
        <v>66551653</v>
      </c>
      <c r="H64" s="176">
        <f>H25</f>
        <v>72102299</v>
      </c>
      <c r="I64" s="104">
        <f t="shared" si="19"/>
        <v>8.3000000000000007</v>
      </c>
      <c r="J64" s="410">
        <f t="shared" si="17"/>
        <v>5.4904513153964425</v>
      </c>
      <c r="K64" s="139"/>
      <c r="L64" s="223">
        <f ca="1">L25</f>
        <v>0</v>
      </c>
      <c r="M64" s="221">
        <f ca="1">M25</f>
        <v>0</v>
      </c>
      <c r="N64" s="223">
        <f ca="1">N25</f>
        <v>0</v>
      </c>
      <c r="O64" s="221">
        <f ca="1">O25</f>
        <v>0</v>
      </c>
      <c r="P64" s="207"/>
      <c r="Q64" s="207"/>
      <c r="R64" s="207"/>
      <c r="S64" s="182"/>
      <c r="T64" s="139"/>
    </row>
    <row r="65" spans="1:240" ht="18.75" customHeight="1" x14ac:dyDescent="0.3">
      <c r="A65" s="107" t="s">
        <v>360</v>
      </c>
      <c r="B65" s="103">
        <f>B26</f>
        <v>0</v>
      </c>
      <c r="C65" s="103">
        <f>C26</f>
        <v>251893.27284613601</v>
      </c>
      <c r="D65" s="104" t="str">
        <f>IF(B65=0, "    ---- ", IF(ABS(ROUND(100/B65*C65-100,1))&lt;999,ROUND(100/B65*C65-100,1),IF(ROUND(100/B65*C65-100,1)&gt;999,999,-999)))</f>
        <v xml:space="preserve">    ---- </v>
      </c>
      <c r="E65" s="410">
        <f t="shared" si="16"/>
        <v>0.46636941550181393</v>
      </c>
      <c r="F65" s="103"/>
      <c r="G65" s="176">
        <f>G26</f>
        <v>0</v>
      </c>
      <c r="H65" s="176">
        <f>H26</f>
        <v>0</v>
      </c>
      <c r="I65" s="104"/>
      <c r="J65" s="410">
        <f t="shared" si="17"/>
        <v>0</v>
      </c>
      <c r="K65" s="139"/>
      <c r="L65" s="223"/>
      <c r="M65" s="221"/>
      <c r="N65" s="223"/>
      <c r="O65" s="221"/>
      <c r="P65" s="207"/>
      <c r="Q65" s="207"/>
      <c r="R65" s="207"/>
      <c r="S65" s="182"/>
      <c r="T65" s="139"/>
    </row>
    <row r="66" spans="1:240" ht="18.75" customHeight="1" x14ac:dyDescent="0.3">
      <c r="A66" s="107" t="s">
        <v>75</v>
      </c>
      <c r="B66" s="103">
        <f>B41</f>
        <v>59615</v>
      </c>
      <c r="C66" s="103">
        <f>C41</f>
        <v>73667</v>
      </c>
      <c r="D66" s="104">
        <f t="shared" si="18"/>
        <v>23.6</v>
      </c>
      <c r="E66" s="410">
        <f t="shared" si="16"/>
        <v>0.13639123960550478</v>
      </c>
      <c r="F66" s="103"/>
      <c r="G66" s="176">
        <f>G41</f>
        <v>1903610</v>
      </c>
      <c r="H66" s="176">
        <f>H41</f>
        <v>2163599</v>
      </c>
      <c r="I66" s="104">
        <f t="shared" si="19"/>
        <v>13.7</v>
      </c>
      <c r="J66" s="410">
        <f t="shared" si="17"/>
        <v>0.1647539002264051</v>
      </c>
      <c r="K66" s="139"/>
      <c r="L66" s="223">
        <f ca="1">L41</f>
        <v>0</v>
      </c>
      <c r="M66" s="221">
        <f ca="1">M41</f>
        <v>0</v>
      </c>
      <c r="N66" s="223">
        <f ca="1">N41</f>
        <v>0</v>
      </c>
      <c r="O66" s="221">
        <f ca="1">O41</f>
        <v>0</v>
      </c>
      <c r="P66" s="207"/>
      <c r="Q66" s="207"/>
      <c r="R66" s="207"/>
      <c r="S66" s="182"/>
      <c r="T66" s="139"/>
    </row>
    <row r="67" spans="1:240" ht="18.75" customHeight="1" x14ac:dyDescent="0.3">
      <c r="A67" s="86" t="s">
        <v>71</v>
      </c>
      <c r="B67" s="103">
        <f>B27+B42</f>
        <v>2901991.66971</v>
      </c>
      <c r="C67" s="103">
        <f>+C27+C42</f>
        <v>3318972.4407199998</v>
      </c>
      <c r="D67" s="104">
        <f t="shared" si="18"/>
        <v>14.4</v>
      </c>
      <c r="E67" s="410">
        <f t="shared" si="16"/>
        <v>6.1449328112493857</v>
      </c>
      <c r="F67" s="103"/>
      <c r="G67" s="176">
        <f>+G27+G42</f>
        <v>39804689.69472</v>
      </c>
      <c r="H67" s="176">
        <f>+H27+H42</f>
        <v>47114354.401469998</v>
      </c>
      <c r="I67" s="104">
        <f t="shared" si="19"/>
        <v>18.399999999999999</v>
      </c>
      <c r="J67" s="410">
        <f t="shared" si="17"/>
        <v>3.5876674209459694</v>
      </c>
      <c r="K67" s="139"/>
      <c r="L67" s="223">
        <f ca="1">L27+L42</f>
        <v>0</v>
      </c>
      <c r="M67" s="221">
        <f t="shared" ref="M67:O68" ca="1" si="24">+M27+M42</f>
        <v>0</v>
      </c>
      <c r="N67" s="223">
        <f t="shared" ca="1" si="24"/>
        <v>0</v>
      </c>
      <c r="O67" s="221">
        <f t="shared" ca="1" si="24"/>
        <v>0</v>
      </c>
      <c r="P67" s="207"/>
      <c r="Q67" s="207"/>
      <c r="R67" s="207"/>
      <c r="S67" s="182"/>
      <c r="T67" s="139"/>
    </row>
    <row r="68" spans="1:240" ht="18.75" customHeight="1" x14ac:dyDescent="0.3">
      <c r="A68" s="86" t="s">
        <v>103</v>
      </c>
      <c r="B68" s="103">
        <f>B43+B28</f>
        <v>8738981.7149999999</v>
      </c>
      <c r="C68" s="103">
        <f>+C28+C43</f>
        <v>8822103.1699999999</v>
      </c>
      <c r="D68" s="104">
        <f t="shared" si="18"/>
        <v>1</v>
      </c>
      <c r="E68" s="410">
        <f t="shared" si="16"/>
        <v>16.333739493721112</v>
      </c>
      <c r="F68" s="103"/>
      <c r="G68" s="176">
        <f>+G28+G43</f>
        <v>250808010.94</v>
      </c>
      <c r="H68" s="176">
        <f>+H28+H43</f>
        <v>275357682.20300001</v>
      </c>
      <c r="I68" s="104">
        <f t="shared" si="19"/>
        <v>9.8000000000000007</v>
      </c>
      <c r="J68" s="410">
        <f t="shared" si="17"/>
        <v>20.967957602239245</v>
      </c>
      <c r="K68" s="139"/>
      <c r="L68" s="223">
        <f ca="1">L43+L28</f>
        <v>0</v>
      </c>
      <c r="M68" s="221">
        <f t="shared" ca="1" si="24"/>
        <v>0</v>
      </c>
      <c r="N68" s="223">
        <f t="shared" ca="1" si="24"/>
        <v>0</v>
      </c>
      <c r="O68" s="221">
        <f t="shared" ca="1" si="24"/>
        <v>0</v>
      </c>
      <c r="P68" s="207"/>
      <c r="Q68" s="207"/>
      <c r="R68" s="207"/>
      <c r="S68" s="182"/>
      <c r="T68" s="139"/>
    </row>
    <row r="69" spans="1:240" ht="18.75" customHeight="1" x14ac:dyDescent="0.3">
      <c r="A69" s="86" t="s">
        <v>104</v>
      </c>
      <c r="B69" s="103">
        <f>B29</f>
        <v>23751</v>
      </c>
      <c r="C69" s="103">
        <f>+C29</f>
        <v>20446</v>
      </c>
      <c r="D69" s="104">
        <f t="shared" si="18"/>
        <v>-13.9</v>
      </c>
      <c r="E69" s="410">
        <f t="shared" si="16"/>
        <v>3.7854877828256216E-2</v>
      </c>
      <c r="F69" s="103"/>
      <c r="G69" s="176">
        <f>+G29</f>
        <v>0</v>
      </c>
      <c r="H69" s="176">
        <f>+H29</f>
        <v>0</v>
      </c>
      <c r="I69" s="104"/>
      <c r="J69" s="410">
        <f t="shared" si="17"/>
        <v>0</v>
      </c>
      <c r="K69" s="139"/>
      <c r="L69" s="223">
        <f ca="1">L29</f>
        <v>0</v>
      </c>
      <c r="M69" s="221">
        <f t="shared" ref="M69:O70" ca="1" si="25">+M29</f>
        <v>0</v>
      </c>
      <c r="N69" s="223">
        <f t="shared" ca="1" si="25"/>
        <v>0</v>
      </c>
      <c r="O69" s="221">
        <f t="shared" ca="1" si="25"/>
        <v>0</v>
      </c>
      <c r="P69" s="207"/>
      <c r="Q69" s="207"/>
      <c r="R69" s="207"/>
      <c r="S69" s="182"/>
      <c r="T69" s="139"/>
    </row>
    <row r="70" spans="1:240" ht="18.75" customHeight="1" x14ac:dyDescent="0.3">
      <c r="A70" s="86" t="s">
        <v>105</v>
      </c>
      <c r="B70" s="103">
        <f>B30</f>
        <v>458748.43799999997</v>
      </c>
      <c r="C70" s="103">
        <f>+C30</f>
        <v>458835</v>
      </c>
      <c r="D70" s="104">
        <f t="shared" si="18"/>
        <v>0</v>
      </c>
      <c r="E70" s="410">
        <f t="shared" si="16"/>
        <v>0.84951300343969194</v>
      </c>
      <c r="F70" s="103"/>
      <c r="G70" s="176">
        <f>+G30</f>
        <v>0</v>
      </c>
      <c r="H70" s="176">
        <f>+H30</f>
        <v>0</v>
      </c>
      <c r="I70" s="104"/>
      <c r="J70" s="410">
        <f t="shared" si="17"/>
        <v>0</v>
      </c>
      <c r="K70" s="139"/>
      <c r="L70" s="223">
        <f ca="1">L30</f>
        <v>0</v>
      </c>
      <c r="M70" s="221">
        <f t="shared" ca="1" si="25"/>
        <v>0</v>
      </c>
      <c r="N70" s="223">
        <f t="shared" ca="1" si="25"/>
        <v>0</v>
      </c>
      <c r="O70" s="221">
        <f t="shared" ca="1" si="25"/>
        <v>0</v>
      </c>
      <c r="P70" s="207"/>
      <c r="Q70" s="207"/>
      <c r="R70" s="207"/>
      <c r="S70" s="182"/>
      <c r="T70" s="139"/>
    </row>
    <row r="71" spans="1:240" s="111" customFormat="1" ht="18.75" customHeight="1" x14ac:dyDescent="0.3">
      <c r="A71" s="113" t="s">
        <v>2</v>
      </c>
      <c r="B71" s="114">
        <f>SUM(B48:B70)</f>
        <v>46782739.289555512</v>
      </c>
      <c r="C71" s="114">
        <f>SUM(C48:C70)</f>
        <v>54011533.448242657</v>
      </c>
      <c r="D71" s="115">
        <f>IF(B71=0, "    ---- ", IF(ABS(ROUND(100/B71*C71-100,1))&lt;999,ROUND(100/B71*C71-100,1),IF(ROUND(100/B71*C71-100,1)&gt;999,999,-999)))</f>
        <v>15.5</v>
      </c>
      <c r="E71" s="413">
        <f>SUM(E48:E70)</f>
        <v>100</v>
      </c>
      <c r="F71" s="109"/>
      <c r="G71" s="181">
        <f>SUM(G48:G70)</f>
        <v>1216333795.42608</v>
      </c>
      <c r="H71" s="181">
        <f>SUM(H48:H70)</f>
        <v>1313230823.0802295</v>
      </c>
      <c r="I71" s="115">
        <f>IF(G71=0, "    ---- ", IF(ABS(ROUND(100/G71*H71-100,1))&lt;999,ROUND(100/G71*H71-100,1),IF(ROUND(100/G71*H71-100,1)&gt;999,999,-999)))</f>
        <v>8</v>
      </c>
      <c r="J71" s="413">
        <f>SUM(J48:J70)</f>
        <v>100</v>
      </c>
      <c r="K71" s="179"/>
      <c r="L71" s="229">
        <f ca="1">SUM(L48:L70)</f>
        <v>0</v>
      </c>
      <c r="M71" s="230">
        <f ca="1">SUM(M48:M70)</f>
        <v>0</v>
      </c>
      <c r="N71" s="229">
        <f ca="1">SUM(N48:N70)</f>
        <v>0</v>
      </c>
      <c r="O71" s="230">
        <f ca="1">SUM(O48:O70)</f>
        <v>0</v>
      </c>
      <c r="P71" s="209"/>
      <c r="Q71" s="209"/>
      <c r="R71" s="209"/>
      <c r="S71" s="138"/>
      <c r="T71" s="179"/>
    </row>
    <row r="72" spans="1:240" ht="18.75" customHeight="1" x14ac:dyDescent="0.3">
      <c r="A72" s="112" t="s">
        <v>109</v>
      </c>
      <c r="B72" s="112"/>
      <c r="C72" s="112"/>
      <c r="D72" s="112"/>
      <c r="E72" s="112"/>
      <c r="F72" s="112"/>
      <c r="G72" s="112"/>
      <c r="H72" s="112"/>
      <c r="I72" s="112"/>
      <c r="J72" s="112"/>
      <c r="K72" s="112"/>
      <c r="L72" s="186"/>
      <c r="M72" s="186"/>
      <c r="N72" s="186"/>
      <c r="O72" s="186"/>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c r="BU72" s="112"/>
      <c r="BV72" s="112"/>
      <c r="BW72" s="112"/>
      <c r="BX72" s="112"/>
      <c r="BY72" s="112"/>
      <c r="BZ72" s="112"/>
      <c r="CA72" s="112"/>
      <c r="CB72" s="112"/>
      <c r="CC72" s="112"/>
      <c r="CD72" s="112"/>
      <c r="CE72" s="112"/>
      <c r="CF72" s="112"/>
      <c r="CG72" s="112"/>
      <c r="CH72" s="112"/>
      <c r="CI72" s="112"/>
      <c r="CJ72" s="112"/>
      <c r="CK72" s="112"/>
      <c r="CL72" s="112"/>
      <c r="CM72" s="112"/>
      <c r="CN72" s="112"/>
      <c r="CO72" s="112"/>
      <c r="CP72" s="112"/>
      <c r="CQ72" s="112"/>
      <c r="CR72" s="112"/>
      <c r="CS72" s="112"/>
      <c r="CT72" s="112"/>
      <c r="CU72" s="112"/>
      <c r="CV72" s="112"/>
      <c r="CW72" s="112"/>
      <c r="CX72" s="112"/>
      <c r="CY72" s="112"/>
      <c r="CZ72" s="112"/>
      <c r="DA72" s="112"/>
      <c r="DB72" s="112"/>
      <c r="DC72" s="112"/>
      <c r="DD72" s="112"/>
      <c r="DE72" s="112"/>
      <c r="DF72" s="112"/>
      <c r="DG72" s="112"/>
      <c r="DH72" s="112"/>
      <c r="DI72" s="112"/>
      <c r="DJ72" s="112"/>
      <c r="DK72" s="112"/>
      <c r="DL72" s="112"/>
      <c r="DM72" s="112"/>
      <c r="DN72" s="112"/>
      <c r="DO72" s="112"/>
      <c r="DP72" s="112"/>
      <c r="DQ72" s="112"/>
      <c r="DR72" s="112"/>
      <c r="DS72" s="112"/>
      <c r="DT72" s="112"/>
      <c r="DU72" s="112"/>
      <c r="DV72" s="112"/>
      <c r="DW72" s="112"/>
      <c r="DX72" s="112"/>
      <c r="DY72" s="112"/>
      <c r="DZ72" s="112"/>
      <c r="EA72" s="112"/>
      <c r="EB72" s="112"/>
      <c r="EC72" s="112"/>
      <c r="ED72" s="112"/>
      <c r="EE72" s="112"/>
      <c r="EF72" s="112"/>
      <c r="EG72" s="112"/>
      <c r="EH72" s="112"/>
      <c r="EI72" s="112"/>
      <c r="EJ72" s="112"/>
      <c r="EK72" s="112"/>
      <c r="EL72" s="112"/>
      <c r="EM72" s="112"/>
      <c r="EN72" s="112"/>
      <c r="EO72" s="112"/>
      <c r="EP72" s="112"/>
      <c r="EQ72" s="112"/>
      <c r="ER72" s="112"/>
      <c r="ES72" s="112"/>
      <c r="ET72" s="112"/>
      <c r="EU72" s="112"/>
      <c r="EV72" s="112"/>
      <c r="EW72" s="112"/>
      <c r="EX72" s="112"/>
      <c r="EY72" s="112"/>
      <c r="EZ72" s="112"/>
      <c r="FA72" s="112"/>
      <c r="FB72" s="112"/>
      <c r="FC72" s="112"/>
      <c r="FD72" s="112"/>
      <c r="FE72" s="112"/>
      <c r="FF72" s="112"/>
      <c r="FG72" s="112"/>
      <c r="FH72" s="112"/>
      <c r="FI72" s="112"/>
      <c r="FJ72" s="112"/>
      <c r="FK72" s="112"/>
      <c r="FL72" s="112"/>
      <c r="FM72" s="112"/>
      <c r="FN72" s="112"/>
      <c r="FO72" s="112"/>
      <c r="FP72" s="112"/>
      <c r="FQ72" s="112"/>
      <c r="FR72" s="112"/>
      <c r="FS72" s="112"/>
      <c r="FT72" s="112"/>
      <c r="FU72" s="112"/>
      <c r="FV72" s="112"/>
      <c r="FW72" s="112"/>
      <c r="FX72" s="112"/>
      <c r="FY72" s="112"/>
      <c r="FZ72" s="112"/>
      <c r="GA72" s="112"/>
      <c r="GB72" s="112"/>
      <c r="GC72" s="112"/>
      <c r="GD72" s="112"/>
      <c r="GE72" s="112"/>
      <c r="GF72" s="112"/>
      <c r="GG72" s="112"/>
      <c r="GH72" s="112"/>
      <c r="GI72" s="112"/>
      <c r="GJ72" s="112"/>
      <c r="GK72" s="112"/>
      <c r="GL72" s="112"/>
      <c r="GM72" s="112"/>
      <c r="GN72" s="112"/>
      <c r="GO72" s="112"/>
      <c r="GP72" s="112"/>
      <c r="GQ72" s="112"/>
      <c r="GR72" s="112"/>
      <c r="GS72" s="112"/>
      <c r="GT72" s="112"/>
      <c r="GU72" s="112"/>
      <c r="GV72" s="112"/>
      <c r="GW72" s="112"/>
      <c r="GX72" s="112"/>
      <c r="GY72" s="112"/>
      <c r="GZ72" s="112"/>
      <c r="HA72" s="112"/>
      <c r="HB72" s="112"/>
      <c r="HC72" s="112"/>
      <c r="HD72" s="112"/>
      <c r="HE72" s="112"/>
      <c r="HF72" s="112"/>
      <c r="HG72" s="112"/>
      <c r="HH72" s="112"/>
      <c r="HI72" s="112"/>
      <c r="HJ72" s="112"/>
      <c r="HK72" s="112"/>
      <c r="HL72" s="112"/>
      <c r="HM72" s="112"/>
      <c r="HN72" s="112"/>
      <c r="HO72" s="112"/>
      <c r="HP72" s="112"/>
      <c r="HQ72" s="112"/>
      <c r="HR72" s="112"/>
      <c r="HS72" s="112"/>
      <c r="HT72" s="112"/>
      <c r="HU72" s="112"/>
      <c r="HV72" s="112"/>
      <c r="HW72" s="112"/>
      <c r="HX72" s="112"/>
      <c r="HY72" s="112"/>
      <c r="HZ72" s="112"/>
      <c r="IA72" s="112"/>
      <c r="IB72" s="112"/>
      <c r="IC72" s="112"/>
      <c r="ID72" s="112"/>
      <c r="IE72" s="112"/>
      <c r="IF72" s="112"/>
    </row>
    <row r="73" spans="1:240" ht="18.75" customHeight="1" x14ac:dyDescent="0.3">
      <c r="A73" s="74"/>
      <c r="B73" s="74"/>
      <c r="C73" s="74"/>
      <c r="D73" s="74"/>
      <c r="E73" s="74"/>
      <c r="F73" s="74"/>
      <c r="G73" s="74"/>
      <c r="H73" s="74"/>
      <c r="I73" s="74"/>
      <c r="J73" s="74"/>
      <c r="K73" s="74"/>
    </row>
    <row r="74" spans="1:240" ht="18.75" customHeight="1" x14ac:dyDescent="0.3">
      <c r="A74" s="74"/>
      <c r="B74" s="74"/>
      <c r="C74" s="74"/>
      <c r="D74" s="74"/>
      <c r="E74" s="74"/>
      <c r="F74" s="74"/>
      <c r="G74" s="74"/>
      <c r="H74" s="74"/>
      <c r="I74" s="74"/>
      <c r="J74" s="74"/>
      <c r="K74" s="74"/>
    </row>
    <row r="75" spans="1:240" ht="18.75" customHeight="1" x14ac:dyDescent="0.3">
      <c r="A75" s="74"/>
      <c r="B75" s="77"/>
      <c r="C75" s="77"/>
      <c r="D75" s="74"/>
      <c r="E75" s="74"/>
      <c r="F75" s="74"/>
      <c r="G75" s="77"/>
      <c r="H75" s="77"/>
      <c r="I75" s="74"/>
      <c r="J75" s="74"/>
      <c r="K75" s="74"/>
    </row>
    <row r="76" spans="1:240" ht="18.75" customHeight="1" x14ac:dyDescent="0.3">
      <c r="A76" s="74"/>
      <c r="B76" s="74"/>
      <c r="C76" s="74"/>
      <c r="D76" s="74"/>
      <c r="E76" s="74"/>
      <c r="F76" s="74"/>
      <c r="G76" s="74"/>
      <c r="H76" s="74"/>
      <c r="I76" s="74"/>
      <c r="J76" s="74"/>
      <c r="K76" s="74"/>
    </row>
    <row r="77" spans="1:240" ht="18.75" customHeight="1" x14ac:dyDescent="0.3">
      <c r="A77" s="74"/>
      <c r="B77" s="74"/>
      <c r="C77" s="74"/>
      <c r="D77" s="74"/>
      <c r="E77" s="74"/>
      <c r="F77" s="74"/>
      <c r="G77" s="74"/>
      <c r="H77" s="74"/>
      <c r="I77" s="74"/>
      <c r="J77" s="74"/>
      <c r="K77" s="74"/>
    </row>
    <row r="78" spans="1:240" ht="18.75" customHeight="1" x14ac:dyDescent="0.3">
      <c r="A78" s="74"/>
      <c r="B78" s="74"/>
      <c r="C78" s="74"/>
      <c r="D78" s="74"/>
      <c r="E78" s="74"/>
      <c r="F78" s="74"/>
      <c r="G78" s="74"/>
      <c r="H78" s="74"/>
      <c r="I78" s="74"/>
      <c r="J78" s="74"/>
      <c r="K78" s="74"/>
    </row>
    <row r="79" spans="1:240" ht="18.75" customHeight="1" x14ac:dyDescent="0.3">
      <c r="A79" s="74"/>
      <c r="B79" s="74"/>
      <c r="C79" s="74"/>
      <c r="D79" s="74"/>
      <c r="E79" s="74"/>
      <c r="F79" s="74"/>
      <c r="G79" s="74"/>
      <c r="H79" s="74"/>
      <c r="I79" s="74"/>
      <c r="J79" s="74"/>
      <c r="K79" s="74"/>
    </row>
    <row r="80" spans="1:240" ht="18.75" x14ac:dyDescent="0.3">
      <c r="A80" s="74"/>
      <c r="B80" s="74"/>
      <c r="C80" s="74"/>
      <c r="D80" s="74"/>
      <c r="E80" s="74"/>
      <c r="F80" s="74"/>
      <c r="G80" s="74"/>
      <c r="H80" s="74"/>
      <c r="I80" s="74"/>
      <c r="J80" s="74"/>
      <c r="K80" s="74"/>
    </row>
    <row r="81" spans="1:11" ht="18.75" x14ac:dyDescent="0.3">
      <c r="A81" s="74"/>
      <c r="B81" s="74"/>
      <c r="C81" s="74"/>
      <c r="D81" s="74"/>
      <c r="E81" s="74"/>
      <c r="F81" s="74"/>
      <c r="G81" s="74"/>
      <c r="H81" s="74"/>
      <c r="I81" s="74"/>
      <c r="J81" s="74"/>
      <c r="K81" s="74"/>
    </row>
    <row r="82" spans="1:11" ht="18.75" x14ac:dyDescent="0.3">
      <c r="A82" s="74"/>
      <c r="B82" s="74"/>
      <c r="C82" s="74"/>
      <c r="D82" s="74"/>
      <c r="E82" s="74"/>
      <c r="F82" s="74"/>
      <c r="G82" s="74"/>
      <c r="H82" s="74"/>
      <c r="I82" s="74"/>
      <c r="J82" s="74"/>
      <c r="K82" s="74"/>
    </row>
    <row r="83" spans="1:11" ht="18.75" x14ac:dyDescent="0.3">
      <c r="A83" s="74"/>
      <c r="B83" s="74"/>
      <c r="C83" s="74"/>
      <c r="D83" s="74"/>
      <c r="E83" s="74"/>
      <c r="F83" s="74"/>
      <c r="G83" s="74"/>
      <c r="H83" s="74"/>
      <c r="I83" s="74"/>
      <c r="J83" s="74"/>
      <c r="K83" s="74"/>
    </row>
    <row r="84" spans="1:11" ht="18.75" x14ac:dyDescent="0.3">
      <c r="A84" s="74"/>
      <c r="B84" s="74"/>
      <c r="C84" s="74"/>
      <c r="D84" s="74"/>
      <c r="E84" s="74"/>
      <c r="F84" s="74"/>
      <c r="G84" s="74"/>
      <c r="H84" s="74"/>
      <c r="I84" s="74"/>
      <c r="J84" s="74"/>
      <c r="K84" s="74"/>
    </row>
    <row r="85" spans="1:11" ht="18.75" x14ac:dyDescent="0.3">
      <c r="A85" s="74"/>
      <c r="B85" s="74"/>
      <c r="C85" s="74"/>
      <c r="D85" s="74"/>
      <c r="E85" s="74"/>
      <c r="F85" s="74"/>
      <c r="G85" s="74"/>
      <c r="H85" s="74"/>
      <c r="I85" s="74"/>
      <c r="J85" s="74"/>
      <c r="K85" s="74"/>
    </row>
    <row r="86" spans="1:11" ht="18.75" x14ac:dyDescent="0.3">
      <c r="A86" s="74"/>
      <c r="B86" s="74"/>
      <c r="C86" s="74"/>
      <c r="D86" s="74"/>
      <c r="E86" s="74"/>
      <c r="F86" s="74"/>
      <c r="G86" s="74"/>
      <c r="H86" s="74"/>
      <c r="I86" s="74"/>
      <c r="J86" s="74"/>
      <c r="K86" s="74"/>
    </row>
    <row r="87" spans="1:11" ht="18.75" x14ac:dyDescent="0.3">
      <c r="A87" s="74"/>
      <c r="B87" s="74"/>
      <c r="C87" s="74"/>
      <c r="D87" s="74"/>
      <c r="E87" s="74"/>
      <c r="F87" s="74"/>
      <c r="G87" s="74"/>
      <c r="H87" s="74"/>
      <c r="I87" s="74"/>
      <c r="J87" s="74"/>
      <c r="K87" s="74"/>
    </row>
    <row r="88" spans="1:11" ht="18.75" x14ac:dyDescent="0.3">
      <c r="A88" s="74"/>
      <c r="B88" s="74"/>
      <c r="C88" s="74"/>
      <c r="D88" s="74"/>
      <c r="E88" s="74"/>
      <c r="F88" s="74"/>
      <c r="G88" s="74"/>
      <c r="H88" s="74"/>
      <c r="I88" s="74"/>
      <c r="J88" s="74"/>
      <c r="K88" s="74"/>
    </row>
    <row r="89" spans="1:11" ht="18.75" x14ac:dyDescent="0.3">
      <c r="A89" s="74"/>
      <c r="B89" s="74"/>
      <c r="C89" s="74"/>
      <c r="D89" s="74"/>
      <c r="E89" s="74"/>
      <c r="F89" s="74"/>
      <c r="G89" s="74"/>
      <c r="H89" s="74"/>
      <c r="I89" s="74"/>
      <c r="J89" s="74"/>
      <c r="K89" s="74"/>
    </row>
    <row r="90" spans="1:11" ht="18.75" x14ac:dyDescent="0.3">
      <c r="A90" s="74"/>
      <c r="B90" s="74"/>
      <c r="C90" s="74"/>
      <c r="D90" s="74"/>
      <c r="E90" s="74"/>
      <c r="F90" s="74"/>
      <c r="G90" s="74"/>
      <c r="H90" s="74"/>
      <c r="I90" s="74"/>
      <c r="J90" s="74"/>
      <c r="K90" s="74"/>
    </row>
    <row r="91" spans="1:11" ht="18.75" x14ac:dyDescent="0.3">
      <c r="A91" s="74"/>
      <c r="B91" s="74"/>
      <c r="C91" s="74"/>
      <c r="D91" s="74"/>
      <c r="E91" s="74"/>
      <c r="F91" s="74"/>
      <c r="G91" s="74"/>
      <c r="H91" s="74"/>
      <c r="I91" s="74"/>
      <c r="J91" s="74"/>
      <c r="K91" s="74"/>
    </row>
    <row r="92" spans="1:11" ht="18.75" x14ac:dyDescent="0.3">
      <c r="A92" s="74"/>
      <c r="B92" s="74"/>
      <c r="C92" s="74"/>
      <c r="D92" s="74"/>
      <c r="E92" s="74"/>
      <c r="F92" s="74"/>
      <c r="G92" s="74"/>
      <c r="H92" s="74"/>
      <c r="I92" s="74"/>
      <c r="J92" s="74"/>
      <c r="K92" s="74"/>
    </row>
    <row r="93" spans="1:11" ht="18.75" x14ac:dyDescent="0.3">
      <c r="A93" s="74"/>
      <c r="B93" s="74"/>
      <c r="C93" s="74"/>
      <c r="D93" s="74"/>
      <c r="E93" s="74"/>
      <c r="F93" s="74"/>
      <c r="G93" s="74"/>
      <c r="H93" s="74"/>
      <c r="I93" s="74"/>
      <c r="J93" s="74"/>
      <c r="K93" s="74"/>
    </row>
    <row r="94" spans="1:11" ht="18.75" x14ac:dyDescent="0.3">
      <c r="A94" s="74"/>
      <c r="B94" s="74"/>
      <c r="C94" s="74"/>
      <c r="D94" s="74"/>
      <c r="E94" s="74"/>
      <c r="F94" s="74"/>
      <c r="G94" s="74"/>
      <c r="H94" s="74"/>
      <c r="I94" s="74"/>
      <c r="J94" s="74"/>
      <c r="K94" s="74"/>
    </row>
    <row r="95" spans="1:11" ht="18.75" x14ac:dyDescent="0.3">
      <c r="A95" s="74"/>
      <c r="B95" s="74"/>
      <c r="C95" s="74"/>
      <c r="D95" s="74"/>
      <c r="E95" s="74"/>
      <c r="F95" s="74"/>
      <c r="G95" s="74"/>
      <c r="H95" s="74"/>
      <c r="I95" s="74"/>
      <c r="J95" s="74"/>
      <c r="K95" s="74"/>
    </row>
    <row r="96" spans="1:11" ht="18.75" x14ac:dyDescent="0.3">
      <c r="A96" s="74"/>
      <c r="B96" s="74"/>
      <c r="C96" s="74"/>
      <c r="D96" s="74"/>
      <c r="E96" s="74"/>
      <c r="F96" s="74"/>
      <c r="G96" s="74"/>
      <c r="H96" s="74"/>
      <c r="I96" s="74"/>
      <c r="J96" s="74"/>
      <c r="K96" s="74"/>
    </row>
    <row r="97" spans="1:11" ht="18.75" x14ac:dyDescent="0.3">
      <c r="A97" s="112"/>
      <c r="B97" s="112"/>
      <c r="C97" s="112"/>
      <c r="D97" s="112"/>
      <c r="E97" s="112"/>
      <c r="F97" s="112"/>
      <c r="G97" s="112"/>
      <c r="H97" s="112"/>
      <c r="I97" s="112"/>
      <c r="J97" s="112"/>
      <c r="K97" s="112"/>
    </row>
    <row r="98" spans="1:11" ht="18.75" x14ac:dyDescent="0.3">
      <c r="A98" s="116"/>
      <c r="B98" s="117"/>
      <c r="C98" s="117"/>
      <c r="D98" s="117"/>
      <c r="E98" s="74"/>
      <c r="F98" s="74"/>
      <c r="G98" s="74"/>
      <c r="H98" s="74"/>
      <c r="I98" s="74"/>
      <c r="J98" s="75"/>
      <c r="K98" s="75"/>
    </row>
    <row r="99" spans="1:11" ht="18.75" x14ac:dyDescent="0.3">
      <c r="A99" s="74"/>
      <c r="B99" s="74"/>
      <c r="C99" s="74"/>
      <c r="D99" s="74"/>
      <c r="E99" s="74"/>
      <c r="F99" s="74"/>
      <c r="G99" s="74"/>
      <c r="H99" s="74"/>
      <c r="I99" s="74"/>
      <c r="J99" s="74"/>
      <c r="K99" s="74"/>
    </row>
    <row r="100" spans="1:11" ht="18.75" x14ac:dyDescent="0.3">
      <c r="A100" s="74"/>
      <c r="B100" s="74"/>
      <c r="C100" s="74"/>
      <c r="D100" s="74"/>
      <c r="E100" s="74"/>
      <c r="F100" s="74"/>
      <c r="G100" s="74"/>
      <c r="H100" s="74"/>
      <c r="I100" s="74"/>
      <c r="J100" s="74"/>
      <c r="K100" s="74"/>
    </row>
    <row r="101" spans="1:11" ht="18.75" x14ac:dyDescent="0.3">
      <c r="A101" s="74"/>
      <c r="B101" s="74"/>
      <c r="C101" s="74"/>
      <c r="D101" s="74"/>
      <c r="E101" s="74"/>
      <c r="F101" s="74"/>
      <c r="G101" s="74"/>
      <c r="H101" s="74"/>
      <c r="I101" s="74"/>
      <c r="J101" s="74"/>
      <c r="K101" s="74"/>
    </row>
    <row r="102" spans="1:11" ht="18.75" x14ac:dyDescent="0.3">
      <c r="A102" s="74"/>
      <c r="B102" s="74"/>
      <c r="C102" s="74"/>
      <c r="D102" s="74"/>
      <c r="E102" s="74"/>
      <c r="F102" s="74"/>
      <c r="G102" s="74"/>
      <c r="H102" s="74"/>
      <c r="I102" s="74"/>
      <c r="J102" s="74"/>
      <c r="K102" s="74"/>
    </row>
    <row r="103" spans="1:11" ht="18.75" x14ac:dyDescent="0.3">
      <c r="A103" s="74"/>
      <c r="B103" s="74"/>
      <c r="C103" s="74"/>
      <c r="D103" s="74"/>
      <c r="E103" s="74"/>
      <c r="F103" s="74"/>
      <c r="G103" s="74"/>
      <c r="H103" s="74"/>
      <c r="I103" s="74"/>
      <c r="J103" s="74"/>
      <c r="K103" s="74"/>
    </row>
    <row r="104" spans="1:11" ht="18.75" x14ac:dyDescent="0.3">
      <c r="A104" s="74"/>
      <c r="B104" s="74"/>
      <c r="C104" s="74"/>
      <c r="D104" s="74"/>
      <c r="E104" s="74"/>
      <c r="F104" s="74"/>
      <c r="G104" s="74"/>
      <c r="H104" s="74"/>
      <c r="I104" s="74"/>
      <c r="J104" s="74"/>
      <c r="K104" s="74"/>
    </row>
    <row r="105" spans="1:11" ht="18.75" x14ac:dyDescent="0.3">
      <c r="A105" s="74"/>
      <c r="B105" s="74"/>
      <c r="C105" s="74"/>
      <c r="D105" s="74"/>
      <c r="E105" s="74"/>
      <c r="F105" s="74"/>
      <c r="G105" s="74"/>
      <c r="H105" s="74"/>
      <c r="I105" s="74"/>
      <c r="J105" s="74"/>
      <c r="K105" s="74"/>
    </row>
    <row r="106" spans="1:11" ht="18.75" x14ac:dyDescent="0.3">
      <c r="A106" s="74"/>
      <c r="B106" s="74"/>
      <c r="C106" s="74"/>
      <c r="D106" s="74"/>
      <c r="E106" s="74"/>
      <c r="F106" s="74"/>
      <c r="G106" s="74"/>
      <c r="H106" s="74"/>
      <c r="I106" s="74"/>
      <c r="J106" s="74"/>
      <c r="K106" s="74"/>
    </row>
    <row r="107" spans="1:11" ht="18.75" x14ac:dyDescent="0.3">
      <c r="A107" s="74"/>
      <c r="B107" s="74"/>
      <c r="C107" s="74"/>
      <c r="D107" s="74"/>
      <c r="E107" s="74"/>
      <c r="F107" s="74"/>
      <c r="G107" s="74"/>
      <c r="H107" s="74"/>
      <c r="I107" s="74"/>
      <c r="J107" s="74"/>
      <c r="K107" s="74"/>
    </row>
    <row r="108" spans="1:11" ht="18.75" x14ac:dyDescent="0.3">
      <c r="A108" s="74"/>
      <c r="B108" s="74"/>
      <c r="C108" s="74"/>
      <c r="D108" s="74"/>
      <c r="E108" s="74"/>
      <c r="F108" s="74"/>
      <c r="G108" s="74"/>
      <c r="H108" s="74"/>
      <c r="I108" s="74"/>
      <c r="J108" s="74"/>
      <c r="K108" s="74"/>
    </row>
    <row r="109" spans="1:11" ht="18.75" x14ac:dyDescent="0.3">
      <c r="A109" s="74"/>
      <c r="B109" s="74"/>
      <c r="C109" s="74"/>
      <c r="D109" s="74"/>
      <c r="E109" s="74"/>
      <c r="F109" s="74"/>
      <c r="G109" s="74"/>
      <c r="H109" s="74"/>
      <c r="I109" s="74"/>
      <c r="J109" s="74"/>
      <c r="K109" s="74"/>
    </row>
    <row r="110" spans="1:11" ht="18.75" x14ac:dyDescent="0.3">
      <c r="A110" s="74"/>
      <c r="B110" s="74"/>
      <c r="C110" s="74"/>
      <c r="D110" s="74"/>
      <c r="E110" s="74"/>
      <c r="F110" s="74"/>
      <c r="G110" s="74"/>
      <c r="H110" s="74"/>
      <c r="I110" s="74"/>
      <c r="J110" s="74"/>
      <c r="K110" s="74"/>
    </row>
  </sheetData>
  <mergeCells count="5">
    <mergeCell ref="N5:O5"/>
    <mergeCell ref="A3:B3"/>
    <mergeCell ref="B5:E5"/>
    <mergeCell ref="G5:J5"/>
    <mergeCell ref="L5:M5"/>
  </mergeCells>
  <hyperlinks>
    <hyperlink ref="B1" location="Innhold!A1" display="Tilbake" xr:uid="{00000000-0004-0000-0300-000000000000}"/>
  </hyperlinks>
  <pageMargins left="0.70866141732283472" right="0.70866141732283472" top="0.78740157480314965" bottom="0.78740157480314965" header="0.31496062992125984" footer="0.31496062992125984"/>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W115"/>
  <sheetViews>
    <sheetView showGridLines="0" showZeros="0" zoomScale="70" zoomScaleNormal="70" workbookViewId="0">
      <pane xSplit="1" ySplit="7" topLeftCell="B8" activePane="bottomRight" state="frozen"/>
      <selection activeCell="A5" sqref="A5"/>
      <selection pane="topRight" activeCell="A5" sqref="A5"/>
      <selection pane="bottomLeft" activeCell="A5" sqref="A5"/>
      <selection pane="bottomRight" activeCell="G10" sqref="G10"/>
    </sheetView>
  </sheetViews>
  <sheetFormatPr baseColWidth="10" defaultColWidth="11.42578125" defaultRowHeight="18" x14ac:dyDescent="0.25"/>
  <cols>
    <col min="1" max="1" width="51" style="81" customWidth="1"/>
    <col min="2" max="2" width="16.7109375" style="81" customWidth="1"/>
    <col min="3" max="3" width="17.85546875" style="81" bestFit="1" customWidth="1"/>
    <col min="4" max="4" width="9.28515625" style="81" bestFit="1" customWidth="1"/>
    <col min="5" max="5" width="4.7109375" style="81" customWidth="1"/>
    <col min="6" max="7" width="16.7109375" style="81" customWidth="1"/>
    <col min="8" max="8" width="9.28515625" style="81" bestFit="1" customWidth="1"/>
    <col min="9" max="9" width="4.7109375" style="81" customWidth="1"/>
    <col min="10" max="10" width="18.85546875" style="81" customWidth="1"/>
    <col min="11" max="11" width="18" style="81" bestFit="1" customWidth="1"/>
    <col min="12" max="12" width="9.28515625" style="81" bestFit="1" customWidth="1"/>
    <col min="13" max="13" width="11.42578125" style="81"/>
    <col min="14" max="14" width="19.28515625" style="81" bestFit="1" customWidth="1"/>
    <col min="15" max="15" width="17.140625" style="81" bestFit="1" customWidth="1"/>
    <col min="16" max="16384" width="11.42578125" style="81"/>
  </cols>
  <sheetData>
    <row r="1" spans="1:14" ht="20.25" x14ac:dyDescent="0.3">
      <c r="A1" s="80" t="s">
        <v>80</v>
      </c>
      <c r="B1" s="73" t="s">
        <v>52</v>
      </c>
      <c r="C1" s="74"/>
      <c r="D1" s="74"/>
      <c r="E1" s="74"/>
      <c r="F1" s="74"/>
      <c r="G1" s="74"/>
      <c r="H1" s="74"/>
      <c r="I1" s="74"/>
      <c r="J1" s="74"/>
      <c r="K1" s="74"/>
      <c r="L1" s="74"/>
      <c r="M1" s="74"/>
    </row>
    <row r="2" spans="1:14" ht="20.25" x14ac:dyDescent="0.3">
      <c r="A2" s="80" t="s">
        <v>110</v>
      </c>
      <c r="B2" s="73"/>
      <c r="C2" s="74"/>
      <c r="D2" s="74"/>
      <c r="E2" s="74"/>
      <c r="F2" s="74"/>
      <c r="G2" s="74"/>
      <c r="H2" s="74"/>
      <c r="I2" s="74"/>
      <c r="J2" s="74"/>
      <c r="K2" s="74"/>
      <c r="L2" s="74"/>
      <c r="M2" s="74"/>
    </row>
    <row r="3" spans="1:14" ht="18.75" x14ac:dyDescent="0.3">
      <c r="A3" s="75" t="s">
        <v>111</v>
      </c>
      <c r="B3" s="74"/>
      <c r="C3" s="74"/>
      <c r="D3" s="74"/>
      <c r="E3" s="74"/>
      <c r="F3" s="74"/>
      <c r="G3" s="74"/>
      <c r="H3" s="74"/>
      <c r="I3" s="74"/>
      <c r="J3" s="74"/>
      <c r="K3" s="74"/>
      <c r="L3" s="74"/>
      <c r="M3" s="74"/>
    </row>
    <row r="4" spans="1:14" ht="18.75" x14ac:dyDescent="0.3">
      <c r="A4" s="82" t="s">
        <v>361</v>
      </c>
      <c r="B4" s="102"/>
      <c r="C4" s="118"/>
      <c r="D4" s="119"/>
      <c r="E4" s="112"/>
      <c r="F4" s="83"/>
      <c r="G4" s="84"/>
      <c r="H4" s="85"/>
      <c r="I4" s="112"/>
      <c r="J4" s="83"/>
      <c r="K4" s="84"/>
      <c r="L4" s="85"/>
      <c r="M4" s="74"/>
    </row>
    <row r="5" spans="1:14" ht="18.75" x14ac:dyDescent="0.3">
      <c r="A5" s="120"/>
      <c r="B5" s="706" t="s">
        <v>0</v>
      </c>
      <c r="C5" s="707"/>
      <c r="D5" s="708"/>
      <c r="E5" s="89"/>
      <c r="F5" s="706" t="s">
        <v>1</v>
      </c>
      <c r="G5" s="707"/>
      <c r="H5" s="708"/>
      <c r="I5" s="121"/>
      <c r="J5" s="706" t="s">
        <v>112</v>
      </c>
      <c r="K5" s="707"/>
      <c r="L5" s="708"/>
      <c r="M5" s="74"/>
    </row>
    <row r="6" spans="1:14" ht="18.75" x14ac:dyDescent="0.3">
      <c r="A6" s="122"/>
      <c r="B6" s="123"/>
      <c r="C6" s="124"/>
      <c r="D6" s="94" t="s">
        <v>113</v>
      </c>
      <c r="E6" s="100"/>
      <c r="F6" s="123"/>
      <c r="G6" s="124"/>
      <c r="H6" s="94" t="s">
        <v>113</v>
      </c>
      <c r="I6" s="125"/>
      <c r="J6" s="123"/>
      <c r="K6" s="124"/>
      <c r="L6" s="94" t="s">
        <v>113</v>
      </c>
      <c r="M6" s="74"/>
    </row>
    <row r="7" spans="1:14" ht="18.75" x14ac:dyDescent="0.3">
      <c r="A7" s="126" t="s">
        <v>114</v>
      </c>
      <c r="B7" s="127">
        <v>2017</v>
      </c>
      <c r="C7" s="185">
        <v>2018</v>
      </c>
      <c r="D7" s="99" t="s">
        <v>86</v>
      </c>
      <c r="E7" s="100"/>
      <c r="F7" s="97">
        <v>2017</v>
      </c>
      <c r="G7" s="127">
        <v>2018</v>
      </c>
      <c r="H7" s="99" t="s">
        <v>86</v>
      </c>
      <c r="I7" s="128"/>
      <c r="J7" s="184">
        <v>2017</v>
      </c>
      <c r="K7" s="185">
        <v>2018</v>
      </c>
      <c r="L7" s="99" t="s">
        <v>86</v>
      </c>
      <c r="M7" s="74"/>
    </row>
    <row r="8" spans="1:14" ht="22.5" x14ac:dyDescent="0.3">
      <c r="A8" s="192" t="s">
        <v>115</v>
      </c>
      <c r="B8" s="232"/>
      <c r="C8" s="201"/>
      <c r="D8" s="201"/>
      <c r="E8" s="182"/>
      <c r="F8" s="201"/>
      <c r="G8" s="201"/>
      <c r="H8" s="201"/>
      <c r="I8" s="202"/>
      <c r="J8" s="201"/>
      <c r="K8" s="201"/>
      <c r="L8" s="201"/>
      <c r="M8" s="74"/>
    </row>
    <row r="9" spans="1:14" ht="18.75" x14ac:dyDescent="0.3">
      <c r="A9" s="193" t="s">
        <v>116</v>
      </c>
      <c r="B9" s="104">
        <f>'Skjema total MA'!B7</f>
        <v>2625367.174325902</v>
      </c>
      <c r="C9" s="104">
        <f>'Skjema total MA'!C7</f>
        <v>2556484.4866331103</v>
      </c>
      <c r="D9" s="233">
        <f>IF(B9=0, "    ---- ", IF(ABS(ROUND(100/B9*C9-100,1))&lt;999,ROUND(100/B9*C9-100,1),IF(ROUND(100/B9*C9-100,1)&gt;999,999,-999)))</f>
        <v>-2.6</v>
      </c>
      <c r="E9" s="182"/>
      <c r="F9" s="196">
        <f>'Skjema total MA'!E7</f>
        <v>4542315.3688300001</v>
      </c>
      <c r="G9" s="196">
        <f>'Skjema total MA'!F7</f>
        <v>3720632.22584</v>
      </c>
      <c r="H9" s="233">
        <f>IF(F9=0, "    ---- ", IF(ABS(ROUND(100/F9*G9-100,1))&lt;999,ROUND(100/F9*G9-100,1),IF(ROUND(100/F9*G9-100,1)&gt;999,999,-999)))</f>
        <v>-18.100000000000001</v>
      </c>
      <c r="I9" s="182"/>
      <c r="J9" s="196">
        <f t="shared" ref="J9:K60" si="0">SUM(B9+F9)</f>
        <v>7167682.5431559021</v>
      </c>
      <c r="K9" s="196">
        <f t="shared" si="0"/>
        <v>6277116.7124731103</v>
      </c>
      <c r="L9" s="231">
        <f>IF(J9=0, "    ---- ", IF(ABS(ROUND(100/J9*K9-100,1))&lt;999,ROUND(100/J9*K9-100,1),IF(ROUND(100/J9*K9-100,1)&gt;999,999,-999)))</f>
        <v>-12.4</v>
      </c>
      <c r="M9" s="74"/>
      <c r="N9" s="134"/>
    </row>
    <row r="10" spans="1:14" ht="18.75" x14ac:dyDescent="0.3">
      <c r="A10" s="193" t="s">
        <v>117</v>
      </c>
      <c r="B10" s="104">
        <f>'Skjema total MA'!B22</f>
        <v>1002021.5489796011</v>
      </c>
      <c r="C10" s="104">
        <f>'Skjema total MA'!C22</f>
        <v>895767.05928341171</v>
      </c>
      <c r="D10" s="233">
        <f t="shared" ref="D10:D17" si="1">IF(B10=0, "    ---- ", IF(ABS(ROUND(100/B10*C10-100,1))&lt;999,ROUND(100/B10*C10-100,1),IF(ROUND(100/B10*C10-100,1)&gt;999,999,-999)))</f>
        <v>-10.6</v>
      </c>
      <c r="E10" s="182"/>
      <c r="F10" s="196">
        <f>'Skjema total MA'!E22</f>
        <v>199375.40350000001</v>
      </c>
      <c r="G10" s="196">
        <f>'Skjema total MA'!F22</f>
        <v>538798.03300000005</v>
      </c>
      <c r="H10" s="233">
        <f t="shared" ref="H10:H57" si="2">IF(F10=0, "    ---- ", IF(ABS(ROUND(100/F10*G10-100,1))&lt;999,ROUND(100/F10*G10-100,1),IF(ROUND(100/F10*G10-100,1)&gt;999,999,-999)))</f>
        <v>170.2</v>
      </c>
      <c r="I10" s="182"/>
      <c r="J10" s="196">
        <f t="shared" si="0"/>
        <v>1201396.9524796011</v>
      </c>
      <c r="K10" s="196">
        <f t="shared" si="0"/>
        <v>1434565.0922834119</v>
      </c>
      <c r="L10" s="231">
        <f t="shared" ref="L10:L60" si="3">IF(J10=0, "    ---- ", IF(ABS(ROUND(100/J10*K10-100,1))&lt;999,ROUND(100/J10*K10-100,1),IF(ROUND(100/J10*K10-100,1)&gt;999,999,-999)))</f>
        <v>19.399999999999999</v>
      </c>
      <c r="M10" s="74"/>
      <c r="N10" s="134"/>
    </row>
    <row r="11" spans="1:14" ht="18.75" x14ac:dyDescent="0.3">
      <c r="A11" s="193" t="s">
        <v>118</v>
      </c>
      <c r="B11" s="104">
        <f>'Skjema total MA'!B47</f>
        <v>2741998.0199699998</v>
      </c>
      <c r="C11" s="104">
        <f>'Skjema total MA'!C47</f>
        <v>3030760.675886136</v>
      </c>
      <c r="D11" s="233">
        <f t="shared" si="1"/>
        <v>10.5</v>
      </c>
      <c r="E11" s="182"/>
      <c r="F11" s="196"/>
      <c r="G11" s="196"/>
      <c r="H11" s="233"/>
      <c r="I11" s="182"/>
      <c r="J11" s="196">
        <f t="shared" si="0"/>
        <v>2741998.0199699998</v>
      </c>
      <c r="K11" s="196">
        <f t="shared" si="0"/>
        <v>3030760.675886136</v>
      </c>
      <c r="L11" s="231">
        <f t="shared" si="3"/>
        <v>10.5</v>
      </c>
      <c r="M11" s="74"/>
      <c r="N11" s="134"/>
    </row>
    <row r="12" spans="1:14" ht="18.75" x14ac:dyDescent="0.3">
      <c r="A12" s="193" t="s">
        <v>119</v>
      </c>
      <c r="B12" s="104">
        <f>'Skjema total MA'!B66</f>
        <v>6112112.5580400005</v>
      </c>
      <c r="C12" s="104">
        <f>'Skjema total MA'!C66</f>
        <v>5507992.5312899994</v>
      </c>
      <c r="D12" s="233">
        <f t="shared" si="1"/>
        <v>-9.9</v>
      </c>
      <c r="E12" s="182"/>
      <c r="F12" s="196">
        <f>'Skjema total MA'!E66</f>
        <v>12983353.548999999</v>
      </c>
      <c r="G12" s="196">
        <f>'Skjema total MA'!F66</f>
        <v>14177897.093189999</v>
      </c>
      <c r="H12" s="233">
        <f t="shared" si="2"/>
        <v>9.1999999999999993</v>
      </c>
      <c r="I12" s="182"/>
      <c r="J12" s="196">
        <f t="shared" si="0"/>
        <v>19095466.107039999</v>
      </c>
      <c r="K12" s="196">
        <f t="shared" si="0"/>
        <v>19685889.624479998</v>
      </c>
      <c r="L12" s="231">
        <f t="shared" si="3"/>
        <v>3.1</v>
      </c>
      <c r="M12" s="74"/>
      <c r="N12" s="134"/>
    </row>
    <row r="13" spans="1:14" ht="18.75" x14ac:dyDescent="0.3">
      <c r="A13" s="193" t="s">
        <v>120</v>
      </c>
      <c r="B13" s="104">
        <f>'Skjema total MA'!B68</f>
        <v>117473.33254999999</v>
      </c>
      <c r="C13" s="104">
        <f>'Skjema total MA'!C68</f>
        <v>112817.36937</v>
      </c>
      <c r="D13" s="233">
        <f t="shared" si="1"/>
        <v>-4</v>
      </c>
      <c r="E13" s="182"/>
      <c r="F13" s="196">
        <f>'Skjema total MA'!E68</f>
        <v>12854109.17182</v>
      </c>
      <c r="G13" s="196">
        <f>'Skjema total MA'!F68</f>
        <v>13980079.274530001</v>
      </c>
      <c r="H13" s="233">
        <f t="shared" si="2"/>
        <v>8.8000000000000007</v>
      </c>
      <c r="I13" s="182"/>
      <c r="J13" s="196">
        <f t="shared" si="0"/>
        <v>12971582.50437</v>
      </c>
      <c r="K13" s="196">
        <f t="shared" si="0"/>
        <v>14092896.643900001</v>
      </c>
      <c r="L13" s="231">
        <f t="shared" si="3"/>
        <v>8.6</v>
      </c>
      <c r="M13" s="74"/>
      <c r="N13" s="134"/>
    </row>
    <row r="14" spans="1:14" s="133" customFormat="1" ht="18.75" x14ac:dyDescent="0.3">
      <c r="A14" s="194" t="s">
        <v>375</v>
      </c>
      <c r="B14" s="131">
        <f>'Skjema total MA'!B75</f>
        <v>122037.46324000001</v>
      </c>
      <c r="C14" s="131">
        <f>'Skjema total MA'!C75</f>
        <v>170231.05813999998</v>
      </c>
      <c r="D14" s="233">
        <f t="shared" si="1"/>
        <v>39.5</v>
      </c>
      <c r="E14" s="183"/>
      <c r="F14" s="197">
        <f>'Skjema total MA'!E75</f>
        <v>129244.37718</v>
      </c>
      <c r="G14" s="197">
        <f>'Skjema total MA'!F75</f>
        <v>197817.81865999999</v>
      </c>
      <c r="H14" s="233">
        <f t="shared" si="2"/>
        <v>53.1</v>
      </c>
      <c r="I14" s="183"/>
      <c r="J14" s="196">
        <f t="shared" si="0"/>
        <v>251281.84042000002</v>
      </c>
      <c r="K14" s="196">
        <f t="shared" si="0"/>
        <v>368048.87679999997</v>
      </c>
      <c r="L14" s="231">
        <f t="shared" si="3"/>
        <v>46.5</v>
      </c>
      <c r="M14" s="132"/>
      <c r="N14" s="134"/>
    </row>
    <row r="15" spans="1:14" ht="22.5" x14ac:dyDescent="0.3">
      <c r="A15" s="193" t="s">
        <v>349</v>
      </c>
      <c r="B15" s="104">
        <f>'Skjema total MA'!B134</f>
        <v>16521567.102909999</v>
      </c>
      <c r="C15" s="104">
        <f>'Skjema total MA'!C134</f>
        <v>23490793.809119999</v>
      </c>
      <c r="D15" s="233">
        <f t="shared" si="1"/>
        <v>42.2</v>
      </c>
      <c r="E15" s="182"/>
      <c r="F15" s="196">
        <f>'Skjema total MA'!E134</f>
        <v>52296.226000000002</v>
      </c>
      <c r="G15" s="196">
        <f>'Skjema total MA'!F134</f>
        <v>90028.570999999996</v>
      </c>
      <c r="H15" s="233">
        <f t="shared" si="2"/>
        <v>72.2</v>
      </c>
      <c r="I15" s="182"/>
      <c r="J15" s="196">
        <f t="shared" si="0"/>
        <v>16573863.328909999</v>
      </c>
      <c r="K15" s="196">
        <f t="shared" si="0"/>
        <v>23580822.380119998</v>
      </c>
      <c r="L15" s="231">
        <f t="shared" si="3"/>
        <v>42.3</v>
      </c>
      <c r="M15" s="74"/>
      <c r="N15" s="134"/>
    </row>
    <row r="16" spans="1:14" ht="18.75" x14ac:dyDescent="0.3">
      <c r="A16" s="193" t="s">
        <v>121</v>
      </c>
      <c r="B16" s="104">
        <f>'Skjema total MA'!B36</f>
        <v>2332.3380000000002</v>
      </c>
      <c r="C16" s="104">
        <f>'Skjema total MA'!C36</f>
        <v>2378.9630000000002</v>
      </c>
      <c r="D16" s="233">
        <f t="shared" si="1"/>
        <v>2</v>
      </c>
      <c r="E16" s="182"/>
      <c r="F16" s="196">
        <f>'Skjema total MA'!E36</f>
        <v>0</v>
      </c>
      <c r="G16" s="196">
        <f>'Skjema total MA'!F36</f>
        <v>0</v>
      </c>
      <c r="H16" s="233"/>
      <c r="I16" s="182"/>
      <c r="J16" s="196">
        <f t="shared" si="0"/>
        <v>2332.3380000000002</v>
      </c>
      <c r="K16" s="196">
        <f t="shared" si="0"/>
        <v>2378.9630000000002</v>
      </c>
      <c r="L16" s="231">
        <f t="shared" si="3"/>
        <v>2</v>
      </c>
      <c r="M16" s="74"/>
      <c r="N16" s="134"/>
    </row>
    <row r="17" spans="1:23" s="135" customFormat="1" ht="18.75" customHeight="1" x14ac:dyDescent="0.3">
      <c r="A17" s="137" t="s">
        <v>122</v>
      </c>
      <c r="B17" s="110">
        <f>'Tabel 1.1'!B31</f>
        <v>29005398.742225505</v>
      </c>
      <c r="C17" s="198">
        <f>'Tabel 1.1'!C31</f>
        <v>35484177.52521266</v>
      </c>
      <c r="D17" s="233">
        <f t="shared" si="1"/>
        <v>22.3</v>
      </c>
      <c r="E17" s="138"/>
      <c r="F17" s="198">
        <f>'Tabel 1.1'!B44</f>
        <v>17777340.54733</v>
      </c>
      <c r="G17" s="198">
        <f>'Tabel 1.1'!C44</f>
        <v>18527355.92303</v>
      </c>
      <c r="H17" s="233">
        <f t="shared" si="2"/>
        <v>4.2</v>
      </c>
      <c r="I17" s="138"/>
      <c r="J17" s="198">
        <f t="shared" si="0"/>
        <v>46782739.289555505</v>
      </c>
      <c r="K17" s="198">
        <f t="shared" si="0"/>
        <v>54011533.448242664</v>
      </c>
      <c r="L17" s="231">
        <f t="shared" si="3"/>
        <v>15.5</v>
      </c>
      <c r="M17" s="75"/>
      <c r="N17" s="134"/>
      <c r="O17" s="134"/>
      <c r="Q17" s="136"/>
      <c r="R17" s="136"/>
      <c r="S17" s="136"/>
      <c r="T17" s="136"/>
      <c r="U17" s="136"/>
      <c r="V17" s="136"/>
      <c r="W17" s="136"/>
    </row>
    <row r="18" spans="1:23" ht="18.75" customHeight="1" x14ac:dyDescent="0.3">
      <c r="A18" s="137"/>
      <c r="B18" s="104"/>
      <c r="C18" s="196"/>
      <c r="D18" s="196"/>
      <c r="E18" s="182"/>
      <c r="F18" s="196"/>
      <c r="G18" s="196"/>
      <c r="H18" s="233"/>
      <c r="I18" s="182"/>
      <c r="J18" s="196"/>
      <c r="K18" s="196"/>
      <c r="L18" s="231"/>
      <c r="M18" s="74"/>
    </row>
    <row r="19" spans="1:23" ht="18.75" customHeight="1" x14ac:dyDescent="0.3">
      <c r="A19" s="192" t="s">
        <v>350</v>
      </c>
      <c r="B19" s="200"/>
      <c r="C19" s="203"/>
      <c r="D19" s="196"/>
      <c r="E19" s="182"/>
      <c r="F19" s="203"/>
      <c r="G19" s="203"/>
      <c r="H19" s="233"/>
      <c r="I19" s="182"/>
      <c r="J19" s="196"/>
      <c r="K19" s="196"/>
      <c r="L19" s="231"/>
      <c r="M19" s="74"/>
    </row>
    <row r="20" spans="1:23" ht="18.75" customHeight="1" x14ac:dyDescent="0.3">
      <c r="A20" s="193" t="s">
        <v>116</v>
      </c>
      <c r="B20" s="104">
        <f>'Skjema total MA'!B10</f>
        <v>22798295.501435529</v>
      </c>
      <c r="C20" s="104">
        <f>'Skjema total MA'!C10</f>
        <v>21559420.257731661</v>
      </c>
      <c r="D20" s="233">
        <f>IF(B20=0, "    ---- ", IF(ABS(ROUND(100/B20*C20-100,1))&lt;999,ROUND(100/B20*C20-100,1),IF(ROUND(100/B20*C20-100,1)&gt;999,999,-999)))</f>
        <v>-5.4</v>
      </c>
      <c r="E20" s="182"/>
      <c r="F20" s="196">
        <f>'Skjema total MA'!E10</f>
        <v>37662908.370349906</v>
      </c>
      <c r="G20" s="196">
        <f>'Skjema total MA'!F10</f>
        <v>43299753.480128706</v>
      </c>
      <c r="H20" s="233">
        <f t="shared" si="2"/>
        <v>15</v>
      </c>
      <c r="I20" s="182"/>
      <c r="J20" s="196">
        <f t="shared" si="0"/>
        <v>60461203.871785432</v>
      </c>
      <c r="K20" s="196">
        <f t="shared" si="0"/>
        <v>64859173.737860367</v>
      </c>
      <c r="L20" s="231">
        <f t="shared" si="3"/>
        <v>7.3</v>
      </c>
      <c r="M20" s="74"/>
    </row>
    <row r="21" spans="1:23" ht="18.75" customHeight="1" x14ac:dyDescent="0.3">
      <c r="A21" s="193" t="s">
        <v>117</v>
      </c>
      <c r="B21" s="104">
        <f>'Skjema total MA'!B29</f>
        <v>51050155.75711979</v>
      </c>
      <c r="C21" s="104">
        <f>'Skjema total MA'!C29</f>
        <v>49473380.099160001</v>
      </c>
      <c r="D21" s="233">
        <f t="shared" ref="D21:D27" si="4">IF(B21=0, "    ---- ", IF(ABS(ROUND(100/B21*C21-100,1))&lt;999,ROUND(100/B21*C21-100,1),IF(ROUND(100/B21*C21-100,1)&gt;999,999,-999)))</f>
        <v>-3.1</v>
      </c>
      <c r="E21" s="182"/>
      <c r="F21" s="196">
        <f>'Skjema total MA'!E29</f>
        <v>19636367.939539999</v>
      </c>
      <c r="G21" s="196">
        <f>'Skjema total MA'!F29</f>
        <v>20370842.341710001</v>
      </c>
      <c r="H21" s="233">
        <f t="shared" si="2"/>
        <v>3.7</v>
      </c>
      <c r="I21" s="182"/>
      <c r="J21" s="196">
        <f t="shared" si="0"/>
        <v>70686523.696659788</v>
      </c>
      <c r="K21" s="196">
        <f t="shared" si="0"/>
        <v>69844222.440870002</v>
      </c>
      <c r="L21" s="231">
        <f t="shared" si="3"/>
        <v>-1.2</v>
      </c>
      <c r="M21" s="74"/>
    </row>
    <row r="22" spans="1:23" ht="18.75" x14ac:dyDescent="0.3">
      <c r="A22" s="193" t="s">
        <v>119</v>
      </c>
      <c r="B22" s="104">
        <f>'Skjema total MA'!B87</f>
        <v>378417840.2740947</v>
      </c>
      <c r="C22" s="104">
        <f>'Skjema total MA'!C87</f>
        <v>385014090.96905792</v>
      </c>
      <c r="D22" s="233">
        <f t="shared" si="4"/>
        <v>1.7</v>
      </c>
      <c r="E22" s="182"/>
      <c r="F22" s="196">
        <f>'Skjema total MA'!E87</f>
        <v>198886422.12118009</v>
      </c>
      <c r="G22" s="196">
        <f>'Skjema total MA'!F87</f>
        <v>246587116.6186713</v>
      </c>
      <c r="H22" s="233">
        <f t="shared" si="2"/>
        <v>24</v>
      </c>
      <c r="I22" s="182"/>
      <c r="J22" s="196">
        <f t="shared" si="0"/>
        <v>577304262.39527476</v>
      </c>
      <c r="K22" s="196">
        <f t="shared" si="0"/>
        <v>631601207.58772922</v>
      </c>
      <c r="L22" s="231">
        <f t="shared" si="3"/>
        <v>9.4</v>
      </c>
      <c r="M22" s="74"/>
    </row>
    <row r="23" spans="1:23" ht="22.5" x14ac:dyDescent="0.3">
      <c r="A23" s="193" t="s">
        <v>123</v>
      </c>
      <c r="B23" s="104">
        <f>'Skjema total MA'!B89</f>
        <v>2499099.4692608798</v>
      </c>
      <c r="C23" s="104">
        <f>'Skjema total MA'!C89</f>
        <v>2673617.6564883101</v>
      </c>
      <c r="D23" s="233">
        <f t="shared" si="4"/>
        <v>7</v>
      </c>
      <c r="E23" s="182"/>
      <c r="F23" s="196">
        <f>'Skjema total MA'!E89</f>
        <v>198527023.85459012</v>
      </c>
      <c r="G23" s="196">
        <f>'Skjema total MA'!F89</f>
        <v>245670099.50194129</v>
      </c>
      <c r="H23" s="233">
        <f t="shared" si="2"/>
        <v>23.7</v>
      </c>
      <c r="I23" s="182"/>
      <c r="J23" s="196">
        <f t="shared" si="0"/>
        <v>201026123.32385099</v>
      </c>
      <c r="K23" s="196">
        <f t="shared" si="0"/>
        <v>248343717.15842959</v>
      </c>
      <c r="L23" s="231">
        <f t="shared" si="3"/>
        <v>23.5</v>
      </c>
      <c r="M23" s="74"/>
      <c r="N23" s="693"/>
    </row>
    <row r="24" spans="1:23" ht="18.75" x14ac:dyDescent="0.3">
      <c r="A24" s="194" t="s">
        <v>375</v>
      </c>
      <c r="B24" s="104">
        <f>'Skjema total MA'!B96</f>
        <v>242629.52984999999</v>
      </c>
      <c r="C24" s="104">
        <f>'Skjema total MA'!C96</f>
        <v>687453.30648999999</v>
      </c>
      <c r="D24" s="233">
        <f t="shared" si="4"/>
        <v>183.3</v>
      </c>
      <c r="E24" s="182"/>
      <c r="F24" s="196">
        <f>'Skjema total MA'!E96</f>
        <v>359398.26659000001</v>
      </c>
      <c r="G24" s="196">
        <f>'Skjema total MA'!F96</f>
        <v>917017.11673000001</v>
      </c>
      <c r="H24" s="233">
        <f t="shared" si="2"/>
        <v>155.19999999999999</v>
      </c>
      <c r="I24" s="182"/>
      <c r="J24" s="196">
        <f t="shared" si="0"/>
        <v>602027.79643999995</v>
      </c>
      <c r="K24" s="196">
        <f t="shared" si="0"/>
        <v>1604470.42322</v>
      </c>
      <c r="L24" s="231">
        <f t="shared" si="3"/>
        <v>166.5</v>
      </c>
      <c r="M24" s="74"/>
    </row>
    <row r="25" spans="1:23" ht="22.5" x14ac:dyDescent="0.3">
      <c r="A25" s="193" t="s">
        <v>349</v>
      </c>
      <c r="B25" s="104">
        <f>'Skjema total MA'!B135</f>
        <v>501528009.73421001</v>
      </c>
      <c r="C25" s="104">
        <f>'Skjema total MA'!C135</f>
        <v>540551093.09562004</v>
      </c>
      <c r="D25" s="233">
        <f t="shared" si="4"/>
        <v>7.8</v>
      </c>
      <c r="E25" s="182"/>
      <c r="F25" s="196">
        <f>'Skjema total MA'!E135</f>
        <v>2288839.25715</v>
      </c>
      <c r="G25" s="196">
        <f>'Skjema total MA'!F135</f>
        <v>2451095.8211500002</v>
      </c>
      <c r="H25" s="233">
        <f t="shared" si="2"/>
        <v>7.1</v>
      </c>
      <c r="I25" s="182"/>
      <c r="J25" s="196">
        <f t="shared" si="0"/>
        <v>503816848.99136001</v>
      </c>
      <c r="K25" s="196">
        <f t="shared" si="0"/>
        <v>543002188.91676998</v>
      </c>
      <c r="L25" s="231">
        <f t="shared" si="3"/>
        <v>7.8</v>
      </c>
      <c r="M25" s="74"/>
    </row>
    <row r="26" spans="1:23" ht="18.75" x14ac:dyDescent="0.3">
      <c r="A26" s="193" t="s">
        <v>121</v>
      </c>
      <c r="B26" s="104">
        <f>'Skjema total MA'!B37</f>
        <v>4064956.4709999999</v>
      </c>
      <c r="C26" s="104">
        <f>'Skjema total MA'!C37</f>
        <v>3924030.3969999999</v>
      </c>
      <c r="D26" s="233">
        <f t="shared" si="4"/>
        <v>-3.5</v>
      </c>
      <c r="E26" s="182"/>
      <c r="F26" s="196">
        <f>'Skjema total MA'!E37</f>
        <v>0</v>
      </c>
      <c r="G26" s="196">
        <f>'Skjema total MA'!F37</f>
        <v>0</v>
      </c>
      <c r="H26" s="233"/>
      <c r="I26" s="182"/>
      <c r="J26" s="196">
        <f t="shared" si="0"/>
        <v>4064956.4709999999</v>
      </c>
      <c r="K26" s="196">
        <f t="shared" si="0"/>
        <v>3924030.3969999999</v>
      </c>
      <c r="L26" s="231">
        <f t="shared" si="3"/>
        <v>-3.5</v>
      </c>
      <c r="M26" s="74"/>
    </row>
    <row r="27" spans="1:23" s="135" customFormat="1" ht="18.75" x14ac:dyDescent="0.3">
      <c r="A27" s="137" t="s">
        <v>124</v>
      </c>
      <c r="B27" s="110">
        <f>'Tabel 1.1'!G31</f>
        <v>957859257.73785996</v>
      </c>
      <c r="C27" s="198">
        <f>'Tabel 1.1'!H31</f>
        <v>1000522014.8185697</v>
      </c>
      <c r="D27" s="233">
        <f t="shared" si="4"/>
        <v>4.5</v>
      </c>
      <c r="E27" s="138"/>
      <c r="F27" s="198">
        <f>'Tabel 1.1'!G44</f>
        <v>258474537.68822002</v>
      </c>
      <c r="G27" s="198">
        <f>'Tabel 1.1'!H44</f>
        <v>312708808.26165998</v>
      </c>
      <c r="H27" s="233">
        <f t="shared" si="2"/>
        <v>21</v>
      </c>
      <c r="I27" s="138"/>
      <c r="J27" s="198">
        <f t="shared" si="0"/>
        <v>1216333795.42608</v>
      </c>
      <c r="K27" s="198">
        <f t="shared" si="0"/>
        <v>1313230823.0802298</v>
      </c>
      <c r="L27" s="231">
        <f t="shared" si="3"/>
        <v>8</v>
      </c>
      <c r="M27" s="75"/>
      <c r="N27" s="134"/>
      <c r="O27" s="134"/>
    </row>
    <row r="28" spans="1:23" ht="18.75" x14ac:dyDescent="0.3">
      <c r="A28" s="137"/>
      <c r="B28" s="104"/>
      <c r="C28" s="196"/>
      <c r="D28" s="233"/>
      <c r="E28" s="182"/>
      <c r="F28" s="196"/>
      <c r="G28" s="196"/>
      <c r="H28" s="233"/>
      <c r="I28" s="182"/>
      <c r="J28" s="196">
        <f t="shared" si="0"/>
        <v>0</v>
      </c>
      <c r="K28" s="196">
        <f t="shared" si="0"/>
        <v>0</v>
      </c>
      <c r="L28" s="231"/>
      <c r="M28" s="74"/>
    </row>
    <row r="29" spans="1:23" ht="22.5" x14ac:dyDescent="0.3">
      <c r="A29" s="192" t="s">
        <v>351</v>
      </c>
      <c r="B29" s="200"/>
      <c r="C29" s="203"/>
      <c r="D29" s="196"/>
      <c r="E29" s="182"/>
      <c r="F29" s="196"/>
      <c r="G29" s="196"/>
      <c r="H29" s="233"/>
      <c r="I29" s="182"/>
      <c r="J29" s="196"/>
      <c r="K29" s="196"/>
      <c r="L29" s="231"/>
      <c r="M29" s="74"/>
    </row>
    <row r="30" spans="1:23" ht="18.75" x14ac:dyDescent="0.3">
      <c r="A30" s="193" t="s">
        <v>116</v>
      </c>
      <c r="B30" s="104">
        <f>'Skjema total MA'!B11</f>
        <v>11125</v>
      </c>
      <c r="C30" s="104">
        <f>'Skjema total MA'!C11</f>
        <v>6222</v>
      </c>
      <c r="D30" s="233">
        <f>IF(B30=0, "    ---- ", IF(ABS(ROUND(100/B30*C30-100,1))&lt;999,ROUND(100/B30*C30-100,1),IF(ROUND(100/B30*C30-100,1)&gt;999,999,-999)))</f>
        <v>-44.1</v>
      </c>
      <c r="E30" s="182"/>
      <c r="F30" s="196">
        <f>'Skjema total MA'!E11</f>
        <v>160937.64699000001</v>
      </c>
      <c r="G30" s="196">
        <f>'Skjema total MA'!F11</f>
        <v>138181.52788000001</v>
      </c>
      <c r="H30" s="233">
        <f t="shared" si="2"/>
        <v>-14.1</v>
      </c>
      <c r="I30" s="182"/>
      <c r="J30" s="196">
        <f t="shared" si="0"/>
        <v>172062.64699000001</v>
      </c>
      <c r="K30" s="196">
        <f t="shared" si="0"/>
        <v>144403.52788000001</v>
      </c>
      <c r="L30" s="231">
        <f t="shared" si="3"/>
        <v>-16.100000000000001</v>
      </c>
      <c r="M30" s="74"/>
    </row>
    <row r="31" spans="1:23" ht="18.75" x14ac:dyDescent="0.3">
      <c r="A31" s="193" t="s">
        <v>117</v>
      </c>
      <c r="B31" s="104">
        <f>'Skjema total MA'!B34</f>
        <v>23479.014999999999</v>
      </c>
      <c r="C31" s="104">
        <f>'Skjema total MA'!C34</f>
        <v>12336.792280000001</v>
      </c>
      <c r="D31" s="233">
        <f t="shared" ref="D31:D38" si="5">IF(B31=0, "    ---- ", IF(ABS(ROUND(100/B31*C31-100,1))&lt;999,ROUND(100/B31*C31-100,1),IF(ROUND(100/B31*C31-100,1)&gt;999,999,-999)))</f>
        <v>-47.5</v>
      </c>
      <c r="E31" s="182"/>
      <c r="F31" s="196">
        <f>'Skjema total MA'!E34</f>
        <v>18732.257140000002</v>
      </c>
      <c r="G31" s="196">
        <f>'Skjema total MA'!F34</f>
        <v>27349.812709999998</v>
      </c>
      <c r="H31" s="233">
        <f t="shared" si="2"/>
        <v>46</v>
      </c>
      <c r="I31" s="182"/>
      <c r="J31" s="196">
        <f t="shared" si="0"/>
        <v>42211.272140000001</v>
      </c>
      <c r="K31" s="196">
        <f t="shared" si="0"/>
        <v>39686.60499</v>
      </c>
      <c r="L31" s="231">
        <f t="shared" si="3"/>
        <v>-6</v>
      </c>
      <c r="M31" s="74"/>
    </row>
    <row r="32" spans="1:23" ht="18.75" x14ac:dyDescent="0.3">
      <c r="A32" s="193" t="s">
        <v>119</v>
      </c>
      <c r="B32" s="104">
        <f>'Skjema total MA'!B111</f>
        <v>348180.27505</v>
      </c>
      <c r="C32" s="104">
        <f>'Skjema total MA'!C111</f>
        <v>227989.08746000001</v>
      </c>
      <c r="D32" s="233">
        <f t="shared" si="5"/>
        <v>-34.5</v>
      </c>
      <c r="E32" s="182"/>
      <c r="F32" s="196">
        <f>'Skjema total MA'!E111</f>
        <v>6470682.6570500005</v>
      </c>
      <c r="G32" s="196">
        <f>'Skjema total MA'!F111</f>
        <v>7097513.9270299999</v>
      </c>
      <c r="H32" s="233">
        <f t="shared" si="2"/>
        <v>9.6999999999999993</v>
      </c>
      <c r="I32" s="182"/>
      <c r="J32" s="196">
        <f t="shared" si="0"/>
        <v>6818862.9321000008</v>
      </c>
      <c r="K32" s="196">
        <f t="shared" si="0"/>
        <v>7325503.01449</v>
      </c>
      <c r="L32" s="231">
        <f t="shared" si="3"/>
        <v>7.4</v>
      </c>
      <c r="M32" s="74"/>
    </row>
    <row r="33" spans="1:15" ht="22.5" x14ac:dyDescent="0.3">
      <c r="A33" s="193" t="s">
        <v>349</v>
      </c>
      <c r="B33" s="104">
        <f>'Skjema total MA'!B136</f>
        <v>183490.30300000001</v>
      </c>
      <c r="C33" s="104">
        <f>'Skjema total MA'!C136</f>
        <v>315630.97899999999</v>
      </c>
      <c r="D33" s="233">
        <f t="shared" si="5"/>
        <v>72</v>
      </c>
      <c r="E33" s="182"/>
      <c r="F33" s="196">
        <f>'Skjema total MA'!E136</f>
        <v>24988.125</v>
      </c>
      <c r="G33" s="196">
        <f>'Skjema total MA'!F136</f>
        <v>0</v>
      </c>
      <c r="H33" s="233">
        <f t="shared" si="2"/>
        <v>-100</v>
      </c>
      <c r="I33" s="182"/>
      <c r="J33" s="196">
        <f t="shared" si="0"/>
        <v>208478.42800000001</v>
      </c>
      <c r="K33" s="196">
        <f t="shared" si="0"/>
        <v>315630.97899999999</v>
      </c>
      <c r="L33" s="231">
        <f t="shared" si="3"/>
        <v>51.4</v>
      </c>
      <c r="M33" s="74"/>
    </row>
    <row r="34" spans="1:15" ht="18.75" x14ac:dyDescent="0.3">
      <c r="A34" s="193" t="s">
        <v>121</v>
      </c>
      <c r="B34" s="104">
        <f>'Skjema total MA'!B38</f>
        <v>0</v>
      </c>
      <c r="C34" s="104">
        <f>'Skjema total MA'!C38</f>
        <v>611</v>
      </c>
      <c r="D34" s="233" t="str">
        <f t="shared" si="5"/>
        <v xml:space="preserve">    ---- </v>
      </c>
      <c r="E34" s="182"/>
      <c r="F34" s="196">
        <f>'Skjema total MA'!E38</f>
        <v>0</v>
      </c>
      <c r="G34" s="196">
        <f>'Skjema total MA'!F38</f>
        <v>0</v>
      </c>
      <c r="H34" s="233"/>
      <c r="I34" s="182"/>
      <c r="J34" s="196">
        <f t="shared" si="0"/>
        <v>0</v>
      </c>
      <c r="K34" s="196">
        <f t="shared" si="0"/>
        <v>611</v>
      </c>
      <c r="L34" s="231" t="str">
        <f t="shared" si="3"/>
        <v xml:space="preserve">    ---- </v>
      </c>
      <c r="M34" s="74"/>
    </row>
    <row r="35" spans="1:15" s="135" customFormat="1" ht="18.75" x14ac:dyDescent="0.3">
      <c r="A35" s="137" t="s">
        <v>125</v>
      </c>
      <c r="B35" s="110">
        <f>SUM(B30:B34)</f>
        <v>566274.59305000002</v>
      </c>
      <c r="C35" s="198">
        <f>SUM(C30:C34)</f>
        <v>562789.85874000005</v>
      </c>
      <c r="D35" s="233">
        <f t="shared" si="5"/>
        <v>-0.6</v>
      </c>
      <c r="E35" s="138"/>
      <c r="F35" s="198">
        <f>SUM(F30:F34)</f>
        <v>6675340.6861800002</v>
      </c>
      <c r="G35" s="198">
        <f>SUM(G30:G34)</f>
        <v>7263045.2676200001</v>
      </c>
      <c r="H35" s="233">
        <f t="shared" si="2"/>
        <v>8.8000000000000007</v>
      </c>
      <c r="I35" s="138"/>
      <c r="J35" s="198">
        <f t="shared" si="0"/>
        <v>7241615.2792300005</v>
      </c>
      <c r="K35" s="198">
        <f t="shared" si="0"/>
        <v>7825835.1263600001</v>
      </c>
      <c r="L35" s="231">
        <f t="shared" si="3"/>
        <v>8.1</v>
      </c>
      <c r="M35" s="75"/>
    </row>
    <row r="36" spans="1:15" ht="18.75" x14ac:dyDescent="0.3">
      <c r="A36" s="137"/>
      <c r="B36" s="110"/>
      <c r="C36" s="198"/>
      <c r="D36" s="233"/>
      <c r="E36" s="138"/>
      <c r="F36" s="198"/>
      <c r="G36" s="198"/>
      <c r="H36" s="233"/>
      <c r="I36" s="138"/>
      <c r="J36" s="196"/>
      <c r="K36" s="196"/>
      <c r="L36" s="231"/>
      <c r="M36" s="74"/>
    </row>
    <row r="37" spans="1:15" ht="22.5" x14ac:dyDescent="0.3">
      <c r="A37" s="137" t="s">
        <v>352</v>
      </c>
      <c r="B37" s="110"/>
      <c r="C37" s="198"/>
      <c r="D37" s="196"/>
      <c r="E37" s="138"/>
      <c r="F37" s="198"/>
      <c r="G37" s="198"/>
      <c r="H37" s="233"/>
      <c r="I37" s="138"/>
      <c r="J37" s="196"/>
      <c r="K37" s="196"/>
      <c r="L37" s="231"/>
      <c r="M37" s="74"/>
    </row>
    <row r="38" spans="1:15" s="135" customFormat="1" ht="18.75" x14ac:dyDescent="0.3">
      <c r="A38" s="137" t="s">
        <v>118</v>
      </c>
      <c r="B38" s="110">
        <f>'Skjema total MA'!B53</f>
        <v>141666.20300000001</v>
      </c>
      <c r="C38" s="110">
        <f>'Skjema total MA'!C53</f>
        <v>78144.771999999997</v>
      </c>
      <c r="D38" s="233">
        <f t="shared" si="5"/>
        <v>-44.8</v>
      </c>
      <c r="E38" s="138"/>
      <c r="F38" s="198"/>
      <c r="G38" s="198"/>
      <c r="H38" s="233"/>
      <c r="I38" s="138"/>
      <c r="J38" s="198">
        <f t="shared" si="0"/>
        <v>141666.20300000001</v>
      </c>
      <c r="K38" s="198">
        <f t="shared" si="0"/>
        <v>78144.771999999997</v>
      </c>
      <c r="L38" s="231">
        <f t="shared" si="3"/>
        <v>-44.8</v>
      </c>
      <c r="M38" s="75"/>
    </row>
    <row r="39" spans="1:15" ht="18.75" x14ac:dyDescent="0.3">
      <c r="A39" s="137"/>
      <c r="B39" s="110"/>
      <c r="C39" s="198"/>
      <c r="D39" s="196"/>
      <c r="E39" s="138"/>
      <c r="F39" s="198"/>
      <c r="G39" s="198"/>
      <c r="H39" s="233"/>
      <c r="I39" s="138"/>
      <c r="J39" s="196"/>
      <c r="K39" s="196"/>
      <c r="L39" s="231"/>
      <c r="M39" s="74"/>
    </row>
    <row r="40" spans="1:15" ht="22.5" x14ac:dyDescent="0.3">
      <c r="A40" s="192" t="s">
        <v>353</v>
      </c>
      <c r="B40" s="200"/>
      <c r="C40" s="203"/>
      <c r="D40" s="196"/>
      <c r="E40" s="182"/>
      <c r="F40" s="196"/>
      <c r="G40" s="196"/>
      <c r="H40" s="233"/>
      <c r="I40" s="182"/>
      <c r="J40" s="196"/>
      <c r="K40" s="196"/>
      <c r="L40" s="231"/>
      <c r="M40" s="74"/>
    </row>
    <row r="41" spans="1:15" ht="18.75" x14ac:dyDescent="0.3">
      <c r="A41" s="193" t="s">
        <v>116</v>
      </c>
      <c r="B41" s="104">
        <f>'Skjema total MA'!B12</f>
        <v>716</v>
      </c>
      <c r="C41" s="104">
        <f>'Skjema total MA'!C12</f>
        <v>-30</v>
      </c>
      <c r="D41" s="233">
        <f t="shared" ref="D41:D46" si="6">IF(B41=0, "    ---- ", IF(ABS(ROUND(100/B41*C41-100,1))&lt;999,ROUND(100/B41*C41-100,1),IF(ROUND(100/B41*C41-100,1)&gt;999,999,-999)))</f>
        <v>-104.2</v>
      </c>
      <c r="E41" s="182"/>
      <c r="F41" s="196">
        <f>'Skjema total MA'!E12</f>
        <v>73601.430009999996</v>
      </c>
      <c r="G41" s="196">
        <f>'Skjema total MA'!F12</f>
        <v>130514.20641</v>
      </c>
      <c r="H41" s="233">
        <f t="shared" si="2"/>
        <v>77.3</v>
      </c>
      <c r="I41" s="182"/>
      <c r="J41" s="196">
        <f t="shared" si="0"/>
        <v>74317.430009999996</v>
      </c>
      <c r="K41" s="196">
        <f t="shared" si="0"/>
        <v>130484.20641</v>
      </c>
      <c r="L41" s="231">
        <f t="shared" si="3"/>
        <v>75.599999999999994</v>
      </c>
      <c r="M41" s="74"/>
    </row>
    <row r="42" spans="1:15" ht="18.75" x14ac:dyDescent="0.3">
      <c r="A42" s="193" t="s">
        <v>117</v>
      </c>
      <c r="B42" s="104">
        <f>'Skjema total MA'!B35</f>
        <v>-31174.214189999999</v>
      </c>
      <c r="C42" s="104">
        <f>'Skjema total MA'!C35</f>
        <v>-19215.964090000001</v>
      </c>
      <c r="D42" s="233">
        <f t="shared" si="6"/>
        <v>-38.4</v>
      </c>
      <c r="E42" s="182"/>
      <c r="F42" s="196">
        <f>'Skjema total MA'!E35</f>
        <v>65486.656130000003</v>
      </c>
      <c r="G42" s="196">
        <f>'Skjema total MA'!F35</f>
        <v>54283.249890000006</v>
      </c>
      <c r="H42" s="233">
        <f t="shared" si="2"/>
        <v>-17.100000000000001</v>
      </c>
      <c r="I42" s="182"/>
      <c r="J42" s="196">
        <f t="shared" si="0"/>
        <v>34312.441940000004</v>
      </c>
      <c r="K42" s="196">
        <f t="shared" si="0"/>
        <v>35067.285800000005</v>
      </c>
      <c r="L42" s="231">
        <f t="shared" si="3"/>
        <v>2.2000000000000002</v>
      </c>
      <c r="M42" s="74"/>
    </row>
    <row r="43" spans="1:15" ht="18.75" x14ac:dyDescent="0.3">
      <c r="A43" s="193" t="s">
        <v>119</v>
      </c>
      <c r="B43" s="104">
        <f>'Skjema total MA'!B119</f>
        <v>293360.44446999981</v>
      </c>
      <c r="C43" s="104">
        <f>'Skjema total MA'!C119</f>
        <v>343709.60941999999</v>
      </c>
      <c r="D43" s="233">
        <f t="shared" si="6"/>
        <v>17.2</v>
      </c>
      <c r="E43" s="182"/>
      <c r="F43" s="196">
        <f>'Skjema total MA'!E119</f>
        <v>6447022.6469000001</v>
      </c>
      <c r="G43" s="196">
        <f>'Skjema total MA'!F119</f>
        <v>7631084.1111300001</v>
      </c>
      <c r="H43" s="233">
        <f t="shared" si="2"/>
        <v>18.399999999999999</v>
      </c>
      <c r="I43" s="182"/>
      <c r="J43" s="196">
        <f t="shared" si="0"/>
        <v>6740383.0913699996</v>
      </c>
      <c r="K43" s="196">
        <f t="shared" si="0"/>
        <v>7974793.7205499997</v>
      </c>
      <c r="L43" s="231">
        <f t="shared" si="3"/>
        <v>18.3</v>
      </c>
      <c r="M43" s="74"/>
    </row>
    <row r="44" spans="1:15" ht="22.5" x14ac:dyDescent="0.3">
      <c r="A44" s="193" t="s">
        <v>349</v>
      </c>
      <c r="B44" s="104">
        <f>'Skjema total MA'!B137</f>
        <v>354138.24600000004</v>
      </c>
      <c r="C44" s="104">
        <f>'Skjema total MA'!C137</f>
        <v>496739.50099999999</v>
      </c>
      <c r="D44" s="233">
        <f t="shared" si="6"/>
        <v>40.299999999999997</v>
      </c>
      <c r="E44" s="182"/>
      <c r="F44" s="196">
        <f>'Skjema total MA'!E137</f>
        <v>0</v>
      </c>
      <c r="G44" s="196">
        <f>'Skjema total MA'!F137</f>
        <v>0</v>
      </c>
      <c r="H44" s="233"/>
      <c r="I44" s="182"/>
      <c r="J44" s="196">
        <f t="shared" si="0"/>
        <v>354138.24600000004</v>
      </c>
      <c r="K44" s="196">
        <f t="shared" si="0"/>
        <v>496739.50099999999</v>
      </c>
      <c r="L44" s="231">
        <f t="shared" si="3"/>
        <v>40.299999999999997</v>
      </c>
      <c r="M44" s="74"/>
    </row>
    <row r="45" spans="1:15" ht="18.75" x14ac:dyDescent="0.3">
      <c r="A45" s="193" t="s">
        <v>121</v>
      </c>
      <c r="B45" s="104">
        <f>'Skjema total MA'!B39</f>
        <v>4</v>
      </c>
      <c r="C45" s="104">
        <f>'Skjema total MA'!C39</f>
        <v>3</v>
      </c>
      <c r="D45" s="233">
        <f t="shared" si="6"/>
        <v>-25</v>
      </c>
      <c r="E45" s="182"/>
      <c r="F45" s="196"/>
      <c r="G45" s="196"/>
      <c r="H45" s="233"/>
      <c r="I45" s="182"/>
      <c r="J45" s="196">
        <f t="shared" si="0"/>
        <v>4</v>
      </c>
      <c r="K45" s="196">
        <f t="shared" si="0"/>
        <v>3</v>
      </c>
      <c r="L45" s="231">
        <f t="shared" si="3"/>
        <v>-25</v>
      </c>
      <c r="M45" s="74"/>
    </row>
    <row r="46" spans="1:15" s="135" customFormat="1" ht="18.75" x14ac:dyDescent="0.3">
      <c r="A46" s="137" t="s">
        <v>126</v>
      </c>
      <c r="B46" s="110">
        <f>SUM(B41:B45)</f>
        <v>617044.47627999983</v>
      </c>
      <c r="C46" s="198">
        <f>SUM(C41:C45)</f>
        <v>821206.1463299999</v>
      </c>
      <c r="D46" s="233">
        <f t="shared" si="6"/>
        <v>33.1</v>
      </c>
      <c r="E46" s="138"/>
      <c r="F46" s="198">
        <f>SUM(F41:F45)</f>
        <v>6586110.7330400003</v>
      </c>
      <c r="G46" s="274">
        <f>SUM(G41:G45)</f>
        <v>7815881.5674299998</v>
      </c>
      <c r="H46" s="233">
        <f t="shared" si="2"/>
        <v>18.7</v>
      </c>
      <c r="I46" s="138"/>
      <c r="J46" s="198">
        <f t="shared" si="0"/>
        <v>7203155.2093200004</v>
      </c>
      <c r="K46" s="198">
        <f t="shared" si="0"/>
        <v>8637087.7137599997</v>
      </c>
      <c r="L46" s="231">
        <f t="shared" si="3"/>
        <v>19.899999999999999</v>
      </c>
      <c r="M46" s="75"/>
      <c r="N46" s="134"/>
      <c r="O46" s="134"/>
    </row>
    <row r="47" spans="1:15" ht="18.75" x14ac:dyDescent="0.3">
      <c r="A47" s="137"/>
      <c r="B47" s="110"/>
      <c r="C47" s="198"/>
      <c r="D47" s="196"/>
      <c r="E47" s="138"/>
      <c r="F47" s="198"/>
      <c r="G47" s="198"/>
      <c r="H47" s="233"/>
      <c r="I47" s="138"/>
      <c r="J47" s="196"/>
      <c r="K47" s="196"/>
      <c r="L47" s="231"/>
      <c r="M47" s="74"/>
    </row>
    <row r="48" spans="1:15" ht="22.5" x14ac:dyDescent="0.3">
      <c r="A48" s="137" t="s">
        <v>354</v>
      </c>
      <c r="B48" s="110"/>
      <c r="C48" s="198"/>
      <c r="D48" s="196"/>
      <c r="E48" s="138"/>
      <c r="F48" s="198"/>
      <c r="G48" s="198"/>
      <c r="H48" s="233"/>
      <c r="I48" s="138"/>
      <c r="J48" s="196"/>
      <c r="K48" s="196"/>
      <c r="L48" s="231"/>
      <c r="M48" s="74"/>
    </row>
    <row r="49" spans="1:15" s="135" customFormat="1" ht="18.75" x14ac:dyDescent="0.3">
      <c r="A49" s="137" t="s">
        <v>118</v>
      </c>
      <c r="B49" s="110">
        <f>'Skjema total MA'!B56</f>
        <v>86314.465999999986</v>
      </c>
      <c r="C49" s="110">
        <f>'Skjema total MA'!C56</f>
        <v>78329.883999999991</v>
      </c>
      <c r="D49" s="233">
        <f>IF(B49=0, "    ---- ", IF(ABS(ROUND(100/B49*C49-100,1))&lt;999,ROUND(100/B49*C49-100,1),IF(ROUND(100/B49*C49-100,1)&gt;999,999,-999)))</f>
        <v>-9.3000000000000007</v>
      </c>
      <c r="E49" s="138"/>
      <c r="F49" s="198"/>
      <c r="G49" s="198"/>
      <c r="H49" s="233"/>
      <c r="I49" s="138"/>
      <c r="J49" s="198">
        <f>SUM(B49+F49)</f>
        <v>86314.465999999986</v>
      </c>
      <c r="K49" s="198">
        <f>SUM(C49+G49)</f>
        <v>78329.883999999991</v>
      </c>
      <c r="L49" s="231">
        <f t="shared" si="3"/>
        <v>-9.3000000000000007</v>
      </c>
      <c r="M49" s="75"/>
    </row>
    <row r="50" spans="1:15" ht="18.75" x14ac:dyDescent="0.3">
      <c r="A50" s="137"/>
      <c r="B50" s="104"/>
      <c r="C50" s="196"/>
      <c r="D50" s="196"/>
      <c r="E50" s="182"/>
      <c r="F50" s="196"/>
      <c r="G50" s="196"/>
      <c r="H50" s="233"/>
      <c r="I50" s="182"/>
      <c r="J50" s="196"/>
      <c r="K50" s="196"/>
      <c r="L50" s="231"/>
      <c r="M50" s="74"/>
    </row>
    <row r="51" spans="1:15" ht="21.75" x14ac:dyDescent="0.3">
      <c r="A51" s="192" t="s">
        <v>355</v>
      </c>
      <c r="B51" s="104"/>
      <c r="C51" s="196"/>
      <c r="D51" s="196"/>
      <c r="E51" s="182"/>
      <c r="F51" s="196"/>
      <c r="G51" s="196"/>
      <c r="H51" s="233"/>
      <c r="I51" s="182"/>
      <c r="J51" s="196"/>
      <c r="K51" s="196"/>
      <c r="L51" s="231"/>
      <c r="M51" s="74"/>
    </row>
    <row r="52" spans="1:15" ht="18.75" x14ac:dyDescent="0.3">
      <c r="A52" s="193" t="s">
        <v>116</v>
      </c>
      <c r="B52" s="104">
        <f>B30-B41</f>
        <v>10409</v>
      </c>
      <c r="C52" s="196">
        <f>C30-C41</f>
        <v>6252</v>
      </c>
      <c r="D52" s="233">
        <f>IF(B52=0, "    ---- ", IF(ABS(ROUND(100/B52*C52-100,1))&lt;999,ROUND(100/B52*C52-100,1),IF(ROUND(100/B52*C52-100,1)&gt;999,999,-999)))</f>
        <v>-39.9</v>
      </c>
      <c r="E52" s="182"/>
      <c r="F52" s="196">
        <f>F30-F41</f>
        <v>87336.216980000012</v>
      </c>
      <c r="G52" s="196">
        <f>G30-G41</f>
        <v>7667.3214700000099</v>
      </c>
      <c r="H52" s="233">
        <f t="shared" si="2"/>
        <v>-91.2</v>
      </c>
      <c r="I52" s="182"/>
      <c r="J52" s="196">
        <f t="shared" si="0"/>
        <v>97745.216980000012</v>
      </c>
      <c r="K52" s="196">
        <f t="shared" si="0"/>
        <v>13919.32147000001</v>
      </c>
      <c r="L52" s="231">
        <f t="shared" si="3"/>
        <v>-85.8</v>
      </c>
      <c r="M52" s="74"/>
    </row>
    <row r="53" spans="1:15" ht="18.75" x14ac:dyDescent="0.3">
      <c r="A53" s="193" t="s">
        <v>117</v>
      </c>
      <c r="B53" s="104">
        <f t="shared" ref="B53:C56" si="7">B31-B42</f>
        <v>54653.229189999998</v>
      </c>
      <c r="C53" s="196">
        <f t="shared" si="7"/>
        <v>31552.756370000003</v>
      </c>
      <c r="D53" s="233">
        <f t="shared" ref="D53:D60" si="8">IF(B53=0, "    ---- ", IF(ABS(ROUND(100/B53*C53-100,1))&lt;999,ROUND(100/B53*C53-100,1),IF(ROUND(100/B53*C53-100,1)&gt;999,999,-999)))</f>
        <v>-42.3</v>
      </c>
      <c r="E53" s="182"/>
      <c r="F53" s="196">
        <f t="shared" ref="F53:G56" si="9">F31-F42</f>
        <v>-46754.398990000002</v>
      </c>
      <c r="G53" s="196">
        <f t="shared" si="9"/>
        <v>-26933.437180000008</v>
      </c>
      <c r="H53" s="233">
        <f t="shared" si="2"/>
        <v>-42.4</v>
      </c>
      <c r="I53" s="182"/>
      <c r="J53" s="196">
        <f t="shared" si="0"/>
        <v>7898.8301999999967</v>
      </c>
      <c r="K53" s="196">
        <f t="shared" si="0"/>
        <v>4619.3191899999947</v>
      </c>
      <c r="L53" s="231">
        <f t="shared" si="3"/>
        <v>-41.5</v>
      </c>
      <c r="M53" s="74"/>
    </row>
    <row r="54" spans="1:15" ht="18.75" x14ac:dyDescent="0.3">
      <c r="A54" s="193" t="s">
        <v>119</v>
      </c>
      <c r="B54" s="104">
        <f t="shared" si="7"/>
        <v>54819.830580000184</v>
      </c>
      <c r="C54" s="196">
        <f t="shared" si="7"/>
        <v>-115720.52195999998</v>
      </c>
      <c r="D54" s="233">
        <f t="shared" si="8"/>
        <v>-311.10000000000002</v>
      </c>
      <c r="E54" s="182"/>
      <c r="F54" s="196">
        <f t="shared" si="9"/>
        <v>23660.010150000453</v>
      </c>
      <c r="G54" s="196">
        <f t="shared" si="9"/>
        <v>-533570.18410000019</v>
      </c>
      <c r="H54" s="233">
        <f t="shared" si="2"/>
        <v>-999</v>
      </c>
      <c r="I54" s="182"/>
      <c r="J54" s="196">
        <f t="shared" si="0"/>
        <v>78479.840730000637</v>
      </c>
      <c r="K54" s="196">
        <f t="shared" si="0"/>
        <v>-649290.70606000023</v>
      </c>
      <c r="L54" s="231">
        <f t="shared" si="3"/>
        <v>-927.3</v>
      </c>
      <c r="M54" s="74"/>
    </row>
    <row r="55" spans="1:15" ht="22.5" x14ac:dyDescent="0.3">
      <c r="A55" s="193" t="s">
        <v>349</v>
      </c>
      <c r="B55" s="104">
        <f t="shared" si="7"/>
        <v>-170647.94300000003</v>
      </c>
      <c r="C55" s="196">
        <f t="shared" si="7"/>
        <v>-181108.522</v>
      </c>
      <c r="D55" s="233">
        <f t="shared" si="8"/>
        <v>6.1</v>
      </c>
      <c r="E55" s="182"/>
      <c r="F55" s="196">
        <f t="shared" si="9"/>
        <v>24988.125</v>
      </c>
      <c r="G55" s="196">
        <f t="shared" si="9"/>
        <v>0</v>
      </c>
      <c r="H55" s="233">
        <f t="shared" si="2"/>
        <v>-100</v>
      </c>
      <c r="I55" s="182"/>
      <c r="J55" s="196">
        <f t="shared" si="0"/>
        <v>-145659.81800000003</v>
      </c>
      <c r="K55" s="196">
        <f t="shared" si="0"/>
        <v>-181108.522</v>
      </c>
      <c r="L55" s="231">
        <f t="shared" si="3"/>
        <v>24.3</v>
      </c>
      <c r="M55" s="74"/>
    </row>
    <row r="56" spans="1:15" ht="18.75" x14ac:dyDescent="0.3">
      <c r="A56" s="193" t="s">
        <v>121</v>
      </c>
      <c r="B56" s="104">
        <f t="shared" si="7"/>
        <v>-4</v>
      </c>
      <c r="C56" s="196">
        <f t="shared" si="7"/>
        <v>608</v>
      </c>
      <c r="D56" s="233">
        <f t="shared" si="8"/>
        <v>-999</v>
      </c>
      <c r="E56" s="182"/>
      <c r="F56" s="196">
        <f t="shared" si="9"/>
        <v>0</v>
      </c>
      <c r="G56" s="196">
        <f t="shared" si="9"/>
        <v>0</v>
      </c>
      <c r="H56" s="233"/>
      <c r="I56" s="182"/>
      <c r="J56" s="196">
        <f t="shared" si="0"/>
        <v>-4</v>
      </c>
      <c r="K56" s="196">
        <f t="shared" si="0"/>
        <v>608</v>
      </c>
      <c r="L56" s="231">
        <f t="shared" si="3"/>
        <v>-999</v>
      </c>
      <c r="M56" s="74"/>
    </row>
    <row r="57" spans="1:15" s="135" customFormat="1" ht="18.75" x14ac:dyDescent="0.3">
      <c r="A57" s="137" t="s">
        <v>127</v>
      </c>
      <c r="B57" s="110">
        <f>SUM(B52:B56)</f>
        <v>-50769.883229999847</v>
      </c>
      <c r="C57" s="198">
        <f>SUM(C52:C56)</f>
        <v>-258416.28758999996</v>
      </c>
      <c r="D57" s="233">
        <f>IF(B57=0, "    ---- ", IF(ABS(ROUND(100/B57*C57-100,1))&lt;999,ROUND(100/B57*C57-100,1),IF(ROUND(100/B57*C57-100,1)&gt;999,999,-999)))</f>
        <v>409</v>
      </c>
      <c r="E57" s="138"/>
      <c r="F57" s="198">
        <f>SUM(F52:F56)</f>
        <v>89229.953140000463</v>
      </c>
      <c r="G57" s="274">
        <f>SUM(G52:G56)</f>
        <v>-552836.29981000023</v>
      </c>
      <c r="H57" s="233">
        <f t="shared" si="2"/>
        <v>-719.6</v>
      </c>
      <c r="I57" s="138"/>
      <c r="J57" s="198">
        <f t="shared" si="0"/>
        <v>38460.069910000617</v>
      </c>
      <c r="K57" s="196">
        <f t="shared" si="0"/>
        <v>-811252.58740000019</v>
      </c>
      <c r="L57" s="231">
        <f t="shared" si="3"/>
        <v>-999</v>
      </c>
      <c r="M57" s="75"/>
      <c r="N57" s="134"/>
      <c r="O57" s="134"/>
    </row>
    <row r="58" spans="1:15" ht="18.75" x14ac:dyDescent="0.3">
      <c r="A58" s="137"/>
      <c r="B58" s="110"/>
      <c r="C58" s="198"/>
      <c r="D58" s="233"/>
      <c r="E58" s="138"/>
      <c r="F58" s="198"/>
      <c r="G58" s="198"/>
      <c r="H58" s="233"/>
      <c r="I58" s="138"/>
      <c r="J58" s="198"/>
      <c r="K58" s="196"/>
      <c r="L58" s="231"/>
      <c r="M58" s="74"/>
    </row>
    <row r="59" spans="1:15" ht="22.5" x14ac:dyDescent="0.3">
      <c r="A59" s="137" t="s">
        <v>356</v>
      </c>
      <c r="B59" s="110"/>
      <c r="C59" s="198"/>
      <c r="D59" s="233"/>
      <c r="E59" s="138"/>
      <c r="F59" s="198"/>
      <c r="G59" s="198"/>
      <c r="H59" s="233"/>
      <c r="I59" s="138"/>
      <c r="J59" s="198"/>
      <c r="K59" s="196"/>
      <c r="L59" s="231"/>
      <c r="M59" s="74"/>
    </row>
    <row r="60" spans="1:15" s="135" customFormat="1" ht="18.75" x14ac:dyDescent="0.3">
      <c r="A60" s="137" t="s">
        <v>118</v>
      </c>
      <c r="B60" s="110">
        <f>B38-B49</f>
        <v>55351.737000000023</v>
      </c>
      <c r="C60" s="198">
        <f>C38-C49</f>
        <v>-185.11199999999371</v>
      </c>
      <c r="D60" s="233">
        <f t="shared" si="8"/>
        <v>-100.3</v>
      </c>
      <c r="E60" s="138"/>
      <c r="F60" s="198">
        <f>F38-F49</f>
        <v>0</v>
      </c>
      <c r="G60" s="198">
        <f>G38-G49</f>
        <v>0</v>
      </c>
      <c r="H60" s="233"/>
      <c r="I60" s="138"/>
      <c r="J60" s="198">
        <f t="shared" si="0"/>
        <v>55351.737000000023</v>
      </c>
      <c r="K60" s="196">
        <f t="shared" si="0"/>
        <v>-185.11199999999371</v>
      </c>
      <c r="L60" s="231">
        <f t="shared" si="3"/>
        <v>-100.3</v>
      </c>
      <c r="M60" s="75"/>
    </row>
    <row r="61" spans="1:15" s="135" customFormat="1" ht="18.75" x14ac:dyDescent="0.3">
      <c r="A61" s="195"/>
      <c r="B61" s="115"/>
      <c r="C61" s="199"/>
      <c r="D61" s="204"/>
      <c r="E61" s="138"/>
      <c r="F61" s="199"/>
      <c r="G61" s="199"/>
      <c r="H61" s="204"/>
      <c r="I61" s="138"/>
      <c r="J61" s="204"/>
      <c r="K61" s="204"/>
      <c r="L61" s="204"/>
      <c r="M61" s="75"/>
    </row>
    <row r="62" spans="1:15" ht="18.75" x14ac:dyDescent="0.3">
      <c r="A62" s="112" t="s">
        <v>128</v>
      </c>
      <c r="C62" s="139"/>
      <c r="D62" s="139"/>
      <c r="E62" s="139"/>
      <c r="F62" s="139"/>
      <c r="G62" s="112"/>
      <c r="H62" s="74"/>
      <c r="I62" s="112"/>
      <c r="J62" s="112"/>
      <c r="K62" s="112"/>
      <c r="L62" s="74"/>
      <c r="M62" s="74"/>
    </row>
    <row r="63" spans="1:15" ht="18.75" x14ac:dyDescent="0.3">
      <c r="A63" s="112" t="s">
        <v>129</v>
      </c>
      <c r="C63" s="139"/>
      <c r="D63" s="139"/>
      <c r="E63" s="139"/>
      <c r="F63" s="139"/>
      <c r="G63" s="74"/>
      <c r="H63" s="74"/>
      <c r="I63" s="74"/>
      <c r="J63" s="74"/>
      <c r="K63" s="74"/>
      <c r="L63" s="74"/>
      <c r="M63" s="74"/>
    </row>
    <row r="64" spans="1:15" ht="18.75" x14ac:dyDescent="0.3">
      <c r="A64" s="112" t="s">
        <v>109</v>
      </c>
      <c r="B64" s="74"/>
      <c r="C64" s="74"/>
      <c r="D64" s="74"/>
      <c r="E64" s="74"/>
      <c r="F64" s="74"/>
      <c r="G64" s="74"/>
      <c r="H64" s="74"/>
      <c r="I64" s="74"/>
      <c r="J64" s="74"/>
      <c r="K64" s="74"/>
      <c r="L64" s="74"/>
      <c r="M64" s="74"/>
    </row>
    <row r="65" spans="1:13" ht="18.75" x14ac:dyDescent="0.3">
      <c r="A65" s="74"/>
      <c r="C65" s="74"/>
      <c r="D65" s="74"/>
      <c r="E65" s="74"/>
      <c r="F65" s="74"/>
      <c r="G65" s="74"/>
      <c r="H65" s="74"/>
      <c r="I65" s="74"/>
      <c r="J65" s="74"/>
      <c r="K65" s="74"/>
      <c r="L65" s="74"/>
      <c r="M65" s="74"/>
    </row>
    <row r="66" spans="1:13" ht="18.75" x14ac:dyDescent="0.3">
      <c r="A66" s="74"/>
      <c r="B66" s="74"/>
      <c r="C66" s="74"/>
      <c r="D66" s="74"/>
      <c r="E66" s="74"/>
      <c r="F66" s="74"/>
      <c r="G66" s="74"/>
      <c r="H66" s="74"/>
      <c r="I66" s="74"/>
      <c r="J66" s="74"/>
      <c r="K66" s="74"/>
      <c r="L66" s="74"/>
      <c r="M66" s="74"/>
    </row>
    <row r="67" spans="1:13" ht="18.75" x14ac:dyDescent="0.3">
      <c r="A67" s="74"/>
      <c r="B67" s="74"/>
      <c r="C67" s="74"/>
      <c r="D67" s="74"/>
      <c r="E67" s="74"/>
      <c r="F67" s="74"/>
      <c r="G67" s="74"/>
      <c r="H67" s="74"/>
      <c r="I67" s="74"/>
      <c r="J67" s="74"/>
      <c r="K67" s="74"/>
      <c r="L67" s="74"/>
      <c r="M67" s="74"/>
    </row>
    <row r="68" spans="1:13" ht="18.75" x14ac:dyDescent="0.3">
      <c r="A68" s="74"/>
      <c r="B68" s="74"/>
      <c r="C68" s="74"/>
      <c r="D68" s="74"/>
      <c r="E68" s="74"/>
      <c r="F68" s="74"/>
      <c r="G68" s="74"/>
      <c r="H68" s="74"/>
      <c r="I68" s="74"/>
      <c r="J68" s="74"/>
      <c r="K68" s="74"/>
      <c r="L68" s="74"/>
      <c r="M68" s="74"/>
    </row>
    <row r="69" spans="1:13" ht="18.75" x14ac:dyDescent="0.3">
      <c r="A69" s="74"/>
      <c r="B69" s="74"/>
      <c r="C69" s="74"/>
      <c r="D69" s="74"/>
      <c r="E69" s="74"/>
      <c r="F69" s="74"/>
      <c r="G69" s="74"/>
      <c r="H69" s="74"/>
      <c r="I69" s="74"/>
      <c r="J69" s="74"/>
      <c r="K69" s="74"/>
      <c r="L69" s="74"/>
      <c r="M69" s="74"/>
    </row>
    <row r="70" spans="1:13" ht="18.75" x14ac:dyDescent="0.3">
      <c r="A70" s="74"/>
      <c r="B70" s="74"/>
      <c r="C70" s="74"/>
      <c r="D70" s="74"/>
      <c r="E70" s="74"/>
      <c r="F70" s="74"/>
      <c r="G70" s="74"/>
      <c r="H70" s="74"/>
      <c r="I70" s="74"/>
      <c r="J70" s="74"/>
      <c r="K70" s="74"/>
      <c r="L70" s="74"/>
      <c r="M70" s="74"/>
    </row>
    <row r="71" spans="1:13" ht="18.75" x14ac:dyDescent="0.3">
      <c r="A71" s="74"/>
      <c r="B71" s="74"/>
      <c r="C71" s="74"/>
      <c r="D71" s="74"/>
      <c r="E71" s="74"/>
      <c r="F71" s="74"/>
      <c r="G71" s="74"/>
      <c r="H71" s="74"/>
      <c r="I71" s="74"/>
      <c r="J71" s="74"/>
      <c r="K71" s="74"/>
      <c r="L71" s="74"/>
      <c r="M71" s="74"/>
    </row>
    <row r="72" spans="1:13" ht="18.75" x14ac:dyDescent="0.3">
      <c r="A72" s="74"/>
      <c r="B72" s="74"/>
      <c r="C72" s="74"/>
      <c r="D72" s="74"/>
      <c r="E72" s="74"/>
      <c r="F72" s="74"/>
      <c r="G72" s="74"/>
      <c r="H72" s="74"/>
      <c r="I72" s="74"/>
      <c r="J72" s="74"/>
      <c r="K72" s="74"/>
      <c r="L72" s="74"/>
      <c r="M72" s="74"/>
    </row>
    <row r="73" spans="1:13" ht="18.75" x14ac:dyDescent="0.3">
      <c r="A73" s="74"/>
      <c r="B73" s="74"/>
      <c r="C73" s="74"/>
      <c r="D73" s="74"/>
      <c r="E73" s="74"/>
      <c r="F73" s="74"/>
      <c r="G73" s="74"/>
      <c r="H73" s="74"/>
      <c r="I73" s="74"/>
      <c r="J73" s="74"/>
      <c r="K73" s="74"/>
      <c r="L73" s="74"/>
      <c r="M73" s="74"/>
    </row>
    <row r="74" spans="1:13" ht="18.75" x14ac:dyDescent="0.3">
      <c r="A74" s="74"/>
      <c r="B74" s="74"/>
      <c r="C74" s="74"/>
      <c r="D74" s="74"/>
      <c r="E74" s="74"/>
      <c r="F74" s="74"/>
      <c r="G74" s="74"/>
      <c r="H74" s="74"/>
      <c r="I74" s="74"/>
      <c r="J74" s="74"/>
      <c r="K74" s="74"/>
      <c r="L74" s="74"/>
      <c r="M74" s="74"/>
    </row>
    <row r="75" spans="1:13" ht="18.75" x14ac:dyDescent="0.3">
      <c r="A75" s="74"/>
      <c r="B75" s="74"/>
      <c r="C75" s="74"/>
      <c r="D75" s="74"/>
      <c r="E75" s="74"/>
      <c r="F75" s="74"/>
      <c r="G75" s="74"/>
      <c r="H75" s="74"/>
      <c r="I75" s="74"/>
      <c r="J75" s="74"/>
      <c r="K75" s="74"/>
      <c r="L75" s="74"/>
      <c r="M75" s="74"/>
    </row>
    <row r="76" spans="1:13" ht="18.75" x14ac:dyDescent="0.3">
      <c r="A76" s="74"/>
      <c r="B76" s="74"/>
      <c r="C76" s="74"/>
      <c r="D76" s="74"/>
      <c r="E76" s="74"/>
      <c r="F76" s="74"/>
      <c r="G76" s="74"/>
      <c r="H76" s="74"/>
      <c r="I76" s="74"/>
      <c r="J76" s="74"/>
      <c r="K76" s="74"/>
      <c r="L76" s="74"/>
      <c r="M76" s="74"/>
    </row>
    <row r="77" spans="1:13" ht="18.75" x14ac:dyDescent="0.3">
      <c r="A77" s="74"/>
      <c r="B77" s="74"/>
      <c r="C77" s="74"/>
      <c r="D77" s="74"/>
      <c r="E77" s="74"/>
      <c r="F77" s="74"/>
      <c r="G77" s="74"/>
      <c r="H77" s="74"/>
      <c r="I77" s="74"/>
      <c r="J77" s="74"/>
      <c r="K77" s="74"/>
      <c r="L77" s="74"/>
      <c r="M77" s="74"/>
    </row>
    <row r="78" spans="1:13" ht="18.75" x14ac:dyDescent="0.3">
      <c r="A78" s="74"/>
      <c r="B78" s="74"/>
      <c r="C78" s="74"/>
      <c r="D78" s="74"/>
      <c r="E78" s="74"/>
      <c r="F78" s="74"/>
      <c r="G78" s="74"/>
      <c r="H78" s="74"/>
      <c r="I78" s="74"/>
      <c r="J78" s="74"/>
      <c r="K78" s="74"/>
      <c r="L78" s="74"/>
      <c r="M78" s="74"/>
    </row>
    <row r="79" spans="1:13" ht="18.75" x14ac:dyDescent="0.3">
      <c r="A79" s="74"/>
      <c r="B79" s="74"/>
      <c r="C79" s="74"/>
      <c r="D79" s="74"/>
      <c r="E79" s="74"/>
      <c r="F79" s="74"/>
      <c r="G79" s="74"/>
      <c r="H79" s="74"/>
      <c r="I79" s="74"/>
      <c r="J79" s="74"/>
      <c r="K79" s="74"/>
      <c r="L79" s="74"/>
      <c r="M79" s="74"/>
    </row>
    <row r="80" spans="1:13" ht="18.75" x14ac:dyDescent="0.3">
      <c r="A80" s="74"/>
      <c r="B80" s="74"/>
      <c r="C80" s="74"/>
      <c r="D80" s="74"/>
      <c r="E80" s="74"/>
      <c r="F80" s="74"/>
      <c r="G80" s="74"/>
      <c r="H80" s="74"/>
      <c r="I80" s="74"/>
      <c r="J80" s="74"/>
      <c r="K80" s="74"/>
      <c r="L80" s="74"/>
      <c r="M80" s="74"/>
    </row>
    <row r="81" spans="1:13" ht="18.75" x14ac:dyDescent="0.3">
      <c r="A81" s="74"/>
      <c r="B81" s="74"/>
      <c r="C81" s="74"/>
      <c r="D81" s="74"/>
      <c r="E81" s="74"/>
      <c r="F81" s="74"/>
      <c r="G81" s="74"/>
      <c r="H81" s="74"/>
      <c r="I81" s="74"/>
      <c r="J81" s="74"/>
      <c r="K81" s="74"/>
      <c r="L81" s="74"/>
      <c r="M81" s="74"/>
    </row>
    <row r="82" spans="1:13" ht="18.75" x14ac:dyDescent="0.3">
      <c r="A82" s="74"/>
      <c r="B82" s="74"/>
      <c r="C82" s="74"/>
      <c r="D82" s="74"/>
      <c r="E82" s="74"/>
      <c r="F82" s="74"/>
      <c r="G82" s="74"/>
      <c r="H82" s="74"/>
      <c r="I82" s="74"/>
      <c r="J82" s="74"/>
      <c r="K82" s="74"/>
      <c r="L82" s="74"/>
      <c r="M82" s="74"/>
    </row>
    <row r="83" spans="1:13" ht="18.75" x14ac:dyDescent="0.3">
      <c r="A83" s="74"/>
      <c r="B83" s="74"/>
      <c r="C83" s="74"/>
      <c r="D83" s="74"/>
      <c r="E83" s="74"/>
      <c r="F83" s="74"/>
      <c r="G83" s="74"/>
      <c r="H83" s="74"/>
      <c r="I83" s="74"/>
      <c r="J83" s="74"/>
      <c r="K83" s="74"/>
      <c r="L83" s="74"/>
      <c r="M83" s="74"/>
    </row>
    <row r="84" spans="1:13" ht="18.75" x14ac:dyDescent="0.3">
      <c r="A84" s="74"/>
      <c r="B84" s="74"/>
      <c r="C84" s="74"/>
      <c r="D84" s="74"/>
      <c r="E84" s="74"/>
      <c r="F84" s="74"/>
      <c r="G84" s="74"/>
      <c r="H84" s="74"/>
      <c r="I84" s="74"/>
      <c r="J84" s="74"/>
      <c r="K84" s="74"/>
      <c r="L84" s="74"/>
      <c r="M84" s="74"/>
    </row>
    <row r="85" spans="1:13" ht="18.75" x14ac:dyDescent="0.3">
      <c r="A85" s="74"/>
      <c r="B85" s="74"/>
      <c r="C85" s="74"/>
      <c r="D85" s="74"/>
      <c r="E85" s="74"/>
      <c r="F85" s="74"/>
      <c r="G85" s="74"/>
      <c r="H85" s="74"/>
      <c r="I85" s="74"/>
      <c r="J85" s="74"/>
      <c r="K85" s="74"/>
      <c r="L85" s="74"/>
      <c r="M85" s="74"/>
    </row>
    <row r="86" spans="1:13" ht="18.75" x14ac:dyDescent="0.3">
      <c r="A86" s="74"/>
      <c r="B86" s="74"/>
      <c r="C86" s="74"/>
      <c r="D86" s="74"/>
      <c r="E86" s="74"/>
      <c r="F86" s="74"/>
      <c r="G86" s="74"/>
      <c r="H86" s="74"/>
      <c r="I86" s="74"/>
      <c r="J86" s="74"/>
      <c r="K86" s="74"/>
      <c r="L86" s="74"/>
      <c r="M86" s="74"/>
    </row>
    <row r="87" spans="1:13" ht="18.75" x14ac:dyDescent="0.3">
      <c r="A87" s="74"/>
      <c r="B87" s="74"/>
      <c r="C87" s="74"/>
      <c r="D87" s="74"/>
      <c r="E87" s="74"/>
      <c r="F87" s="74"/>
      <c r="G87" s="74"/>
      <c r="H87" s="74"/>
      <c r="I87" s="74"/>
      <c r="J87" s="74"/>
      <c r="K87" s="74"/>
      <c r="L87" s="74"/>
      <c r="M87" s="74"/>
    </row>
    <row r="88" spans="1:13" ht="18.75" x14ac:dyDescent="0.3">
      <c r="A88" s="74"/>
      <c r="B88" s="74"/>
      <c r="C88" s="74"/>
      <c r="D88" s="74"/>
      <c r="E88" s="74"/>
      <c r="F88" s="74"/>
      <c r="G88" s="74"/>
      <c r="H88" s="74"/>
      <c r="I88" s="74"/>
      <c r="J88" s="74"/>
      <c r="K88" s="74"/>
      <c r="L88" s="74"/>
      <c r="M88" s="74"/>
    </row>
    <row r="89" spans="1:13" ht="18.75" x14ac:dyDescent="0.3">
      <c r="A89" s="74"/>
      <c r="B89" s="74"/>
      <c r="C89" s="74"/>
      <c r="D89" s="74"/>
      <c r="E89" s="74"/>
      <c r="F89" s="74"/>
      <c r="G89" s="74"/>
      <c r="H89" s="74"/>
      <c r="I89" s="74"/>
      <c r="J89" s="74"/>
      <c r="K89" s="74"/>
      <c r="L89" s="74"/>
      <c r="M89" s="74"/>
    </row>
    <row r="90" spans="1:13" ht="18.75" x14ac:dyDescent="0.3">
      <c r="A90" s="74"/>
      <c r="B90" s="74"/>
      <c r="C90" s="74"/>
      <c r="D90" s="74"/>
      <c r="E90" s="74"/>
      <c r="F90" s="74"/>
      <c r="G90" s="74"/>
      <c r="H90" s="74"/>
      <c r="I90" s="74"/>
      <c r="J90" s="74"/>
      <c r="K90" s="74"/>
      <c r="L90" s="74"/>
      <c r="M90" s="74"/>
    </row>
    <row r="91" spans="1:13" ht="18.75" x14ac:dyDescent="0.3">
      <c r="A91" s="74"/>
      <c r="B91" s="74"/>
      <c r="C91" s="74"/>
      <c r="D91" s="74"/>
      <c r="E91" s="74"/>
      <c r="F91" s="74"/>
      <c r="G91" s="74"/>
      <c r="H91" s="74"/>
      <c r="I91" s="74"/>
      <c r="J91" s="74"/>
      <c r="K91" s="74"/>
      <c r="L91" s="74"/>
      <c r="M91" s="74"/>
    </row>
    <row r="92" spans="1:13" ht="18.75" x14ac:dyDescent="0.3">
      <c r="A92" s="74"/>
      <c r="B92" s="74"/>
      <c r="C92" s="74"/>
      <c r="D92" s="74"/>
      <c r="E92" s="74"/>
      <c r="F92" s="74"/>
      <c r="G92" s="74"/>
      <c r="H92" s="74"/>
      <c r="I92" s="74"/>
      <c r="J92" s="74"/>
      <c r="K92" s="74"/>
      <c r="L92" s="74"/>
      <c r="M92" s="74"/>
    </row>
    <row r="93" spans="1:13" ht="18.75" x14ac:dyDescent="0.3">
      <c r="A93" s="74"/>
      <c r="B93" s="74"/>
      <c r="C93" s="74"/>
      <c r="D93" s="74"/>
      <c r="E93" s="74"/>
      <c r="F93" s="74"/>
      <c r="G93" s="74"/>
      <c r="H93" s="74"/>
      <c r="I93" s="74"/>
      <c r="J93" s="74"/>
      <c r="K93" s="74"/>
      <c r="L93" s="74"/>
      <c r="M93" s="74"/>
    </row>
    <row r="94" spans="1:13" ht="18.75" x14ac:dyDescent="0.3">
      <c r="A94" s="74"/>
      <c r="B94" s="74"/>
      <c r="C94" s="74"/>
      <c r="D94" s="74"/>
      <c r="E94" s="74"/>
      <c r="F94" s="74"/>
      <c r="G94" s="74"/>
      <c r="H94" s="74"/>
      <c r="I94" s="74"/>
      <c r="J94" s="74"/>
      <c r="K94" s="74"/>
      <c r="L94" s="74"/>
      <c r="M94" s="74"/>
    </row>
    <row r="95" spans="1:13" ht="18.75" x14ac:dyDescent="0.3">
      <c r="A95" s="74"/>
      <c r="B95" s="74"/>
      <c r="C95" s="74"/>
      <c r="D95" s="74"/>
      <c r="E95" s="74"/>
      <c r="F95" s="74"/>
      <c r="G95" s="74"/>
      <c r="H95" s="74"/>
      <c r="I95" s="74"/>
      <c r="J95" s="74"/>
      <c r="K95" s="74"/>
      <c r="L95" s="74"/>
      <c r="M95" s="74"/>
    </row>
    <row r="96" spans="1:13" ht="18.75" x14ac:dyDescent="0.3">
      <c r="A96" s="74"/>
      <c r="B96" s="74"/>
      <c r="C96" s="74"/>
      <c r="D96" s="74"/>
      <c r="E96" s="74"/>
      <c r="F96" s="74"/>
      <c r="G96" s="74"/>
      <c r="H96" s="74"/>
      <c r="I96" s="74"/>
      <c r="J96" s="74"/>
      <c r="K96" s="74"/>
      <c r="L96" s="74"/>
      <c r="M96" s="74"/>
    </row>
    <row r="97" spans="1:13" ht="18.75" x14ac:dyDescent="0.3">
      <c r="A97" s="74"/>
      <c r="B97" s="74"/>
      <c r="C97" s="74"/>
      <c r="D97" s="74"/>
      <c r="E97" s="74"/>
      <c r="F97" s="74"/>
      <c r="G97" s="74"/>
      <c r="H97" s="74"/>
      <c r="I97" s="74"/>
      <c r="J97" s="74"/>
      <c r="K97" s="74"/>
      <c r="L97" s="74"/>
      <c r="M97" s="74"/>
    </row>
    <row r="98" spans="1:13" ht="18.75" x14ac:dyDescent="0.3">
      <c r="A98" s="74"/>
      <c r="B98" s="74"/>
      <c r="C98" s="74"/>
      <c r="D98" s="74"/>
      <c r="E98" s="74"/>
      <c r="F98" s="74"/>
      <c r="G98" s="74"/>
      <c r="H98" s="74"/>
      <c r="I98" s="74"/>
      <c r="J98" s="74"/>
      <c r="K98" s="74"/>
      <c r="L98" s="74"/>
      <c r="M98" s="74"/>
    </row>
    <row r="99" spans="1:13" ht="18.75" x14ac:dyDescent="0.3">
      <c r="A99" s="74"/>
      <c r="B99" s="74"/>
      <c r="C99" s="74"/>
      <c r="D99" s="74"/>
      <c r="E99" s="74"/>
      <c r="F99" s="74"/>
      <c r="G99" s="74"/>
      <c r="H99" s="74"/>
      <c r="I99" s="74"/>
      <c r="J99" s="74"/>
      <c r="K99" s="74"/>
      <c r="L99" s="74"/>
      <c r="M99" s="74"/>
    </row>
    <row r="100" spans="1:13" ht="18.75" x14ac:dyDescent="0.3">
      <c r="A100" s="74"/>
      <c r="B100" s="74"/>
      <c r="C100" s="74"/>
      <c r="D100" s="74"/>
      <c r="E100" s="74"/>
      <c r="F100" s="74"/>
      <c r="G100" s="74"/>
      <c r="H100" s="74"/>
      <c r="I100" s="74"/>
      <c r="J100" s="74"/>
      <c r="K100" s="74"/>
      <c r="L100" s="74"/>
      <c r="M100" s="74"/>
    </row>
    <row r="101" spans="1:13" ht="18.75" x14ac:dyDescent="0.3">
      <c r="A101" s="74"/>
      <c r="B101" s="74"/>
      <c r="C101" s="74"/>
      <c r="D101" s="74"/>
      <c r="E101" s="74"/>
      <c r="F101" s="74"/>
      <c r="G101" s="74"/>
      <c r="H101" s="74"/>
      <c r="I101" s="74"/>
      <c r="J101" s="74"/>
      <c r="K101" s="74"/>
      <c r="L101" s="74"/>
      <c r="M101" s="74"/>
    </row>
    <row r="102" spans="1:13" ht="18.75" x14ac:dyDescent="0.3">
      <c r="A102" s="74"/>
      <c r="B102" s="74"/>
      <c r="C102" s="74"/>
      <c r="D102" s="74"/>
      <c r="E102" s="74"/>
      <c r="F102" s="74"/>
      <c r="G102" s="74"/>
      <c r="H102" s="74"/>
      <c r="I102" s="74"/>
      <c r="J102" s="74"/>
      <c r="K102" s="74"/>
      <c r="L102" s="74"/>
      <c r="M102" s="74"/>
    </row>
    <row r="103" spans="1:13" ht="18.75" x14ac:dyDescent="0.3">
      <c r="A103" s="74"/>
      <c r="B103" s="74"/>
      <c r="C103" s="74"/>
      <c r="D103" s="74"/>
      <c r="E103" s="74"/>
      <c r="F103" s="74"/>
      <c r="G103" s="74"/>
      <c r="H103" s="74"/>
      <c r="I103" s="74"/>
      <c r="J103" s="74"/>
      <c r="K103" s="74"/>
      <c r="L103" s="74"/>
      <c r="M103" s="74"/>
    </row>
    <row r="104" spans="1:13" ht="18.75" x14ac:dyDescent="0.3">
      <c r="A104" s="74"/>
      <c r="B104" s="74"/>
      <c r="C104" s="74"/>
      <c r="D104" s="74"/>
      <c r="E104" s="74"/>
      <c r="F104" s="74"/>
      <c r="G104" s="74"/>
      <c r="H104" s="74"/>
      <c r="I104" s="74"/>
      <c r="J104" s="74"/>
      <c r="K104" s="74"/>
      <c r="L104" s="74"/>
      <c r="M104" s="74"/>
    </row>
    <row r="105" spans="1:13" ht="18.75" x14ac:dyDescent="0.3">
      <c r="A105" s="74"/>
      <c r="B105" s="74"/>
      <c r="C105" s="74"/>
      <c r="D105" s="74"/>
      <c r="E105" s="74"/>
      <c r="F105" s="74"/>
      <c r="G105" s="74"/>
      <c r="H105" s="74"/>
      <c r="I105" s="74"/>
      <c r="J105" s="74"/>
      <c r="K105" s="74"/>
      <c r="L105" s="74"/>
      <c r="M105" s="74"/>
    </row>
    <row r="106" spans="1:13" ht="18.75" x14ac:dyDescent="0.3">
      <c r="A106" s="74"/>
      <c r="B106" s="74"/>
      <c r="C106" s="74"/>
      <c r="D106" s="74"/>
      <c r="E106" s="74"/>
      <c r="F106" s="74"/>
      <c r="G106" s="74"/>
      <c r="H106" s="74"/>
      <c r="I106" s="74"/>
      <c r="J106" s="74"/>
      <c r="K106" s="74"/>
      <c r="L106" s="74"/>
      <c r="M106" s="74"/>
    </row>
    <row r="107" spans="1:13" ht="18.75" x14ac:dyDescent="0.3">
      <c r="A107" s="74"/>
      <c r="B107" s="74"/>
      <c r="C107" s="74"/>
      <c r="D107" s="74"/>
      <c r="E107" s="74"/>
      <c r="F107" s="74"/>
      <c r="G107" s="74"/>
      <c r="H107" s="74"/>
      <c r="I107" s="74"/>
      <c r="J107" s="74"/>
      <c r="K107" s="74"/>
      <c r="L107" s="74"/>
      <c r="M107" s="74"/>
    </row>
    <row r="108" spans="1:13" ht="18.75" x14ac:dyDescent="0.3">
      <c r="A108" s="74"/>
      <c r="B108" s="74"/>
      <c r="C108" s="74"/>
      <c r="D108" s="74"/>
      <c r="E108" s="74"/>
      <c r="F108" s="74"/>
      <c r="G108" s="74"/>
      <c r="H108" s="74"/>
      <c r="I108" s="74"/>
      <c r="J108" s="74"/>
      <c r="K108" s="74"/>
      <c r="L108" s="74"/>
      <c r="M108" s="74"/>
    </row>
    <row r="109" spans="1:13" ht="18.75" x14ac:dyDescent="0.3">
      <c r="A109" s="74"/>
      <c r="B109" s="74"/>
      <c r="C109" s="74"/>
      <c r="D109" s="74"/>
      <c r="E109" s="74"/>
      <c r="F109" s="74"/>
      <c r="G109" s="74"/>
      <c r="H109" s="74"/>
      <c r="I109" s="74"/>
      <c r="J109" s="74"/>
      <c r="K109" s="74"/>
      <c r="L109" s="74"/>
      <c r="M109" s="74"/>
    </row>
    <row r="110" spans="1:13" ht="18.75" x14ac:dyDescent="0.3">
      <c r="A110" s="74"/>
      <c r="B110" s="74"/>
      <c r="C110" s="74"/>
      <c r="D110" s="74"/>
      <c r="E110" s="74"/>
      <c r="F110" s="74"/>
      <c r="G110" s="74"/>
      <c r="H110" s="74"/>
      <c r="I110" s="74"/>
      <c r="J110" s="74"/>
      <c r="K110" s="74"/>
      <c r="L110" s="74"/>
      <c r="M110" s="74"/>
    </row>
    <row r="111" spans="1:13" ht="18.75" x14ac:dyDescent="0.3">
      <c r="A111" s="74"/>
      <c r="B111" s="74"/>
      <c r="C111" s="74"/>
      <c r="D111" s="74"/>
      <c r="E111" s="74"/>
      <c r="F111" s="74"/>
      <c r="G111" s="74"/>
      <c r="H111" s="74"/>
      <c r="I111" s="74"/>
      <c r="J111" s="74"/>
      <c r="K111" s="74"/>
      <c r="L111" s="74"/>
      <c r="M111" s="74"/>
    </row>
    <row r="112" spans="1:13" ht="18.75" x14ac:dyDescent="0.3">
      <c r="A112" s="74"/>
      <c r="B112" s="74"/>
      <c r="C112" s="74"/>
      <c r="D112" s="74"/>
      <c r="E112" s="74"/>
      <c r="F112" s="74"/>
      <c r="G112" s="74"/>
      <c r="H112" s="74"/>
      <c r="I112" s="74"/>
      <c r="J112" s="74"/>
      <c r="K112" s="74"/>
      <c r="L112" s="74"/>
      <c r="M112" s="74"/>
    </row>
    <row r="113" spans="1:13" ht="18.75" x14ac:dyDescent="0.3">
      <c r="A113" s="74"/>
      <c r="B113" s="74"/>
      <c r="C113" s="74"/>
      <c r="D113" s="74"/>
      <c r="E113" s="74"/>
      <c r="F113" s="74"/>
      <c r="G113" s="74"/>
      <c r="H113" s="74"/>
      <c r="I113" s="74"/>
      <c r="J113" s="74"/>
      <c r="K113" s="74"/>
      <c r="L113" s="74"/>
      <c r="M113" s="74"/>
    </row>
    <row r="114" spans="1:13" ht="18.75" x14ac:dyDescent="0.3">
      <c r="A114" s="74"/>
      <c r="B114" s="74"/>
      <c r="C114" s="74"/>
      <c r="D114" s="74"/>
      <c r="E114" s="74"/>
      <c r="F114" s="74"/>
      <c r="G114" s="74"/>
      <c r="H114" s="74"/>
      <c r="I114" s="74"/>
      <c r="J114" s="74"/>
      <c r="K114" s="74"/>
      <c r="L114" s="74"/>
      <c r="M114" s="74"/>
    </row>
    <row r="115" spans="1:13" ht="18.75" x14ac:dyDescent="0.3">
      <c r="A115" s="74"/>
      <c r="B115" s="74"/>
      <c r="C115" s="74"/>
      <c r="D115" s="74"/>
      <c r="E115" s="74"/>
      <c r="F115" s="74"/>
      <c r="G115" s="74"/>
      <c r="H115" s="74"/>
      <c r="I115" s="74"/>
      <c r="J115" s="74"/>
      <c r="K115" s="74"/>
      <c r="L115" s="74"/>
      <c r="M115" s="74"/>
    </row>
  </sheetData>
  <mergeCells count="3">
    <mergeCell ref="B5:D5"/>
    <mergeCell ref="F5:H5"/>
    <mergeCell ref="J5:L5"/>
  </mergeCells>
  <hyperlinks>
    <hyperlink ref="B1" location="Innhold!A1" display="Tilbake" xr:uid="{00000000-0004-0000-0400-000000000000}"/>
  </hyperlinks>
  <pageMargins left="0.7" right="0.7" top="0.78740157499999996" bottom="0.78740157499999996"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0"/>
  <dimension ref="A1:J92"/>
  <sheetViews>
    <sheetView showGridLines="0" zoomScale="70" zoomScaleNormal="70" workbookViewId="0">
      <pane xSplit="1" ySplit="7" topLeftCell="B8" activePane="bottomRight" state="frozen"/>
      <selection activeCell="A5" sqref="A5"/>
      <selection pane="topRight" activeCell="A5" sqref="A5"/>
      <selection pane="bottomLeft" activeCell="A5" sqref="A5"/>
      <selection pane="bottomRight" activeCell="A3" sqref="A3"/>
    </sheetView>
  </sheetViews>
  <sheetFormatPr baseColWidth="10" defaultColWidth="11.42578125" defaultRowHeight="18" x14ac:dyDescent="0.25"/>
  <cols>
    <col min="1" max="1" width="35.85546875" style="81" customWidth="1"/>
    <col min="2" max="2" width="18.140625" style="81" customWidth="1"/>
    <col min="3" max="3" width="17.85546875" style="81" customWidth="1"/>
    <col min="4" max="4" width="11.7109375" style="81" customWidth="1"/>
    <col min="5" max="5" width="4.7109375" style="81" customWidth="1"/>
    <col min="6" max="7" width="13" style="81" customWidth="1"/>
    <col min="8" max="8" width="11.7109375" style="81" customWidth="1"/>
    <col min="9" max="9" width="12.42578125" style="81" customWidth="1"/>
    <col min="10" max="10" width="11.42578125" style="81"/>
    <col min="11" max="12" width="17.140625" style="81" bestFit="1" customWidth="1"/>
    <col min="13" max="16384" width="11.42578125" style="81"/>
  </cols>
  <sheetData>
    <row r="1" spans="1:10" ht="18.75" customHeight="1" x14ac:dyDescent="0.3">
      <c r="A1" s="80" t="s">
        <v>80</v>
      </c>
      <c r="B1" s="73" t="s">
        <v>52</v>
      </c>
      <c r="C1" s="80"/>
      <c r="D1" s="80"/>
      <c r="E1" s="80"/>
      <c r="F1" s="74"/>
      <c r="G1" s="74"/>
      <c r="H1" s="74"/>
      <c r="I1" s="74"/>
      <c r="J1" s="74"/>
    </row>
    <row r="2" spans="1:10" ht="20.100000000000001" customHeight="1" x14ac:dyDescent="0.3">
      <c r="A2" s="80" t="s">
        <v>153</v>
      </c>
      <c r="B2" s="80"/>
      <c r="C2" s="80"/>
      <c r="D2" s="80"/>
      <c r="E2" s="80"/>
      <c r="F2" s="74"/>
      <c r="G2" s="74"/>
      <c r="H2" s="74"/>
      <c r="I2" s="74"/>
      <c r="J2" s="74"/>
    </row>
    <row r="3" spans="1:10" ht="20.100000000000001" customHeight="1" x14ac:dyDescent="0.3">
      <c r="A3" s="75"/>
      <c r="B3" s="75"/>
      <c r="C3" s="75"/>
      <c r="D3" s="75"/>
      <c r="E3" s="258"/>
      <c r="F3" s="74"/>
      <c r="G3" s="74"/>
      <c r="H3" s="74"/>
      <c r="I3" s="74"/>
      <c r="J3" s="74"/>
    </row>
    <row r="4" spans="1:10" ht="20.100000000000001" customHeight="1" x14ac:dyDescent="0.3">
      <c r="A4" s="259"/>
      <c r="B4" s="710" t="s">
        <v>154</v>
      </c>
      <c r="C4" s="710"/>
      <c r="D4" s="711"/>
      <c r="E4" s="89"/>
      <c r="F4" s="712" t="s">
        <v>154</v>
      </c>
      <c r="G4" s="710"/>
      <c r="H4" s="711"/>
      <c r="I4" s="74"/>
      <c r="J4" s="74"/>
    </row>
    <row r="5" spans="1:10" ht="18.75" customHeight="1" x14ac:dyDescent="0.3">
      <c r="A5" s="260" t="s">
        <v>361</v>
      </c>
      <c r="B5" s="713" t="s">
        <v>155</v>
      </c>
      <c r="C5" s="714"/>
      <c r="D5" s="715"/>
      <c r="E5" s="261"/>
      <c r="F5" s="716" t="s">
        <v>156</v>
      </c>
      <c r="G5" s="717"/>
      <c r="H5" s="718"/>
      <c r="I5" s="112"/>
      <c r="J5" s="74"/>
    </row>
    <row r="6" spans="1:10" ht="18.75" customHeight="1" x14ac:dyDescent="0.3">
      <c r="A6" s="122"/>
      <c r="B6" s="120"/>
      <c r="C6" s="192"/>
      <c r="D6" s="262" t="s">
        <v>84</v>
      </c>
      <c r="E6" s="262"/>
      <c r="F6" s="123"/>
      <c r="G6" s="124"/>
      <c r="H6" s="94" t="s">
        <v>84</v>
      </c>
      <c r="I6" s="100"/>
      <c r="J6" s="74"/>
    </row>
    <row r="7" spans="1:10" ht="18.75" customHeight="1" x14ac:dyDescent="0.3">
      <c r="A7" s="126"/>
      <c r="B7" s="97">
        <v>2017</v>
      </c>
      <c r="C7" s="97">
        <v>2018</v>
      </c>
      <c r="D7" s="263" t="s">
        <v>86</v>
      </c>
      <c r="E7" s="262"/>
      <c r="F7" s="97">
        <v>2017</v>
      </c>
      <c r="G7" s="127">
        <v>2018</v>
      </c>
      <c r="H7" s="264" t="s">
        <v>86</v>
      </c>
      <c r="I7" s="100"/>
      <c r="J7" s="74"/>
    </row>
    <row r="8" spans="1:10" ht="18.75" customHeight="1" x14ac:dyDescent="0.3">
      <c r="A8" s="101" t="s">
        <v>157</v>
      </c>
      <c r="B8" s="109">
        <f>SUM(B9:B14)</f>
        <v>132074.64626704002</v>
      </c>
      <c r="C8" s="109">
        <f>SUM(C9:C14)</f>
        <v>144883.7365237</v>
      </c>
      <c r="D8" s="265">
        <f t="shared" ref="D8:D38" si="0">IF(B8=0, "    ---- ", IF(ABS(ROUND(100/B8*C8-100,1))&lt;999,ROUND(100/B8*C8-100,1),IF(ROUND(100/B8*C8-100,1)&gt;999,999,-999)))</f>
        <v>9.6999999999999993</v>
      </c>
      <c r="E8" s="266"/>
      <c r="F8" s="265">
        <f>SUM(F9:F14)</f>
        <v>99.977756923887483</v>
      </c>
      <c r="G8" s="265">
        <f>SUM(G9:G14)</f>
        <v>100.00000069020858</v>
      </c>
      <c r="H8" s="266">
        <f t="shared" ref="H8:H38" si="1">IF(F8=0, "    ---- ", IF(ABS(ROUND(100/F8*G8-100,1))&lt;999,ROUND(100/F8*G8-100,1),IF(ROUND(100/F8*G8-100,1)&gt;999,999,-999)))</f>
        <v>0</v>
      </c>
      <c r="I8" s="104"/>
      <c r="J8" s="74"/>
    </row>
    <row r="9" spans="1:10" ht="18.75" customHeight="1" x14ac:dyDescent="0.3">
      <c r="A9" s="86" t="s">
        <v>158</v>
      </c>
      <c r="B9" s="685">
        <f>'Tabell 6'!AO21</f>
        <v>3671.3215749999995</v>
      </c>
      <c r="C9" s="685">
        <f>'Tabell 6'!AP21</f>
        <v>3443.4375999999997</v>
      </c>
      <c r="D9" s="267">
        <f t="shared" si="0"/>
        <v>-6.2</v>
      </c>
      <c r="E9" s="267"/>
      <c r="F9" s="267">
        <f>'Tabell 6'!AO21/'Tabell 6'!AO29*100</f>
        <v>2.7791139812908456</v>
      </c>
      <c r="G9" s="267">
        <f>'Tabell 6'!AP21/'Tabell 6'!AP29*100</f>
        <v>2.3766902389376368</v>
      </c>
      <c r="H9" s="268">
        <f t="shared" si="1"/>
        <v>-14.5</v>
      </c>
      <c r="I9" s="104"/>
      <c r="J9" s="77"/>
    </row>
    <row r="10" spans="1:10" ht="18.75" customHeight="1" x14ac:dyDescent="0.3">
      <c r="A10" s="86" t="s">
        <v>159</v>
      </c>
      <c r="B10" s="686">
        <f>'Tabell 6'!AO18+'Tabell 6'!AO22</f>
        <v>72528.856903540014</v>
      </c>
      <c r="C10" s="686">
        <f>'Tabell 6'!AP18+'Tabell 6'!AP22</f>
        <v>74466.093961439998</v>
      </c>
      <c r="D10" s="267">
        <f t="shared" si="0"/>
        <v>2.7</v>
      </c>
      <c r="E10" s="267"/>
      <c r="F10" s="267">
        <f>('Tabell 6'!AO18+'Tabell 6'!AO22)/'Tabell 6'!AO29*100</f>
        <v>54.902834347239427</v>
      </c>
      <c r="G10" s="267">
        <f>('Tabell 6'!AP18+'Tabell 6'!AP22)/'Tabell 6'!AP29*100</f>
        <v>51.397138327689561</v>
      </c>
      <c r="H10" s="268">
        <f t="shared" si="1"/>
        <v>-6.4</v>
      </c>
      <c r="I10" s="104"/>
      <c r="J10" s="74"/>
    </row>
    <row r="11" spans="1:10" ht="18.75" customHeight="1" x14ac:dyDescent="0.3">
      <c r="A11" s="86" t="s">
        <v>160</v>
      </c>
      <c r="B11" s="686">
        <f>'Tabell 6'!AO14</f>
        <v>1003.05295075</v>
      </c>
      <c r="C11" s="686">
        <f>'Tabell 6'!AP14</f>
        <v>865.21881774999997</v>
      </c>
      <c r="D11" s="267">
        <f t="shared" si="0"/>
        <v>-13.7</v>
      </c>
      <c r="E11" s="267"/>
      <c r="F11" s="267">
        <f>'Tabell 6'!AO14/'Tabell 6'!AO29*100</f>
        <v>0.75929019631149131</v>
      </c>
      <c r="G11" s="267">
        <f>'Tabell 6'!AP14/'Tabell 6'!AP29*100</f>
        <v>0.59718146734867128</v>
      </c>
      <c r="H11" s="268">
        <f t="shared" si="1"/>
        <v>-21.4</v>
      </c>
      <c r="I11" s="104"/>
      <c r="J11" s="74"/>
    </row>
    <row r="12" spans="1:10" ht="18.75" customHeight="1" x14ac:dyDescent="0.3">
      <c r="A12" s="108" t="s">
        <v>161</v>
      </c>
      <c r="B12" s="686">
        <f>'Tabell 6'!AO15</f>
        <v>21398.798418719998</v>
      </c>
      <c r="C12" s="686">
        <f>'Tabell 6'!AP15</f>
        <v>21395.92740072</v>
      </c>
      <c r="D12" s="269">
        <f t="shared" si="0"/>
        <v>0</v>
      </c>
      <c r="E12" s="269"/>
      <c r="F12" s="267">
        <f>'Tabell 6'!AO15/'Tabell 6'!AO29*100</f>
        <v>16.198444797985097</v>
      </c>
      <c r="G12" s="267">
        <f>'Tabell 6'!AP15/'Tabell 6'!AP29*100</f>
        <v>14.767653058765912</v>
      </c>
      <c r="H12" s="268">
        <f t="shared" si="1"/>
        <v>-8.8000000000000007</v>
      </c>
      <c r="I12" s="104"/>
      <c r="J12" s="74"/>
    </row>
    <row r="13" spans="1:10" ht="18.75" customHeight="1" x14ac:dyDescent="0.3">
      <c r="A13" s="86" t="s">
        <v>162</v>
      </c>
      <c r="B13" s="686">
        <f>'Tabell 6'!AO19+'Tabell 6'!AO23</f>
        <v>19259.975811879998</v>
      </c>
      <c r="C13" s="686">
        <f>'Tabell 6'!AP19+'Tabell 6'!AP23</f>
        <v>22698.146423439997</v>
      </c>
      <c r="D13" s="267">
        <f t="shared" si="0"/>
        <v>17.899999999999999</v>
      </c>
      <c r="E13" s="267"/>
      <c r="F13" s="267">
        <f>('Tabell 6'!AO19+'Tabell 6'!AO23)/'Tabell 6'!AO29*100</f>
        <v>14.579400623090125</v>
      </c>
      <c r="G13" s="267">
        <f>('Tabell 6'!AP19+'Tabell 6'!AP23)/'Tabell 6'!AP29*100</f>
        <v>15.666455825006697</v>
      </c>
      <c r="H13" s="268">
        <f t="shared" si="1"/>
        <v>7.5</v>
      </c>
      <c r="I13" s="104"/>
      <c r="J13" s="74"/>
    </row>
    <row r="14" spans="1:10" ht="18.75" customHeight="1" x14ac:dyDescent="0.3">
      <c r="A14" s="86" t="s">
        <v>163</v>
      </c>
      <c r="B14" s="687">
        <f>'Tabell 6'!AO17-'Tabell 6'!AO18+'Tabell 6'!AO24+'Tabell 6'!AO25+'Tabell 6'!AO26+'Tabell 6'!AO28</f>
        <v>14212.640607149997</v>
      </c>
      <c r="C14" s="687">
        <f>'Tabell 6'!AP17-'Tabell 6'!AP18+'Tabell 6'!AP24+'Tabell 6'!AP25+'Tabell 6'!AP26+'Tabell 6'!AP28</f>
        <v>22014.912320350006</v>
      </c>
      <c r="D14" s="267">
        <f t="shared" si="0"/>
        <v>54.9</v>
      </c>
      <c r="E14" s="267"/>
      <c r="F14" s="267">
        <f>('Tabell 6'!AO17-'Tabell 6'!AO18+'Tabell 6'!AO24+'Tabell 6'!AO25+'Tabell 6'!AO26+'Tabell 6'!AO28)/'Tabell 6'!AO29*100</f>
        <v>10.758672977970495</v>
      </c>
      <c r="G14" s="267">
        <f>('Tabell 6'!AP17-'Tabell 6'!AP18+'Tabell 6'!AP24+'Tabell 6'!AP25+'Tabell 6'!AP26+'Tabell 6'!AP28)/'Tabell 6'!AP29*100</f>
        <v>15.194881772460109</v>
      </c>
      <c r="H14" s="268">
        <f t="shared" si="1"/>
        <v>41.2</v>
      </c>
      <c r="I14" s="104"/>
      <c r="J14" s="74"/>
    </row>
    <row r="15" spans="1:10" ht="18.75" customHeight="1" x14ac:dyDescent="0.3">
      <c r="A15" s="193"/>
      <c r="B15" s="103"/>
      <c r="C15" s="176"/>
      <c r="D15" s="268"/>
      <c r="E15" s="268"/>
      <c r="F15" s="268"/>
      <c r="G15" s="267"/>
      <c r="H15" s="268"/>
      <c r="I15" s="104"/>
      <c r="J15" s="74"/>
    </row>
    <row r="16" spans="1:10" s="135" customFormat="1" ht="18.75" customHeight="1" x14ac:dyDescent="0.3">
      <c r="A16" s="101" t="s">
        <v>164</v>
      </c>
      <c r="B16" s="109">
        <f>SUM(B17:B22)</f>
        <v>1033047.18446158</v>
      </c>
      <c r="C16" s="109">
        <f>SUM(C17:C22)</f>
        <v>1066215.9785269599</v>
      </c>
      <c r="D16" s="265">
        <f t="shared" si="0"/>
        <v>3.2</v>
      </c>
      <c r="E16" s="265"/>
      <c r="F16" s="265">
        <f>SUM(F17:F22)</f>
        <v>99.99999999980929</v>
      </c>
      <c r="G16" s="265">
        <f>SUM(G17:G22)</f>
        <v>100.00000009378964</v>
      </c>
      <c r="H16" s="266">
        <f t="shared" si="1"/>
        <v>0</v>
      </c>
      <c r="I16" s="110"/>
      <c r="J16" s="75"/>
    </row>
    <row r="17" spans="1:10" ht="18.75" customHeight="1" x14ac:dyDescent="0.3">
      <c r="A17" s="86" t="s">
        <v>158</v>
      </c>
      <c r="B17" s="688">
        <f>'Tabell 6'!AO40</f>
        <v>162171.70456219002</v>
      </c>
      <c r="C17" s="688">
        <f>'Tabell 6'!AP40</f>
        <v>184390.95083315001</v>
      </c>
      <c r="D17" s="267">
        <f t="shared" si="0"/>
        <v>13.7</v>
      </c>
      <c r="E17" s="267"/>
      <c r="F17" s="689">
        <f>'Tabell 6'!AO40/('Tabell 6'!AO45+'Tabell 6'!AO46)*100</f>
        <v>15.698383094321484</v>
      </c>
      <c r="G17" s="689">
        <f>'Tabell 6'!AP40/('Tabell 6'!AP45+'Tabell 6'!AP46)*100</f>
        <v>17.293958702516964</v>
      </c>
      <c r="H17" s="268">
        <f t="shared" si="1"/>
        <v>10.199999999999999</v>
      </c>
      <c r="I17" s="104"/>
      <c r="J17" s="74"/>
    </row>
    <row r="18" spans="1:10" ht="18.75" customHeight="1" x14ac:dyDescent="0.3">
      <c r="A18" s="86" t="s">
        <v>159</v>
      </c>
      <c r="B18" s="688">
        <f>'Tabell 6'!AO37+'Tabell 6'!AO41</f>
        <v>369001.73327114002</v>
      </c>
      <c r="C18" s="688">
        <f>'Tabell 6'!AP37+'Tabell 6'!AP41</f>
        <v>354414.55113579001</v>
      </c>
      <c r="D18" s="267">
        <f t="shared" si="0"/>
        <v>-4</v>
      </c>
      <c r="E18" s="267"/>
      <c r="F18" s="689">
        <f>('Tabell 6'!AO37+'Tabell 6'!AO41)/('Tabell 6'!AO45+'Tabell 6'!AO46)*100</f>
        <v>35.719736602617871</v>
      </c>
      <c r="G18" s="689">
        <f>('Tabell 6'!AP37+'Tabell 6'!AP41)/('Tabell 6'!AP45+'Tabell 6'!AP46)*100</f>
        <v>33.240408942083072</v>
      </c>
      <c r="H18" s="268">
        <f t="shared" si="1"/>
        <v>-6.9</v>
      </c>
      <c r="I18" s="104"/>
      <c r="J18" s="74"/>
    </row>
    <row r="19" spans="1:10" ht="18.75" customHeight="1" x14ac:dyDescent="0.3">
      <c r="A19" s="86" t="s">
        <v>160</v>
      </c>
      <c r="B19" s="688">
        <f>'Tabell 6'!AO33</f>
        <v>34.454999999999998</v>
      </c>
      <c r="C19" s="688">
        <f>'Tabell 6'!AP33</f>
        <v>34.484000000000002</v>
      </c>
      <c r="D19" s="267">
        <f t="shared" si="0"/>
        <v>0.1</v>
      </c>
      <c r="E19" s="267"/>
      <c r="F19" s="689">
        <f>'Tabell 6'!AO33/('Tabell 6'!AO45+'Tabell 6'!AO46)*100</f>
        <v>3.3352784382150074E-3</v>
      </c>
      <c r="G19" s="689">
        <f>'Tabell 6'!AP33/('Tabell 6'!AP45+'Tabell 6'!AP46)*100</f>
        <v>3.2342415351891548E-3</v>
      </c>
      <c r="H19" s="268">
        <f t="shared" si="1"/>
        <v>-3</v>
      </c>
      <c r="I19" s="104"/>
      <c r="J19" s="74"/>
    </row>
    <row r="20" spans="1:10" ht="18.75" customHeight="1" x14ac:dyDescent="0.3">
      <c r="A20" s="108" t="s">
        <v>161</v>
      </c>
      <c r="B20" s="686">
        <f>'Tabell 6'!AO34</f>
        <v>121888.91811182001</v>
      </c>
      <c r="C20" s="686">
        <f>'Tabell 6'!AP34</f>
        <v>126713.86381332</v>
      </c>
      <c r="D20" s="269">
        <f t="shared" si="0"/>
        <v>4</v>
      </c>
      <c r="E20" s="269"/>
      <c r="F20" s="689">
        <f>'Tabell 6'!AO34/('Tabell 6'!AO45+'Tabell 6'!AO46)*100</f>
        <v>11.798969102763255</v>
      </c>
      <c r="G20" s="689">
        <f>'Tabell 6'!AP34/('Tabell 6'!AP45+'Tabell 6'!AP46)*100</f>
        <v>11.884446161389093</v>
      </c>
      <c r="H20" s="268">
        <f t="shared" si="1"/>
        <v>0.7</v>
      </c>
      <c r="I20" s="104"/>
      <c r="J20" s="74"/>
    </row>
    <row r="21" spans="1:10" ht="18.75" customHeight="1" x14ac:dyDescent="0.3">
      <c r="A21" s="86" t="s">
        <v>162</v>
      </c>
      <c r="B21" s="688">
        <f>'Tabell 6'!AO38+'Tabell 6'!AO42</f>
        <v>366784.27839534997</v>
      </c>
      <c r="C21" s="688">
        <f>'Tabell 6'!AP38+'Tabell 6'!AP42</f>
        <v>391611.35890688992</v>
      </c>
      <c r="D21" s="267">
        <f t="shared" si="0"/>
        <v>6.8</v>
      </c>
      <c r="E21" s="267"/>
      <c r="F21" s="689">
        <f>('Tabell 6'!AO38+'Tabell 6'!AO42)/('Tabell 6'!AO45+'Tabell 6'!AO46)*100</f>
        <v>35.505084754266761</v>
      </c>
      <c r="G21" s="689">
        <f>('Tabell 6'!AP38+'Tabell 6'!AP42)/('Tabell 6'!AP45+'Tabell 6'!AP46)*100</f>
        <v>36.729083709213853</v>
      </c>
      <c r="H21" s="268">
        <f t="shared" si="1"/>
        <v>3.4</v>
      </c>
      <c r="I21" s="104"/>
      <c r="J21" s="74"/>
    </row>
    <row r="22" spans="1:10" ht="18.75" customHeight="1" x14ac:dyDescent="0.3">
      <c r="A22" s="193" t="s">
        <v>163</v>
      </c>
      <c r="B22" s="688">
        <f>'Tabell 6'!AO36-'Tabell 6'!AO37+'Tabell 6'!AO43+'Tabell 6'!AO44+'Tabell 6'!AO46</f>
        <v>13166.095121079999</v>
      </c>
      <c r="C22" s="688">
        <f>'Tabell 6'!AP36-'Tabell 6'!AP37+'Tabell 6'!AP43+'Tabell 6'!AP44+'Tabell 6'!AP46</f>
        <v>9050.7698378099922</v>
      </c>
      <c r="D22" s="267">
        <f t="shared" si="0"/>
        <v>-31.3</v>
      </c>
      <c r="E22" s="267"/>
      <c r="F22" s="690">
        <f>('Tabell 6'!AO36-'Tabell 6'!AO37+'Tabell 6'!AO43+'Tabell 6'!AO44+'Tabell 6'!AO46)/('Tabell 6'!AO45+'Tabell 6'!AO46)*100</f>
        <v>1.2744911674017103</v>
      </c>
      <c r="G22" s="690">
        <f>('Tabell 6'!AP36-'Tabell 6'!AP37+'Tabell 6'!AP43+'Tabell 6'!AP44+'Tabell 6'!AP46)/('Tabell 6'!AP45+'Tabell 6'!AP46)*100</f>
        <v>0.84886833705145237</v>
      </c>
      <c r="H22" s="268">
        <f t="shared" si="1"/>
        <v>-33.4</v>
      </c>
      <c r="I22" s="104"/>
      <c r="J22" s="74"/>
    </row>
    <row r="23" spans="1:10" ht="18.75" customHeight="1" x14ac:dyDescent="0.3">
      <c r="A23" s="86"/>
      <c r="B23" s="176"/>
      <c r="C23" s="176"/>
      <c r="D23" s="268"/>
      <c r="E23" s="267"/>
      <c r="F23" s="267"/>
      <c r="G23" s="268"/>
      <c r="H23" s="268"/>
      <c r="I23" s="182"/>
      <c r="J23" s="74"/>
    </row>
    <row r="24" spans="1:10" ht="18.75" customHeight="1" x14ac:dyDescent="0.3">
      <c r="A24" s="137" t="s">
        <v>165</v>
      </c>
      <c r="B24" s="109">
        <f>SUM(B25:B30)</f>
        <v>258448.67839228999</v>
      </c>
      <c r="C24" s="109">
        <f>SUM(C25:C30)</f>
        <v>313077.95689893997</v>
      </c>
      <c r="D24" s="265">
        <f t="shared" si="0"/>
        <v>21.1</v>
      </c>
      <c r="E24" s="265"/>
      <c r="F24" s="266">
        <f>SUM(F25:F30)</f>
        <v>99.999999999999986</v>
      </c>
      <c r="G24" s="266">
        <f>SUM(G25:G30)</f>
        <v>99.999999680590733</v>
      </c>
      <c r="H24" s="268">
        <f t="shared" si="1"/>
        <v>0</v>
      </c>
      <c r="I24" s="182"/>
      <c r="J24" s="74"/>
    </row>
    <row r="25" spans="1:10" ht="18.75" customHeight="1" x14ac:dyDescent="0.3">
      <c r="A25" s="193" t="s">
        <v>158</v>
      </c>
      <c r="B25" s="688">
        <f>'Tabell 6'!AO55</f>
        <v>178216.28101096</v>
      </c>
      <c r="C25" s="688">
        <f>'Tabell 6'!AP55</f>
        <v>214500.96349592999</v>
      </c>
      <c r="D25" s="267">
        <f t="shared" si="0"/>
        <v>20.399999999999999</v>
      </c>
      <c r="E25" s="267"/>
      <c r="F25" s="689">
        <f>'Tabell 6'!AO55/('Tabell 6'!AO60+'Tabell 6'!AO61)*100</f>
        <v>68.956158769924855</v>
      </c>
      <c r="G25" s="689">
        <f>'Tabell 6'!AP55/('Tabell 6'!AP60+'Tabell 6'!AP61)*100</f>
        <v>68.51359480413177</v>
      </c>
      <c r="H25" s="268">
        <f t="shared" si="1"/>
        <v>-0.6</v>
      </c>
      <c r="I25" s="182"/>
      <c r="J25" s="74"/>
    </row>
    <row r="26" spans="1:10" ht="18.75" customHeight="1" x14ac:dyDescent="0.3">
      <c r="A26" s="193" t="s">
        <v>159</v>
      </c>
      <c r="B26" s="688">
        <f>'Tabell 6'!AO52+'Tabell 6'!AO56</f>
        <v>71721.375032490003</v>
      </c>
      <c r="C26" s="688">
        <f>'Tabell 6'!AP52+'Tabell 6'!AP56</f>
        <v>89312.316517579995</v>
      </c>
      <c r="D26" s="267">
        <f t="shared" si="0"/>
        <v>24.5</v>
      </c>
      <c r="E26" s="267"/>
      <c r="F26" s="689">
        <f>('Tabell 6'!AO52+'Tabell 6'!AO56)/('Tabell 6'!AO60+'Tabell 6'!AO61)*100</f>
        <v>27.750722301480174</v>
      </c>
      <c r="G26" s="689">
        <f>('Tabell 6'!AP52+'Tabell 6'!AP56)/('Tabell 6'!AP60+'Tabell 6'!AP61)*100</f>
        <v>28.527181254455986</v>
      </c>
      <c r="H26" s="268">
        <f t="shared" si="1"/>
        <v>2.8</v>
      </c>
      <c r="I26" s="182"/>
      <c r="J26" s="74"/>
    </row>
    <row r="27" spans="1:10" ht="18.75" customHeight="1" x14ac:dyDescent="0.3">
      <c r="A27" s="193" t="s">
        <v>160</v>
      </c>
      <c r="B27" s="688">
        <f>'Tabell 6'!AO48</f>
        <v>0</v>
      </c>
      <c r="C27" s="688">
        <f>'Tabell 6'!AP48</f>
        <v>0</v>
      </c>
      <c r="D27" s="267" t="str">
        <f t="shared" si="0"/>
        <v xml:space="preserve">    ---- </v>
      </c>
      <c r="E27" s="267"/>
      <c r="F27" s="689">
        <f>'Tabell 6'!AO48/('Tabell 6'!AO60+'Tabell 6'!AO61)*100</f>
        <v>0</v>
      </c>
      <c r="G27" s="689">
        <f>'Tabell 6'!AP48/('Tabell 6'!AP60+'Tabell 6'!AP61)*100</f>
        <v>0</v>
      </c>
      <c r="H27" s="268" t="str">
        <f t="shared" si="1"/>
        <v xml:space="preserve">    ---- </v>
      </c>
      <c r="I27" s="182"/>
      <c r="J27" s="74"/>
    </row>
    <row r="28" spans="1:10" ht="18.75" customHeight="1" x14ac:dyDescent="0.3">
      <c r="A28" s="108" t="s">
        <v>161</v>
      </c>
      <c r="B28" s="686">
        <f>'Tabell 6'!AO49</f>
        <v>3555.8019068799999</v>
      </c>
      <c r="C28" s="686">
        <f>'Tabell 6'!AP49</f>
        <v>4335.5302268800006</v>
      </c>
      <c r="D28" s="269">
        <f t="shared" si="0"/>
        <v>21.9</v>
      </c>
      <c r="E28" s="269"/>
      <c r="F28" s="689">
        <f>'Tabell 6'!AO49/('Tabell 6'!AO60+'Tabell 6'!AO61)*100</f>
        <v>1.3758251460209734</v>
      </c>
      <c r="G28" s="689">
        <f>'Tabell 6'!AP49/('Tabell 6'!AP60+'Tabell 6'!AP61)*100</f>
        <v>1.3848085173340401</v>
      </c>
      <c r="H28" s="268">
        <f t="shared" si="1"/>
        <v>0.7</v>
      </c>
      <c r="I28" s="182"/>
      <c r="J28" s="74"/>
    </row>
    <row r="29" spans="1:10" ht="18.75" customHeight="1" x14ac:dyDescent="0.3">
      <c r="A29" s="193" t="s">
        <v>162</v>
      </c>
      <c r="B29" s="688">
        <f>'Tabell 6'!AO53+'Tabell 6'!AO57</f>
        <v>3501.5268545499998</v>
      </c>
      <c r="C29" s="688">
        <f>'Tabell 6'!AP53+'Tabell 6'!AP57</f>
        <v>2774.82940487</v>
      </c>
      <c r="D29" s="267">
        <f t="shared" si="0"/>
        <v>-20.8</v>
      </c>
      <c r="E29" s="267"/>
      <c r="F29" s="689">
        <f>('Tabell 6'!AO53+'Tabell 6'!AO57)/('Tabell 6'!AO60+'Tabell 6'!AO61)*100</f>
        <v>1.354824824925263</v>
      </c>
      <c r="G29" s="689">
        <f>('Tabell 6'!AP53+'Tabell 6'!AP57)/('Tabell 6'!AP60+'Tabell 6'!AP61)*100</f>
        <v>0.88630621698564338</v>
      </c>
      <c r="H29" s="268">
        <f t="shared" si="1"/>
        <v>-34.6</v>
      </c>
      <c r="I29" s="182"/>
      <c r="J29" s="74"/>
    </row>
    <row r="30" spans="1:10" ht="18.75" customHeight="1" x14ac:dyDescent="0.3">
      <c r="A30" s="86" t="s">
        <v>163</v>
      </c>
      <c r="B30" s="688">
        <f>'Tabell 6'!AO51-'Tabell 6'!AO52+'Tabell 6'!AO58+'Tabell 6'!AO59+'Tabell 6'!AO61</f>
        <v>1453.69358741</v>
      </c>
      <c r="C30" s="688">
        <f>'Tabell 6'!AP51-'Tabell 6'!AP52+'Tabell 6'!AP58+'Tabell 6'!AP59+'Tabell 6'!AP61</f>
        <v>2154.3172536799998</v>
      </c>
      <c r="D30" s="268">
        <f t="shared" si="0"/>
        <v>48.2</v>
      </c>
      <c r="E30" s="268"/>
      <c r="F30" s="690">
        <f>('Tabell 6'!AO51-'Tabell 6'!AO52+'Tabell 6'!AO58+'Tabell 6'!AO59+'Tabell 6'!AO61)/('Tabell 6'!AO60+'Tabell 6'!AO61)*100</f>
        <v>0.56246895764871752</v>
      </c>
      <c r="G30" s="690">
        <f>('Tabell 6'!AP51-'Tabell 6'!AP52+'Tabell 6'!AP58+'Tabell 6'!AP59+'Tabell 6'!AP61)/('Tabell 6'!AP60+'Tabell 6'!AP61)*100</f>
        <v>0.68810888768330436</v>
      </c>
      <c r="H30" s="268">
        <f t="shared" si="1"/>
        <v>22.3</v>
      </c>
      <c r="I30" s="182"/>
      <c r="J30" s="74"/>
    </row>
    <row r="31" spans="1:10" ht="18.75" customHeight="1" x14ac:dyDescent="0.3">
      <c r="A31" s="193"/>
      <c r="B31" s="176"/>
      <c r="C31" s="176"/>
      <c r="D31" s="267"/>
      <c r="E31" s="267"/>
      <c r="F31" s="267"/>
      <c r="G31" s="268"/>
      <c r="H31" s="268"/>
      <c r="I31" s="182"/>
      <c r="J31" s="74"/>
    </row>
    <row r="32" spans="1:10" ht="18.75" customHeight="1" x14ac:dyDescent="0.3">
      <c r="A32" s="137" t="s">
        <v>2</v>
      </c>
      <c r="B32" s="109">
        <f>SUM(B33:B38)</f>
        <v>1423570.50912091</v>
      </c>
      <c r="C32" s="109">
        <f>SUM(C33:C38)</f>
        <v>1524177.6719495999</v>
      </c>
      <c r="D32" s="265">
        <f t="shared" si="0"/>
        <v>7.1</v>
      </c>
      <c r="E32" s="265"/>
      <c r="F32" s="265">
        <f>SUM(F33:F38)</f>
        <v>100.00000000000003</v>
      </c>
      <c r="G32" s="265">
        <f>SUM(G33:G38)</f>
        <v>100</v>
      </c>
      <c r="H32" s="266">
        <f t="shared" si="1"/>
        <v>0</v>
      </c>
      <c r="I32" s="182"/>
      <c r="J32" s="74"/>
    </row>
    <row r="33" spans="1:10" ht="18.75" customHeight="1" x14ac:dyDescent="0.3">
      <c r="A33" s="193" t="s">
        <v>158</v>
      </c>
      <c r="B33" s="103">
        <f t="shared" ref="B33:C38" si="2">B9+B17+B25</f>
        <v>344059.30714815005</v>
      </c>
      <c r="C33" s="103">
        <f t="shared" si="2"/>
        <v>402335.35192907997</v>
      </c>
      <c r="D33" s="267">
        <f t="shared" si="0"/>
        <v>16.899999999999999</v>
      </c>
      <c r="E33" s="267"/>
      <c r="F33" s="267">
        <f>B33/B32*100</f>
        <v>24.168757707731327</v>
      </c>
      <c r="G33" s="267">
        <f>C33/C32*100</f>
        <v>26.396880057588458</v>
      </c>
      <c r="H33" s="268">
        <f t="shared" si="1"/>
        <v>9.1999999999999993</v>
      </c>
      <c r="I33" s="182"/>
      <c r="J33" s="74"/>
    </row>
    <row r="34" spans="1:10" ht="18.75" customHeight="1" x14ac:dyDescent="0.3">
      <c r="A34" s="193" t="s">
        <v>159</v>
      </c>
      <c r="B34" s="103">
        <f t="shared" si="2"/>
        <v>513251.96520717005</v>
      </c>
      <c r="C34" s="103">
        <f t="shared" si="2"/>
        <v>518192.96161480999</v>
      </c>
      <c r="D34" s="267">
        <f t="shared" si="0"/>
        <v>1</v>
      </c>
      <c r="E34" s="267"/>
      <c r="F34" s="267">
        <f>B34/B32*100</f>
        <v>36.05384924165898</v>
      </c>
      <c r="G34" s="267">
        <f>C34/C32*100</f>
        <v>33.998199235656109</v>
      </c>
      <c r="H34" s="268">
        <f t="shared" si="1"/>
        <v>-5.7</v>
      </c>
      <c r="I34" s="182"/>
      <c r="J34" s="74"/>
    </row>
    <row r="35" spans="1:10" ht="18.75" customHeight="1" x14ac:dyDescent="0.3">
      <c r="A35" s="193" t="s">
        <v>160</v>
      </c>
      <c r="B35" s="103">
        <f t="shared" si="2"/>
        <v>1037.50795075</v>
      </c>
      <c r="C35" s="103">
        <f t="shared" si="2"/>
        <v>899.70281775000001</v>
      </c>
      <c r="D35" s="267">
        <f t="shared" si="0"/>
        <v>-13.3</v>
      </c>
      <c r="E35" s="267"/>
      <c r="F35" s="267">
        <f>B35/B32*100</f>
        <v>7.2880685860139571E-2</v>
      </c>
      <c r="G35" s="267">
        <f>C35/C32*100</f>
        <v>5.9028736236450427E-2</v>
      </c>
      <c r="H35" s="268">
        <f t="shared" si="1"/>
        <v>-19</v>
      </c>
      <c r="I35" s="182"/>
      <c r="J35" s="74"/>
    </row>
    <row r="36" spans="1:10" ht="18.75" customHeight="1" x14ac:dyDescent="0.3">
      <c r="A36" s="108" t="s">
        <v>161</v>
      </c>
      <c r="B36" s="105">
        <f t="shared" si="2"/>
        <v>146843.51843741999</v>
      </c>
      <c r="C36" s="105">
        <f t="shared" si="2"/>
        <v>152445.32144092</v>
      </c>
      <c r="D36" s="269">
        <f t="shared" si="0"/>
        <v>3.8</v>
      </c>
      <c r="E36" s="269"/>
      <c r="F36" s="267">
        <f>B36/B32*100</f>
        <v>10.315155975526601</v>
      </c>
      <c r="G36" s="267">
        <f>C36/C32*100</f>
        <v>10.00180781062911</v>
      </c>
      <c r="H36" s="268">
        <f t="shared" si="1"/>
        <v>-3</v>
      </c>
      <c r="I36" s="182"/>
      <c r="J36" s="74"/>
    </row>
    <row r="37" spans="1:10" ht="18.75" customHeight="1" x14ac:dyDescent="0.3">
      <c r="A37" s="193" t="s">
        <v>162</v>
      </c>
      <c r="B37" s="103">
        <f t="shared" si="2"/>
        <v>389545.78106178</v>
      </c>
      <c r="C37" s="103">
        <f t="shared" si="2"/>
        <v>417084.33473519993</v>
      </c>
      <c r="D37" s="267">
        <f t="shared" si="0"/>
        <v>7.1</v>
      </c>
      <c r="E37" s="267"/>
      <c r="F37" s="267">
        <f>B37/B32*100</f>
        <v>27.363996273169089</v>
      </c>
      <c r="G37" s="267">
        <f>C37/C32*100</f>
        <v>27.364548268293472</v>
      </c>
      <c r="H37" s="268">
        <f t="shared" si="1"/>
        <v>0</v>
      </c>
      <c r="I37" s="182"/>
      <c r="J37" s="74"/>
    </row>
    <row r="38" spans="1:10" ht="18.75" customHeight="1" x14ac:dyDescent="0.3">
      <c r="A38" s="270" t="s">
        <v>163</v>
      </c>
      <c r="B38" s="271">
        <f t="shared" si="2"/>
        <v>28832.429315639994</v>
      </c>
      <c r="C38" s="271">
        <f t="shared" si="2"/>
        <v>33219.999411839999</v>
      </c>
      <c r="D38" s="272">
        <f t="shared" si="0"/>
        <v>15.2</v>
      </c>
      <c r="E38" s="267"/>
      <c r="F38" s="272">
        <f>B38/B32*100</f>
        <v>2.0253601160538746</v>
      </c>
      <c r="G38" s="272">
        <f>C38/C32*100</f>
        <v>2.1795358915964025</v>
      </c>
      <c r="H38" s="273">
        <f t="shared" si="1"/>
        <v>7.6</v>
      </c>
      <c r="I38" s="182"/>
      <c r="J38" s="74"/>
    </row>
    <row r="39" spans="1:10" ht="18.75" customHeight="1" x14ac:dyDescent="0.3">
      <c r="A39" s="112"/>
      <c r="B39" s="112"/>
      <c r="C39" s="112"/>
      <c r="D39" s="112"/>
      <c r="E39" s="112"/>
      <c r="F39" s="182"/>
      <c r="G39" s="182"/>
      <c r="H39" s="182"/>
      <c r="I39" s="182"/>
      <c r="J39" s="74"/>
    </row>
    <row r="40" spans="1:10" ht="18.75" customHeight="1" x14ac:dyDescent="0.3">
      <c r="A40" s="112" t="s">
        <v>166</v>
      </c>
      <c r="B40" s="112"/>
      <c r="C40" s="112"/>
      <c r="D40" s="112"/>
      <c r="E40" s="112"/>
      <c r="F40" s="182"/>
      <c r="G40" s="182"/>
      <c r="H40" s="182"/>
      <c r="I40" s="182"/>
      <c r="J40" s="74"/>
    </row>
    <row r="41" spans="1:10" ht="18.75" x14ac:dyDescent="0.3">
      <c r="A41" s="112" t="s">
        <v>109</v>
      </c>
      <c r="B41" s="112"/>
      <c r="C41" s="112"/>
      <c r="D41" s="112"/>
      <c r="E41" s="112"/>
      <c r="F41" s="74"/>
      <c r="G41" s="74"/>
      <c r="H41" s="74"/>
      <c r="I41" s="74"/>
      <c r="J41" s="74"/>
    </row>
    <row r="42" spans="1:10" ht="18.75" x14ac:dyDescent="0.3">
      <c r="A42" s="74"/>
      <c r="B42" s="74"/>
      <c r="C42" s="74"/>
      <c r="D42" s="74"/>
      <c r="E42" s="74"/>
      <c r="G42" s="74"/>
      <c r="H42" s="74"/>
      <c r="I42" s="74"/>
      <c r="J42" s="74"/>
    </row>
    <row r="43" spans="1:10" ht="18.75" x14ac:dyDescent="0.3">
      <c r="A43" s="74"/>
      <c r="B43" s="74"/>
      <c r="C43" s="74"/>
      <c r="D43" s="74"/>
      <c r="E43" s="74"/>
      <c r="F43" s="74"/>
      <c r="G43" s="74"/>
      <c r="H43" s="74"/>
      <c r="I43" s="74"/>
      <c r="J43" s="74"/>
    </row>
    <row r="44" spans="1:10" ht="18.75" x14ac:dyDescent="0.3">
      <c r="A44" s="74"/>
      <c r="B44" s="74"/>
      <c r="C44" s="74"/>
      <c r="D44" s="74"/>
      <c r="E44" s="74"/>
      <c r="F44" s="74"/>
      <c r="G44" s="74"/>
      <c r="H44" s="74"/>
      <c r="I44" s="74"/>
      <c r="J44" s="74"/>
    </row>
    <row r="45" spans="1:10" ht="18.75" x14ac:dyDescent="0.3">
      <c r="A45" s="74"/>
      <c r="B45" s="74"/>
      <c r="C45" s="74"/>
      <c r="D45" s="74"/>
      <c r="E45" s="74"/>
      <c r="F45" s="74"/>
      <c r="G45" s="74"/>
      <c r="H45" s="74"/>
      <c r="I45" s="74"/>
      <c r="J45" s="74"/>
    </row>
    <row r="46" spans="1:10" ht="18.75" x14ac:dyDescent="0.3">
      <c r="A46" s="74"/>
      <c r="B46" s="74"/>
      <c r="C46" s="74"/>
      <c r="D46" s="74"/>
      <c r="E46" s="74"/>
      <c r="F46" s="74"/>
      <c r="G46" s="74"/>
      <c r="H46" s="74"/>
      <c r="I46" s="74"/>
      <c r="J46" s="74"/>
    </row>
    <row r="47" spans="1:10" ht="18.75" x14ac:dyDescent="0.3">
      <c r="A47" s="74"/>
      <c r="B47" s="74"/>
      <c r="C47" s="74"/>
      <c r="D47" s="74"/>
      <c r="E47" s="74"/>
      <c r="F47" s="74"/>
      <c r="G47" s="74"/>
      <c r="H47" s="74"/>
      <c r="I47" s="74"/>
      <c r="J47" s="74"/>
    </row>
    <row r="48" spans="1:10" ht="18.75" x14ac:dyDescent="0.3">
      <c r="A48" s="74"/>
      <c r="B48" s="74"/>
      <c r="C48" s="74"/>
      <c r="D48" s="74"/>
      <c r="E48" s="74"/>
      <c r="F48" s="74"/>
      <c r="G48" s="74"/>
      <c r="H48" s="74"/>
      <c r="I48" s="74"/>
      <c r="J48" s="74"/>
    </row>
    <row r="49" spans="1:10" ht="18.75" x14ac:dyDescent="0.3">
      <c r="A49" s="74"/>
      <c r="B49" s="74"/>
      <c r="C49" s="74"/>
      <c r="D49" s="74"/>
      <c r="E49" s="74"/>
      <c r="F49" s="74"/>
      <c r="G49" s="74"/>
      <c r="H49" s="74"/>
      <c r="I49" s="74"/>
      <c r="J49" s="74"/>
    </row>
    <row r="50" spans="1:10" ht="18.75" x14ac:dyDescent="0.3">
      <c r="A50" s="74"/>
      <c r="B50" s="74"/>
      <c r="C50" s="74"/>
      <c r="D50" s="74"/>
      <c r="E50" s="74"/>
      <c r="F50" s="74"/>
      <c r="G50" s="74"/>
      <c r="H50" s="74"/>
      <c r="I50" s="74"/>
      <c r="J50" s="74"/>
    </row>
    <row r="51" spans="1:10" ht="18.75" x14ac:dyDescent="0.3">
      <c r="A51" s="74"/>
      <c r="B51" s="74"/>
      <c r="C51" s="74"/>
      <c r="D51" s="74"/>
      <c r="E51" s="74"/>
      <c r="F51" s="74"/>
      <c r="G51" s="74"/>
      <c r="H51" s="74"/>
      <c r="I51" s="74"/>
      <c r="J51" s="74"/>
    </row>
    <row r="52" spans="1:10" ht="18.75" x14ac:dyDescent="0.3">
      <c r="A52" s="74"/>
      <c r="B52" s="74"/>
      <c r="C52" s="74"/>
      <c r="D52" s="74"/>
      <c r="E52" s="74"/>
      <c r="F52" s="74"/>
      <c r="G52" s="74"/>
      <c r="H52" s="74"/>
      <c r="I52" s="74"/>
      <c r="J52" s="74"/>
    </row>
    <row r="53" spans="1:10" ht="18.75" x14ac:dyDescent="0.3">
      <c r="A53" s="74"/>
      <c r="B53" s="74"/>
      <c r="C53" s="74"/>
      <c r="D53" s="74"/>
      <c r="E53" s="74"/>
      <c r="F53" s="74"/>
      <c r="G53" s="74"/>
      <c r="H53" s="74"/>
      <c r="I53" s="74"/>
      <c r="J53" s="74"/>
    </row>
    <row r="54" spans="1:10" ht="18.75" x14ac:dyDescent="0.3">
      <c r="A54" s="74"/>
      <c r="B54" s="74"/>
      <c r="C54" s="74"/>
      <c r="D54" s="74"/>
      <c r="E54" s="74"/>
      <c r="F54" s="74"/>
      <c r="G54" s="74"/>
      <c r="H54" s="74"/>
      <c r="I54" s="74"/>
      <c r="J54" s="74"/>
    </row>
    <row r="55" spans="1:10" ht="18.75" x14ac:dyDescent="0.3">
      <c r="A55" s="74"/>
      <c r="B55" s="74"/>
      <c r="C55" s="74"/>
      <c r="D55" s="74"/>
      <c r="E55" s="74"/>
      <c r="F55" s="74"/>
      <c r="G55" s="74"/>
      <c r="H55" s="74"/>
      <c r="I55" s="74"/>
      <c r="J55" s="74"/>
    </row>
    <row r="56" spans="1:10" ht="18.75" x14ac:dyDescent="0.3">
      <c r="A56" s="74"/>
      <c r="B56" s="74"/>
      <c r="C56" s="74"/>
      <c r="D56" s="74"/>
      <c r="E56" s="74"/>
      <c r="F56" s="74"/>
      <c r="G56" s="74"/>
      <c r="H56" s="74"/>
      <c r="I56" s="74"/>
      <c r="J56" s="74"/>
    </row>
    <row r="57" spans="1:10" ht="18.75" x14ac:dyDescent="0.3">
      <c r="A57" s="74"/>
      <c r="B57" s="74"/>
      <c r="C57" s="74"/>
      <c r="D57" s="74"/>
      <c r="E57" s="74"/>
      <c r="F57" s="74"/>
      <c r="G57" s="74"/>
      <c r="H57" s="74"/>
      <c r="I57" s="74"/>
      <c r="J57" s="74"/>
    </row>
    <row r="58" spans="1:10" ht="18.75" x14ac:dyDescent="0.3">
      <c r="A58" s="74"/>
      <c r="B58" s="74"/>
      <c r="C58" s="74"/>
      <c r="D58" s="74"/>
      <c r="E58" s="74"/>
      <c r="F58" s="74"/>
      <c r="G58" s="74"/>
      <c r="H58" s="74"/>
      <c r="I58" s="74"/>
      <c r="J58" s="74"/>
    </row>
    <row r="59" spans="1:10" ht="18.75" x14ac:dyDescent="0.3">
      <c r="A59" s="74"/>
      <c r="B59" s="74"/>
      <c r="C59" s="74"/>
      <c r="D59" s="74"/>
      <c r="E59" s="74"/>
      <c r="F59" s="74"/>
      <c r="G59" s="74"/>
      <c r="H59" s="74"/>
      <c r="I59" s="74"/>
      <c r="J59" s="74"/>
    </row>
    <row r="60" spans="1:10" ht="18.75" x14ac:dyDescent="0.3">
      <c r="A60" s="74"/>
      <c r="B60" s="74"/>
      <c r="C60" s="74"/>
      <c r="D60" s="74"/>
      <c r="E60" s="74"/>
      <c r="F60" s="74"/>
      <c r="G60" s="74"/>
      <c r="H60" s="74"/>
      <c r="I60" s="74"/>
      <c r="J60" s="74"/>
    </row>
    <row r="61" spans="1:10" ht="18.75" x14ac:dyDescent="0.3">
      <c r="A61" s="74"/>
      <c r="B61" s="74"/>
      <c r="C61" s="74"/>
      <c r="D61" s="74"/>
      <c r="E61" s="74"/>
      <c r="F61" s="74"/>
      <c r="G61" s="74"/>
      <c r="H61" s="74"/>
      <c r="I61" s="74"/>
      <c r="J61" s="74"/>
    </row>
    <row r="62" spans="1:10" ht="18.75" x14ac:dyDescent="0.3">
      <c r="A62" s="74"/>
      <c r="B62" s="74"/>
      <c r="C62" s="74"/>
      <c r="D62" s="74"/>
      <c r="E62" s="74"/>
      <c r="F62" s="74"/>
      <c r="G62" s="74"/>
      <c r="H62" s="74"/>
      <c r="I62" s="74"/>
      <c r="J62" s="74"/>
    </row>
    <row r="63" spans="1:10" ht="18.75" x14ac:dyDescent="0.3">
      <c r="A63" s="74"/>
      <c r="B63" s="74"/>
      <c r="C63" s="74"/>
      <c r="D63" s="74"/>
      <c r="E63" s="74"/>
      <c r="F63" s="74"/>
      <c r="G63" s="74"/>
      <c r="H63" s="74"/>
      <c r="I63" s="74"/>
      <c r="J63" s="74"/>
    </row>
    <row r="64" spans="1:10" ht="18.75" x14ac:dyDescent="0.3">
      <c r="A64" s="74"/>
      <c r="B64" s="74"/>
      <c r="C64" s="74"/>
      <c r="D64" s="74"/>
      <c r="E64" s="74"/>
      <c r="F64" s="74"/>
      <c r="G64" s="74"/>
      <c r="H64" s="74"/>
      <c r="I64" s="74"/>
      <c r="J64" s="74"/>
    </row>
    <row r="65" spans="1:10" ht="18.75" x14ac:dyDescent="0.3">
      <c r="A65" s="74"/>
      <c r="B65" s="74"/>
      <c r="C65" s="74"/>
      <c r="D65" s="74"/>
      <c r="E65" s="74"/>
      <c r="F65" s="74"/>
      <c r="G65" s="74"/>
      <c r="H65" s="74"/>
      <c r="I65" s="74"/>
      <c r="J65" s="74"/>
    </row>
    <row r="66" spans="1:10" ht="18.75" x14ac:dyDescent="0.3">
      <c r="A66" s="74"/>
      <c r="B66" s="74"/>
      <c r="C66" s="74"/>
      <c r="D66" s="74"/>
      <c r="E66" s="74"/>
      <c r="F66" s="74"/>
      <c r="G66" s="74"/>
      <c r="H66" s="74"/>
      <c r="I66" s="74"/>
      <c r="J66" s="74"/>
    </row>
    <row r="67" spans="1:10" ht="18.75" x14ac:dyDescent="0.3">
      <c r="A67" s="74"/>
      <c r="B67" s="74"/>
      <c r="C67" s="74"/>
      <c r="D67" s="74"/>
      <c r="E67" s="74"/>
      <c r="F67" s="74"/>
      <c r="G67" s="74"/>
      <c r="H67" s="74"/>
      <c r="I67" s="74"/>
      <c r="J67" s="74"/>
    </row>
    <row r="68" spans="1:10" ht="18.75" x14ac:dyDescent="0.3">
      <c r="A68" s="74"/>
      <c r="B68" s="74"/>
      <c r="C68" s="74"/>
      <c r="D68" s="74"/>
      <c r="E68" s="74"/>
      <c r="F68" s="74"/>
      <c r="G68" s="74"/>
      <c r="H68" s="74"/>
      <c r="I68" s="74"/>
      <c r="J68" s="74"/>
    </row>
    <row r="69" spans="1:10" ht="18.75" x14ac:dyDescent="0.3">
      <c r="A69" s="74"/>
      <c r="B69" s="74"/>
      <c r="C69" s="74"/>
      <c r="D69" s="74"/>
      <c r="E69" s="74"/>
      <c r="F69" s="74"/>
      <c r="G69" s="74"/>
      <c r="H69" s="74"/>
      <c r="I69" s="74"/>
      <c r="J69" s="74"/>
    </row>
    <row r="70" spans="1:10" ht="18.75" x14ac:dyDescent="0.3">
      <c r="A70" s="74"/>
      <c r="B70" s="74"/>
      <c r="C70" s="74"/>
      <c r="D70" s="74"/>
      <c r="E70" s="74"/>
      <c r="F70" s="74"/>
      <c r="G70" s="74"/>
      <c r="H70" s="74"/>
      <c r="I70" s="74"/>
      <c r="J70" s="74"/>
    </row>
    <row r="71" spans="1:10" ht="18.75" x14ac:dyDescent="0.3">
      <c r="A71" s="74"/>
      <c r="B71" s="74"/>
      <c r="C71" s="74"/>
      <c r="D71" s="74"/>
      <c r="E71" s="74"/>
      <c r="F71" s="74"/>
      <c r="G71" s="74"/>
      <c r="H71" s="74"/>
      <c r="I71" s="74"/>
      <c r="J71" s="74"/>
    </row>
    <row r="72" spans="1:10" ht="18.75" x14ac:dyDescent="0.3">
      <c r="A72" s="74"/>
      <c r="B72" s="74"/>
      <c r="C72" s="74"/>
      <c r="D72" s="74"/>
      <c r="E72" s="74"/>
      <c r="F72" s="74"/>
      <c r="G72" s="74"/>
      <c r="H72" s="74"/>
      <c r="I72" s="74"/>
      <c r="J72" s="74"/>
    </row>
    <row r="73" spans="1:10" ht="18.75" x14ac:dyDescent="0.3">
      <c r="A73" s="74"/>
      <c r="B73" s="74"/>
      <c r="C73" s="74"/>
      <c r="D73" s="74"/>
      <c r="E73" s="74"/>
      <c r="F73" s="74"/>
      <c r="G73" s="74"/>
      <c r="H73" s="74"/>
      <c r="I73" s="74"/>
      <c r="J73" s="74"/>
    </row>
    <row r="74" spans="1:10" ht="18.75" x14ac:dyDescent="0.3">
      <c r="A74" s="74"/>
      <c r="B74" s="74"/>
      <c r="C74" s="74"/>
      <c r="D74" s="74"/>
      <c r="E74" s="74"/>
      <c r="F74" s="74"/>
      <c r="G74" s="74"/>
      <c r="H74" s="74"/>
      <c r="I74" s="74"/>
      <c r="J74" s="74"/>
    </row>
    <row r="75" spans="1:10" ht="18.75" x14ac:dyDescent="0.3">
      <c r="A75" s="74"/>
      <c r="B75" s="74"/>
      <c r="C75" s="74"/>
      <c r="D75" s="74"/>
      <c r="E75" s="74"/>
      <c r="F75" s="74"/>
      <c r="G75" s="74"/>
      <c r="H75" s="74"/>
      <c r="I75" s="74"/>
      <c r="J75" s="74"/>
    </row>
    <row r="76" spans="1:10" ht="18.75" x14ac:dyDescent="0.3">
      <c r="A76" s="74"/>
      <c r="B76" s="74"/>
      <c r="C76" s="74"/>
      <c r="D76" s="74"/>
      <c r="E76" s="74"/>
      <c r="F76" s="74"/>
      <c r="G76" s="74"/>
      <c r="H76" s="74"/>
      <c r="I76" s="74"/>
      <c r="J76" s="74"/>
    </row>
    <row r="77" spans="1:10" ht="18.75" x14ac:dyDescent="0.3">
      <c r="A77" s="74"/>
      <c r="B77" s="74"/>
      <c r="C77" s="74"/>
      <c r="D77" s="74"/>
      <c r="E77" s="74"/>
      <c r="F77" s="74"/>
      <c r="G77" s="74"/>
      <c r="H77" s="74"/>
      <c r="I77" s="74"/>
      <c r="J77" s="74"/>
    </row>
    <row r="78" spans="1:10" ht="18.75" x14ac:dyDescent="0.3">
      <c r="A78" s="74"/>
      <c r="B78" s="74"/>
      <c r="C78" s="74"/>
      <c r="D78" s="74"/>
      <c r="E78" s="74"/>
      <c r="F78" s="74"/>
      <c r="G78" s="74"/>
      <c r="H78" s="74"/>
      <c r="I78" s="74"/>
      <c r="J78" s="74"/>
    </row>
    <row r="79" spans="1:10" ht="18.75" x14ac:dyDescent="0.3">
      <c r="A79" s="74"/>
      <c r="B79" s="74"/>
      <c r="C79" s="74"/>
      <c r="D79" s="74"/>
      <c r="E79" s="74"/>
      <c r="F79" s="74"/>
      <c r="G79" s="74"/>
      <c r="H79" s="74"/>
      <c r="I79" s="74"/>
      <c r="J79" s="74"/>
    </row>
    <row r="80" spans="1:10" ht="18.75" x14ac:dyDescent="0.3">
      <c r="A80" s="74"/>
      <c r="B80" s="74"/>
      <c r="C80" s="74"/>
      <c r="D80" s="74"/>
      <c r="E80" s="74"/>
      <c r="F80" s="74"/>
      <c r="G80" s="74"/>
      <c r="H80" s="74"/>
      <c r="I80" s="74"/>
      <c r="J80" s="74"/>
    </row>
    <row r="81" spans="1:10" ht="18.75" x14ac:dyDescent="0.3">
      <c r="A81" s="74"/>
      <c r="B81" s="74"/>
      <c r="C81" s="74"/>
      <c r="D81" s="74"/>
      <c r="E81" s="74"/>
      <c r="F81" s="74"/>
      <c r="G81" s="74"/>
      <c r="H81" s="74"/>
      <c r="I81" s="74"/>
      <c r="J81" s="74"/>
    </row>
    <row r="82" spans="1:10" ht="18.75" x14ac:dyDescent="0.3">
      <c r="A82" s="74"/>
      <c r="B82" s="74"/>
      <c r="C82" s="74"/>
      <c r="D82" s="74"/>
      <c r="E82" s="74"/>
      <c r="F82" s="74"/>
      <c r="G82" s="74"/>
      <c r="H82" s="74"/>
      <c r="I82" s="74"/>
      <c r="J82" s="74"/>
    </row>
    <row r="83" spans="1:10" ht="18.75" x14ac:dyDescent="0.3">
      <c r="A83" s="74"/>
      <c r="B83" s="74"/>
      <c r="C83" s="74"/>
      <c r="D83" s="74"/>
      <c r="E83" s="74"/>
      <c r="F83" s="74"/>
      <c r="G83" s="74"/>
      <c r="H83" s="74"/>
      <c r="I83" s="74"/>
      <c r="J83" s="74"/>
    </row>
    <row r="84" spans="1:10" ht="18.75" x14ac:dyDescent="0.3">
      <c r="A84" s="74"/>
      <c r="B84" s="74"/>
      <c r="C84" s="74"/>
      <c r="D84" s="74"/>
      <c r="E84" s="74"/>
      <c r="F84" s="74"/>
      <c r="G84" s="74"/>
      <c r="H84" s="74"/>
      <c r="I84" s="74"/>
      <c r="J84" s="74"/>
    </row>
    <row r="85" spans="1:10" ht="18.75" x14ac:dyDescent="0.3">
      <c r="A85" s="74"/>
      <c r="B85" s="74"/>
      <c r="C85" s="74"/>
      <c r="D85" s="74"/>
      <c r="E85" s="74"/>
      <c r="F85" s="74"/>
      <c r="G85" s="74"/>
      <c r="H85" s="74"/>
      <c r="I85" s="74"/>
      <c r="J85" s="74"/>
    </row>
    <row r="86" spans="1:10" ht="18.75" x14ac:dyDescent="0.3">
      <c r="A86" s="74"/>
      <c r="B86" s="74"/>
      <c r="C86" s="74"/>
      <c r="D86" s="74"/>
      <c r="E86" s="74"/>
      <c r="F86" s="74"/>
      <c r="G86" s="74"/>
      <c r="H86" s="74"/>
      <c r="I86" s="74"/>
      <c r="J86" s="74"/>
    </row>
    <row r="87" spans="1:10" ht="18.75" x14ac:dyDescent="0.3">
      <c r="A87" s="74"/>
      <c r="B87" s="74"/>
      <c r="C87" s="74"/>
      <c r="D87" s="74"/>
      <c r="E87" s="74"/>
      <c r="F87" s="74"/>
      <c r="G87" s="74"/>
      <c r="H87" s="74"/>
      <c r="I87" s="74"/>
      <c r="J87" s="74"/>
    </row>
    <row r="88" spans="1:10" ht="18.75" x14ac:dyDescent="0.3">
      <c r="A88" s="74"/>
      <c r="B88" s="74"/>
      <c r="C88" s="74"/>
      <c r="D88" s="74"/>
      <c r="E88" s="74"/>
      <c r="F88" s="74"/>
      <c r="G88" s="74"/>
      <c r="H88" s="74"/>
      <c r="I88" s="74"/>
      <c r="J88" s="74"/>
    </row>
    <row r="89" spans="1:10" ht="18.75" x14ac:dyDescent="0.3">
      <c r="A89" s="74"/>
      <c r="B89" s="74"/>
      <c r="C89" s="74"/>
      <c r="D89" s="74"/>
      <c r="E89" s="74"/>
      <c r="F89" s="74"/>
      <c r="G89" s="74"/>
      <c r="H89" s="74"/>
      <c r="I89" s="74"/>
      <c r="J89" s="74"/>
    </row>
    <row r="90" spans="1:10" ht="18.75" x14ac:dyDescent="0.3">
      <c r="A90" s="74"/>
      <c r="B90" s="74"/>
      <c r="C90" s="74"/>
      <c r="D90" s="74"/>
      <c r="E90" s="74"/>
      <c r="F90" s="74"/>
      <c r="G90" s="74"/>
      <c r="H90" s="74"/>
      <c r="I90" s="74"/>
      <c r="J90" s="74"/>
    </row>
    <row r="91" spans="1:10" ht="18.75" x14ac:dyDescent="0.3">
      <c r="A91" s="74"/>
      <c r="B91" s="74"/>
      <c r="C91" s="74"/>
      <c r="D91" s="74"/>
      <c r="E91" s="74"/>
      <c r="F91" s="74"/>
      <c r="G91" s="74"/>
      <c r="H91" s="74"/>
      <c r="I91" s="74"/>
      <c r="J91" s="74"/>
    </row>
    <row r="92" spans="1:10" ht="18.75" x14ac:dyDescent="0.3">
      <c r="A92" s="74"/>
      <c r="B92" s="74"/>
      <c r="C92" s="74"/>
      <c r="D92" s="74"/>
      <c r="E92" s="74"/>
      <c r="F92" s="74"/>
      <c r="G92" s="74"/>
      <c r="H92" s="74"/>
      <c r="I92" s="74"/>
      <c r="J92" s="74"/>
    </row>
  </sheetData>
  <mergeCells count="4">
    <mergeCell ref="B4:D4"/>
    <mergeCell ref="F4:H4"/>
    <mergeCell ref="B5:D5"/>
    <mergeCell ref="F5:H5"/>
  </mergeCells>
  <hyperlinks>
    <hyperlink ref="B1" location="Innhold!A1" display="Tilbake" xr:uid="{00000000-0004-0000-0500-000000000000}"/>
  </hyperlinks>
  <pageMargins left="0.70866141732283472" right="0.70866141732283472" top="0.74803149606299213" bottom="0.74803149606299213"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M303"/>
  <sheetViews>
    <sheetView showGridLines="0" showZeros="0" zoomScale="90" zoomScaleNormal="90" zoomScaleSheetLayoutView="80" workbookViewId="0">
      <pane xSplit="1" ySplit="1" topLeftCell="B2" activePane="bottomRight" state="frozen"/>
      <selection activeCell="J44" sqref="J44"/>
      <selection pane="topRight" activeCell="J44" sqref="J44"/>
      <selection pane="bottomLeft" activeCell="J44" sqref="J44"/>
      <selection pane="bottomRight" activeCell="F26" sqref="F26"/>
    </sheetView>
  </sheetViews>
  <sheetFormatPr baseColWidth="10" defaultColWidth="11.42578125" defaultRowHeight="12.75" x14ac:dyDescent="0.2"/>
  <cols>
    <col min="1" max="1" width="57.140625" style="1" customWidth="1"/>
    <col min="2" max="2" width="10.7109375" style="1" customWidth="1"/>
    <col min="3" max="3" width="10.85546875" style="1" customWidth="1"/>
    <col min="4" max="4" width="8.7109375" style="1" customWidth="1"/>
    <col min="5" max="5" width="10.7109375" style="1" customWidth="1"/>
    <col min="6" max="6" width="10.85546875" style="1" customWidth="1"/>
    <col min="7" max="7" width="8.7109375" style="1" customWidth="1"/>
    <col min="8" max="8" width="10.7109375" style="1" customWidth="1"/>
    <col min="9" max="9" width="10.85546875" style="1" customWidth="1"/>
    <col min="10" max="10" width="8.7109375" style="1" customWidth="1"/>
    <col min="11" max="16384" width="11.42578125" style="1"/>
  </cols>
  <sheetData>
    <row r="1" spans="1:10" ht="15.75" customHeight="1" x14ac:dyDescent="0.2">
      <c r="A1" s="353">
        <v>4</v>
      </c>
      <c r="B1" s="4"/>
      <c r="C1" s="4"/>
      <c r="D1" s="4"/>
      <c r="E1" s="4"/>
      <c r="F1" s="4"/>
      <c r="G1" s="4"/>
      <c r="H1" s="4"/>
      <c r="I1" s="4"/>
      <c r="J1" s="4"/>
    </row>
    <row r="2" spans="1:10" ht="15.75" customHeight="1" x14ac:dyDescent="0.25">
      <c r="A2" s="164" t="s">
        <v>28</v>
      </c>
      <c r="B2" s="722"/>
      <c r="C2" s="722"/>
      <c r="D2" s="722"/>
      <c r="E2" s="722"/>
      <c r="F2" s="722"/>
      <c r="G2" s="722"/>
      <c r="H2" s="722"/>
      <c r="I2" s="722"/>
      <c r="J2" s="722"/>
    </row>
    <row r="3" spans="1:10" ht="15.75" customHeight="1" x14ac:dyDescent="0.25">
      <c r="A3" s="162"/>
      <c r="B3" s="298"/>
      <c r="C3" s="298"/>
      <c r="D3" s="298"/>
      <c r="E3" s="298"/>
      <c r="F3" s="298"/>
      <c r="G3" s="298"/>
      <c r="H3" s="298"/>
      <c r="I3" s="298"/>
      <c r="J3" s="298"/>
    </row>
    <row r="4" spans="1:10" ht="15.75" customHeight="1" x14ac:dyDescent="0.2">
      <c r="A4" s="143"/>
      <c r="B4" s="719" t="s">
        <v>0</v>
      </c>
      <c r="C4" s="720"/>
      <c r="D4" s="720"/>
      <c r="E4" s="719" t="s">
        <v>1</v>
      </c>
      <c r="F4" s="720"/>
      <c r="G4" s="720"/>
      <c r="H4" s="719" t="s">
        <v>2</v>
      </c>
      <c r="I4" s="720"/>
      <c r="J4" s="721"/>
    </row>
    <row r="5" spans="1:10" ht="15.75" customHeight="1" x14ac:dyDescent="0.2">
      <c r="A5" s="157"/>
      <c r="B5" s="20" t="s">
        <v>372</v>
      </c>
      <c r="C5" s="20" t="s">
        <v>373</v>
      </c>
      <c r="D5" s="251" t="s">
        <v>3</v>
      </c>
      <c r="E5" s="20" t="s">
        <v>372</v>
      </c>
      <c r="F5" s="20" t="s">
        <v>373</v>
      </c>
      <c r="G5" s="251" t="s">
        <v>3</v>
      </c>
      <c r="H5" s="20" t="s">
        <v>372</v>
      </c>
      <c r="I5" s="20" t="s">
        <v>373</v>
      </c>
      <c r="J5" s="251" t="s">
        <v>3</v>
      </c>
    </row>
    <row r="6" spans="1:10" ht="15.75" customHeight="1" x14ac:dyDescent="0.2">
      <c r="A6" s="691"/>
      <c r="B6" s="15"/>
      <c r="C6" s="15"/>
      <c r="D6" s="17" t="s">
        <v>4</v>
      </c>
      <c r="E6" s="16"/>
      <c r="F6" s="16"/>
      <c r="G6" s="15" t="s">
        <v>4</v>
      </c>
      <c r="H6" s="16"/>
      <c r="I6" s="16"/>
      <c r="J6" s="15" t="s">
        <v>4</v>
      </c>
    </row>
    <row r="7" spans="1:10" s="43" customFormat="1" ht="15.75" customHeight="1" x14ac:dyDescent="0.2">
      <c r="A7" s="14" t="s">
        <v>23</v>
      </c>
      <c r="B7" s="236">
        <f>'ACE European Group'!B7+'Danica Pensjonsforsikring'!B7+'DNB Livsforsikring'!B7+'Eika Forsikring AS'!B7+'Frende Livsforsikring'!B7+'Frende Skadeforsikring'!B7+'Gjensidige Forsikring'!B7+'Gjensidige Pensjon'!B7+'Handelsbanken Liv'!B7+'If Skadeforsikring NUF'!B7+KLP!B7+'KLP Bedriftspensjon AS'!B7+'KLP Skadeforsikring AS'!B7+'Landbruksforsikring AS'!B7+'NEMI Forsikring'!B7+'Nordea Liv '!B7+'Oslo Pensjonsforsikring'!B7+'Protector Forsikring'!B7+'SHB Liv'!B7+'Sparebank 1'!B7+'Storebrand Livsforsikring'!B7+'Telenor Forsikring'!B7</f>
        <v>2625367.174325902</v>
      </c>
      <c r="C7" s="236">
        <f>'ACE European Group'!C7+'Danica Pensjonsforsikring'!C7+'DNB Livsforsikring'!C7+'Eika Forsikring AS'!C7+'Frende Livsforsikring'!C7+'Frende Skadeforsikring'!C7+'Gjensidige Forsikring'!C7+'Gjensidige Pensjon'!C7+'Handelsbanken Liv'!C7+'If Skadeforsikring NUF'!C7+KLP!C7+'KLP Bedriftspensjon AS'!C7+'KLP Skadeforsikring AS'!C7+'Landbruksforsikring AS'!C7+'NEMI Forsikring'!C7+'Nordea Liv '!C7+'Oslo Pensjonsforsikring'!C7+'Protector Forsikring'!C7+'SHB Liv'!C7+'Sparebank 1'!C7+'Storebrand Livsforsikring'!C7+'Telenor Forsikring'!C7+'Tryg Forsikring'!C7</f>
        <v>2556484.4866331103</v>
      </c>
      <c r="D7" s="159">
        <f t="shared" ref="D7:D12" si="0">IF(B7=0, "    ---- ", IF(ABS(ROUND(100/B7*C7-100,1))&lt;999,ROUND(100/B7*C7-100,1),IF(ROUND(100/B7*C7-100,1)&gt;999,999,-999)))</f>
        <v>-2.6</v>
      </c>
      <c r="E7" s="236">
        <f>'ACE European Group'!F7+'Danica Pensjonsforsikring'!F7+'DNB Livsforsikring'!F7+'Eika Forsikring AS'!F7+'Frende Livsforsikring'!F7+'Frende Skadeforsikring'!F7+'Gjensidige Forsikring'!F7+'Gjensidige Pensjon'!F7+'Handelsbanken Liv'!F7+'If Skadeforsikring NUF'!F7+KLP!F7+'KLP Bedriftspensjon AS'!F7+'KLP Skadeforsikring AS'!F7+'Landbruksforsikring AS'!F7+'NEMI Forsikring'!F7+'Nordea Liv '!F7+'Oslo Pensjonsforsikring'!F7+'Protector Forsikring'!F7+'SHB Liv'!F7+'Sparebank 1'!F7+'Storebrand Livsforsikring'!F7+'Telenor Forsikring'!F7+'Tryg Forsikring'!F7</f>
        <v>4542315.3688300001</v>
      </c>
      <c r="F7" s="236">
        <f>'ACE European Group'!G7+'Danica Pensjonsforsikring'!G7+'DNB Livsforsikring'!G7+'Eika Forsikring AS'!G7+'Frende Livsforsikring'!G7+'Frende Skadeforsikring'!G7+'Gjensidige Forsikring'!G7+'Gjensidige Pensjon'!G7+'Handelsbanken Liv'!G7+'If Skadeforsikring NUF'!G7+KLP!G7+'KLP Bedriftspensjon AS'!G7+'KLP Skadeforsikring AS'!G7+'Landbruksforsikring AS'!G7+'NEMI Forsikring'!G7+'Nordea Liv '!G7+'Oslo Pensjonsforsikring'!G7+'Protector Forsikring'!G7+'SHB Liv'!G7+'Sparebank 1'!G7+'Storebrand Livsforsikring'!G7+'Telenor Forsikring'!G7+'Tryg Forsikring'!G7</f>
        <v>3720632.22584</v>
      </c>
      <c r="G7" s="159">
        <f t="shared" ref="G7:G12" si="1">IF(E7=0, "    ---- ", IF(ABS(ROUND(100/E7*F7-100,1))&lt;999,ROUND(100/E7*F7-100,1),IF(ROUND(100/E7*F7-100,1)&gt;999,999,-999)))</f>
        <v>-18.100000000000001</v>
      </c>
      <c r="H7" s="279">
        <f t="shared" ref="H7:H12" si="2">B7+E7</f>
        <v>7167682.5431559021</v>
      </c>
      <c r="I7" s="280">
        <f t="shared" ref="I7:I12" si="3">C7+F7</f>
        <v>6277116.7124731103</v>
      </c>
      <c r="J7" s="170">
        <f t="shared" ref="J7:J12" si="4">IF(H7=0, "    ---- ", IF(ABS(ROUND(100/H7*I7-100,1))&lt;999,ROUND(100/H7*I7-100,1),IF(ROUND(100/H7*I7-100,1)&gt;999,999,-999)))</f>
        <v>-12.4</v>
      </c>
    </row>
    <row r="8" spans="1:10" ht="15.75" customHeight="1" x14ac:dyDescent="0.2">
      <c r="A8" s="21" t="s">
        <v>25</v>
      </c>
      <c r="B8" s="44">
        <f>'ACE European Group'!B8+'Danica Pensjonsforsikring'!B8+'DNB Livsforsikring'!B8+'Eika Forsikring AS'!B8+'Frende Livsforsikring'!B8+'Frende Skadeforsikring'!B8+'Gjensidige Forsikring'!B8+'Gjensidige Pensjon'!B8+'Handelsbanken Liv'!B8+'If Skadeforsikring NUF'!B8+KLP!B8+'KLP Bedriftspensjon AS'!B8+'KLP Skadeforsikring AS'!B8+'Landbruksforsikring AS'!B8+'NEMI Forsikring'!B8+'Nordea Liv '!B8+'Oslo Pensjonsforsikring'!B8+'Protector Forsikring'!B8+'SHB Liv'!B8+'Sparebank 1'!B8+'Storebrand Livsforsikring'!B8+'Telenor Forsikring'!B8+'Tryg Forsikring'!B8</f>
        <v>1503785.2111488429</v>
      </c>
      <c r="C8" s="44">
        <f>'ACE European Group'!C8+'Danica Pensjonsforsikring'!C8+'DNB Livsforsikring'!C8+'Eika Forsikring AS'!C8+'Frende Livsforsikring'!C8+'Frende Skadeforsikring'!C8+'Gjensidige Forsikring'!C8+'Gjensidige Pensjon'!C8+'Handelsbanken Liv'!C8+'If Skadeforsikring NUF'!C8+KLP!C8+'KLP Bedriftspensjon AS'!C8+'KLP Skadeforsikring AS'!C8+'Landbruksforsikring AS'!C8+'NEMI Forsikring'!C8+'Nordea Liv '!C8+'Oslo Pensjonsforsikring'!C8+'Protector Forsikring'!C8+'SHB Liv'!C8+'Sparebank 1'!C8+'Storebrand Livsforsikring'!C8+'Telenor Forsikring'!C8+'Tryg Forsikring'!C8</f>
        <v>1583816.3211697331</v>
      </c>
      <c r="D8" s="165">
        <f t="shared" si="0"/>
        <v>5.3</v>
      </c>
      <c r="E8" s="187">
        <f>'ACE European Group'!F8+'Danica Pensjonsforsikring'!F8+'DNB Livsforsikring'!F8+'Eika Forsikring AS'!F8+'Frende Livsforsikring'!F8+'Frende Skadeforsikring'!F8+'Gjensidige Forsikring'!F8+'Gjensidige Pensjon'!F8+'Handelsbanken Liv'!F8+'If Skadeforsikring NUF'!F8+KLP!F8+'KLP Bedriftspensjon AS'!F8+'KLP Skadeforsikring AS'!F8+'Landbruksforsikring AS'!F8+'NEMI Forsikring'!F8+'Nordea Liv '!F8+'Oslo Pensjonsforsikring'!F8+'Protector Forsikring'!F8+'SHB Liv'!F8+'Sparebank 1'!F8+'Storebrand Livsforsikring'!F8+'Telenor Forsikring'!F8+'Tryg Forsikring'!F8</f>
        <v>0</v>
      </c>
      <c r="F8" s="187">
        <f>'ACE European Group'!G8+'Danica Pensjonsforsikring'!G8+'DNB Livsforsikring'!G8+'Eika Forsikring AS'!G8+'Frende Livsforsikring'!G8+'Frende Skadeforsikring'!G8+'Gjensidige Forsikring'!G8+'Gjensidige Pensjon'!G8+'Handelsbanken Liv'!G8+'If Skadeforsikring NUF'!G8+KLP!G8+'KLP Bedriftspensjon AS'!G8+'KLP Skadeforsikring AS'!G8+'Landbruksforsikring AS'!G8+'NEMI Forsikring'!G8+'Nordea Liv '!G8+'Oslo Pensjonsforsikring'!G8+'Protector Forsikring'!G8+'SHB Liv'!G8+'Sparebank 1'!G8+'Storebrand Livsforsikring'!G8+'Telenor Forsikring'!G8+'Tryg Forsikring'!G8</f>
        <v>0</v>
      </c>
      <c r="G8" s="175"/>
      <c r="H8" s="189">
        <f t="shared" si="2"/>
        <v>1503785.2111488429</v>
      </c>
      <c r="I8" s="190">
        <f t="shared" si="3"/>
        <v>1583816.3211697331</v>
      </c>
      <c r="J8" s="170">
        <f t="shared" si="4"/>
        <v>5.3</v>
      </c>
    </row>
    <row r="9" spans="1:10" ht="15.75" customHeight="1" x14ac:dyDescent="0.2">
      <c r="A9" s="21" t="s">
        <v>24</v>
      </c>
      <c r="B9" s="44">
        <f>'ACE European Group'!B9+'Danica Pensjonsforsikring'!B9+'DNB Livsforsikring'!B9+'Eika Forsikring AS'!B9+'Frende Livsforsikring'!B9+'Frende Skadeforsikring'!B9+'Gjensidige Forsikring'!B9+'Gjensidige Pensjon'!B9+'Handelsbanken Liv'!B9+'If Skadeforsikring NUF'!B9+KLP!B9+'KLP Bedriftspensjon AS'!B9+'KLP Skadeforsikring AS'!B9+'Landbruksforsikring AS'!B9+'NEMI Forsikring'!B9+'Nordea Liv '!B9+'Oslo Pensjonsforsikring'!B9+'Protector Forsikring'!B9+'SHB Liv'!B9+'Sparebank 1'!B9+'Storebrand Livsforsikring'!B9+'Telenor Forsikring'!B9+'Tryg Forsikring'!B9</f>
        <v>625126.88079135027</v>
      </c>
      <c r="C9" s="44">
        <f>'ACE European Group'!C9+'Danica Pensjonsforsikring'!C9+'DNB Livsforsikring'!C9+'Eika Forsikring AS'!C9+'Frende Livsforsikring'!C9+'Frende Skadeforsikring'!C9+'Gjensidige Forsikring'!C9+'Gjensidige Pensjon'!C9+'Handelsbanken Liv'!C9+'If Skadeforsikring NUF'!C9+KLP!C9+'KLP Bedriftspensjon AS'!C9+'KLP Skadeforsikring AS'!C9+'Landbruksforsikring AS'!C9+'NEMI Forsikring'!C9+'Nordea Liv '!C9+'Oslo Pensjonsforsikring'!C9+'Protector Forsikring'!C9+'SHB Liv'!C9+'Sparebank 1'!C9+'Storebrand Livsforsikring'!C9+'Telenor Forsikring'!C9+'Tryg Forsikring'!C9</f>
        <v>604014.11961531406</v>
      </c>
      <c r="D9" s="175">
        <f t="shared" si="0"/>
        <v>-3.4</v>
      </c>
      <c r="E9" s="187">
        <f>'ACE European Group'!F9+'Danica Pensjonsforsikring'!F9+'DNB Livsforsikring'!F9+'Eika Forsikring AS'!F9+'Frende Livsforsikring'!F9+'Frende Skadeforsikring'!F9+'Gjensidige Forsikring'!F9+'Gjensidige Pensjon'!F9+'Handelsbanken Liv'!F9+'If Skadeforsikring NUF'!F9+KLP!F9+'KLP Bedriftspensjon AS'!F9+'KLP Skadeforsikring AS'!F9+'Landbruksforsikring AS'!F9+'NEMI Forsikring'!F9+'Nordea Liv '!F9+'Oslo Pensjonsforsikring'!F9+'Protector Forsikring'!F9+'SHB Liv'!F9+'Sparebank 1'!F9+'Storebrand Livsforsikring'!F9+'Telenor Forsikring'!F9+'Tryg Forsikring'!F9</f>
        <v>0</v>
      </c>
      <c r="F9" s="187">
        <f>'ACE European Group'!G9+'Danica Pensjonsforsikring'!G9+'DNB Livsforsikring'!G9+'Eika Forsikring AS'!G9+'Frende Livsforsikring'!G9+'Frende Skadeforsikring'!G9+'Gjensidige Forsikring'!G9+'Gjensidige Pensjon'!G9+'Handelsbanken Liv'!G9+'If Skadeforsikring NUF'!G9+KLP!G9+'KLP Bedriftspensjon AS'!G9+'KLP Skadeforsikring AS'!G9+'Landbruksforsikring AS'!G9+'NEMI Forsikring'!G9+'Nordea Liv '!G9+'Oslo Pensjonsforsikring'!G9+'Protector Forsikring'!G9+'SHB Liv'!G9+'Sparebank 1'!G9+'Storebrand Livsforsikring'!G9+'Telenor Forsikring'!G9+'Tryg Forsikring'!G9</f>
        <v>0</v>
      </c>
      <c r="G9" s="175"/>
      <c r="H9" s="189">
        <f t="shared" si="2"/>
        <v>625126.88079135027</v>
      </c>
      <c r="I9" s="190">
        <f t="shared" si="3"/>
        <v>604014.11961531406</v>
      </c>
      <c r="J9" s="170">
        <f t="shared" si="4"/>
        <v>-3.4</v>
      </c>
    </row>
    <row r="10" spans="1:10" s="43" customFormat="1" ht="15.75" customHeight="1" x14ac:dyDescent="0.2">
      <c r="A10" s="39" t="s">
        <v>383</v>
      </c>
      <c r="B10" s="236">
        <f>'ACE European Group'!B10+'Danica Pensjonsforsikring'!B10+'DNB Livsforsikring'!B10+'Eika Forsikring AS'!B10+'Frende Livsforsikring'!B10+'Frende Skadeforsikring'!B10+'Gjensidige Forsikring'!B10+'Gjensidige Pensjon'!B10+'Handelsbanken Liv'!B10+'If Skadeforsikring NUF'!B10+KLP!B10+'KLP Bedriftspensjon AS'!B10+'KLP Skadeforsikring AS'!B10+'Landbruksforsikring AS'!B10+'NEMI Forsikring'!B10+'Nordea Liv '!B10+'Oslo Pensjonsforsikring'!B10+'Protector Forsikring'!B10+'SHB Liv'!B10+'Sparebank 1'!B10+'Storebrand Livsforsikring'!B10+'Telenor Forsikring'!B10+'Tryg Forsikring'!B10</f>
        <v>22798295.501435529</v>
      </c>
      <c r="C10" s="236">
        <f>'ACE European Group'!C10+'Danica Pensjonsforsikring'!C10+'DNB Livsforsikring'!C10+'Eika Forsikring AS'!C10+'Frende Livsforsikring'!C10+'Frende Skadeforsikring'!C10+'Gjensidige Forsikring'!C10+'Gjensidige Pensjon'!C10+'Handelsbanken Liv'!C10+'If Skadeforsikring NUF'!C10+KLP!C10+'KLP Bedriftspensjon AS'!C10+'KLP Skadeforsikring AS'!C10+'Landbruksforsikring AS'!C10+'NEMI Forsikring'!C10+'Nordea Liv '!C10+'Oslo Pensjonsforsikring'!C10+'Protector Forsikring'!C10+'SHB Liv'!C10+'Sparebank 1'!C10+'Storebrand Livsforsikring'!C10+'Telenor Forsikring'!C10+'Tryg Forsikring'!C10</f>
        <v>21559420.257731661</v>
      </c>
      <c r="D10" s="159">
        <f t="shared" si="0"/>
        <v>-5.4</v>
      </c>
      <c r="E10" s="236">
        <f>'ACE European Group'!F10+'Danica Pensjonsforsikring'!F10+'DNB Livsforsikring'!F10+'Eika Forsikring AS'!F10+'Frende Livsforsikring'!F10+'Frende Skadeforsikring'!F10+'Gjensidige Forsikring'!F10+'Gjensidige Pensjon'!F10+'Handelsbanken Liv'!F10+'If Skadeforsikring NUF'!F10+KLP!F10+'KLP Bedriftspensjon AS'!F10+'KLP Skadeforsikring AS'!F10+'Landbruksforsikring AS'!F10+'NEMI Forsikring'!F10+'Nordea Liv '!F10+'Oslo Pensjonsforsikring'!F10+'Protector Forsikring'!F10+'SHB Liv'!F10+'Sparebank 1'!F10+'Storebrand Livsforsikring'!F10+'Telenor Forsikring'!F10+'Tryg Forsikring'!F10</f>
        <v>37662908.370349906</v>
      </c>
      <c r="F10" s="236">
        <f>'ACE European Group'!G10+'Danica Pensjonsforsikring'!G10+'DNB Livsforsikring'!G10+'Eika Forsikring AS'!G10+'Frende Livsforsikring'!G10+'Frende Skadeforsikring'!G10+'Gjensidige Forsikring'!G10+'Gjensidige Pensjon'!G10+'Handelsbanken Liv'!G10+'If Skadeforsikring NUF'!G10+KLP!G10+'KLP Bedriftspensjon AS'!G10+'KLP Skadeforsikring AS'!G10+'Landbruksforsikring AS'!G10+'NEMI Forsikring'!G10+'Nordea Liv '!G10+'Oslo Pensjonsforsikring'!G10+'Protector Forsikring'!G10+'SHB Liv'!G10+'Sparebank 1'!G10+'Storebrand Livsforsikring'!G10+'Telenor Forsikring'!G10+'Tryg Forsikring'!G10</f>
        <v>43299753.480128706</v>
      </c>
      <c r="G10" s="159">
        <f t="shared" si="1"/>
        <v>15</v>
      </c>
      <c r="H10" s="279">
        <f t="shared" si="2"/>
        <v>60461203.871785432</v>
      </c>
      <c r="I10" s="280">
        <f t="shared" si="3"/>
        <v>64859173.737860367</v>
      </c>
      <c r="J10" s="170">
        <f t="shared" si="4"/>
        <v>7.3</v>
      </c>
    </row>
    <row r="11" spans="1:10" s="43" customFormat="1" ht="15.75" customHeight="1" x14ac:dyDescent="0.2">
      <c r="A11" s="39" t="s">
        <v>384</v>
      </c>
      <c r="B11" s="236">
        <f>'ACE European Group'!B11+'Danica Pensjonsforsikring'!B11+'DNB Livsforsikring'!B11+'Eika Forsikring AS'!B11+'Frende Livsforsikring'!B11+'Frende Skadeforsikring'!B11+'Gjensidige Forsikring'!B11+'Gjensidige Pensjon'!B11+'Handelsbanken Liv'!B11+'If Skadeforsikring NUF'!B11+KLP!B11+'KLP Bedriftspensjon AS'!B11+'KLP Skadeforsikring AS'!B11+'Landbruksforsikring AS'!B11+'NEMI Forsikring'!B11+'Nordea Liv '!B11+'Oslo Pensjonsforsikring'!B11+'Protector Forsikring'!B11+'SHB Liv'!B11+'Sparebank 1'!B11+'Storebrand Livsforsikring'!B11+'Telenor Forsikring'!B11+'Tryg Forsikring'!B11</f>
        <v>11125</v>
      </c>
      <c r="C11" s="236">
        <f>'ACE European Group'!C11+'Danica Pensjonsforsikring'!C11+'DNB Livsforsikring'!C11+'Eika Forsikring AS'!C11+'Frende Livsforsikring'!C11+'Frende Skadeforsikring'!C11+'Gjensidige Forsikring'!C11+'Gjensidige Pensjon'!C11+'Handelsbanken Liv'!C11+'If Skadeforsikring NUF'!C11+KLP!C11+'KLP Bedriftspensjon AS'!C11+'KLP Skadeforsikring AS'!C11+'Landbruksforsikring AS'!C11+'NEMI Forsikring'!C11+'Nordea Liv '!C11+'Oslo Pensjonsforsikring'!C11+'Protector Forsikring'!C11+'SHB Liv'!C11+'Sparebank 1'!C11+'Storebrand Livsforsikring'!C11+'Telenor Forsikring'!C11+'Tryg Forsikring'!C11</f>
        <v>6222</v>
      </c>
      <c r="D11" s="170">
        <f t="shared" si="0"/>
        <v>-44.1</v>
      </c>
      <c r="E11" s="236">
        <f>'ACE European Group'!F11+'Danica Pensjonsforsikring'!F11+'DNB Livsforsikring'!F11+'Eika Forsikring AS'!F11+'Frende Livsforsikring'!F11+'Frende Skadeforsikring'!F11+'Gjensidige Forsikring'!F11+'Gjensidige Pensjon'!F11+'Handelsbanken Liv'!F11+'If Skadeforsikring NUF'!F11+KLP!F11+'KLP Bedriftspensjon AS'!F11+'KLP Skadeforsikring AS'!F11+'Landbruksforsikring AS'!F11+'NEMI Forsikring'!F11+'Nordea Liv '!F11+'Oslo Pensjonsforsikring'!F11+'Protector Forsikring'!F11+'SHB Liv'!F11+'Sparebank 1'!F11+'Storebrand Livsforsikring'!F11+'Telenor Forsikring'!F11+'Tryg Forsikring'!F11</f>
        <v>160937.64699000001</v>
      </c>
      <c r="F11" s="236">
        <f>'ACE European Group'!G11+'Danica Pensjonsforsikring'!G11+'DNB Livsforsikring'!G11+'Eika Forsikring AS'!G11+'Frende Livsforsikring'!G11+'Frende Skadeforsikring'!G11+'Gjensidige Forsikring'!G11+'Gjensidige Pensjon'!G11+'Handelsbanken Liv'!G11+'If Skadeforsikring NUF'!G11+KLP!G11+'KLP Bedriftspensjon AS'!G11+'KLP Skadeforsikring AS'!G11+'Landbruksforsikring AS'!G11+'NEMI Forsikring'!G11+'Nordea Liv '!G11+'Oslo Pensjonsforsikring'!G11+'Protector Forsikring'!G11+'SHB Liv'!G11+'Sparebank 1'!G11+'Storebrand Livsforsikring'!G11+'Telenor Forsikring'!G11+'Tryg Forsikring'!G11</f>
        <v>138181.52788000001</v>
      </c>
      <c r="G11" s="170">
        <f t="shared" si="1"/>
        <v>-14.1</v>
      </c>
      <c r="H11" s="279">
        <f t="shared" si="2"/>
        <v>172062.64699000001</v>
      </c>
      <c r="I11" s="280">
        <f t="shared" si="3"/>
        <v>144403.52788000001</v>
      </c>
      <c r="J11" s="170">
        <f t="shared" si="4"/>
        <v>-16.100000000000001</v>
      </c>
    </row>
    <row r="12" spans="1:10" s="43" customFormat="1" ht="15.75" customHeight="1" x14ac:dyDescent="0.2">
      <c r="A12" s="697" t="s">
        <v>385</v>
      </c>
      <c r="B12" s="278">
        <f>'ACE European Group'!B12+'Danica Pensjonsforsikring'!B12+'DNB Livsforsikring'!B12+'Eika Forsikring AS'!B12+'Frende Livsforsikring'!B12+'Frende Skadeforsikring'!B12+'Gjensidige Forsikring'!B12+'Gjensidige Pensjon'!B12+'Handelsbanken Liv'!B12+'If Skadeforsikring NUF'!B12+KLP!B12+'KLP Bedriftspensjon AS'!B12+'KLP Skadeforsikring AS'!B12+'Landbruksforsikring AS'!B12+'NEMI Forsikring'!B12+'Nordea Liv '!B12+'Oslo Pensjonsforsikring'!B12+'Protector Forsikring'!B12+'SHB Liv'!B12+'Sparebank 1'!B12+'Storebrand Livsforsikring'!B12+'Telenor Forsikring'!B12+'Tryg Forsikring'!B12</f>
        <v>716</v>
      </c>
      <c r="C12" s="278">
        <f>'ACE European Group'!C12+'Danica Pensjonsforsikring'!C12+'DNB Livsforsikring'!C12+'Eika Forsikring AS'!C12+'Frende Livsforsikring'!C12+'Frende Skadeforsikring'!C12+'Gjensidige Forsikring'!C12+'Gjensidige Pensjon'!C12+'Handelsbanken Liv'!C12+'If Skadeforsikring NUF'!C12+KLP!C12+'KLP Bedriftspensjon AS'!C12+'KLP Skadeforsikring AS'!C12+'Landbruksforsikring AS'!C12+'NEMI Forsikring'!C12+'Nordea Liv '!C12+'Oslo Pensjonsforsikring'!C12+'Protector Forsikring'!C12+'SHB Liv'!C12+'Sparebank 1'!C12+'Storebrand Livsforsikring'!C12+'Telenor Forsikring'!C12+'Tryg Forsikring'!C12</f>
        <v>-30</v>
      </c>
      <c r="D12" s="169">
        <f t="shared" si="0"/>
        <v>-104.2</v>
      </c>
      <c r="E12" s="278">
        <f>'ACE European Group'!F12+'Danica Pensjonsforsikring'!F12+'DNB Livsforsikring'!F12+'Eika Forsikring AS'!F12+'Frende Livsforsikring'!F12+'Frende Skadeforsikring'!F12+'Gjensidige Forsikring'!F12+'Gjensidige Pensjon'!F12+'Handelsbanken Liv'!F12+'If Skadeforsikring NUF'!F12+KLP!F12+'KLP Bedriftspensjon AS'!F12+'KLP Skadeforsikring AS'!F12+'Landbruksforsikring AS'!F12+'NEMI Forsikring'!F12+'Nordea Liv '!F12+'Oslo Pensjonsforsikring'!F12+'Protector Forsikring'!F12+'SHB Liv'!F12+'Sparebank 1'!F12+'Storebrand Livsforsikring'!F12+'Telenor Forsikring'!F12+'Tryg Forsikring'!F12</f>
        <v>73601.430009999996</v>
      </c>
      <c r="F12" s="278">
        <f>'ACE European Group'!G12+'Danica Pensjonsforsikring'!G12+'DNB Livsforsikring'!G12+'Eika Forsikring AS'!G12+'Frende Livsforsikring'!G12+'Frende Skadeforsikring'!G12+'Gjensidige Forsikring'!G12+'Gjensidige Pensjon'!G12+'Handelsbanken Liv'!G12+'If Skadeforsikring NUF'!G12+KLP!G12+'KLP Bedriftspensjon AS'!G12+'KLP Skadeforsikring AS'!G12+'Landbruksforsikring AS'!G12+'NEMI Forsikring'!G12+'Nordea Liv '!G12+'Oslo Pensjonsforsikring'!G12+'Protector Forsikring'!G12+'SHB Liv'!G12+'Sparebank 1'!G12+'Storebrand Livsforsikring'!G12+'Telenor Forsikring'!G12+'Tryg Forsikring'!G12</f>
        <v>130514.20641</v>
      </c>
      <c r="G12" s="168">
        <f t="shared" si="1"/>
        <v>77.3</v>
      </c>
      <c r="H12" s="281">
        <f t="shared" si="2"/>
        <v>74317.430009999996</v>
      </c>
      <c r="I12" s="282">
        <f t="shared" si="3"/>
        <v>130484.20641</v>
      </c>
      <c r="J12" s="168">
        <f t="shared" si="4"/>
        <v>75.599999999999994</v>
      </c>
    </row>
    <row r="13" spans="1:10" s="43" customFormat="1" ht="15.75" customHeight="1" x14ac:dyDescent="0.2">
      <c r="A13" s="167"/>
      <c r="B13" s="35"/>
      <c r="C13" s="5"/>
      <c r="D13" s="32"/>
      <c r="E13" s="35"/>
      <c r="F13" s="5"/>
      <c r="G13" s="32"/>
      <c r="H13" s="48"/>
      <c r="I13" s="48"/>
      <c r="J13" s="32"/>
    </row>
    <row r="14" spans="1:10" ht="15.75" customHeight="1" x14ac:dyDescent="0.2">
      <c r="A14" s="152" t="s">
        <v>271</v>
      </c>
    </row>
    <row r="15" spans="1:10" ht="15.75" customHeight="1" x14ac:dyDescent="0.2">
      <c r="A15" s="148"/>
      <c r="E15" s="7"/>
      <c r="F15" s="7"/>
      <c r="G15" s="7"/>
      <c r="H15" s="7"/>
      <c r="I15" s="7"/>
      <c r="J15" s="7"/>
    </row>
    <row r="16" spans="1:10" s="3" customFormat="1" ht="15.75" customHeight="1" x14ac:dyDescent="0.25">
      <c r="A16" s="163"/>
      <c r="C16" s="30"/>
      <c r="D16" s="30"/>
      <c r="E16" s="30"/>
      <c r="F16" s="30"/>
      <c r="G16" s="30"/>
      <c r="H16" s="30"/>
      <c r="I16" s="30"/>
      <c r="J16" s="30"/>
    </row>
    <row r="17" spans="1:11" ht="15.75" customHeight="1" x14ac:dyDescent="0.25">
      <c r="A17" s="146" t="s">
        <v>268</v>
      </c>
      <c r="B17" s="28"/>
      <c r="C17" s="28"/>
      <c r="D17" s="29"/>
      <c r="E17" s="28"/>
      <c r="F17" s="28"/>
      <c r="G17" s="28"/>
      <c r="H17" s="28"/>
      <c r="I17" s="28"/>
      <c r="J17" s="28"/>
    </row>
    <row r="18" spans="1:11" ht="15.75" customHeight="1" x14ac:dyDescent="0.25">
      <c r="A18" s="148"/>
      <c r="B18" s="722"/>
      <c r="C18" s="722"/>
      <c r="D18" s="722"/>
      <c r="E18" s="722"/>
      <c r="F18" s="722"/>
      <c r="G18" s="722"/>
      <c r="H18" s="722"/>
      <c r="I18" s="722"/>
      <c r="J18" s="722"/>
    </row>
    <row r="19" spans="1:11" ht="15.75" customHeight="1" x14ac:dyDescent="0.2">
      <c r="A19" s="143"/>
      <c r="B19" s="719" t="s">
        <v>0</v>
      </c>
      <c r="C19" s="720"/>
      <c r="D19" s="720"/>
      <c r="E19" s="719" t="s">
        <v>1</v>
      </c>
      <c r="F19" s="720"/>
      <c r="G19" s="721"/>
      <c r="H19" s="720" t="s">
        <v>2</v>
      </c>
      <c r="I19" s="720"/>
      <c r="J19" s="721"/>
    </row>
    <row r="20" spans="1:11" ht="15.75" customHeight="1" x14ac:dyDescent="0.2">
      <c r="A20" s="140" t="s">
        <v>5</v>
      </c>
      <c r="B20" s="20" t="s">
        <v>372</v>
      </c>
      <c r="C20" s="20" t="s">
        <v>373</v>
      </c>
      <c r="D20" s="251" t="s">
        <v>3</v>
      </c>
      <c r="E20" s="20" t="s">
        <v>372</v>
      </c>
      <c r="F20" s="20" t="s">
        <v>373</v>
      </c>
      <c r="G20" s="251" t="s">
        <v>3</v>
      </c>
      <c r="H20" s="20" t="s">
        <v>372</v>
      </c>
      <c r="I20" s="20" t="s">
        <v>373</v>
      </c>
      <c r="J20" s="251" t="s">
        <v>3</v>
      </c>
    </row>
    <row r="21" spans="1:11" ht="15.75" customHeight="1" x14ac:dyDescent="0.2">
      <c r="A21" s="692"/>
      <c r="B21" s="15"/>
      <c r="C21" s="15"/>
      <c r="D21" s="17" t="s">
        <v>4</v>
      </c>
      <c r="E21" s="16"/>
      <c r="F21" s="16"/>
      <c r="G21" s="15" t="s">
        <v>4</v>
      </c>
      <c r="H21" s="16"/>
      <c r="I21" s="16"/>
      <c r="J21" s="15" t="s">
        <v>4</v>
      </c>
    </row>
    <row r="22" spans="1:11" s="43" customFormat="1" ht="15.75" customHeight="1" x14ac:dyDescent="0.2">
      <c r="A22" s="14" t="s">
        <v>23</v>
      </c>
      <c r="B22" s="236">
        <f>'ACE European Group'!B22+'Danica Pensjonsforsikring'!B22+'DNB Livsforsikring'!B22+'Eika Forsikring AS'!B22+'Frende Livsforsikring'!B22+'Frende Skadeforsikring'!B22+'Gjensidige Forsikring'!B22+'Gjensidige Pensjon'!B22+'Handelsbanken Liv'!B22+'If Skadeforsikring NUF'!B22+KLP!B22+'KLP Bedriftspensjon AS'!B22+'KLP Skadeforsikring AS'!B22+'Landbruksforsikring AS'!B22+'NEMI Forsikring'!B22+'Nordea Liv '!B22+'Oslo Pensjonsforsikring'!B22+'Protector Forsikring'!B22+'SHB Liv'!B22+'Sparebank 1'!B22+'Storebrand Livsforsikring'!B22+'Telenor Forsikring'!B22+'Tryg Forsikring'!B22</f>
        <v>1002021.5489796011</v>
      </c>
      <c r="C22" s="236">
        <f>'ACE European Group'!C22+'Danica Pensjonsforsikring'!C22+'DNB Livsforsikring'!C22+'Eika Forsikring AS'!C22+'Frende Livsforsikring'!C22+'Frende Skadeforsikring'!C22+'Gjensidige Forsikring'!C22+'Gjensidige Pensjon'!C22+'Handelsbanken Liv'!C22+'If Skadeforsikring NUF'!C22+KLP!C22+'KLP Bedriftspensjon AS'!C22+'KLP Skadeforsikring AS'!C22+'Landbruksforsikring AS'!C22+'NEMI Forsikring'!C22+'Nordea Liv '!C22+'Oslo Pensjonsforsikring'!C22+'Protector Forsikring'!C22+'SHB Liv'!C22+'Sparebank 1'!C22+'Storebrand Livsforsikring'!C22+'Telenor Forsikring'!C22+'Tryg Forsikring'!C22</f>
        <v>895767.05928341171</v>
      </c>
      <c r="D22" s="11">
        <f t="shared" ref="D22:D39" si="5">IF(B22=0, "    ---- ", IF(ABS(ROUND(100/B22*C22-100,1))&lt;999,ROUND(100/B22*C22-100,1),IF(ROUND(100/B22*C22-100,1)&gt;999,999,-999)))</f>
        <v>-10.6</v>
      </c>
      <c r="E22" s="236">
        <f>'ACE European Group'!F22+'Danica Pensjonsforsikring'!F22+'DNB Livsforsikring'!F22+'Eika Forsikring AS'!F22+'Frende Livsforsikring'!F22+'Frende Skadeforsikring'!F22+'Gjensidige Forsikring'!F22+'Gjensidige Pensjon'!F22+'Handelsbanken Liv'!F22+'If Skadeforsikring NUF'!F22+KLP!F22+'KLP Bedriftspensjon AS'!F22+'KLP Skadeforsikring AS'!F22+'Landbruksforsikring AS'!F22+'NEMI Forsikring'!F22+'Nordea Liv '!F22+'Oslo Pensjonsforsikring'!F22+'Protector Forsikring'!F22+'SHB Liv'!F22+'Sparebank 1'!F22+'Storebrand Livsforsikring'!F22+'Telenor Forsikring'!F22+'Tryg Forsikring'!F22</f>
        <v>199375.40350000001</v>
      </c>
      <c r="F22" s="309">
        <f>'ACE European Group'!G22+'Danica Pensjonsforsikring'!G22+'DNB Livsforsikring'!G22+'Eika Forsikring AS'!G22+'Frende Livsforsikring'!G22+'Frende Skadeforsikring'!G22+'Gjensidige Forsikring'!G22+'Gjensidige Pensjon'!G22+'Handelsbanken Liv'!G22+'If Skadeforsikring NUF'!G22+KLP!G22+'KLP Bedriftspensjon AS'!G22+'KLP Skadeforsikring AS'!G22+'Landbruksforsikring AS'!G22+'NEMI Forsikring'!G22+'Nordea Liv '!G22+'Oslo Pensjonsforsikring'!G22+'Protector Forsikring'!G22+'SHB Liv'!G22+'Sparebank 1'!G22+'Storebrand Livsforsikring'!G22+'Telenor Forsikring'!G22+'Tryg Forsikring'!G22</f>
        <v>538798.03300000005</v>
      </c>
      <c r="G22" s="352">
        <f>IF(E22=0, "    ---- ", IF(ABS(ROUND(100/E22*F22-100,1))&lt;999,ROUND(100/E22*F22-100,1),IF(ROUND(100/E22*F22-100,1)&gt;999,999,-999)))</f>
        <v>170.2</v>
      </c>
      <c r="H22" s="309">
        <f>SUM(B22,E22)</f>
        <v>1201396.9524796011</v>
      </c>
      <c r="I22" s="236">
        <f t="shared" ref="I22:I39" si="6">SUM(C22,F22)</f>
        <v>1434565.0922834119</v>
      </c>
      <c r="J22" s="24">
        <f t="shared" ref="J22:J39" si="7">IF(H22=0, "    ---- ", IF(ABS(ROUND(100/H22*I22-100,1))&lt;999,ROUND(100/H22*I22-100,1),IF(ROUND(100/H22*I22-100,1)&gt;999,999,-999)))</f>
        <v>19.399999999999999</v>
      </c>
    </row>
    <row r="23" spans="1:11" ht="15.75" customHeight="1" x14ac:dyDescent="0.2">
      <c r="A23" s="698" t="s">
        <v>392</v>
      </c>
      <c r="B23" s="44">
        <f>'ACE European Group'!B23+'Danica Pensjonsforsikring'!B23+'DNB Livsforsikring'!B23+'Eika Forsikring AS'!B23+'Frende Livsforsikring'!B23+'Frende Skadeforsikring'!B23+'Gjensidige Forsikring'!B23+'Gjensidige Pensjon'!B23+'Handelsbanken Liv'!B23+'If Skadeforsikring NUF'!B23+KLP!B23+'KLP Bedriftspensjon AS'!B23+'KLP Skadeforsikring AS'!B23+'Landbruksforsikring AS'!B23+'NEMI Forsikring'!B23+'Nordea Liv '!B23+'Oslo Pensjonsforsikring'!B23+'Protector Forsikring'!B23+'SHB Liv'!B23+'Sparebank 1'!B23+'Storebrand Livsforsikring'!B23+'Telenor Forsikring'!B23+'Tryg Forsikring'!B23</f>
        <v>0</v>
      </c>
      <c r="C23" s="44">
        <f>'ACE European Group'!C23+'Danica Pensjonsforsikring'!C23+'DNB Livsforsikring'!C23+'Eika Forsikring AS'!C23+'Frende Livsforsikring'!C23+'Frende Skadeforsikring'!C23+'Gjensidige Forsikring'!C23+'Gjensidige Pensjon'!C23+'Handelsbanken Liv'!C23+'If Skadeforsikring NUF'!C23+KLP!C23+'KLP Bedriftspensjon AS'!C23+'KLP Skadeforsikring AS'!C23+'Landbruksforsikring AS'!C23+'NEMI Forsikring'!C23+'Nordea Liv '!C23+'Oslo Pensjonsforsikring'!C23+'Protector Forsikring'!C23+'SHB Liv'!C23+'Sparebank 1'!C23+'Storebrand Livsforsikring'!C23+'Telenor Forsikring'!C23+'Tryg Forsikring'!C23</f>
        <v>641600.60199005168</v>
      </c>
      <c r="D23" s="27" t="str">
        <f>IF($A$1=4,IF(B23=0, "    ---- ", IF(ABS(ROUND(100/B23*C23-100,1))&lt;999,ROUND(100/B23*C23-100,1),IF(ROUND(100/B23*C23-100,1)&gt;999,999,-999))),"")</f>
        <v xml:space="preserve">    ---- </v>
      </c>
      <c r="E23" s="44">
        <f>'ACE European Group'!F23+'Danica Pensjonsforsikring'!F23+'DNB Livsforsikring'!F23+'Eika Forsikring AS'!F23+'Frende Livsforsikring'!F23+'Frende Skadeforsikring'!F23+'Gjensidige Forsikring'!F23+'Gjensidige Pensjon'!F23+'Handelsbanken Liv'!F23+'If Skadeforsikring NUF'!F23+KLP!F23+'KLP Bedriftspensjon AS'!F23+'KLP Skadeforsikring AS'!F23+'Landbruksforsikring AS'!F23+'NEMI Forsikring'!F23+'Nordea Liv '!F23+'Oslo Pensjonsforsikring'!F23+'Protector Forsikring'!F23+'SHB Liv'!F23+'Sparebank 1'!F23+'Storebrand Livsforsikring'!F23+'Telenor Forsikring'!F23+'Tryg Forsikring'!F23</f>
        <v>0</v>
      </c>
      <c r="F23" s="44">
        <f>'ACE European Group'!G23+'Danica Pensjonsforsikring'!G23+'DNB Livsforsikring'!G23+'Eika Forsikring AS'!G23+'Frende Livsforsikring'!G23+'Frende Skadeforsikring'!G23+'Gjensidige Forsikring'!G23+'Gjensidige Pensjon'!G23+'Handelsbanken Liv'!G23+'If Skadeforsikring NUF'!G23+KLP!G23+'KLP Bedriftspensjon AS'!G23+'KLP Skadeforsikring AS'!G23+'Landbruksforsikring AS'!G23+'NEMI Forsikring'!G23+'Nordea Liv '!G23+'Oslo Pensjonsforsikring'!G23+'Protector Forsikring'!G23+'SHB Liv'!G23+'Sparebank 1'!G23+'Storebrand Livsforsikring'!G23+'Telenor Forsikring'!G23+'Tryg Forsikring'!G23</f>
        <v>79032.926199999987</v>
      </c>
      <c r="G23" s="165" t="str">
        <f>IF($A$1=4,IF(E23=0, "    ---- ", IF(ABS(ROUND(100/E23*F23-100,1))&lt;999,ROUND(100/E23*F23-100,1),IF(ROUND(100/E23*F23-100,1)&gt;999,999,-999))),"")</f>
        <v xml:space="preserve">    ---- </v>
      </c>
      <c r="H23" s="234">
        <f t="shared" ref="H23:H39" si="8">SUM(B23,E23)</f>
        <v>0</v>
      </c>
      <c r="I23" s="44">
        <f t="shared" si="6"/>
        <v>720633.52819005167</v>
      </c>
      <c r="J23" s="23" t="str">
        <f t="shared" si="7"/>
        <v xml:space="preserve">    ---- </v>
      </c>
    </row>
    <row r="24" spans="1:11" ht="15.75" customHeight="1" x14ac:dyDescent="0.2">
      <c r="A24" s="698" t="s">
        <v>393</v>
      </c>
      <c r="B24" s="44">
        <f>'ACE European Group'!B24+'Danica Pensjonsforsikring'!B24+'DNB Livsforsikring'!B24+'Eika Forsikring AS'!B24+'Frende Livsforsikring'!B24+'Frende Skadeforsikring'!B24+'Gjensidige Forsikring'!B24+'Gjensidige Pensjon'!B24+'Handelsbanken Liv'!B24+'If Skadeforsikring NUF'!B24+KLP!B24+'KLP Bedriftspensjon AS'!B24+'KLP Skadeforsikring AS'!B24+'Landbruksforsikring AS'!B24+'NEMI Forsikring'!B24+'Nordea Liv '!B24+'Oslo Pensjonsforsikring'!B24+'Protector Forsikring'!B24+'SHB Liv'!B24+'Sparebank 1'!B24+'Storebrand Livsforsikring'!B24+'Telenor Forsikring'!B24+'Tryg Forsikring'!B24</f>
        <v>0</v>
      </c>
      <c r="C24" s="44">
        <f>'ACE European Group'!C24+'Danica Pensjonsforsikring'!C24+'DNB Livsforsikring'!C24+'Eika Forsikring AS'!C24+'Frende Livsforsikring'!C24+'Frende Skadeforsikring'!C24+'Gjensidige Forsikring'!C24+'Gjensidige Pensjon'!C24+'Handelsbanken Liv'!C24+'If Skadeforsikring NUF'!C24+KLP!C24+'KLP Bedriftspensjon AS'!C24+'KLP Skadeforsikring AS'!C24+'Landbruksforsikring AS'!C24+'NEMI Forsikring'!C24+'Nordea Liv '!C24+'Oslo Pensjonsforsikring'!C24+'Protector Forsikring'!C24+'SHB Liv'!C24+'Sparebank 1'!C24+'Storebrand Livsforsikring'!C24+'Telenor Forsikring'!C24+'Tryg Forsikring'!C24</f>
        <v>7131.1072933602791</v>
      </c>
      <c r="D24" s="27" t="str">
        <f>IF($A$1=4,IF(B24=0, "    ---- ", IF(ABS(ROUND(100/B24*C24-100,1))&lt;999,ROUND(100/B24*C24-100,1),IF(ROUND(100/B24*C24-100,1)&gt;999,999,-999))),"")</f>
        <v xml:space="preserve">    ---- </v>
      </c>
      <c r="E24" s="44">
        <f>'ACE European Group'!F24+'Danica Pensjonsforsikring'!F24+'DNB Livsforsikring'!F24+'Eika Forsikring AS'!F24+'Frende Livsforsikring'!F24+'Frende Skadeforsikring'!F24+'Gjensidige Forsikring'!F24+'Gjensidige Pensjon'!F24+'Handelsbanken Liv'!F24+'If Skadeforsikring NUF'!F24+KLP!F24+'KLP Bedriftspensjon AS'!F24+'KLP Skadeforsikring AS'!F24+'Landbruksforsikring AS'!F24+'NEMI Forsikring'!F24+'Nordea Liv '!F24+'Oslo Pensjonsforsikring'!F24+'Protector Forsikring'!F24+'SHB Liv'!F24+'Sparebank 1'!F24+'Storebrand Livsforsikring'!F24+'Telenor Forsikring'!F24+'Tryg Forsikring'!F24</f>
        <v>0</v>
      </c>
      <c r="F24" s="44">
        <f>'ACE European Group'!G24+'Danica Pensjonsforsikring'!G24+'DNB Livsforsikring'!G24+'Eika Forsikring AS'!G24+'Frende Livsforsikring'!G24+'Frende Skadeforsikring'!G24+'Gjensidige Forsikring'!G24+'Gjensidige Pensjon'!G24+'Handelsbanken Liv'!G24+'If Skadeforsikring NUF'!G24+KLP!G24+'KLP Bedriftspensjon AS'!G24+'KLP Skadeforsikring AS'!G24+'Landbruksforsikring AS'!G24+'NEMI Forsikring'!G24+'Nordea Liv '!G24+'Oslo Pensjonsforsikring'!G24+'Protector Forsikring'!G24+'SHB Liv'!G24+'Sparebank 1'!G24+'Storebrand Livsforsikring'!G24+'Telenor Forsikring'!G24+'Tryg Forsikring'!G24</f>
        <v>34873.906910000005</v>
      </c>
      <c r="G24" s="165" t="str">
        <f>IF($A$1=4,IF(E24=0, "    ---- ", IF(ABS(ROUND(100/E24*F24-100,1))&lt;999,ROUND(100/E24*F24-100,1),IF(ROUND(100/E24*F24-100,1)&gt;999,999,-999))),"")</f>
        <v xml:space="preserve">    ---- </v>
      </c>
      <c r="H24" s="234">
        <f t="shared" si="8"/>
        <v>0</v>
      </c>
      <c r="I24" s="44">
        <f t="shared" si="6"/>
        <v>42005.014203360282</v>
      </c>
      <c r="J24" s="11" t="str">
        <f t="shared" si="7"/>
        <v xml:space="preserve">    ---- </v>
      </c>
    </row>
    <row r="25" spans="1:11" ht="15.75" customHeight="1" x14ac:dyDescent="0.2">
      <c r="A25" s="698" t="s">
        <v>394</v>
      </c>
      <c r="B25" s="44">
        <f>'ACE European Group'!B25+'Danica Pensjonsforsikring'!B25+'DNB Livsforsikring'!B25+'Eika Forsikring AS'!B25+'Frende Livsforsikring'!B25+'Frende Skadeforsikring'!B25+'Gjensidige Forsikring'!B25+'Gjensidige Pensjon'!B25+'Handelsbanken Liv'!B25+'If Skadeforsikring NUF'!B25+KLP!B25+'KLP Bedriftspensjon AS'!B25+'KLP Skadeforsikring AS'!B25+'Landbruksforsikring AS'!B25+'NEMI Forsikring'!B25+'Nordea Liv '!B25+'Oslo Pensjonsforsikring'!B25+'Protector Forsikring'!B25+'SHB Liv'!B25+'Sparebank 1'!B25+'Storebrand Livsforsikring'!B25+'Telenor Forsikring'!B25+'Tryg Forsikring'!B25</f>
        <v>0</v>
      </c>
      <c r="C25" s="44">
        <f>'ACE European Group'!C25+'Danica Pensjonsforsikring'!C25+'DNB Livsforsikring'!C25+'Eika Forsikring AS'!C25+'Frende Livsforsikring'!C25+'Frende Skadeforsikring'!C25+'Gjensidige Forsikring'!C25+'Gjensidige Pensjon'!C25+'Handelsbanken Liv'!C25+'If Skadeforsikring NUF'!C25+KLP!C25+'KLP Bedriftspensjon AS'!C25+'KLP Skadeforsikring AS'!C25+'Landbruksforsikring AS'!C25+'NEMI Forsikring'!C25+'Nordea Liv '!C25+'Oslo Pensjonsforsikring'!C25+'Protector Forsikring'!C25+'SHB Liv'!C25+'Sparebank 1'!C25+'Storebrand Livsforsikring'!C25+'Telenor Forsikring'!C25+'Tryg Forsikring'!C25</f>
        <v>35712</v>
      </c>
      <c r="D25" s="27" t="str">
        <f>IF($A$1=4,IF(B25=0, "    ---- ", IF(ABS(ROUND(100/B25*C25-100,1))&lt;999,ROUND(100/B25*C25-100,1),IF(ROUND(100/B25*C25-100,1)&gt;999,999,-999))),"")</f>
        <v xml:space="preserve">    ---- </v>
      </c>
      <c r="E25" s="44">
        <f>'ACE European Group'!F25+'Danica Pensjonsforsikring'!F25+'DNB Livsforsikring'!F25+'Eika Forsikring AS'!F25+'Frende Livsforsikring'!F25+'Frende Skadeforsikring'!F25+'Gjensidige Forsikring'!F25+'Gjensidige Pensjon'!F25+'Handelsbanken Liv'!F25+'If Skadeforsikring NUF'!F25+KLP!F25+'KLP Bedriftspensjon AS'!F25+'KLP Skadeforsikring AS'!F25+'Landbruksforsikring AS'!F25+'NEMI Forsikring'!F25+'Nordea Liv '!F25+'Oslo Pensjonsforsikring'!F25+'Protector Forsikring'!F25+'SHB Liv'!F25+'Sparebank 1'!F25+'Storebrand Livsforsikring'!F25+'Telenor Forsikring'!F25+'Tryg Forsikring'!F25</f>
        <v>0</v>
      </c>
      <c r="F25" s="44">
        <f>'ACE European Group'!G25+'Danica Pensjonsforsikring'!G25+'DNB Livsforsikring'!G25+'Eika Forsikring AS'!G25+'Frende Livsforsikring'!G25+'Frende Skadeforsikring'!G25+'Gjensidige Forsikring'!G25+'Gjensidige Pensjon'!G25+'Handelsbanken Liv'!G25+'If Skadeforsikring NUF'!G25+KLP!G25+'KLP Bedriftspensjon AS'!G25+'KLP Skadeforsikring AS'!G25+'Landbruksforsikring AS'!G25+'NEMI Forsikring'!G25+'Nordea Liv '!G25+'Oslo Pensjonsforsikring'!G25+'Protector Forsikring'!G25+'SHB Liv'!G25+'Sparebank 1'!G25+'Storebrand Livsforsikring'!G25+'Telenor Forsikring'!G25+'Tryg Forsikring'!G25</f>
        <v>54453.116110000003</v>
      </c>
      <c r="G25" s="165" t="str">
        <f>IF($A$1=4,IF(E25=0, "    ---- ", IF(ABS(ROUND(100/E25*F25-100,1))&lt;999,ROUND(100/E25*F25-100,1),IF(ROUND(100/E25*F25-100,1)&gt;999,999,-999))),"")</f>
        <v xml:space="preserve">    ---- </v>
      </c>
      <c r="H25" s="234">
        <f t="shared" si="8"/>
        <v>0</v>
      </c>
      <c r="I25" s="44">
        <f t="shared" si="6"/>
        <v>90165.116110000003</v>
      </c>
      <c r="J25" s="27" t="str">
        <f t="shared" si="7"/>
        <v xml:space="preserve">    ---- </v>
      </c>
    </row>
    <row r="26" spans="1:11" ht="15.75" customHeight="1" x14ac:dyDescent="0.2">
      <c r="A26" s="698" t="s">
        <v>395</v>
      </c>
      <c r="B26" s="44">
        <f>'ACE European Group'!B26+'Danica Pensjonsforsikring'!B26+'DNB Livsforsikring'!B26+'Eika Forsikring AS'!B26+'Frende Livsforsikring'!B26+'Frende Skadeforsikring'!B26+'Gjensidige Forsikring'!B26+'Gjensidige Pensjon'!B26+'Handelsbanken Liv'!B26+'If Skadeforsikring NUF'!B26+KLP!B26+'KLP Bedriftspensjon AS'!B26+'KLP Skadeforsikring AS'!B26+'Landbruksforsikring AS'!B26+'NEMI Forsikring'!B26+'Nordea Liv '!B26+'Oslo Pensjonsforsikring'!B26+'Protector Forsikring'!B26+'SHB Liv'!B26+'Sparebank 1'!B26+'Storebrand Livsforsikring'!B26+'Telenor Forsikring'!B26+'Tryg Forsikring'!B26</f>
        <v>0</v>
      </c>
      <c r="C26" s="44">
        <f>'ACE European Group'!C26+'Danica Pensjonsforsikring'!C26+'DNB Livsforsikring'!C26+'Eika Forsikring AS'!C26+'Frende Livsforsikring'!C26+'Frende Skadeforsikring'!C26+'Gjensidige Forsikring'!C26+'Gjensidige Pensjon'!C26+'Handelsbanken Liv'!C26+'If Skadeforsikring NUF'!C26+KLP!C26+'KLP Bedriftspensjon AS'!C26+'KLP Skadeforsikring AS'!C26+'Landbruksforsikring AS'!C26+'NEMI Forsikring'!C26+'Nordea Liv '!C26+'Oslo Pensjonsforsikring'!C26+'Protector Forsikring'!C26+'SHB Liv'!C26+'Sparebank 1'!C26+'Storebrand Livsforsikring'!C26+'Telenor Forsikring'!C26+'Tryg Forsikring'!C26</f>
        <v>0</v>
      </c>
      <c r="D26" s="27" t="str">
        <f>IF($A$1=4,IF(B26=0, "    ---- ", IF(ABS(ROUND(100/B26*C26-100,1))&lt;999,ROUND(100/B26*C26-100,1),IF(ROUND(100/B26*C26-100,1)&gt;999,999,-999))),"")</f>
        <v xml:space="preserve">    ---- </v>
      </c>
      <c r="E26" s="44">
        <f>'ACE European Group'!F26+'Danica Pensjonsforsikring'!F26+'DNB Livsforsikring'!F26+'Eika Forsikring AS'!F26+'Frende Livsforsikring'!F26+'Frende Skadeforsikring'!F26+'Gjensidige Forsikring'!F26+'Gjensidige Pensjon'!F26+'Handelsbanken Liv'!F26+'If Skadeforsikring NUF'!F26+KLP!F26+'KLP Bedriftspensjon AS'!F26+'KLP Skadeforsikring AS'!F26+'Landbruksforsikring AS'!F26+'NEMI Forsikring'!F26+'Nordea Liv '!F26+'Oslo Pensjonsforsikring'!F26+'Protector Forsikring'!F26+'SHB Liv'!F26+'Sparebank 1'!F26+'Storebrand Livsforsikring'!F26+'Telenor Forsikring'!F26+'Tryg Forsikring'!F26</f>
        <v>0</v>
      </c>
      <c r="F26" s="44">
        <f>'ACE European Group'!G26+'Danica Pensjonsforsikring'!G26+'DNB Livsforsikring'!G26+'Eika Forsikring AS'!G26+'Frende Livsforsikring'!G26+'Frende Skadeforsikring'!G26+'Gjensidige Forsikring'!G26+'Gjensidige Pensjon'!G26+'Handelsbanken Liv'!G26+'If Skadeforsikring NUF'!G26+KLP!G26+'KLP Bedriftspensjon AS'!G26+'KLP Skadeforsikring AS'!G26+'Landbruksforsikring AS'!G26+'NEMI Forsikring'!G26+'Nordea Liv '!G26+'Oslo Pensjonsforsikring'!G26+'Protector Forsikring'!G26+'SHB Liv'!G26+'Sparebank 1'!G26+'Storebrand Livsforsikring'!G26+'Telenor Forsikring'!G26+'Tryg Forsikring'!G26</f>
        <v>370437.56078000006</v>
      </c>
      <c r="G26" s="165" t="str">
        <f>IF($A$1=4,IF(E26=0, "    ---- ", IF(ABS(ROUND(100/E26*F26-100,1))&lt;999,ROUND(100/E26*F26-100,1),IF(ROUND(100/E26*F26-100,1)&gt;999,999,-999))),"")</f>
        <v xml:space="preserve">    ---- </v>
      </c>
      <c r="H26" s="234">
        <f>SUM(B26,E26)</f>
        <v>0</v>
      </c>
      <c r="I26" s="44">
        <f>SUM(C26,F26)</f>
        <v>370437.56078000006</v>
      </c>
      <c r="J26" s="27" t="str">
        <f>IF(H26=0, "    ---- ", IF(ABS(ROUND(100/H26*I26-100,1))&lt;999,ROUND(100/H26*I26-100,1),IF(ROUND(100/H26*I26-100,1)&gt;999,999,-999)))</f>
        <v xml:space="preserve">    ---- </v>
      </c>
    </row>
    <row r="27" spans="1:11" ht="15.75" customHeight="1" x14ac:dyDescent="0.2">
      <c r="A27" s="297" t="s">
        <v>11</v>
      </c>
      <c r="B27" s="44">
        <f>'ACE European Group'!B27+'Danica Pensjonsforsikring'!B27+'DNB Livsforsikring'!B27+'Eika Forsikring AS'!B27+'Frende Livsforsikring'!B27+'Frende Skadeforsikring'!B27+'Gjensidige Forsikring'!B27+'Gjensidige Pensjon'!B27+'Handelsbanken Liv'!B27+'If Skadeforsikring NUF'!B27+KLP!B27+'KLP Bedriftspensjon AS'!B27+'KLP Skadeforsikring AS'!B27+'Landbruksforsikring AS'!B27+'NEMI Forsikring'!B27+'Nordea Liv '!B27+'Oslo Pensjonsforsikring'!B27+'Protector Forsikring'!B27+'SHB Liv'!B27+'Sparebank 1'!B27+'Storebrand Livsforsikring'!B27+'Telenor Forsikring'!B27+'Tryg Forsikring'!B27</f>
        <v>0</v>
      </c>
      <c r="C27" s="44">
        <f>'ACE European Group'!C27+'Danica Pensjonsforsikring'!C27+'DNB Livsforsikring'!C27+'Eika Forsikring AS'!C27+'Frende Livsforsikring'!C27+'Frende Skadeforsikring'!C27+'Gjensidige Forsikring'!C27+'Gjensidige Pensjon'!C27+'Handelsbanken Liv'!C27+'If Skadeforsikring NUF'!C27+KLP!C27+'KLP Bedriftspensjon AS'!C27+'KLP Skadeforsikring AS'!C27+'Landbruksforsikring AS'!C27+'NEMI Forsikring'!C27+'Nordea Liv '!C27+'Oslo Pensjonsforsikring'!C27+'Protector Forsikring'!C27+'SHB Liv'!C27+'Sparebank 1'!C27+'Storebrand Livsforsikring'!C27+'Telenor Forsikring'!C27+'Tryg Forsikring'!C27</f>
        <v>0</v>
      </c>
      <c r="D27" s="27"/>
      <c r="E27" s="44">
        <f>'ACE European Group'!F27+'Danica Pensjonsforsikring'!F27+'DNB Livsforsikring'!F27+'Eika Forsikring AS'!F27+'Frende Livsforsikring'!F27+'Frende Skadeforsikring'!F27+'Gjensidige Forsikring'!F27+'Gjensidige Pensjon'!F27+'Handelsbanken Liv'!F27+'If Skadeforsikring NUF'!F27+KLP!F27+'KLP Bedriftspensjon AS'!F27+'KLP Skadeforsikring AS'!F27+'Landbruksforsikring AS'!F27+'NEMI Forsikring'!F27+'Nordea Liv '!F27+'Oslo Pensjonsforsikring'!F27+'Protector Forsikring'!F27+'SHB Liv'!F27+'Sparebank 1'!F27+'Storebrand Livsforsikring'!F27+'Telenor Forsikring'!F27+'Tryg Forsikring'!F27</f>
        <v>0</v>
      </c>
      <c r="F27" s="44">
        <f>'ACE European Group'!G27+'Danica Pensjonsforsikring'!G27+'DNB Livsforsikring'!G27+'Eika Forsikring AS'!G27+'Frende Livsforsikring'!G27+'Frende Skadeforsikring'!G27+'Gjensidige Forsikring'!G27+'Gjensidige Pensjon'!G27+'Handelsbanken Liv'!G27+'If Skadeforsikring NUF'!G27+KLP!G27+'KLP Bedriftspensjon AS'!G27+'KLP Skadeforsikring AS'!G27+'Landbruksforsikring AS'!G27+'NEMI Forsikring'!G27+'Nordea Liv '!G27+'Oslo Pensjonsforsikring'!G27+'Protector Forsikring'!G27+'SHB Liv'!G27+'Sparebank 1'!G27+'Storebrand Livsforsikring'!G27+'Telenor Forsikring'!G27+'Tryg Forsikring'!G27</f>
        <v>0</v>
      </c>
      <c r="G27" s="165"/>
      <c r="H27" s="234">
        <f t="shared" si="8"/>
        <v>0</v>
      </c>
      <c r="I27" s="44">
        <f t="shared" si="6"/>
        <v>0</v>
      </c>
      <c r="J27" s="27"/>
    </row>
    <row r="28" spans="1:11" ht="15.75" customHeight="1" x14ac:dyDescent="0.2">
      <c r="A28" s="49" t="s">
        <v>272</v>
      </c>
      <c r="B28" s="44">
        <f>'ACE European Group'!B28+'Danica Pensjonsforsikring'!B28+'DNB Livsforsikring'!B28+'Eika Forsikring AS'!B28+'Frende Livsforsikring'!B28+'Frende Skadeforsikring'!B28+'Gjensidige Forsikring'!B28+'Gjensidige Pensjon'!B28+'Handelsbanken Liv'!B28+'If Skadeforsikring NUF'!B28+KLP!B28+'KLP Bedriftspensjon AS'!B28+'KLP Skadeforsikring AS'!B28+'Landbruksforsikring AS'!B28+'NEMI Forsikring'!B28+'Nordea Liv '!B28+'Oslo Pensjonsforsikring'!B28+'Protector Forsikring'!B28+'SHB Liv'!B28+'Sparebank 1'!B28+'Storebrand Livsforsikring'!B28+'Telenor Forsikring'!B28+'Tryg Forsikring'!B28</f>
        <v>1031582.7887708102</v>
      </c>
      <c r="C28" s="44">
        <f>'ACE European Group'!C28+'Danica Pensjonsforsikring'!C28+'DNB Livsforsikring'!C28+'Eika Forsikring AS'!C28+'Frende Livsforsikring'!C28+'Frende Skadeforsikring'!C28+'Gjensidige Forsikring'!C28+'Gjensidige Pensjon'!C28+'Handelsbanken Liv'!C28+'If Skadeforsikring NUF'!C28+KLP!C28+'KLP Bedriftspensjon AS'!C28+'KLP Skadeforsikring AS'!C28+'Landbruksforsikring AS'!C28+'NEMI Forsikring'!C28+'Nordea Liv '!C28+'Oslo Pensjonsforsikring'!C28+'Protector Forsikring'!C28+'SHB Liv'!C28+'Sparebank 1'!C28+'Storebrand Livsforsikring'!C28+'Telenor Forsikring'!C28+'Tryg Forsikring'!C28</f>
        <v>1092836.0286224226</v>
      </c>
      <c r="D28" s="23">
        <f t="shared" si="5"/>
        <v>5.9</v>
      </c>
      <c r="E28" s="187"/>
      <c r="F28" s="187"/>
      <c r="G28" s="165"/>
      <c r="H28" s="234">
        <f t="shared" si="8"/>
        <v>1031582.7887708102</v>
      </c>
      <c r="I28" s="44">
        <f t="shared" si="6"/>
        <v>1092836.0286224226</v>
      </c>
      <c r="J28" s="23">
        <f t="shared" si="7"/>
        <v>5.9</v>
      </c>
      <c r="K28" s="3"/>
    </row>
    <row r="29" spans="1:11" s="421" customFormat="1" ht="15.75" customHeight="1" x14ac:dyDescent="0.2">
      <c r="A29" s="39" t="s">
        <v>386</v>
      </c>
      <c r="B29" s="236">
        <f>'ACE European Group'!B29+'Danica Pensjonsforsikring'!B29+'DNB Livsforsikring'!B29+'Eika Forsikring AS'!B29+'Frende Livsforsikring'!B29+'Frende Skadeforsikring'!B29+'Gjensidige Forsikring'!B29+'Gjensidige Pensjon'!B29+'Handelsbanken Liv'!B29+'If Skadeforsikring NUF'!B29+KLP!B29+'KLP Bedriftspensjon AS'!B29+'KLP Skadeforsikring AS'!B29+'Landbruksforsikring AS'!B29+'NEMI Forsikring'!B29+'Nordea Liv '!B29+'Oslo Pensjonsforsikring'!B29+'Protector Forsikring'!B29+'SHB Liv'!B29+'Sparebank 1'!B29+'Storebrand Livsforsikring'!B29+'Telenor Forsikring'!B29+'Tryg Forsikring'!B29</f>
        <v>51050155.75711979</v>
      </c>
      <c r="C29" s="236">
        <f>'ACE European Group'!C29+'Danica Pensjonsforsikring'!C29+'DNB Livsforsikring'!C29+'Eika Forsikring AS'!C29+'Frende Livsforsikring'!C29+'Frende Skadeforsikring'!C29+'Gjensidige Forsikring'!C29+'Gjensidige Pensjon'!C29+'Handelsbanken Liv'!C29+'If Skadeforsikring NUF'!C29+KLP!C29+'KLP Bedriftspensjon AS'!C29+'KLP Skadeforsikring AS'!C29+'Landbruksforsikring AS'!C29+'NEMI Forsikring'!C29+'Nordea Liv '!C29+'Oslo Pensjonsforsikring'!C29+'Protector Forsikring'!C29+'SHB Liv'!C29+'Sparebank 1'!C29+'Storebrand Livsforsikring'!C29+'Telenor Forsikring'!C29+'Tryg Forsikring'!C29</f>
        <v>49473380.099160001</v>
      </c>
      <c r="D29" s="24">
        <f t="shared" si="5"/>
        <v>-3.1</v>
      </c>
      <c r="E29" s="309">
        <f>'ACE European Group'!F29+'Danica Pensjonsforsikring'!F29+'DNB Livsforsikring'!F29+'Eika Forsikring AS'!F29+'Frende Livsforsikring'!F29+'Frende Skadeforsikring'!F29+'Gjensidige Forsikring'!F29+'Gjensidige Pensjon'!F29+'Handelsbanken Liv'!F29+'If Skadeforsikring NUF'!F29+KLP!F29+'KLP Bedriftspensjon AS'!F29+'KLP Skadeforsikring AS'!F29+'Landbruksforsikring AS'!F29+'NEMI Forsikring'!F29+'Nordea Liv '!F29+'Oslo Pensjonsforsikring'!F29+'Protector Forsikring'!F29+'SHB Liv'!F29+'Sparebank 1'!F29+'Storebrand Livsforsikring'!F29+'Telenor Forsikring'!F29+'Tryg Forsikring'!F29</f>
        <v>19636367.939539999</v>
      </c>
      <c r="F29" s="309">
        <f>'ACE European Group'!G29+'Danica Pensjonsforsikring'!G29+'DNB Livsforsikring'!G29+'Eika Forsikring AS'!G29+'Frende Livsforsikring'!G29+'Frende Skadeforsikring'!G29+'Gjensidige Forsikring'!G29+'Gjensidige Pensjon'!G29+'Handelsbanken Liv'!G29+'If Skadeforsikring NUF'!G29+KLP!G29+'KLP Bedriftspensjon AS'!G29+'KLP Skadeforsikring AS'!G29+'Landbruksforsikring AS'!G29+'NEMI Forsikring'!G29+'Nordea Liv '!G29+'Oslo Pensjonsforsikring'!G29+'Protector Forsikring'!G29+'SHB Liv'!G29+'Sparebank 1'!G29+'Storebrand Livsforsikring'!G29+'Telenor Forsikring'!G29+'Tryg Forsikring'!G29</f>
        <v>20370842.341710001</v>
      </c>
      <c r="G29" s="170">
        <f>IF(E29=0, "    ---- ", IF(ABS(ROUND(100/E29*F29-100,1))&lt;999,ROUND(100/E29*F29-100,1),IF(ROUND(100/E29*F29-100,1)&gt;999,999,-999)))</f>
        <v>3.7</v>
      </c>
      <c r="H29" s="309">
        <f t="shared" si="8"/>
        <v>70686523.696659788</v>
      </c>
      <c r="I29" s="236">
        <f t="shared" si="6"/>
        <v>69844222.440870002</v>
      </c>
      <c r="J29" s="24">
        <f t="shared" si="7"/>
        <v>-1.2</v>
      </c>
    </row>
    <row r="30" spans="1:11" s="3" customFormat="1" ht="15.75" customHeight="1" x14ac:dyDescent="0.2">
      <c r="A30" s="698" t="s">
        <v>392</v>
      </c>
      <c r="B30" s="44">
        <f>'ACE European Group'!B30+'Danica Pensjonsforsikring'!B30+'DNB Livsforsikring'!B30+'Eika Forsikring AS'!B30+'Frende Livsforsikring'!B30+'Frende Skadeforsikring'!B30+'Gjensidige Forsikring'!B30+'Gjensidige Pensjon'!B30+'Handelsbanken Liv'!B30+'If Skadeforsikring NUF'!B30+KLP!B30+'KLP Bedriftspensjon AS'!B30+'KLP Skadeforsikring AS'!B30+'Landbruksforsikring AS'!B30+'NEMI Forsikring'!B30+'Nordea Liv '!B30+'Oslo Pensjonsforsikring'!B30+'Protector Forsikring'!B30+'SHB Liv'!B30+'Sparebank 1'!B30+'Storebrand Livsforsikring'!B30+'Telenor Forsikring'!B30+'Tryg Forsikring'!B30</f>
        <v>0</v>
      </c>
      <c r="C30" s="44">
        <f>'ACE European Group'!C30+'Danica Pensjonsforsikring'!C30+'DNB Livsforsikring'!C30+'Eika Forsikring AS'!C30+'Frende Livsforsikring'!C30+'Frende Skadeforsikring'!C30+'Gjensidige Forsikring'!C30+'Gjensidige Pensjon'!C30+'Handelsbanken Liv'!C30+'If Skadeforsikring NUF'!C30+KLP!C30+'KLP Bedriftspensjon AS'!C30+'KLP Skadeforsikring AS'!C30+'Landbruksforsikring AS'!C30+'NEMI Forsikring'!C30+'Nordea Liv '!C30+'Oslo Pensjonsforsikring'!C30+'Protector Forsikring'!C30+'SHB Liv'!C30+'Sparebank 1'!C30+'Storebrand Livsforsikring'!C30+'Telenor Forsikring'!C30+'Tryg Forsikring'!C30</f>
        <v>11809856.257649817</v>
      </c>
      <c r="D30" s="27" t="str">
        <f>IF($A$1=4,IF(B30=0, "    ---- ", IF(ABS(ROUND(100/B30*C30-100,1))&lt;999,ROUND(100/B30*C30-100,1),IF(ROUND(100/B30*C30-100,1)&gt;999,999,-999))),"")</f>
        <v xml:space="preserve">    ---- </v>
      </c>
      <c r="E30" s="44">
        <f>'ACE European Group'!F30+'Danica Pensjonsforsikring'!F30+'DNB Livsforsikring'!F30+'Eika Forsikring AS'!F30+'Frende Livsforsikring'!F30+'Frende Skadeforsikring'!F30+'Gjensidige Forsikring'!F30+'Gjensidige Pensjon'!F30+'Handelsbanken Liv'!F30+'If Skadeforsikring NUF'!F30+KLP!F30+'KLP Bedriftspensjon AS'!F30+'KLP Skadeforsikring AS'!F30+'Landbruksforsikring AS'!F30+'NEMI Forsikring'!F30+'Nordea Liv '!F30+'Oslo Pensjonsforsikring'!F30+'Protector Forsikring'!F30+'SHB Liv'!F30+'Sparebank 1'!F30+'Storebrand Livsforsikring'!F30+'Telenor Forsikring'!F30+'Tryg Forsikring'!F30</f>
        <v>0</v>
      </c>
      <c r="F30" s="44">
        <f>'ACE European Group'!G30+'Danica Pensjonsforsikring'!G30+'DNB Livsforsikring'!G30+'Eika Forsikring AS'!G30+'Frende Livsforsikring'!G30+'Frende Skadeforsikring'!G30+'Gjensidige Forsikring'!G30+'Gjensidige Pensjon'!G30+'Handelsbanken Liv'!G30+'If Skadeforsikring NUF'!G30+KLP!G30+'KLP Bedriftspensjon AS'!G30+'KLP Skadeforsikring AS'!G30+'Landbruksforsikring AS'!G30+'NEMI Forsikring'!G30+'Nordea Liv '!G30+'Oslo Pensjonsforsikring'!G30+'Protector Forsikring'!G30+'SHB Liv'!G30+'Sparebank 1'!G30+'Storebrand Livsforsikring'!G30+'Telenor Forsikring'!G30+'Tryg Forsikring'!G30</f>
        <v>4359288.1764800008</v>
      </c>
      <c r="G30" s="165" t="str">
        <f>IF($A$1=4,IF(E30=0, "    ---- ", IF(ABS(ROUND(100/E30*F30-100,1))&lt;999,ROUND(100/E30*F30-100,1),IF(ROUND(100/E30*F30-100,1)&gt;999,999,-999))),"")</f>
        <v xml:space="preserve">    ---- </v>
      </c>
      <c r="H30" s="234">
        <f t="shared" si="8"/>
        <v>0</v>
      </c>
      <c r="I30" s="44">
        <f t="shared" si="6"/>
        <v>16169144.434129817</v>
      </c>
      <c r="J30" s="23" t="str">
        <f t="shared" si="7"/>
        <v xml:space="preserve">    ---- </v>
      </c>
    </row>
    <row r="31" spans="1:11" s="3" customFormat="1" ht="15.75" customHeight="1" x14ac:dyDescent="0.2">
      <c r="A31" s="698" t="s">
        <v>393</v>
      </c>
      <c r="B31" s="44">
        <f>'ACE European Group'!B31+'Danica Pensjonsforsikring'!B31+'DNB Livsforsikring'!B31+'Eika Forsikring AS'!B31+'Frende Livsforsikring'!B31+'Frende Skadeforsikring'!B31+'Gjensidige Forsikring'!B31+'Gjensidige Pensjon'!B31+'Handelsbanken Liv'!B31+'If Skadeforsikring NUF'!B31+KLP!B31+'KLP Bedriftspensjon AS'!B31+'KLP Skadeforsikring AS'!B31+'Landbruksforsikring AS'!B31+'NEMI Forsikring'!B31+'Nordea Liv '!B31+'Oslo Pensjonsforsikring'!B31+'Protector Forsikring'!B31+'SHB Liv'!B31+'Sparebank 1'!B31+'Storebrand Livsforsikring'!B31+'Telenor Forsikring'!B31+'Tryg Forsikring'!B31</f>
        <v>0</v>
      </c>
      <c r="C31" s="44">
        <f>'ACE European Group'!C31+'Danica Pensjonsforsikring'!C31+'DNB Livsforsikring'!C31+'Eika Forsikring AS'!C31+'Frende Livsforsikring'!C31+'Frende Skadeforsikring'!C31+'Gjensidige Forsikring'!C31+'Gjensidige Pensjon'!C31+'Handelsbanken Liv'!C31+'If Skadeforsikring NUF'!C31+KLP!C31+'KLP Bedriftspensjon AS'!C31+'KLP Skadeforsikring AS'!C31+'Landbruksforsikring AS'!C31+'NEMI Forsikring'!C31+'Nordea Liv '!C31+'Oslo Pensjonsforsikring'!C31+'Protector Forsikring'!C31+'SHB Liv'!C31+'Sparebank 1'!C31+'Storebrand Livsforsikring'!C31+'Telenor Forsikring'!C31+'Tryg Forsikring'!C31</f>
        <v>34778276.79151018</v>
      </c>
      <c r="D31" s="27" t="str">
        <f>IF($A$1=4,IF(B31=0, "    ---- ", IF(ABS(ROUND(100/B31*C31-100,1))&lt;999,ROUND(100/B31*C31-100,1),IF(ROUND(100/B31*C31-100,1)&gt;999,999,-999))),"")</f>
        <v xml:space="preserve">    ---- </v>
      </c>
      <c r="E31" s="44">
        <f>'ACE European Group'!F31+'Danica Pensjonsforsikring'!F31+'DNB Livsforsikring'!F31+'Eika Forsikring AS'!F31+'Frende Livsforsikring'!F31+'Frende Skadeforsikring'!F31+'Gjensidige Forsikring'!F31+'Gjensidige Pensjon'!F31+'Handelsbanken Liv'!F31+'If Skadeforsikring NUF'!F31+KLP!F31+'KLP Bedriftspensjon AS'!F31+'KLP Skadeforsikring AS'!F31+'Landbruksforsikring AS'!F31+'NEMI Forsikring'!F31+'Nordea Liv '!F31+'Oslo Pensjonsforsikring'!F31+'Protector Forsikring'!F31+'SHB Liv'!F31+'Sparebank 1'!F31+'Storebrand Livsforsikring'!F31+'Telenor Forsikring'!F31+'Tryg Forsikring'!F31</f>
        <v>0</v>
      </c>
      <c r="F31" s="44">
        <f>'ACE European Group'!G31+'Danica Pensjonsforsikring'!G31+'DNB Livsforsikring'!G31+'Eika Forsikring AS'!G31+'Frende Livsforsikring'!G31+'Frende Skadeforsikring'!G31+'Gjensidige Forsikring'!G31+'Gjensidige Pensjon'!G31+'Handelsbanken Liv'!G31+'If Skadeforsikring NUF'!G31+KLP!G31+'KLP Bedriftspensjon AS'!G31+'KLP Skadeforsikring AS'!G31+'Landbruksforsikring AS'!G31+'NEMI Forsikring'!G31+'Nordea Liv '!G31+'Oslo Pensjonsforsikring'!G31+'Protector Forsikring'!G31+'SHB Liv'!G31+'Sparebank 1'!G31+'Storebrand Livsforsikring'!G31+'Telenor Forsikring'!G31+'Tryg Forsikring'!G31</f>
        <v>10596871.87968</v>
      </c>
      <c r="G31" s="165" t="str">
        <f>IF($A$1=4,IF(E31=0, "    ---- ", IF(ABS(ROUND(100/E31*F31-100,1))&lt;999,ROUND(100/E31*F31-100,1),IF(ROUND(100/E31*F31-100,1)&gt;999,999,-999))),"")</f>
        <v xml:space="preserve">    ---- </v>
      </c>
      <c r="H31" s="234">
        <f t="shared" si="8"/>
        <v>0</v>
      </c>
      <c r="I31" s="44">
        <f t="shared" si="6"/>
        <v>45375148.67119018</v>
      </c>
      <c r="J31" s="23" t="str">
        <f t="shared" si="7"/>
        <v xml:space="preserve">    ---- </v>
      </c>
    </row>
    <row r="32" spans="1:11" ht="15.75" customHeight="1" x14ac:dyDescent="0.2">
      <c r="A32" s="698" t="s">
        <v>394</v>
      </c>
      <c r="B32" s="44">
        <f>'ACE European Group'!B32+'Danica Pensjonsforsikring'!B32+'DNB Livsforsikring'!B32+'Eika Forsikring AS'!B32+'Frende Livsforsikring'!B32+'Frende Skadeforsikring'!B32+'Gjensidige Forsikring'!B32+'Gjensidige Pensjon'!B32+'Handelsbanken Liv'!B32+'If Skadeforsikring NUF'!B32+KLP!B32+'KLP Bedriftspensjon AS'!B32+'KLP Skadeforsikring AS'!B32+'Landbruksforsikring AS'!B32+'NEMI Forsikring'!B32+'Nordea Liv '!B32+'Oslo Pensjonsforsikring'!B32+'Protector Forsikring'!B32+'SHB Liv'!B32+'Sparebank 1'!B32+'Storebrand Livsforsikring'!B32+'Telenor Forsikring'!B32+'Tryg Forsikring'!B32</f>
        <v>0</v>
      </c>
      <c r="C32" s="44">
        <f>'ACE European Group'!C32+'Danica Pensjonsforsikring'!C32+'DNB Livsforsikring'!C32+'Eika Forsikring AS'!C32+'Frende Livsforsikring'!C32+'Frende Skadeforsikring'!C32+'Gjensidige Forsikring'!C32+'Gjensidige Pensjon'!C32+'Handelsbanken Liv'!C32+'If Skadeforsikring NUF'!C32+KLP!C32+'KLP Bedriftspensjon AS'!C32+'KLP Skadeforsikring AS'!C32+'Landbruksforsikring AS'!C32+'NEMI Forsikring'!C32+'Nordea Liv '!C32+'Oslo Pensjonsforsikring'!C32+'Protector Forsikring'!C32+'SHB Liv'!C32+'Sparebank 1'!C32+'Storebrand Livsforsikring'!C32+'Telenor Forsikring'!C32+'Tryg Forsikring'!C32</f>
        <v>1333072.2379999999</v>
      </c>
      <c r="D32" s="27" t="str">
        <f>IF($A$1=4,IF(B32=0, "    ---- ", IF(ABS(ROUND(100/B32*C32-100,1))&lt;999,ROUND(100/B32*C32-100,1),IF(ROUND(100/B32*C32-100,1)&gt;999,999,-999))),"")</f>
        <v xml:space="preserve">    ---- </v>
      </c>
      <c r="E32" s="44">
        <f>'ACE European Group'!F32+'Danica Pensjonsforsikring'!F32+'DNB Livsforsikring'!F32+'Eika Forsikring AS'!F32+'Frende Livsforsikring'!F32+'Frende Skadeforsikring'!F32+'Gjensidige Forsikring'!F32+'Gjensidige Pensjon'!F32+'Handelsbanken Liv'!F32+'If Skadeforsikring NUF'!F32+KLP!F32+'KLP Bedriftspensjon AS'!F32+'KLP Skadeforsikring AS'!F32+'Landbruksforsikring AS'!F32+'NEMI Forsikring'!F32+'Nordea Liv '!F32+'Oslo Pensjonsforsikring'!F32+'Protector Forsikring'!F32+'SHB Liv'!F32+'Sparebank 1'!F32+'Storebrand Livsforsikring'!F32+'Telenor Forsikring'!F32+'Tryg Forsikring'!F32</f>
        <v>0</v>
      </c>
      <c r="F32" s="44">
        <f>'ACE European Group'!G32+'Danica Pensjonsforsikring'!G32+'DNB Livsforsikring'!G32+'Eika Forsikring AS'!G32+'Frende Livsforsikring'!G32+'Frende Skadeforsikring'!G32+'Gjensidige Forsikring'!G32+'Gjensidige Pensjon'!G32+'Handelsbanken Liv'!G32+'If Skadeforsikring NUF'!G32+KLP!G32+'KLP Bedriftspensjon AS'!G32+'KLP Skadeforsikring AS'!G32+'Landbruksforsikring AS'!G32+'NEMI Forsikring'!G32+'Nordea Liv '!G32+'Oslo Pensjonsforsikring'!G32+'Protector Forsikring'!G32+'SHB Liv'!G32+'Sparebank 1'!G32+'Storebrand Livsforsikring'!G32+'Telenor Forsikring'!G32+'Tryg Forsikring'!G32</f>
        <v>4174017.3653799999</v>
      </c>
      <c r="G32" s="165" t="str">
        <f>IF($A$1=4,IF(E32=0, "    ---- ", IF(ABS(ROUND(100/E32*F32-100,1))&lt;999,ROUND(100/E32*F32-100,1),IF(ROUND(100/E32*F32-100,1)&gt;999,999,-999))),"")</f>
        <v xml:space="preserve">    ---- </v>
      </c>
      <c r="H32" s="234">
        <f t="shared" si="8"/>
        <v>0</v>
      </c>
      <c r="I32" s="44">
        <f t="shared" si="6"/>
        <v>5507089.6033800002</v>
      </c>
      <c r="J32" s="24" t="str">
        <f t="shared" si="7"/>
        <v xml:space="preserve">    ---- </v>
      </c>
    </row>
    <row r="33" spans="1:10" ht="15.75" customHeight="1" x14ac:dyDescent="0.2">
      <c r="A33" s="698" t="s">
        <v>395</v>
      </c>
      <c r="B33" s="44">
        <f>'ACE European Group'!B33+'Danica Pensjonsforsikring'!B33+'DNB Livsforsikring'!B33+'Eika Forsikring AS'!B33+'Frende Livsforsikring'!B33+'Frende Skadeforsikring'!B33+'Gjensidige Forsikring'!B33+'Gjensidige Pensjon'!B33+'Handelsbanken Liv'!B33+'If Skadeforsikring NUF'!B33+KLP!B33+'KLP Bedriftspensjon AS'!B33+'KLP Skadeforsikring AS'!B33+'Landbruksforsikring AS'!B33+'NEMI Forsikring'!B33+'Nordea Liv '!B33+'Oslo Pensjonsforsikring'!B33+'Protector Forsikring'!B33+'SHB Liv'!B33+'Sparebank 1'!B33+'Storebrand Livsforsikring'!B33+'Telenor Forsikring'!B33+'Tryg Forsikring'!B33</f>
        <v>0</v>
      </c>
      <c r="C33" s="44">
        <f>'ACE European Group'!C33+'Danica Pensjonsforsikring'!C33+'DNB Livsforsikring'!C33+'Eika Forsikring AS'!C33+'Frende Livsforsikring'!C33+'Frende Skadeforsikring'!C33+'Gjensidige Forsikring'!C33+'Gjensidige Pensjon'!C33+'Handelsbanken Liv'!C33+'If Skadeforsikring NUF'!C33+KLP!C33+'KLP Bedriftspensjon AS'!C33+'KLP Skadeforsikring AS'!C33+'Landbruksforsikring AS'!C33+'NEMI Forsikring'!C33+'Nordea Liv '!C33+'Oslo Pensjonsforsikring'!C33+'Protector Forsikring'!C33+'SHB Liv'!C33+'Sparebank 1'!C33+'Storebrand Livsforsikring'!C33+'Telenor Forsikring'!C33+'Tryg Forsikring'!C33</f>
        <v>0</v>
      </c>
      <c r="D33" s="27"/>
      <c r="E33" s="44">
        <f>'ACE European Group'!F33+'Danica Pensjonsforsikring'!F33+'DNB Livsforsikring'!F33+'Eika Forsikring AS'!F33+'Frende Livsforsikring'!F33+'Frende Skadeforsikring'!F33+'Gjensidige Forsikring'!F33+'Gjensidige Pensjon'!F33+'Handelsbanken Liv'!F33+'If Skadeforsikring NUF'!F33+KLP!F33+'KLP Bedriftspensjon AS'!F33+'KLP Skadeforsikring AS'!F33+'Landbruksforsikring AS'!F33+'NEMI Forsikring'!F33+'Nordea Liv '!F33+'Oslo Pensjonsforsikring'!F33+'Protector Forsikring'!F33+'SHB Liv'!F33+'Sparebank 1'!F33+'Storebrand Livsforsikring'!F33+'Telenor Forsikring'!F33+'Tryg Forsikring'!F33</f>
        <v>0</v>
      </c>
      <c r="F33" s="44">
        <f>'ACE European Group'!G33+'Danica Pensjonsforsikring'!G33+'DNB Livsforsikring'!G33+'Eika Forsikring AS'!G33+'Frende Livsforsikring'!G33+'Frende Skadeforsikring'!G33+'Gjensidige Forsikring'!G33+'Gjensidige Pensjon'!G33+'Handelsbanken Liv'!G33+'If Skadeforsikring NUF'!G33+KLP!G33+'KLP Bedriftspensjon AS'!G33+'KLP Skadeforsikring AS'!G33+'Landbruksforsikring AS'!G33+'NEMI Forsikring'!G33+'Nordea Liv '!G33+'Oslo Pensjonsforsikring'!G33+'Protector Forsikring'!G33+'SHB Liv'!G33+'Sparebank 1'!G33+'Storebrand Livsforsikring'!G33+'Telenor Forsikring'!G33+'Tryg Forsikring'!G33</f>
        <v>1240664.9201700001</v>
      </c>
      <c r="G33" s="165" t="str">
        <f>IF($A$1=4,IF(E33=0, "    ---- ", IF(ABS(ROUND(100/E33*F33-100,1))&lt;999,ROUND(100/E33*F33-100,1),IF(ROUND(100/E33*F33-100,1)&gt;999,999,-999))),"")</f>
        <v xml:space="preserve">    ---- </v>
      </c>
      <c r="H33" s="234">
        <f>SUM(B33,E33)</f>
        <v>0</v>
      </c>
      <c r="I33" s="44">
        <f>SUM(C33,F33)</f>
        <v>1240664.9201700001</v>
      </c>
      <c r="J33" s="24" t="str">
        <f>IF(H33=0, "    ---- ", IF(ABS(ROUND(100/H33*I33-100,1))&lt;999,ROUND(100/H33*I33-100,1),IF(ROUND(100/H33*I33-100,1)&gt;999,999,-999)))</f>
        <v xml:space="preserve">    ---- </v>
      </c>
    </row>
    <row r="34" spans="1:10" s="43" customFormat="1" ht="15.75" customHeight="1" x14ac:dyDescent="0.2">
      <c r="A34" s="39" t="s">
        <v>384</v>
      </c>
      <c r="B34" s="236">
        <f>'ACE European Group'!B34+'Danica Pensjonsforsikring'!B34+'DNB Livsforsikring'!B34+'Eika Forsikring AS'!B34+'Frende Livsforsikring'!B34+'Frende Skadeforsikring'!B34+'Gjensidige Forsikring'!B34+'Gjensidige Pensjon'!B34+'Handelsbanken Liv'!B34+'If Skadeforsikring NUF'!B34+KLP!B34+'KLP Bedriftspensjon AS'!B34+'KLP Skadeforsikring AS'!B34+'Landbruksforsikring AS'!B34+'NEMI Forsikring'!B34+'Nordea Liv '!B34+'Oslo Pensjonsforsikring'!B34+'Protector Forsikring'!B34+'SHB Liv'!B34+'Sparebank 1'!B34+'Storebrand Livsforsikring'!B34+'Telenor Forsikring'!B34+'Tryg Forsikring'!B34</f>
        <v>23479.014999999999</v>
      </c>
      <c r="C34" s="236">
        <f>'ACE European Group'!C34+'Danica Pensjonsforsikring'!C34+'DNB Livsforsikring'!C34+'Eika Forsikring AS'!C34+'Frende Livsforsikring'!C34+'Frende Skadeforsikring'!C34+'Gjensidige Forsikring'!C34+'Gjensidige Pensjon'!C34+'Handelsbanken Liv'!C34+'If Skadeforsikring NUF'!C34+KLP!C34+'KLP Bedriftspensjon AS'!C34+'KLP Skadeforsikring AS'!C34+'Landbruksforsikring AS'!C34+'NEMI Forsikring'!C34+'Nordea Liv '!C34+'Oslo Pensjonsforsikring'!C34+'Protector Forsikring'!C34+'SHB Liv'!C34+'Sparebank 1'!C34+'Storebrand Livsforsikring'!C34+'Telenor Forsikring'!C34+'Tryg Forsikring'!C34</f>
        <v>12336.792280000001</v>
      </c>
      <c r="D34" s="24">
        <f t="shared" si="5"/>
        <v>-47.5</v>
      </c>
      <c r="E34" s="309">
        <f>'ACE European Group'!F34+'Danica Pensjonsforsikring'!F34+'DNB Livsforsikring'!F34+'Eika Forsikring AS'!F34+'Frende Livsforsikring'!F34+'Frende Skadeforsikring'!F34+'Gjensidige Forsikring'!F34+'Gjensidige Pensjon'!F34+'Handelsbanken Liv'!F34+'If Skadeforsikring NUF'!F34+KLP!F34+'KLP Bedriftspensjon AS'!F34+'KLP Skadeforsikring AS'!F34+'Landbruksforsikring AS'!F34+'NEMI Forsikring'!F34+'Nordea Liv '!F34+'Oslo Pensjonsforsikring'!F34+'Protector Forsikring'!F34+'SHB Liv'!F34+'Sparebank 1'!F34+'Storebrand Livsforsikring'!F34+'Telenor Forsikring'!F34+'Tryg Forsikring'!F34</f>
        <v>18732.257140000002</v>
      </c>
      <c r="F34" s="309">
        <f>'ACE European Group'!G34+'Danica Pensjonsforsikring'!G34+'DNB Livsforsikring'!G34+'Eika Forsikring AS'!G34+'Frende Livsforsikring'!G34+'Frende Skadeforsikring'!G34+'Gjensidige Forsikring'!G34+'Gjensidige Pensjon'!G34+'Handelsbanken Liv'!G34+'If Skadeforsikring NUF'!G34+KLP!G34+'KLP Bedriftspensjon AS'!G34+'KLP Skadeforsikring AS'!G34+'Landbruksforsikring AS'!G34+'NEMI Forsikring'!G34+'Nordea Liv '!G34+'Oslo Pensjonsforsikring'!G34+'Protector Forsikring'!G34+'SHB Liv'!G34+'Sparebank 1'!G34+'Storebrand Livsforsikring'!G34+'Telenor Forsikring'!G34+'Tryg Forsikring'!G34</f>
        <v>27349.812709999998</v>
      </c>
      <c r="G34" s="170">
        <f>IF(E34=0, "    ---- ", IF(ABS(ROUND(100/E34*F34-100,1))&lt;999,ROUND(100/E34*F34-100,1),IF(ROUND(100/E34*F34-100,1)&gt;999,999,-999)))</f>
        <v>46</v>
      </c>
      <c r="H34" s="309">
        <f t="shared" si="8"/>
        <v>42211.272140000001</v>
      </c>
      <c r="I34" s="236">
        <f t="shared" si="6"/>
        <v>39686.60499</v>
      </c>
      <c r="J34" s="24">
        <f t="shared" si="7"/>
        <v>-6</v>
      </c>
    </row>
    <row r="35" spans="1:10" s="43" customFormat="1" ht="15.75" customHeight="1" x14ac:dyDescent="0.2">
      <c r="A35" s="39" t="s">
        <v>385</v>
      </c>
      <c r="B35" s="236">
        <f>'ACE European Group'!B35+'Danica Pensjonsforsikring'!B35+'DNB Livsforsikring'!B35+'Eika Forsikring AS'!B35+'Frende Livsforsikring'!B35+'Frende Skadeforsikring'!B35+'Gjensidige Forsikring'!B35+'Gjensidige Pensjon'!B35+'Handelsbanken Liv'!B35+'If Skadeforsikring NUF'!B35+KLP!B35+'KLP Bedriftspensjon AS'!B35+'KLP Skadeforsikring AS'!B35+'Landbruksforsikring AS'!B35+'NEMI Forsikring'!B35+'Nordea Liv '!B35+'Oslo Pensjonsforsikring'!B35+'Protector Forsikring'!B35+'SHB Liv'!B35+'Sparebank 1'!B35+'Storebrand Livsforsikring'!B35+'Telenor Forsikring'!B35+'Tryg Forsikring'!B35</f>
        <v>-31174.214189999999</v>
      </c>
      <c r="C35" s="236">
        <f>'ACE European Group'!C35+'Danica Pensjonsforsikring'!C35+'DNB Livsforsikring'!C35+'Eika Forsikring AS'!C35+'Frende Livsforsikring'!C35+'Frende Skadeforsikring'!C35+'Gjensidige Forsikring'!C35+'Gjensidige Pensjon'!C35+'Handelsbanken Liv'!C35+'If Skadeforsikring NUF'!C35+KLP!C35+'KLP Bedriftspensjon AS'!C35+'KLP Skadeforsikring AS'!C35+'Landbruksforsikring AS'!C35+'NEMI Forsikring'!C35+'Nordea Liv '!C35+'Oslo Pensjonsforsikring'!C35+'Protector Forsikring'!C35+'SHB Liv'!C35+'Sparebank 1'!C35+'Storebrand Livsforsikring'!C35+'Telenor Forsikring'!C35+'Tryg Forsikring'!C35</f>
        <v>-19215.964090000001</v>
      </c>
      <c r="D35" s="24">
        <f t="shared" si="5"/>
        <v>-38.4</v>
      </c>
      <c r="E35" s="309">
        <f>'ACE European Group'!F35+'Danica Pensjonsforsikring'!F35+'DNB Livsforsikring'!F35+'Eika Forsikring AS'!F35+'Frende Livsforsikring'!F35+'Frende Skadeforsikring'!F35+'Gjensidige Forsikring'!F35+'Gjensidige Pensjon'!F35+'Handelsbanken Liv'!F35+'If Skadeforsikring NUF'!F35+KLP!F35+'KLP Bedriftspensjon AS'!F35+'KLP Skadeforsikring AS'!F35+'Landbruksforsikring AS'!F35+'NEMI Forsikring'!F35+'Nordea Liv '!F35+'Oslo Pensjonsforsikring'!F35+'Protector Forsikring'!F35+'SHB Liv'!F35+'Sparebank 1'!F35+'Storebrand Livsforsikring'!F35+'Telenor Forsikring'!F35+'Tryg Forsikring'!F35</f>
        <v>65486.656130000003</v>
      </c>
      <c r="F35" s="309">
        <f>'ACE European Group'!G35+'Danica Pensjonsforsikring'!G35+'DNB Livsforsikring'!G35+'Eika Forsikring AS'!G35+'Frende Livsforsikring'!G35+'Frende Skadeforsikring'!G35+'Gjensidige Forsikring'!G35+'Gjensidige Pensjon'!G35+'Handelsbanken Liv'!G35+'If Skadeforsikring NUF'!G35+KLP!G35+'KLP Bedriftspensjon AS'!G35+'KLP Skadeforsikring AS'!G35+'Landbruksforsikring AS'!G35+'NEMI Forsikring'!G35+'Nordea Liv '!G35+'Oslo Pensjonsforsikring'!G35+'Protector Forsikring'!G35+'SHB Liv'!G35+'Sparebank 1'!G35+'Storebrand Livsforsikring'!G35+'Telenor Forsikring'!G35+'Tryg Forsikring'!G35</f>
        <v>54283.249890000006</v>
      </c>
      <c r="G35" s="170">
        <f>IF(E35=0, "    ---- ", IF(ABS(ROUND(100/E35*F35-100,1))&lt;999,ROUND(100/E35*F35-100,1),IF(ROUND(100/E35*F35-100,1)&gt;999,999,-999)))</f>
        <v>-17.100000000000001</v>
      </c>
      <c r="H35" s="309">
        <f t="shared" si="8"/>
        <v>34312.441940000004</v>
      </c>
      <c r="I35" s="236">
        <f t="shared" si="6"/>
        <v>35067.285800000005</v>
      </c>
      <c r="J35" s="24">
        <f t="shared" si="7"/>
        <v>2.2000000000000002</v>
      </c>
    </row>
    <row r="36" spans="1:10" s="43" customFormat="1" ht="15.75" customHeight="1" x14ac:dyDescent="0.2">
      <c r="A36" s="699" t="s">
        <v>280</v>
      </c>
      <c r="B36" s="236">
        <f>'ACE European Group'!B36+'Danica Pensjonsforsikring'!B36+'DNB Livsforsikring'!B36+'Eika Forsikring AS'!B36+'Frende Livsforsikring'!B36+'Frende Skadeforsikring'!B36+'Gjensidige Forsikring'!B36+'Gjensidige Pensjon'!B36+'Handelsbanken Liv'!B36+'If Skadeforsikring NUF'!B36+KLP!B36+'KLP Bedriftspensjon AS'!B36+'KLP Skadeforsikring AS'!B36+'Landbruksforsikring AS'!B36+'NEMI Forsikring'!B36+'Nordea Liv '!B36+'Oslo Pensjonsforsikring'!B36+'Protector Forsikring'!B36+'SHB Liv'!B36+'Sparebank 1'!B36+'Storebrand Livsforsikring'!B36+'Telenor Forsikring'!B36+'Tryg Forsikring'!B36</f>
        <v>2332.3380000000002</v>
      </c>
      <c r="C36" s="236">
        <f>'ACE European Group'!C36+'Danica Pensjonsforsikring'!C36+'DNB Livsforsikring'!C36+'Eika Forsikring AS'!C36+'Frende Livsforsikring'!C36+'Frende Skadeforsikring'!C36+'Gjensidige Forsikring'!C36+'Gjensidige Pensjon'!C36+'Handelsbanken Liv'!C36+'If Skadeforsikring NUF'!C36+KLP!C36+'KLP Bedriftspensjon AS'!C36+'KLP Skadeforsikring AS'!C36+'Landbruksforsikring AS'!C36+'NEMI Forsikring'!C36+'Nordea Liv '!C36+'Oslo Pensjonsforsikring'!C36+'Protector Forsikring'!C36+'SHB Liv'!C36+'Sparebank 1'!C36+'Storebrand Livsforsikring'!C36+'Telenor Forsikring'!C36+'Tryg Forsikring'!C36</f>
        <v>2378.9630000000002</v>
      </c>
      <c r="D36" s="11">
        <f t="shared" si="5"/>
        <v>2</v>
      </c>
      <c r="E36" s="320"/>
      <c r="F36" s="320"/>
      <c r="G36" s="170"/>
      <c r="H36" s="309">
        <f t="shared" si="8"/>
        <v>2332.3380000000002</v>
      </c>
      <c r="I36" s="236">
        <f t="shared" si="6"/>
        <v>2378.9630000000002</v>
      </c>
      <c r="J36" s="11">
        <f t="shared" si="7"/>
        <v>2</v>
      </c>
    </row>
    <row r="37" spans="1:10" s="43" customFormat="1" ht="15.75" customHeight="1" x14ac:dyDescent="0.2">
      <c r="A37" s="699" t="s">
        <v>387</v>
      </c>
      <c r="B37" s="236">
        <f>'ACE European Group'!B37+'Danica Pensjonsforsikring'!B37+'DNB Livsforsikring'!B37+'Eika Forsikring AS'!B37+'Frende Livsforsikring'!B37+'Frende Skadeforsikring'!B37+'Gjensidige Forsikring'!B37+'Gjensidige Pensjon'!B37+'Handelsbanken Liv'!B37+'If Skadeforsikring NUF'!B37+KLP!B37+'KLP Bedriftspensjon AS'!B37+'KLP Skadeforsikring AS'!B37+'Landbruksforsikring AS'!B37+'NEMI Forsikring'!B37+'Nordea Liv '!B37+'Oslo Pensjonsforsikring'!B37+'Protector Forsikring'!B37+'SHB Liv'!B37+'Sparebank 1'!B37+'Storebrand Livsforsikring'!B37+'Telenor Forsikring'!B37+'Tryg Forsikring'!B37</f>
        <v>4064956.4709999999</v>
      </c>
      <c r="C37" s="236">
        <f>'ACE European Group'!C37+'Danica Pensjonsforsikring'!C37+'DNB Livsforsikring'!C37+'Eika Forsikring AS'!C37+'Frende Livsforsikring'!C37+'Frende Skadeforsikring'!C37+'Gjensidige Forsikring'!C37+'Gjensidige Pensjon'!C37+'Handelsbanken Liv'!C37+'If Skadeforsikring NUF'!C37+KLP!C37+'KLP Bedriftspensjon AS'!C37+'KLP Skadeforsikring AS'!C37+'Landbruksforsikring AS'!C37+'NEMI Forsikring'!C37+'Nordea Liv '!C37+'Oslo Pensjonsforsikring'!C37+'Protector Forsikring'!C37+'SHB Liv'!C37+'Sparebank 1'!C37+'Storebrand Livsforsikring'!C37+'Telenor Forsikring'!C37+'Tryg Forsikring'!C37</f>
        <v>3924030.3969999999</v>
      </c>
      <c r="D37" s="24">
        <f t="shared" si="5"/>
        <v>-3.5</v>
      </c>
      <c r="E37" s="325"/>
      <c r="F37" s="325"/>
      <c r="G37" s="170"/>
      <c r="H37" s="309">
        <f t="shared" si="8"/>
        <v>4064956.4709999999</v>
      </c>
      <c r="I37" s="236">
        <f t="shared" si="6"/>
        <v>3924030.3969999999</v>
      </c>
      <c r="J37" s="24">
        <f t="shared" si="7"/>
        <v>-3.5</v>
      </c>
    </row>
    <row r="38" spans="1:10" s="43" customFormat="1" ht="15.75" customHeight="1" x14ac:dyDescent="0.2">
      <c r="A38" s="699" t="s">
        <v>388</v>
      </c>
      <c r="B38" s="236">
        <f>'ACE European Group'!B38+'Danica Pensjonsforsikring'!B38+'DNB Livsforsikring'!B38+'Eika Forsikring AS'!B38+'Frende Livsforsikring'!B38+'Frende Skadeforsikring'!B38+'Gjensidige Forsikring'!B38+'Gjensidige Pensjon'!B38+'Handelsbanken Liv'!B38+'If Skadeforsikring NUF'!B38+KLP!B38+'KLP Bedriftspensjon AS'!B38+'KLP Skadeforsikring AS'!B38+'Landbruksforsikring AS'!B38+'NEMI Forsikring'!B38+'Nordea Liv '!B38+'Oslo Pensjonsforsikring'!B38+'Protector Forsikring'!B38+'SHB Liv'!B38+'Sparebank 1'!B38+'Storebrand Livsforsikring'!B38+'Telenor Forsikring'!B38+'Tryg Forsikring'!B38</f>
        <v>0</v>
      </c>
      <c r="C38" s="236">
        <f>'ACE European Group'!C38+'Danica Pensjonsforsikring'!C38+'DNB Livsforsikring'!C38+'Eika Forsikring AS'!C38+'Frende Livsforsikring'!C38+'Frende Skadeforsikring'!C38+'Gjensidige Forsikring'!C38+'Gjensidige Pensjon'!C38+'Handelsbanken Liv'!C38+'If Skadeforsikring NUF'!C38+KLP!C38+'KLP Bedriftspensjon AS'!C38+'KLP Skadeforsikring AS'!C38+'Landbruksforsikring AS'!C38+'NEMI Forsikring'!C38+'Nordea Liv '!C38+'Oslo Pensjonsforsikring'!C38+'Protector Forsikring'!C38+'SHB Liv'!C38+'Sparebank 1'!C38+'Storebrand Livsforsikring'!C38+'Telenor Forsikring'!C38+'Tryg Forsikring'!C38</f>
        <v>611</v>
      </c>
      <c r="D38" s="24" t="str">
        <f t="shared" si="5"/>
        <v xml:space="preserve">    ---- </v>
      </c>
      <c r="E38" s="320"/>
      <c r="F38" s="326"/>
      <c r="G38" s="170"/>
      <c r="H38" s="309">
        <f t="shared" si="8"/>
        <v>0</v>
      </c>
      <c r="I38" s="236">
        <f t="shared" si="6"/>
        <v>611</v>
      </c>
      <c r="J38" s="24" t="str">
        <f t="shared" si="7"/>
        <v xml:space="preserve">    ---- </v>
      </c>
    </row>
    <row r="39" spans="1:10" s="43" customFormat="1" ht="15.75" customHeight="1" x14ac:dyDescent="0.2">
      <c r="A39" s="700" t="s">
        <v>389</v>
      </c>
      <c r="B39" s="278">
        <f>'ACE European Group'!B39+'Danica Pensjonsforsikring'!B39+'DNB Livsforsikring'!B39+'Eika Forsikring AS'!B39+'Frende Livsforsikring'!B39+'Frende Skadeforsikring'!B39+'Gjensidige Forsikring'!B39+'Gjensidige Pensjon'!B39+'Handelsbanken Liv'!B39+'If Skadeforsikring NUF'!B39+KLP!B39+'KLP Bedriftspensjon AS'!B39+'KLP Skadeforsikring AS'!B39+'Landbruksforsikring AS'!B39+'NEMI Forsikring'!B39+'Nordea Liv '!B39+'Oslo Pensjonsforsikring'!B39+'Protector Forsikring'!B39+'SHB Liv'!B39+'Sparebank 1'!B39+'Storebrand Livsforsikring'!B39+'Telenor Forsikring'!B39+'Tryg Forsikring'!B39</f>
        <v>4</v>
      </c>
      <c r="C39" s="278">
        <f>'ACE European Group'!C39+'Danica Pensjonsforsikring'!C39+'DNB Livsforsikring'!C39+'Eika Forsikring AS'!C39+'Frende Livsforsikring'!C39+'Frende Skadeforsikring'!C39+'Gjensidige Forsikring'!C39+'Gjensidige Pensjon'!C39+'Handelsbanken Liv'!C39+'If Skadeforsikring NUF'!C39+KLP!C39+'KLP Bedriftspensjon AS'!C39+'KLP Skadeforsikring AS'!C39+'Landbruksforsikring AS'!C39+'NEMI Forsikring'!C39+'Nordea Liv '!C39+'Oslo Pensjonsforsikring'!C39+'Protector Forsikring'!C39+'SHB Liv'!C39+'Sparebank 1'!C39+'Storebrand Livsforsikring'!C39+'Telenor Forsikring'!C39+'Tryg Forsikring'!C39</f>
        <v>3</v>
      </c>
      <c r="D39" s="36">
        <f t="shared" si="5"/>
        <v>-25</v>
      </c>
      <c r="E39" s="327"/>
      <c r="F39" s="327"/>
      <c r="G39" s="168"/>
      <c r="H39" s="315">
        <f t="shared" si="8"/>
        <v>4</v>
      </c>
      <c r="I39" s="278">
        <f t="shared" si="6"/>
        <v>3</v>
      </c>
      <c r="J39" s="36">
        <f t="shared" si="7"/>
        <v>-25</v>
      </c>
    </row>
    <row r="40" spans="1:10" ht="15.75" customHeight="1" x14ac:dyDescent="0.2">
      <c r="A40" s="47"/>
    </row>
    <row r="41" spans="1:10" ht="15.75" customHeight="1" x14ac:dyDescent="0.2">
      <c r="A41" s="154"/>
    </row>
    <row r="42" spans="1:10" ht="15.75" customHeight="1" x14ac:dyDescent="0.25">
      <c r="A42" s="146" t="s">
        <v>269</v>
      </c>
      <c r="B42" s="722"/>
      <c r="C42" s="722"/>
      <c r="D42" s="722"/>
      <c r="E42" s="723"/>
      <c r="F42" s="723"/>
      <c r="G42" s="723"/>
      <c r="H42" s="723"/>
      <c r="I42" s="723"/>
      <c r="J42" s="723"/>
    </row>
    <row r="43" spans="1:10" ht="15.75" customHeight="1" x14ac:dyDescent="0.25">
      <c r="A43" s="162"/>
      <c r="B43" s="436"/>
      <c r="C43" s="436"/>
      <c r="D43" s="436"/>
      <c r="E43" s="299"/>
      <c r="F43" s="299"/>
      <c r="G43" s="299"/>
      <c r="H43" s="299"/>
      <c r="I43" s="299"/>
      <c r="J43" s="299"/>
    </row>
    <row r="44" spans="1:10" s="3" customFormat="1" ht="15.75" customHeight="1" x14ac:dyDescent="0.25">
      <c r="A44" s="249"/>
      <c r="B44" s="328" t="s">
        <v>0</v>
      </c>
      <c r="C44" s="329"/>
      <c r="D44" s="254"/>
      <c r="E44" s="42"/>
      <c r="F44" s="42"/>
      <c r="G44" s="40"/>
      <c r="H44" s="42"/>
      <c r="I44" s="42"/>
      <c r="J44" s="40"/>
    </row>
    <row r="45" spans="1:10" s="3" customFormat="1" ht="15.75" customHeight="1" x14ac:dyDescent="0.2">
      <c r="A45" s="140"/>
      <c r="B45" s="20" t="s">
        <v>372</v>
      </c>
      <c r="C45" s="20" t="s">
        <v>373</v>
      </c>
      <c r="D45" s="252" t="s">
        <v>3</v>
      </c>
      <c r="E45" s="42"/>
      <c r="F45" s="42"/>
      <c r="G45" s="40"/>
      <c r="H45" s="42"/>
      <c r="I45" s="42"/>
      <c r="J45" s="40"/>
    </row>
    <row r="46" spans="1:10" s="3" customFormat="1" ht="15.75" customHeight="1" x14ac:dyDescent="0.2">
      <c r="A46" s="692"/>
      <c r="B46" s="46"/>
      <c r="C46" s="253"/>
      <c r="D46" s="17" t="s">
        <v>4</v>
      </c>
      <c r="E46" s="40"/>
      <c r="F46" s="40"/>
      <c r="G46" s="40"/>
      <c r="H46" s="40"/>
      <c r="I46" s="40"/>
      <c r="J46" s="40"/>
    </row>
    <row r="47" spans="1:10" s="421" customFormat="1" ht="15.75" customHeight="1" x14ac:dyDescent="0.2">
      <c r="A47" s="14" t="s">
        <v>23</v>
      </c>
      <c r="B47" s="236">
        <f>'ACE European Group'!B47+'Danica Pensjonsforsikring'!B47+'DNB Livsforsikring'!B47+'Eika Forsikring AS'!B47+'Frende Livsforsikring'!B47+'Frende Skadeforsikring'!B47+'Gjensidige Forsikring'!B47+'Gjensidige Pensjon'!B47+'Handelsbanken Liv'!B47+'If Skadeforsikring NUF'!B47+KLP!B47+'KLP Bedriftspensjon AS'!B47+'KLP Skadeforsikring AS'!B47+'Landbruksforsikring AS'!B47+'NEMI Forsikring'!B47+'Nordea Liv '!B47+'Oslo Pensjonsforsikring'!B47+'Protector Forsikring'!B47+'SHB Liv'!B47+'Sparebank 1'!B47+'Storebrand Livsforsikring'!B47+'Telenor Forsikring'!B47+'Tryg Forsikring'!B47</f>
        <v>2741998.0199699998</v>
      </c>
      <c r="C47" s="330">
        <f>'ACE European Group'!C47+'Danica Pensjonsforsikring'!C47+'DNB Livsforsikring'!C47+'Eika Forsikring AS'!C47+'Frende Livsforsikring'!C47+'Frende Skadeforsikring'!C47+'Gjensidige Forsikring'!C47+'Gjensidige Pensjon'!C47+'Handelsbanken Liv'!C47+'If Skadeforsikring NUF'!C47+KLP!C47+'KLP Bedriftspensjon AS'!C47+'KLP Skadeforsikring AS'!C47+'Landbruksforsikring AS'!C47+'NEMI Forsikring'!C47+'Nordea Liv '!C47+'Oslo Pensjonsforsikring'!C47+'Protector Forsikring'!C47+'SHB Liv'!C47+'Sparebank 1'!C47+'Storebrand Livsforsikring'!C47+'Telenor Forsikring'!C47+'Tryg Forsikring'!C47</f>
        <v>3030760.675886136</v>
      </c>
      <c r="D47" s="24">
        <f t="shared" ref="D47:D58" si="9">IF(B47=0, "    ---- ", IF(ABS(ROUND(100/B47*C47-100,1))&lt;999,ROUND(100/B47*C47-100,1),IF(ROUND(100/B47*C47-100,1)&gt;999,999,-999)))</f>
        <v>10.5</v>
      </c>
      <c r="E47" s="422"/>
      <c r="F47" s="423"/>
      <c r="G47" s="32"/>
      <c r="H47" s="424"/>
      <c r="I47" s="424"/>
      <c r="J47" s="32"/>
    </row>
    <row r="48" spans="1:10" s="3" customFormat="1" ht="15.75" customHeight="1" x14ac:dyDescent="0.2">
      <c r="A48" s="38" t="s">
        <v>396</v>
      </c>
      <c r="B48" s="44">
        <f>'ACE European Group'!B48+'Danica Pensjonsforsikring'!B48+'DNB Livsforsikring'!B48+'Eika Forsikring AS'!B48+'Frende Livsforsikring'!B48+'Frende Skadeforsikring'!B48+'Gjensidige Forsikring'!B48+'Gjensidige Pensjon'!B48+'Handelsbanken Liv'!B48+'If Skadeforsikring NUF'!B48+KLP!B48+'KLP Bedriftspensjon AS'!B48+'KLP Skadeforsikring AS'!B48+'Landbruksforsikring AS'!B48+'NEMI Forsikring'!B48+'Nordea Liv '!B48+'Oslo Pensjonsforsikring'!B48+'Protector Forsikring'!B48+'SHB Liv'!B48+'Sparebank 1'!B48+'Storebrand Livsforsikring'!B48+'Telenor Forsikring'!B48+'Tryg Forsikring'!B48</f>
        <v>1455530.23911</v>
      </c>
      <c r="C48" s="44">
        <f>'ACE European Group'!C48+'Danica Pensjonsforsikring'!C48+'DNB Livsforsikring'!C48+'Eika Forsikring AS'!C48+'Frende Livsforsikring'!C48+'Frende Skadeforsikring'!C48+'Gjensidige Forsikring'!C48+'Gjensidige Pensjon'!C48+'Handelsbanken Liv'!C48+'If Skadeforsikring NUF'!C48+KLP!C48+'KLP Bedriftspensjon AS'!C48+'KLP Skadeforsikring AS'!C48+'Landbruksforsikring AS'!C48+'NEMI Forsikring'!C48+'Nordea Liv '!C48+'Oslo Pensjonsforsikring'!C48+'Protector Forsikring'!C48+'SHB Liv'!C48+'Sparebank 1'!C48+'Storebrand Livsforsikring'!C48+'Telenor Forsikring'!C48+'Tryg Forsikring'!C48</f>
        <v>1674580.2233561361</v>
      </c>
      <c r="D48" s="24">
        <f t="shared" si="9"/>
        <v>15</v>
      </c>
      <c r="E48" s="35"/>
      <c r="F48" s="5"/>
      <c r="G48" s="34"/>
      <c r="H48" s="33"/>
      <c r="I48" s="33"/>
      <c r="J48" s="32"/>
    </row>
    <row r="49" spans="1:10" s="3" customFormat="1" ht="15.75" customHeight="1" x14ac:dyDescent="0.2">
      <c r="A49" s="38" t="s">
        <v>397</v>
      </c>
      <c r="B49" s="191">
        <f>'ACE European Group'!B49+'Danica Pensjonsforsikring'!B49+'DNB Livsforsikring'!B49+'Eika Forsikring AS'!B49+'Frende Livsforsikring'!B49+'Frende Skadeforsikring'!B49+'Gjensidige Forsikring'!B49+'Gjensidige Pensjon'!B49+'Handelsbanken Liv'!B49+'If Skadeforsikring NUF'!B49+KLP!B49+'KLP Bedriftspensjon AS'!B49+'KLP Skadeforsikring AS'!B49+'Landbruksforsikring AS'!B49+'NEMI Forsikring'!B49+'Nordea Liv '!B49+'Oslo Pensjonsforsikring'!B49+'Protector Forsikring'!B49+'SHB Liv'!B49+'Sparebank 1'!B49+'Storebrand Livsforsikring'!B49+'Telenor Forsikring'!B49+'Tryg Forsikring'!B49</f>
        <v>1286467.7808600001</v>
      </c>
      <c r="C49" s="191">
        <f>'ACE European Group'!C49+'Danica Pensjonsforsikring'!C49+'DNB Livsforsikring'!C49+'Eika Forsikring AS'!C49+'Frende Livsforsikring'!C49+'Frende Skadeforsikring'!C49+'Gjensidige Forsikring'!C49+'Gjensidige Pensjon'!C49+'Handelsbanken Liv'!C49+'If Skadeforsikring NUF'!C49+KLP!C49+'KLP Bedriftspensjon AS'!C49+'KLP Skadeforsikring AS'!C49+'Landbruksforsikring AS'!C49+'NEMI Forsikring'!C49+'Nordea Liv '!C49+'Oslo Pensjonsforsikring'!C49+'Protector Forsikring'!C49+'SHB Liv'!C49+'Sparebank 1'!C49+'Storebrand Livsforsikring'!C49+'Telenor Forsikring'!C49+'Tryg Forsikring'!C49</f>
        <v>1356180.4525299999</v>
      </c>
      <c r="D49" s="24">
        <f t="shared" si="9"/>
        <v>5.4</v>
      </c>
      <c r="E49" s="35"/>
      <c r="F49" s="5"/>
      <c r="G49" s="34"/>
      <c r="H49" s="37"/>
      <c r="I49" s="37"/>
      <c r="J49" s="32"/>
    </row>
    <row r="50" spans="1:10" s="3" customFormat="1" ht="15.75" customHeight="1" x14ac:dyDescent="0.2">
      <c r="A50" s="297" t="s">
        <v>6</v>
      </c>
      <c r="B50" s="44"/>
      <c r="C50" s="44"/>
      <c r="D50" s="27"/>
      <c r="E50" s="35"/>
      <c r="F50" s="5"/>
      <c r="G50" s="34"/>
      <c r="H50" s="33"/>
      <c r="I50" s="33"/>
      <c r="J50" s="32"/>
    </row>
    <row r="51" spans="1:10" s="3" customFormat="1" ht="15.75" customHeight="1" x14ac:dyDescent="0.2">
      <c r="A51" s="297" t="s">
        <v>7</v>
      </c>
      <c r="B51" s="44"/>
      <c r="C51" s="44"/>
      <c r="D51" s="27"/>
      <c r="E51" s="35"/>
      <c r="F51" s="5"/>
      <c r="G51" s="34"/>
      <c r="H51" s="33"/>
      <c r="I51" s="33"/>
      <c r="J51" s="32"/>
    </row>
    <row r="52" spans="1:10" s="3" customFormat="1" ht="15.75" customHeight="1" x14ac:dyDescent="0.2">
      <c r="A52" s="297" t="s">
        <v>8</v>
      </c>
      <c r="B52" s="44"/>
      <c r="C52" s="44"/>
      <c r="D52" s="27"/>
      <c r="E52" s="35"/>
      <c r="F52" s="5"/>
      <c r="G52" s="34"/>
      <c r="H52" s="33"/>
      <c r="I52" s="33"/>
      <c r="J52" s="32"/>
    </row>
    <row r="53" spans="1:10" s="421" customFormat="1" ht="15.75" customHeight="1" x14ac:dyDescent="0.2">
      <c r="A53" s="39" t="s">
        <v>390</v>
      </c>
      <c r="B53" s="236">
        <f>'ACE European Group'!B53+'Danica Pensjonsforsikring'!B53+'DNB Livsforsikring'!B53+'Eika Forsikring AS'!B53+'Frende Livsforsikring'!B53+'Frende Skadeforsikring'!B53+'Gjensidige Forsikring'!B53+'Gjensidige Pensjon'!B53+'Handelsbanken Liv'!B53+'If Skadeforsikring NUF'!B53+KLP!B53+'KLP Bedriftspensjon AS'!B53+'KLP Skadeforsikring AS'!B53+'Landbruksforsikring AS'!B53+'NEMI Forsikring'!B53+'Nordea Liv '!B53+'Oslo Pensjonsforsikring'!B53+'Protector Forsikring'!B53+'SHB Liv'!B53+'Sparebank 1'!B53+'Storebrand Livsforsikring'!B53+'Telenor Forsikring'!B53+'Tryg Forsikring'!B53</f>
        <v>141666.20300000001</v>
      </c>
      <c r="C53" s="236">
        <f>'ACE European Group'!C53+'Danica Pensjonsforsikring'!C53+'DNB Livsforsikring'!C53+'Eika Forsikring AS'!C53+'Frende Livsforsikring'!C53+'Frende Skadeforsikring'!C53+'Gjensidige Forsikring'!C53+'Gjensidige Pensjon'!C53+'Handelsbanken Liv'!C53+'If Skadeforsikring NUF'!C53+KLP!C53+'KLP Bedriftspensjon AS'!C53+'KLP Skadeforsikring AS'!C53+'Landbruksforsikring AS'!C53+'NEMI Forsikring'!C53+'Nordea Liv '!C53+'Oslo Pensjonsforsikring'!C53+'Protector Forsikring'!C53+'SHB Liv'!C53+'Sparebank 1'!C53+'Storebrand Livsforsikring'!C53+'Telenor Forsikring'!C53+'Tryg Forsikring'!C53</f>
        <v>78144.771999999997</v>
      </c>
      <c r="D53" s="24">
        <f t="shared" si="9"/>
        <v>-44.8</v>
      </c>
      <c r="E53" s="422"/>
      <c r="F53" s="423"/>
      <c r="G53" s="32"/>
      <c r="H53" s="173"/>
      <c r="I53" s="173"/>
      <c r="J53" s="32"/>
    </row>
    <row r="54" spans="1:10" s="3" customFormat="1" ht="15.75" customHeight="1" x14ac:dyDescent="0.2">
      <c r="A54" s="38" t="s">
        <v>396</v>
      </c>
      <c r="B54" s="44">
        <f>'ACE European Group'!B54+'Danica Pensjonsforsikring'!B54+'DNB Livsforsikring'!B54+'Eika Forsikring AS'!B54+'Frende Livsforsikring'!B54+'Frende Skadeforsikring'!B54+'Gjensidige Forsikring'!B54+'Gjensidige Pensjon'!B54+'Handelsbanken Liv'!B54+'If Skadeforsikring NUF'!B54+KLP!B54+'KLP Bedriftspensjon AS'!B54+'KLP Skadeforsikring AS'!B54+'Landbruksforsikring AS'!B54+'NEMI Forsikring'!B54+'Nordea Liv '!B54+'Oslo Pensjonsforsikring'!B54+'Protector Forsikring'!B54+'SHB Liv'!B54+'Sparebank 1'!B54+'Storebrand Livsforsikring'!B54+'Telenor Forsikring'!B54+'Tryg Forsikring'!B54</f>
        <v>84317.303</v>
      </c>
      <c r="C54" s="44">
        <f>'ACE European Group'!C54+'Danica Pensjonsforsikring'!C54+'DNB Livsforsikring'!C54+'Eika Forsikring AS'!C54+'Frende Livsforsikring'!C54+'Frende Skadeforsikring'!C54+'Gjensidige Forsikring'!C54+'Gjensidige Pensjon'!C54+'Handelsbanken Liv'!C54+'If Skadeforsikring NUF'!C54+KLP!C54+'KLP Bedriftspensjon AS'!C54+'KLP Skadeforsikring AS'!C54+'Landbruksforsikring AS'!C54+'NEMI Forsikring'!C54+'Nordea Liv '!C54+'Oslo Pensjonsforsikring'!C54+'Protector Forsikring'!C54+'SHB Liv'!C54+'Sparebank 1'!C54+'Storebrand Livsforsikring'!C54+'Telenor Forsikring'!C54+'Tryg Forsikring'!C54</f>
        <v>78144.771999999997</v>
      </c>
      <c r="D54" s="24">
        <f t="shared" si="9"/>
        <v>-7.3</v>
      </c>
      <c r="E54" s="35"/>
      <c r="F54" s="5"/>
      <c r="G54" s="34"/>
      <c r="H54" s="33"/>
      <c r="I54" s="33"/>
      <c r="J54" s="32"/>
    </row>
    <row r="55" spans="1:10" s="3" customFormat="1" ht="15.75" customHeight="1" x14ac:dyDescent="0.2">
      <c r="A55" s="38" t="s">
        <v>397</v>
      </c>
      <c r="B55" s="44">
        <f>'ACE European Group'!B55+'Danica Pensjonsforsikring'!B55+'DNB Livsforsikring'!B55+'Eika Forsikring AS'!B55+'Frende Livsforsikring'!B55+'Frende Skadeforsikring'!B55+'Gjensidige Forsikring'!B55+'Gjensidige Pensjon'!B55+'Handelsbanken Liv'!B55+'If Skadeforsikring NUF'!B55+KLP!B55+'KLP Bedriftspensjon AS'!B55+'KLP Skadeforsikring AS'!B55+'Landbruksforsikring AS'!B55+'NEMI Forsikring'!B55+'Nordea Liv '!B55+'Oslo Pensjonsforsikring'!B55+'Protector Forsikring'!B55+'SHB Liv'!B55+'Sparebank 1'!B55+'Storebrand Livsforsikring'!B55+'Telenor Forsikring'!B55+'Tryg Forsikring'!B55</f>
        <v>57348.9</v>
      </c>
      <c r="C55" s="44">
        <f>'ACE European Group'!C55+'Danica Pensjonsforsikring'!C55+'DNB Livsforsikring'!C55+'Eika Forsikring AS'!C55+'Frende Livsforsikring'!C55+'Frende Skadeforsikring'!C55+'Gjensidige Forsikring'!C55+'Gjensidige Pensjon'!C55+'Handelsbanken Liv'!C55+'If Skadeforsikring NUF'!C55+KLP!C55+'KLP Bedriftspensjon AS'!C55+'KLP Skadeforsikring AS'!C55+'Landbruksforsikring AS'!C55+'NEMI Forsikring'!C55+'Nordea Liv '!C55+'Oslo Pensjonsforsikring'!C55+'Protector Forsikring'!C55+'SHB Liv'!C55+'Sparebank 1'!C55+'Storebrand Livsforsikring'!C55+'Telenor Forsikring'!C55+'Tryg Forsikring'!C55</f>
        <v>0</v>
      </c>
      <c r="D55" s="24">
        <f t="shared" si="9"/>
        <v>-100</v>
      </c>
      <c r="E55" s="35"/>
      <c r="F55" s="5"/>
      <c r="G55" s="34"/>
      <c r="H55" s="33"/>
      <c r="I55" s="33"/>
      <c r="J55" s="32"/>
    </row>
    <row r="56" spans="1:10" s="421" customFormat="1" ht="15.75" customHeight="1" x14ac:dyDescent="0.2">
      <c r="A56" s="39" t="s">
        <v>391</v>
      </c>
      <c r="B56" s="236">
        <f>'ACE European Group'!B56+'Danica Pensjonsforsikring'!B56+'DNB Livsforsikring'!B56+'Eika Forsikring AS'!B56+'Frende Livsforsikring'!B56+'Frende Skadeforsikring'!B56+'Gjensidige Forsikring'!B56+'Gjensidige Pensjon'!B56+'Handelsbanken Liv'!B56+'If Skadeforsikring NUF'!B56+KLP!B56+'KLP Bedriftspensjon AS'!B56+'KLP Skadeforsikring AS'!B56+'Landbruksforsikring AS'!B56+'NEMI Forsikring'!B56+'Nordea Liv '!B56+'Oslo Pensjonsforsikring'!B56+'Protector Forsikring'!B56+'SHB Liv'!B56+'Sparebank 1'!B56+'Storebrand Livsforsikring'!B56+'Telenor Forsikring'!B56+'Tryg Forsikring'!B56</f>
        <v>86314.465999999986</v>
      </c>
      <c r="C56" s="236">
        <f>'ACE European Group'!C56+'Danica Pensjonsforsikring'!C56+'DNB Livsforsikring'!C56+'Eika Forsikring AS'!C56+'Frende Livsforsikring'!C56+'Frende Skadeforsikring'!C56+'Gjensidige Forsikring'!C56+'Gjensidige Pensjon'!C56+'Handelsbanken Liv'!C56+'If Skadeforsikring NUF'!C56+KLP!C56+'KLP Bedriftspensjon AS'!C56+'KLP Skadeforsikring AS'!C56+'Landbruksforsikring AS'!C56+'NEMI Forsikring'!C56+'Nordea Liv '!C56+'Oslo Pensjonsforsikring'!C56+'Protector Forsikring'!C56+'SHB Liv'!C56+'Sparebank 1'!C56+'Storebrand Livsforsikring'!C56+'Telenor Forsikring'!C56+'Tryg Forsikring'!C56</f>
        <v>78329.883999999991</v>
      </c>
      <c r="D56" s="24">
        <f t="shared" si="9"/>
        <v>-9.3000000000000007</v>
      </c>
      <c r="E56" s="422"/>
      <c r="F56" s="423"/>
      <c r="G56" s="32"/>
      <c r="H56" s="173"/>
      <c r="I56" s="173"/>
      <c r="J56" s="32"/>
    </row>
    <row r="57" spans="1:10" s="3" customFormat="1" ht="15.75" customHeight="1" x14ac:dyDescent="0.2">
      <c r="A57" s="38" t="s">
        <v>396</v>
      </c>
      <c r="B57" s="44">
        <f>'ACE European Group'!B57+'Danica Pensjonsforsikring'!B57+'DNB Livsforsikring'!B57+'Eika Forsikring AS'!B57+'Frende Livsforsikring'!B57+'Frende Skadeforsikring'!B57+'Gjensidige Forsikring'!B57+'Gjensidige Pensjon'!B57+'Handelsbanken Liv'!B57+'If Skadeforsikring NUF'!B57+KLP!B57+'KLP Bedriftspensjon AS'!B57+'KLP Skadeforsikring AS'!B57+'Landbruksforsikring AS'!B57+'NEMI Forsikring'!B57+'Nordea Liv '!B57+'Oslo Pensjonsforsikring'!B57+'Protector Forsikring'!B57+'SHB Liv'!B57+'Sparebank 1'!B57+'Storebrand Livsforsikring'!B57+'Telenor Forsikring'!B57+'Tryg Forsikring'!B57</f>
        <v>86314.465999999986</v>
      </c>
      <c r="C57" s="44">
        <f>'ACE European Group'!C57+'Danica Pensjonsforsikring'!C57+'DNB Livsforsikring'!C57+'Eika Forsikring AS'!C57+'Frende Livsforsikring'!C57+'Frende Skadeforsikring'!C57+'Gjensidige Forsikring'!C57+'Gjensidige Pensjon'!C57+'Handelsbanken Liv'!C57+'If Skadeforsikring NUF'!C57+KLP!C57+'KLP Bedriftspensjon AS'!C57+'KLP Skadeforsikring AS'!C57+'Landbruksforsikring AS'!C57+'NEMI Forsikring'!C57+'Nordea Liv '!C57+'Oslo Pensjonsforsikring'!C57+'Protector Forsikring'!C57+'SHB Liv'!C57+'Sparebank 1'!C57+'Storebrand Livsforsikring'!C57+'Telenor Forsikring'!C57+'Tryg Forsikring'!C57</f>
        <v>78326.61099999999</v>
      </c>
      <c r="D57" s="24">
        <f t="shared" si="9"/>
        <v>-9.3000000000000007</v>
      </c>
      <c r="E57" s="35"/>
      <c r="F57" s="5"/>
      <c r="G57" s="34"/>
      <c r="H57" s="33"/>
      <c r="I57" s="33"/>
      <c r="J57" s="32"/>
    </row>
    <row r="58" spans="1:10" s="3" customFormat="1" ht="15.75" customHeight="1" x14ac:dyDescent="0.2">
      <c r="A58" s="46" t="s">
        <v>397</v>
      </c>
      <c r="B58" s="45">
        <f>'ACE European Group'!B58+'Danica Pensjonsforsikring'!B58+'DNB Livsforsikring'!B58+'Eika Forsikring AS'!B58+'Frende Livsforsikring'!B58+'Frende Skadeforsikring'!B58+'Gjensidige Forsikring'!B58+'Gjensidige Pensjon'!B58+'Handelsbanken Liv'!B58+'If Skadeforsikring NUF'!B58+KLP!B58+'KLP Bedriftspensjon AS'!B58+'KLP Skadeforsikring AS'!B58+'Landbruksforsikring AS'!B58+'NEMI Forsikring'!B58+'Nordea Liv '!B58+'Oslo Pensjonsforsikring'!B58+'Protector Forsikring'!B58+'SHB Liv'!B58+'Sparebank 1'!B58+'Storebrand Livsforsikring'!B58+'Telenor Forsikring'!B58+'Tryg Forsikring'!B58</f>
        <v>0</v>
      </c>
      <c r="C58" s="45">
        <f>'ACE European Group'!C58+'Danica Pensjonsforsikring'!C58+'DNB Livsforsikring'!C58+'Eika Forsikring AS'!C58+'Frende Livsforsikring'!C58+'Frende Skadeforsikring'!C58+'Gjensidige Forsikring'!C58+'Gjensidige Pensjon'!C58+'Handelsbanken Liv'!C58+'If Skadeforsikring NUF'!C58+KLP!C58+'KLP Bedriftspensjon AS'!C58+'KLP Skadeforsikring AS'!C58+'Landbruksforsikring AS'!C58+'NEMI Forsikring'!C58+'Nordea Liv '!C58+'Oslo Pensjonsforsikring'!C58+'Protector Forsikring'!C58+'SHB Liv'!C58+'Sparebank 1'!C58+'Storebrand Livsforsikring'!C58+'Telenor Forsikring'!C58+'Tryg Forsikring'!C58</f>
        <v>3.2730000000000001</v>
      </c>
      <c r="D58" s="36" t="str">
        <f t="shared" si="9"/>
        <v xml:space="preserve">    ---- </v>
      </c>
      <c r="E58" s="35"/>
      <c r="F58" s="5"/>
      <c r="G58" s="34"/>
      <c r="H58" s="33"/>
      <c r="I58" s="33"/>
      <c r="J58" s="32"/>
    </row>
    <row r="59" spans="1:10" s="3" customFormat="1" ht="15.75" customHeight="1" x14ac:dyDescent="0.25">
      <c r="A59" s="163"/>
      <c r="B59" s="30"/>
      <c r="C59" s="30"/>
      <c r="D59" s="30"/>
      <c r="E59" s="31"/>
      <c r="F59" s="31"/>
      <c r="G59" s="31"/>
      <c r="H59" s="31"/>
      <c r="I59" s="31"/>
      <c r="J59" s="31"/>
    </row>
    <row r="60" spans="1:10" ht="15.75" customHeight="1" x14ac:dyDescent="0.2">
      <c r="A60" s="154"/>
    </row>
    <row r="61" spans="1:10" ht="15.75" customHeight="1" x14ac:dyDescent="0.25">
      <c r="A61" s="146" t="s">
        <v>270</v>
      </c>
      <c r="C61" s="26"/>
      <c r="D61" s="25"/>
      <c r="E61" s="26"/>
      <c r="F61" s="26"/>
      <c r="G61" s="25"/>
      <c r="H61" s="26"/>
      <c r="I61" s="26"/>
      <c r="J61" s="25"/>
    </row>
    <row r="62" spans="1:10" ht="20.100000000000001" customHeight="1" x14ac:dyDescent="0.25">
      <c r="A62" s="148"/>
      <c r="B62" s="722"/>
      <c r="C62" s="722"/>
      <c r="D62" s="722"/>
      <c r="E62" s="722"/>
      <c r="F62" s="722"/>
      <c r="G62" s="722"/>
      <c r="H62" s="722"/>
      <c r="I62" s="722"/>
      <c r="J62" s="722"/>
    </row>
    <row r="63" spans="1:10" ht="15.75" customHeight="1" x14ac:dyDescent="0.2">
      <c r="A63" s="143"/>
      <c r="B63" s="719" t="s">
        <v>0</v>
      </c>
      <c r="C63" s="720"/>
      <c r="D63" s="720"/>
      <c r="E63" s="719" t="s">
        <v>1</v>
      </c>
      <c r="F63" s="720"/>
      <c r="G63" s="721"/>
      <c r="H63" s="720" t="s">
        <v>2</v>
      </c>
      <c r="I63" s="720"/>
      <c r="J63" s="721"/>
    </row>
    <row r="64" spans="1:10" ht="15.75" customHeight="1" x14ac:dyDescent="0.2">
      <c r="A64" s="140"/>
      <c r="B64" s="20" t="s">
        <v>372</v>
      </c>
      <c r="C64" s="20" t="s">
        <v>373</v>
      </c>
      <c r="D64" s="19" t="s">
        <v>3</v>
      </c>
      <c r="E64" s="20" t="s">
        <v>372</v>
      </c>
      <c r="F64" s="20" t="s">
        <v>373</v>
      </c>
      <c r="G64" s="19" t="s">
        <v>3</v>
      </c>
      <c r="H64" s="20" t="s">
        <v>372</v>
      </c>
      <c r="I64" s="20" t="s">
        <v>373</v>
      </c>
      <c r="J64" s="19" t="s">
        <v>3</v>
      </c>
    </row>
    <row r="65" spans="1:13" ht="15.75" customHeight="1" x14ac:dyDescent="0.2">
      <c r="A65" s="692"/>
      <c r="B65" s="15"/>
      <c r="C65" s="15"/>
      <c r="D65" s="17" t="s">
        <v>4</v>
      </c>
      <c r="E65" s="16"/>
      <c r="F65" s="16"/>
      <c r="G65" s="15" t="s">
        <v>4</v>
      </c>
      <c r="H65" s="16"/>
      <c r="I65" s="16"/>
      <c r="J65" s="15" t="s">
        <v>4</v>
      </c>
    </row>
    <row r="66" spans="1:13" s="43" customFormat="1" ht="15.75" customHeight="1" x14ac:dyDescent="0.2">
      <c r="A66" s="14" t="s">
        <v>23</v>
      </c>
      <c r="B66" s="331">
        <f>'ACE European Group'!B66+'Danica Pensjonsforsikring'!B66+'DNB Livsforsikring'!B66+'Eika Forsikring AS'!B66+'Frende Livsforsikring'!B66+'Frende Skadeforsikring'!B66+'Gjensidige Forsikring'!B66+'Gjensidige Pensjon'!B66+'Handelsbanken Liv'!B66+'If Skadeforsikring NUF'!B66+KLP!B66+'KLP Bedriftspensjon AS'!B66+'KLP Skadeforsikring AS'!B66+'Landbruksforsikring AS'!B66+'NEMI Forsikring'!B66+'Nordea Liv '!B66+'Oslo Pensjonsforsikring'!B66+'Protector Forsikring'!B66+'SHB Liv'!B66+'Sparebank 1'!B66+'Storebrand Livsforsikring'!B66+'Telenor Forsikring'!B66+'Tryg Forsikring'!B66</f>
        <v>6112112.5580400005</v>
      </c>
      <c r="C66" s="331">
        <f>'ACE European Group'!C66+'Danica Pensjonsforsikring'!C66+'DNB Livsforsikring'!C66+'Eika Forsikring AS'!C66+'Frende Livsforsikring'!C66+'Frende Skadeforsikring'!C66+'Gjensidige Forsikring'!C66+'Gjensidige Pensjon'!C66+'Handelsbanken Liv'!C66+'If Skadeforsikring NUF'!C66+KLP!C66+'KLP Bedriftspensjon AS'!C66+'KLP Skadeforsikring AS'!C66+'Landbruksforsikring AS'!C66+'NEMI Forsikring'!C66+'Nordea Liv '!C66+'Oslo Pensjonsforsikring'!C66+'Protector Forsikring'!C66+'SHB Liv'!C66+'Sparebank 1'!C66+'Storebrand Livsforsikring'!C66+'Telenor Forsikring'!C66+'Tryg Forsikring'!C66</f>
        <v>5507992.5312899994</v>
      </c>
      <c r="D66" s="24">
        <f>IF(B66=0, "    ---- ", IF(ABS(ROUND(100/B66*C66-100,1))&lt;999,ROUND(100/B66*C66-100,1),IF(ROUND(100/B66*C66-100,1)&gt;999,999,-999)))</f>
        <v>-9.9</v>
      </c>
      <c r="E66" s="236">
        <f>'ACE European Group'!F66+'Danica Pensjonsforsikring'!F66+'DNB Livsforsikring'!F66+'Eika Forsikring AS'!F66+'Frende Livsforsikring'!F66+'Frende Skadeforsikring'!F66+'Gjensidige Forsikring'!F66+'Gjensidige Pensjon'!F66+'Handelsbanken Liv'!F66+'If Skadeforsikring NUF'!F66+KLP!F66+'KLP Bedriftspensjon AS'!F66+'KLP Skadeforsikring AS'!F66+'Landbruksforsikring AS'!F66+'NEMI Forsikring'!F66+'Nordea Liv '!F66+'Oslo Pensjonsforsikring'!F66+'Protector Forsikring'!F66+'SHB Liv'!F66+'Sparebank 1'!F66+'Storebrand Livsforsikring'!F66+'Telenor Forsikring'!F66+'Tryg Forsikring'!F66</f>
        <v>12983353.548999999</v>
      </c>
      <c r="F66" s="236">
        <f>'ACE European Group'!G66+'Danica Pensjonsforsikring'!G66+'DNB Livsforsikring'!G66+'Eika Forsikring AS'!G66+'Frende Livsforsikring'!G66+'Frende Skadeforsikring'!G66+'Gjensidige Forsikring'!G66+'Gjensidige Pensjon'!G66+'Handelsbanken Liv'!G66+'If Skadeforsikring NUF'!G66+KLP!G66+'KLP Bedriftspensjon AS'!G66+'KLP Skadeforsikring AS'!G66+'Landbruksforsikring AS'!G66+'NEMI Forsikring'!G66+'Nordea Liv '!G66+'Oslo Pensjonsforsikring'!G66+'Protector Forsikring'!G66+'SHB Liv'!G66+'Sparebank 1'!G66+'Storebrand Livsforsikring'!G66+'Telenor Forsikring'!G66+'Tryg Forsikring'!G66</f>
        <v>14177897.093189999</v>
      </c>
      <c r="G66" s="170">
        <f>IF(E66=0, "    ---- ", IF(ABS(ROUND(100/E66*F66-100,1))&lt;999,ROUND(100/E66*F66-100,1),IF(ROUND(100/E66*F66-100,1)&gt;999,999,-999)))</f>
        <v>9.1999999999999993</v>
      </c>
      <c r="H66" s="331">
        <f t="shared" ref="H66:H86" si="10">SUM(B66,E66)</f>
        <v>19095466.107039999</v>
      </c>
      <c r="I66" s="331">
        <f t="shared" ref="I66:I86" si="11">SUM(C66,F66)</f>
        <v>19685889.624479998</v>
      </c>
      <c r="J66" s="24">
        <f t="shared" ref="J66:J111" si="12">IF(H66=0, "    ---- ", IF(ABS(ROUND(100/H66*I66-100,1))&lt;999,ROUND(100/H66*I66-100,1),IF(ROUND(100/H66*I66-100,1)&gt;999,999,-999)))</f>
        <v>3.1</v>
      </c>
    </row>
    <row r="67" spans="1:13" ht="15.75" customHeight="1" x14ac:dyDescent="0.25">
      <c r="A67" s="21" t="s">
        <v>9</v>
      </c>
      <c r="B67" s="234">
        <f>'ACE European Group'!B67+'Danica Pensjonsforsikring'!B67+'DNB Livsforsikring'!B67+'Eika Forsikring AS'!B67+'Frende Livsforsikring'!B67+'Frende Skadeforsikring'!B67+'Gjensidige Forsikring'!B67+'Gjensidige Pensjon'!B67+'Handelsbanken Liv'!B67+'If Skadeforsikring NUF'!B67+KLP!B67+'KLP Bedriftspensjon AS'!B67+'KLP Skadeforsikring AS'!B67+'Landbruksforsikring AS'!B67+'NEMI Forsikring'!B67+'Nordea Liv '!B67+'Oslo Pensjonsforsikring'!B67+'Protector Forsikring'!B67+'SHB Liv'!B67+'Sparebank 1'!B67+'Storebrand Livsforsikring'!B67+'Telenor Forsikring'!B67+'Tryg Forsikring'!B67</f>
        <v>5131744.1606900003</v>
      </c>
      <c r="C67" s="234">
        <f>'ACE European Group'!C67+'Danica Pensjonsforsikring'!C67+'DNB Livsforsikring'!C67+'Eika Forsikring AS'!C67+'Frende Livsforsikring'!C67+'Frende Skadeforsikring'!C67+'Gjensidige Forsikring'!C67+'Gjensidige Pensjon'!C67+'Handelsbanken Liv'!C67+'If Skadeforsikring NUF'!C67+KLP!C67+'KLP Bedriftspensjon AS'!C67+'KLP Skadeforsikring AS'!C67+'Landbruksforsikring AS'!C67+'NEMI Forsikring'!C67+'Nordea Liv '!C67+'Oslo Pensjonsforsikring'!C67+'Protector Forsikring'!C67+'SHB Liv'!C67+'Sparebank 1'!C67+'Storebrand Livsforsikring'!C67+'Telenor Forsikring'!C67+'Tryg Forsikring'!C67</f>
        <v>4493117.1516399998</v>
      </c>
      <c r="D67" s="241">
        <f>IF(B67=0, "    ---- ", IF(ABS(ROUND(100/B67*C67-100,1))&lt;999,ROUND(100/B67*C67-100,1),IF(ROUND(100/B67*C67-100,1)&gt;999,999,-999)))</f>
        <v>-12.4</v>
      </c>
      <c r="E67" s="44">
        <f>'ACE European Group'!F67+'Danica Pensjonsforsikring'!F67+'DNB Livsforsikring'!F67+'Eika Forsikring AS'!F67+'Frende Livsforsikring'!F67+'Frende Skadeforsikring'!F67+'Gjensidige Forsikring'!F67+'Gjensidige Pensjon'!F67+'Handelsbanken Liv'!F67+'If Skadeforsikring NUF'!F67+KLP!F67+'KLP Bedriftspensjon AS'!F67+'KLP Skadeforsikring AS'!F67+'Landbruksforsikring AS'!F67+'NEMI Forsikring'!F67+'Nordea Liv '!F67+'Oslo Pensjonsforsikring'!F67+'Protector Forsikring'!F67+'SHB Liv'!F67+'Sparebank 1'!F67+'Storebrand Livsforsikring'!F67+'Telenor Forsikring'!F67+'Tryg Forsikring'!F67</f>
        <v>0</v>
      </c>
      <c r="F67" s="44">
        <f>'ACE European Group'!G67+'Danica Pensjonsforsikring'!G67+'DNB Livsforsikring'!G67+'Eika Forsikring AS'!G67+'Frende Livsforsikring'!G67+'Frende Skadeforsikring'!G67+'Gjensidige Forsikring'!G67+'Gjensidige Pensjon'!G67+'Handelsbanken Liv'!G67+'If Skadeforsikring NUF'!G67+KLP!G67+'KLP Bedriftspensjon AS'!G67+'KLP Skadeforsikring AS'!G67+'Landbruksforsikring AS'!G67+'NEMI Forsikring'!G67+'Nordea Liv '!G67+'Oslo Pensjonsforsikring'!G67+'Protector Forsikring'!G67+'SHB Liv'!G67+'Sparebank 1'!G67+'Storebrand Livsforsikring'!G67+'Telenor Forsikring'!G67+'Tryg Forsikring'!G67</f>
        <v>0</v>
      </c>
      <c r="G67" s="165"/>
      <c r="H67" s="237">
        <f t="shared" si="10"/>
        <v>5131744.1606900003</v>
      </c>
      <c r="I67" s="237">
        <f t="shared" si="11"/>
        <v>4493117.1516399998</v>
      </c>
      <c r="J67" s="23">
        <f t="shared" si="12"/>
        <v>-12.4</v>
      </c>
    </row>
    <row r="68" spans="1:13" ht="15.75" customHeight="1" x14ac:dyDescent="0.25">
      <c r="A68" s="21" t="s">
        <v>10</v>
      </c>
      <c r="B68" s="234">
        <f>'ACE European Group'!B68+'Danica Pensjonsforsikring'!B68+'DNB Livsforsikring'!B68+'Eika Forsikring AS'!B68+'Frende Livsforsikring'!B68+'Frende Skadeforsikring'!B68+'Gjensidige Forsikring'!B68+'Gjensidige Pensjon'!B68+'Handelsbanken Liv'!B68+'If Skadeforsikring NUF'!B68+KLP!B68+'KLP Bedriftspensjon AS'!B68+'KLP Skadeforsikring AS'!B68+'Landbruksforsikring AS'!B68+'NEMI Forsikring'!B68+'Nordea Liv '!B68+'Oslo Pensjonsforsikring'!B68+'Protector Forsikring'!B68+'SHB Liv'!B68+'Sparebank 1'!B68+'Storebrand Livsforsikring'!B68+'Telenor Forsikring'!B68+'Tryg Forsikring'!B68</f>
        <v>117473.33254999999</v>
      </c>
      <c r="C68" s="234">
        <f>'ACE European Group'!C68+'Danica Pensjonsforsikring'!C68+'DNB Livsforsikring'!C68+'Eika Forsikring AS'!C68+'Frende Livsforsikring'!C68+'Frende Skadeforsikring'!C68+'Gjensidige Forsikring'!C68+'Gjensidige Pensjon'!C68+'Handelsbanken Liv'!C68+'If Skadeforsikring NUF'!C68+KLP!C68+'KLP Bedriftspensjon AS'!C68+'KLP Skadeforsikring AS'!C68+'Landbruksforsikring AS'!C68+'NEMI Forsikring'!C68+'Nordea Liv '!C68+'Oslo Pensjonsforsikring'!C68+'Protector Forsikring'!C68+'SHB Liv'!C68+'Sparebank 1'!C68+'Storebrand Livsforsikring'!C68+'Telenor Forsikring'!C68+'Tryg Forsikring'!C68</f>
        <v>112817.36937</v>
      </c>
      <c r="D68" s="241">
        <f>IF(B68=0, "    ---- ", IF(ABS(ROUND(100/B68*C68-100,1))&lt;999,ROUND(100/B68*C68-100,1),IF(ROUND(100/B68*C68-100,1)&gt;999,999,-999)))</f>
        <v>-4</v>
      </c>
      <c r="E68" s="44">
        <f>'ACE European Group'!F68+'Danica Pensjonsforsikring'!F68+'DNB Livsforsikring'!F68+'Eika Forsikring AS'!F68+'Frende Livsforsikring'!F68+'Frende Skadeforsikring'!F68+'Gjensidige Forsikring'!F68+'Gjensidige Pensjon'!F68+'Handelsbanken Liv'!F68+'If Skadeforsikring NUF'!F68+KLP!F68+'KLP Bedriftspensjon AS'!F68+'KLP Skadeforsikring AS'!F68+'Landbruksforsikring AS'!F68+'NEMI Forsikring'!F68+'Nordea Liv '!F68+'Oslo Pensjonsforsikring'!F68+'Protector Forsikring'!F68+'SHB Liv'!F68+'Sparebank 1'!F68+'Storebrand Livsforsikring'!F68+'Telenor Forsikring'!F68+'Tryg Forsikring'!F68</f>
        <v>12854109.17182</v>
      </c>
      <c r="F68" s="44">
        <f>'ACE European Group'!G68+'Danica Pensjonsforsikring'!G68+'DNB Livsforsikring'!G68+'Eika Forsikring AS'!G68+'Frende Livsforsikring'!G68+'Frende Skadeforsikring'!G68+'Gjensidige Forsikring'!G68+'Gjensidige Pensjon'!G68+'Handelsbanken Liv'!G68+'If Skadeforsikring NUF'!G68+KLP!G68+'KLP Bedriftspensjon AS'!G68+'KLP Skadeforsikring AS'!G68+'Landbruksforsikring AS'!G68+'NEMI Forsikring'!G68+'Nordea Liv '!G68+'Oslo Pensjonsforsikring'!G68+'Protector Forsikring'!G68+'SHB Liv'!G68+'Sparebank 1'!G68+'Storebrand Livsforsikring'!G68+'Telenor Forsikring'!G68+'Tryg Forsikring'!G68</f>
        <v>13980079.274530001</v>
      </c>
      <c r="G68" s="165">
        <f>IF(E68=0, "    ---- ", IF(ABS(ROUND(100/E68*F68-100,1))&lt;999,ROUND(100/E68*F68-100,1),IF(ROUND(100/E68*F68-100,1)&gt;999,999,-999)))</f>
        <v>8.8000000000000007</v>
      </c>
      <c r="H68" s="237">
        <f t="shared" si="10"/>
        <v>12971582.50437</v>
      </c>
      <c r="I68" s="237">
        <f t="shared" si="11"/>
        <v>14092896.643900001</v>
      </c>
      <c r="J68" s="23">
        <f t="shared" si="12"/>
        <v>8.6</v>
      </c>
    </row>
    <row r="69" spans="1:13" ht="15.75" customHeight="1" x14ac:dyDescent="0.2">
      <c r="A69" s="694" t="s">
        <v>398</v>
      </c>
      <c r="B69" s="187"/>
      <c r="C69" s="187"/>
      <c r="D69" s="27"/>
      <c r="E69" s="187"/>
      <c r="F69" s="187"/>
      <c r="G69" s="165"/>
      <c r="H69" s="701"/>
      <c r="I69" s="701"/>
      <c r="J69" s="23"/>
    </row>
    <row r="70" spans="1:13" ht="15.75" customHeight="1" x14ac:dyDescent="0.2">
      <c r="A70" s="694" t="s">
        <v>12</v>
      </c>
      <c r="B70" s="235"/>
      <c r="C70" s="235"/>
      <c r="D70" s="27"/>
      <c r="E70" s="187"/>
      <c r="F70" s="187"/>
      <c r="G70" s="165"/>
      <c r="H70" s="701"/>
      <c r="I70" s="701"/>
      <c r="J70" s="23"/>
      <c r="L70" s="3"/>
    </row>
    <row r="71" spans="1:13" ht="15.75" customHeight="1" x14ac:dyDescent="0.2">
      <c r="A71" s="694" t="s">
        <v>13</v>
      </c>
      <c r="B71" s="235"/>
      <c r="C71" s="235"/>
      <c r="D71" s="27"/>
      <c r="E71" s="187"/>
      <c r="F71" s="187"/>
      <c r="G71" s="165"/>
      <c r="H71" s="701"/>
      <c r="I71" s="701"/>
      <c r="J71" s="23"/>
    </row>
    <row r="72" spans="1:13" ht="15.75" customHeight="1" x14ac:dyDescent="0.2">
      <c r="A72" s="694" t="s">
        <v>399</v>
      </c>
      <c r="B72" s="187"/>
      <c r="C72" s="187"/>
      <c r="D72" s="27"/>
      <c r="E72" s="187"/>
      <c r="F72" s="187"/>
      <c r="G72" s="165"/>
      <c r="H72" s="701"/>
      <c r="I72" s="701"/>
      <c r="J72" s="24"/>
    </row>
    <row r="73" spans="1:13" ht="15.75" customHeight="1" x14ac:dyDescent="0.2">
      <c r="A73" s="694" t="s">
        <v>12</v>
      </c>
      <c r="B73" s="235"/>
      <c r="C73" s="235"/>
      <c r="D73" s="27"/>
      <c r="E73" s="187"/>
      <c r="F73" s="187"/>
      <c r="G73" s="165"/>
      <c r="H73" s="701"/>
      <c r="I73" s="701"/>
      <c r="J73" s="23"/>
    </row>
    <row r="74" spans="1:13" s="3" customFormat="1" ht="15.75" customHeight="1" x14ac:dyDescent="0.2">
      <c r="A74" s="694" t="s">
        <v>13</v>
      </c>
      <c r="B74" s="235"/>
      <c r="C74" s="235"/>
      <c r="D74" s="27"/>
      <c r="E74" s="187"/>
      <c r="F74" s="187"/>
      <c r="G74" s="165"/>
      <c r="H74" s="701"/>
      <c r="I74" s="701"/>
      <c r="J74" s="23"/>
    </row>
    <row r="75" spans="1:13" s="3" customFormat="1" ht="15.75" customHeight="1" x14ac:dyDescent="0.2">
      <c r="A75" s="21" t="s">
        <v>346</v>
      </c>
      <c r="B75" s="44">
        <f>'ACE European Group'!B75+'Danica Pensjonsforsikring'!B75+'DNB Livsforsikring'!B75+'Eika Forsikring AS'!B75+'Frende Livsforsikring'!B75+'Frende Skadeforsikring'!B75+'Gjensidige Forsikring'!B75+'Gjensidige Pensjon'!B75+'Handelsbanken Liv'!B75+'If Skadeforsikring NUF'!B75+KLP!B75+'KLP Bedriftspensjon AS'!B75+'KLP Skadeforsikring AS'!B75+'Landbruksforsikring AS'!B75+'NEMI Forsikring'!B75+'Nordea Liv '!B75+'Oslo Pensjonsforsikring'!B75+'Protector Forsikring'!B75+'SHB Liv'!B75+'Sparebank 1'!B75+'Storebrand Livsforsikring'!B75+'Telenor Forsikring'!B75+'Tryg Forsikring'!B75</f>
        <v>122037.46324000001</v>
      </c>
      <c r="C75" s="44">
        <f>'ACE European Group'!C75+'Danica Pensjonsforsikring'!C75+'DNB Livsforsikring'!C75+'Eika Forsikring AS'!C75+'Frende Livsforsikring'!C75+'Frende Skadeforsikring'!C75+'Gjensidige Forsikring'!C75+'Gjensidige Pensjon'!C75+'Handelsbanken Liv'!C75+'If Skadeforsikring NUF'!C75+KLP!C75+'KLP Bedriftspensjon AS'!C75+'KLP Skadeforsikring AS'!C75+'Landbruksforsikring AS'!C75+'NEMI Forsikring'!C75+'Nordea Liv '!C75+'Oslo Pensjonsforsikring'!C75+'Protector Forsikring'!C75+'SHB Liv'!C75+'Sparebank 1'!C75+'Storebrand Livsforsikring'!C75+'Telenor Forsikring'!C75+'Tryg Forsikring'!C75</f>
        <v>170231.05813999998</v>
      </c>
      <c r="D75" s="23">
        <f>IF(B75=0, "    ---- ", IF(ABS(ROUND(100/B75*C75-100,1))&lt;999,ROUND(100/B75*C75-100,1),IF(ROUND(100/B75*C75-100,1)&gt;999,999,-999)))</f>
        <v>39.5</v>
      </c>
      <c r="E75" s="44">
        <f>'ACE European Group'!F75+'Danica Pensjonsforsikring'!F75+'DNB Livsforsikring'!F75+'Eika Forsikring AS'!F75+'Frende Livsforsikring'!F75+'Frende Skadeforsikring'!F75+'Gjensidige Forsikring'!F75+'Gjensidige Pensjon'!F75+'Handelsbanken Liv'!F75+'If Skadeforsikring NUF'!F75+KLP!F75+'KLP Bedriftspensjon AS'!F75+'KLP Skadeforsikring AS'!F75+'Landbruksforsikring AS'!F75+'NEMI Forsikring'!F75+'Nordea Liv '!F75+'Oslo Pensjonsforsikring'!F75+'Protector Forsikring'!F75+'SHB Liv'!F75+'Sparebank 1'!F75+'Storebrand Livsforsikring'!F75+'Telenor Forsikring'!F75+'Tryg Forsikring'!F75</f>
        <v>129244.37718</v>
      </c>
      <c r="F75" s="44">
        <f>'ACE European Group'!G75+'Danica Pensjonsforsikring'!G75+'DNB Livsforsikring'!G75+'Eika Forsikring AS'!G75+'Frende Livsforsikring'!G75+'Frende Skadeforsikring'!G75+'Gjensidige Forsikring'!G75+'Gjensidige Pensjon'!G75+'Handelsbanken Liv'!G75+'If Skadeforsikring NUF'!G75+KLP!G75+'KLP Bedriftspensjon AS'!G75+'KLP Skadeforsikring AS'!G75+'Landbruksforsikring AS'!G75+'NEMI Forsikring'!G75+'Nordea Liv '!G75+'Oslo Pensjonsforsikring'!G75+'Protector Forsikring'!G75+'SHB Liv'!G75+'Sparebank 1'!G75+'Storebrand Livsforsikring'!G75+'Telenor Forsikring'!G75+'Tryg Forsikring'!G75</f>
        <v>197817.81865999999</v>
      </c>
      <c r="G75" s="165">
        <f>IF(E75=0, "    ---- ", IF(ABS(ROUND(100/E75*F75-100,1))&lt;999,ROUND(100/E75*F75-100,1),IF(ROUND(100/E75*F75-100,1)&gt;999,999,-999)))</f>
        <v>53.1</v>
      </c>
      <c r="H75" s="237">
        <f t="shared" si="10"/>
        <v>251281.84042000002</v>
      </c>
      <c r="I75" s="237">
        <f t="shared" si="11"/>
        <v>368048.87679999997</v>
      </c>
      <c r="J75" s="23">
        <f t="shared" si="12"/>
        <v>46.5</v>
      </c>
    </row>
    <row r="76" spans="1:13" s="3" customFormat="1" ht="15.75" customHeight="1" x14ac:dyDescent="0.2">
      <c r="A76" s="21" t="s">
        <v>345</v>
      </c>
      <c r="B76" s="44">
        <f>'ACE European Group'!B76+'Danica Pensjonsforsikring'!B76+'DNB Livsforsikring'!B76+'Eika Forsikring AS'!B76+'Frende Livsforsikring'!B76+'Frende Skadeforsikring'!B76+'Gjensidige Forsikring'!B76+'Gjensidige Pensjon'!B76+'Handelsbanken Liv'!B76+'If Skadeforsikring NUF'!B76+KLP!B76+'KLP Bedriftspensjon AS'!B76+'KLP Skadeforsikring AS'!B76+'Landbruksforsikring AS'!B76+'NEMI Forsikring'!B76+'Nordea Liv '!B76+'Oslo Pensjonsforsikring'!B76+'Protector Forsikring'!B76+'SHB Liv'!B76+'Sparebank 1'!B76+'Storebrand Livsforsikring'!B76+'Telenor Forsikring'!B76+'Tryg Forsikring'!B76</f>
        <v>740857.6015600001</v>
      </c>
      <c r="C76" s="44">
        <f>'ACE European Group'!C76+'Danica Pensjonsforsikring'!C76+'DNB Livsforsikring'!C76+'Eika Forsikring AS'!C76+'Frende Livsforsikring'!C76+'Frende Skadeforsikring'!C76+'Gjensidige Forsikring'!C76+'Gjensidige Pensjon'!C76+'Handelsbanken Liv'!C76+'If Skadeforsikring NUF'!C76+KLP!C76+'KLP Bedriftspensjon AS'!C76+'KLP Skadeforsikring AS'!C76+'Landbruksforsikring AS'!C76+'NEMI Forsikring'!C76+'Nordea Liv '!C76+'Oslo Pensjonsforsikring'!C76+'Protector Forsikring'!C76+'SHB Liv'!C76+'Sparebank 1'!C76+'Storebrand Livsforsikring'!C76+'Telenor Forsikring'!C76+'Tryg Forsikring'!C76</f>
        <v>731826.95213999995</v>
      </c>
      <c r="D76" s="23">
        <f>IF(B76=0, "    ---- ", IF(ABS(ROUND(100/B76*C76-100,1))&lt;999,ROUND(100/B76*C76-100,1),IF(ROUND(100/B76*C76-100,1)&gt;999,999,-999)))</f>
        <v>-1.2</v>
      </c>
      <c r="E76" s="44">
        <f>'ACE European Group'!F76+'Danica Pensjonsforsikring'!F76+'DNB Livsforsikring'!F76+'Eika Forsikring AS'!F76+'Frende Livsforsikring'!F76+'Frende Skadeforsikring'!F76+'Gjensidige Forsikring'!F76+'Gjensidige Pensjon'!F76+'Handelsbanken Liv'!F76+'If Skadeforsikring NUF'!F76+KLP!F76+'KLP Bedriftspensjon AS'!F76+'KLP Skadeforsikring AS'!F76+'Landbruksforsikring AS'!F76+'NEMI Forsikring'!F76+'Nordea Liv '!F76+'Oslo Pensjonsforsikring'!F76+'Protector Forsikring'!F76+'SHB Liv'!F76+'Sparebank 1'!F76+'Storebrand Livsforsikring'!F76+'Telenor Forsikring'!F76+'Tryg Forsikring'!F76</f>
        <v>0</v>
      </c>
      <c r="F76" s="44">
        <f>'ACE European Group'!G76+'Danica Pensjonsforsikring'!G76+'DNB Livsforsikring'!G76+'Eika Forsikring AS'!G76+'Frende Livsforsikring'!G76+'Frende Skadeforsikring'!G76+'Gjensidige Forsikring'!G76+'Gjensidige Pensjon'!G76+'Handelsbanken Liv'!G76+'If Skadeforsikring NUF'!G76+KLP!G76+'KLP Bedriftspensjon AS'!G76+'KLP Skadeforsikring AS'!G76+'Landbruksforsikring AS'!G76+'NEMI Forsikring'!G76+'Nordea Liv '!G76+'Oslo Pensjonsforsikring'!G76+'Protector Forsikring'!G76+'SHB Liv'!G76+'Sparebank 1'!G76+'Storebrand Livsforsikring'!G76+'Telenor Forsikring'!G76+'Tryg Forsikring'!G76</f>
        <v>0</v>
      </c>
      <c r="G76" s="165"/>
      <c r="H76" s="237">
        <f>SUM(B76,E76)</f>
        <v>740857.6015600001</v>
      </c>
      <c r="I76" s="237">
        <f>SUM(C76,F76)</f>
        <v>731826.95213999995</v>
      </c>
      <c r="J76" s="23">
        <f>IF(H76=0, "    ---- ", IF(ABS(ROUND(100/H76*I76-100,1))&lt;999,ROUND(100/H76*I76-100,1),IF(ROUND(100/H76*I76-100,1)&gt;999,999,-999)))</f>
        <v>-1.2</v>
      </c>
      <c r="L76" s="147"/>
      <c r="M76" s="147"/>
    </row>
    <row r="77" spans="1:13" ht="15.75" customHeight="1" x14ac:dyDescent="0.2">
      <c r="A77" s="38" t="s">
        <v>400</v>
      </c>
      <c r="B77" s="44">
        <f>'ACE European Group'!B77+'Danica Pensjonsforsikring'!B77+'DNB Livsforsikring'!B77+'Eika Forsikring AS'!B77+'Frende Livsforsikring'!B77+'Frende Skadeforsikring'!B77+'Gjensidige Forsikring'!B77+'Gjensidige Pensjon'!B77+'Handelsbanken Liv'!B77+'If Skadeforsikring NUF'!B77+KLP!B77+'KLP Bedriftspensjon AS'!B77+'KLP Skadeforsikring AS'!B77+'Landbruksforsikring AS'!B77+'NEMI Forsikring'!B77+'Nordea Liv '!B77+'Oslo Pensjonsforsikring'!B77+'Protector Forsikring'!B77+'SHB Liv'!B77+'Sparebank 1'!B77+'Storebrand Livsforsikring'!B77+'Telenor Forsikring'!B77+'Tryg Forsikring'!B77</f>
        <v>5104266.2472400004</v>
      </c>
      <c r="C77" s="234">
        <f>'ACE European Group'!C77+'Danica Pensjonsforsikring'!C77+'DNB Livsforsikring'!C77+'Eika Forsikring AS'!C77+'Frende Livsforsikring'!C77+'Frende Skadeforsikring'!C77+'Gjensidige Forsikring'!C77+'Gjensidige Pensjon'!C77+'Handelsbanken Liv'!C77+'If Skadeforsikring NUF'!C77+KLP!C77+'KLP Bedriftspensjon AS'!C77+'KLP Skadeforsikring AS'!C77+'Landbruksforsikring AS'!C77+'NEMI Forsikring'!C77+'Nordea Liv '!C77+'Oslo Pensjonsforsikring'!C77+'Protector Forsikring'!C77+'SHB Liv'!C77+'Sparebank 1'!C77+'Storebrand Livsforsikring'!C77+'Telenor Forsikring'!C77+'Tryg Forsikring'!C77</f>
        <v>4460883.0500099994</v>
      </c>
      <c r="D77" s="23">
        <f>IF(B77=0, "    ---- ", IF(ABS(ROUND(100/B77*C77-100,1))&lt;999,ROUND(100/B77*C77-100,1),IF(ROUND(100/B77*C77-100,1)&gt;999,999,-999)))</f>
        <v>-12.6</v>
      </c>
      <c r="E77" s="44">
        <f>'ACE European Group'!F77+'Danica Pensjonsforsikring'!F77+'DNB Livsforsikring'!F77+'Eika Forsikring AS'!F77+'Frende Livsforsikring'!F77+'Frende Skadeforsikring'!F77+'Gjensidige Forsikring'!F77+'Gjensidige Pensjon'!F77+'Handelsbanken Liv'!F77+'If Skadeforsikring NUF'!F77+KLP!F77+'KLP Bedriftspensjon AS'!F77+'KLP Skadeforsikring AS'!F77+'Landbruksforsikring AS'!F77+'NEMI Forsikring'!F77+'Nordea Liv '!F77+'Oslo Pensjonsforsikring'!F77+'Protector Forsikring'!F77+'SHB Liv'!F77+'Sparebank 1'!F77+'Storebrand Livsforsikring'!F77+'Telenor Forsikring'!F77+'Tryg Forsikring'!F77</f>
        <v>12845716.86881</v>
      </c>
      <c r="F77" s="44">
        <f>'ACE European Group'!G77+'Danica Pensjonsforsikring'!G77+'DNB Livsforsikring'!G77+'Eika Forsikring AS'!G77+'Frende Livsforsikring'!G77+'Frende Skadeforsikring'!G77+'Gjensidige Forsikring'!G77+'Gjensidige Pensjon'!G77+'Handelsbanken Liv'!G77+'If Skadeforsikring NUF'!G77+KLP!G77+'KLP Bedriftspensjon AS'!G77+'KLP Skadeforsikring AS'!G77+'Landbruksforsikring AS'!G77+'NEMI Forsikring'!G77+'Nordea Liv '!G77+'Oslo Pensjonsforsikring'!G77+'Protector Forsikring'!G77+'SHB Liv'!G77+'Sparebank 1'!G77+'Storebrand Livsforsikring'!G77+'Telenor Forsikring'!G77+'Tryg Forsikring'!G77</f>
        <v>13973311.465700001</v>
      </c>
      <c r="G77" s="165">
        <f>IF(E77=0, "    ---- ", IF(ABS(ROUND(100/E77*F77-100,1))&lt;999,ROUND(100/E77*F77-100,1),IF(ROUND(100/E77*F77-100,1)&gt;999,999,-999)))</f>
        <v>8.8000000000000007</v>
      </c>
      <c r="H77" s="237">
        <f t="shared" si="10"/>
        <v>17949983.116050001</v>
      </c>
      <c r="I77" s="237">
        <f t="shared" si="11"/>
        <v>18434194.51571</v>
      </c>
      <c r="J77" s="23">
        <f t="shared" si="12"/>
        <v>2.7</v>
      </c>
    </row>
    <row r="78" spans="1:13" ht="15.75" customHeight="1" x14ac:dyDescent="0.2">
      <c r="A78" s="21" t="s">
        <v>9</v>
      </c>
      <c r="B78" s="44">
        <f>'ACE European Group'!B78+'Danica Pensjonsforsikring'!B78+'DNB Livsforsikring'!B78+'Eika Forsikring AS'!B78+'Frende Livsforsikring'!B78+'Frende Skadeforsikring'!B78+'Gjensidige Forsikring'!B78+'Gjensidige Pensjon'!B78+'Handelsbanken Liv'!B78+'If Skadeforsikring NUF'!B78+KLP!B78+'KLP Bedriftspensjon AS'!B78+'KLP Skadeforsikring AS'!B78+'Landbruksforsikring AS'!B78+'NEMI Forsikring'!B78+'Nordea Liv '!B78+'Oslo Pensjonsforsikring'!B78+'Protector Forsikring'!B78+'SHB Liv'!B78+'Sparebank 1'!B78+'Storebrand Livsforsikring'!B78+'Telenor Forsikring'!B78+'Tryg Forsikring'!B78</f>
        <v>4989012.7676899992</v>
      </c>
      <c r="C78" s="234">
        <f>'ACE European Group'!C78+'Danica Pensjonsforsikring'!C78+'DNB Livsforsikring'!C78+'Eika Forsikring AS'!C78+'Frende Livsforsikring'!C78+'Frende Skadeforsikring'!C78+'Gjensidige Forsikring'!C78+'Gjensidige Pensjon'!C78+'Handelsbanken Liv'!C78+'If Skadeforsikring NUF'!C78+KLP!C78+'KLP Bedriftspensjon AS'!C78+'KLP Skadeforsikring AS'!C78+'Landbruksforsikring AS'!C78+'NEMI Forsikring'!C78+'Nordea Liv '!C78+'Oslo Pensjonsforsikring'!C78+'Protector Forsikring'!C78+'SHB Liv'!C78+'Sparebank 1'!C78+'Storebrand Livsforsikring'!C78+'Telenor Forsikring'!C78+'Tryg Forsikring'!C78</f>
        <v>4350396.8036400005</v>
      </c>
      <c r="D78" s="23">
        <f>IF(B78=0, "    ---- ", IF(ABS(ROUND(100/B78*C78-100,1))&lt;999,ROUND(100/B78*C78-100,1),IF(ROUND(100/B78*C78-100,1)&gt;999,999,-999)))</f>
        <v>-12.8</v>
      </c>
      <c r="E78" s="44">
        <f>'ACE European Group'!F78+'Danica Pensjonsforsikring'!F78+'DNB Livsforsikring'!F78+'Eika Forsikring AS'!F78+'Frende Livsforsikring'!F78+'Frende Skadeforsikring'!F78+'Gjensidige Forsikring'!F78+'Gjensidige Pensjon'!F78+'Handelsbanken Liv'!F78+'If Skadeforsikring NUF'!F78+KLP!F78+'KLP Bedriftspensjon AS'!F78+'KLP Skadeforsikring AS'!F78+'Landbruksforsikring AS'!F78+'NEMI Forsikring'!F78+'Nordea Liv '!F78+'Oslo Pensjonsforsikring'!F78+'Protector Forsikring'!F78+'SHB Liv'!F78+'Sparebank 1'!F78+'Storebrand Livsforsikring'!F78+'Telenor Forsikring'!F78+'Tryg Forsikring'!F78</f>
        <v>0</v>
      </c>
      <c r="F78" s="44">
        <f>'ACE European Group'!G78+'Danica Pensjonsforsikring'!G78+'DNB Livsforsikring'!G78+'Eika Forsikring AS'!G78+'Frende Livsforsikring'!G78+'Frende Skadeforsikring'!G78+'Gjensidige Forsikring'!G78+'Gjensidige Pensjon'!G78+'Handelsbanken Liv'!G78+'If Skadeforsikring NUF'!G78+KLP!G78+'KLP Bedriftspensjon AS'!G78+'KLP Skadeforsikring AS'!G78+'Landbruksforsikring AS'!G78+'NEMI Forsikring'!G78+'Nordea Liv '!G78+'Oslo Pensjonsforsikring'!G78+'Protector Forsikring'!G78+'SHB Liv'!G78+'Sparebank 1'!G78+'Storebrand Livsforsikring'!G78+'Telenor Forsikring'!G78+'Tryg Forsikring'!G78</f>
        <v>0</v>
      </c>
      <c r="G78" s="165"/>
      <c r="H78" s="237">
        <f t="shared" si="10"/>
        <v>4989012.7676899992</v>
      </c>
      <c r="I78" s="237">
        <f t="shared" si="11"/>
        <v>4350396.8036400005</v>
      </c>
      <c r="J78" s="23">
        <f t="shared" si="12"/>
        <v>-12.8</v>
      </c>
    </row>
    <row r="79" spans="1:13" ht="15.75" customHeight="1" x14ac:dyDescent="0.2">
      <c r="A79" s="21" t="s">
        <v>10</v>
      </c>
      <c r="B79" s="44">
        <f>'ACE European Group'!B79+'Danica Pensjonsforsikring'!B79+'DNB Livsforsikring'!B79+'Eika Forsikring AS'!B79+'Frende Livsforsikring'!B79+'Frende Skadeforsikring'!B79+'Gjensidige Forsikring'!B79+'Gjensidige Pensjon'!B79+'Handelsbanken Liv'!B79+'If Skadeforsikring NUF'!B79+KLP!B79+'KLP Bedriftspensjon AS'!B79+'KLP Skadeforsikring AS'!B79+'Landbruksforsikring AS'!B79+'NEMI Forsikring'!B79+'Nordea Liv '!B79+'Oslo Pensjonsforsikring'!B79+'Protector Forsikring'!B79+'SHB Liv'!B79+'Sparebank 1'!B79+'Storebrand Livsforsikring'!B79+'Telenor Forsikring'!B79+'Tryg Forsikring'!B79</f>
        <v>115253.47954999999</v>
      </c>
      <c r="C79" s="144">
        <f>'ACE European Group'!C79+'Danica Pensjonsforsikring'!C79+'DNB Livsforsikring'!C79+'Eika Forsikring AS'!C79+'Frende Livsforsikring'!C79+'Frende Skadeforsikring'!C79+'Gjensidige Forsikring'!C79+'Gjensidige Pensjon'!C79+'Handelsbanken Liv'!C79+'If Skadeforsikring NUF'!C79+KLP!C79+'KLP Bedriftspensjon AS'!C79+'KLP Skadeforsikring AS'!C79+'Landbruksforsikring AS'!C79+'NEMI Forsikring'!C79+'Nordea Liv '!C79+'Oslo Pensjonsforsikring'!C79+'Protector Forsikring'!C79+'SHB Liv'!C79+'Sparebank 1'!C79+'Storebrand Livsforsikring'!C79+'Telenor Forsikring'!C79+'Tryg Forsikring'!C79</f>
        <v>110486.24637000001</v>
      </c>
      <c r="D79" s="23">
        <f>IF(B79=0, "    ---- ", IF(ABS(ROUND(100/B79*C79-100,1))&lt;999,ROUND(100/B79*C79-100,1),IF(ROUND(100/B79*C79-100,1)&gt;999,999,-999)))</f>
        <v>-4.0999999999999996</v>
      </c>
      <c r="E79" s="44">
        <f>'ACE European Group'!F79+'Danica Pensjonsforsikring'!F79+'DNB Livsforsikring'!F79+'Eika Forsikring AS'!F79+'Frende Livsforsikring'!F79+'Frende Skadeforsikring'!F79+'Gjensidige Forsikring'!F79+'Gjensidige Pensjon'!F79+'Handelsbanken Liv'!F79+'If Skadeforsikring NUF'!F79+KLP!F79+'KLP Bedriftspensjon AS'!F79+'KLP Skadeforsikring AS'!F79+'Landbruksforsikring AS'!F79+'NEMI Forsikring'!F79+'Nordea Liv '!F79+'Oslo Pensjonsforsikring'!F79+'Protector Forsikring'!F79+'SHB Liv'!F79+'Sparebank 1'!F79+'Storebrand Livsforsikring'!F79+'Telenor Forsikring'!F79+'Tryg Forsikring'!F79</f>
        <v>12845716.86881</v>
      </c>
      <c r="F79" s="44">
        <f>'ACE European Group'!G79+'Danica Pensjonsforsikring'!G79+'DNB Livsforsikring'!G79+'Eika Forsikring AS'!G79+'Frende Livsforsikring'!G79+'Frende Skadeforsikring'!G79+'Gjensidige Forsikring'!G79+'Gjensidige Pensjon'!G79+'Handelsbanken Liv'!G79+'If Skadeforsikring NUF'!G79+KLP!G79+'KLP Bedriftspensjon AS'!G79+'KLP Skadeforsikring AS'!G79+'Landbruksforsikring AS'!G79+'NEMI Forsikring'!G79+'Nordea Liv '!G79+'Oslo Pensjonsforsikring'!G79+'Protector Forsikring'!G79+'SHB Liv'!G79+'Sparebank 1'!G79+'Storebrand Livsforsikring'!G79+'Telenor Forsikring'!G79+'Tryg Forsikring'!G79</f>
        <v>13973311.465700001</v>
      </c>
      <c r="G79" s="165">
        <f>IF(E79=0, "    ---- ", IF(ABS(ROUND(100/E79*F79-100,1))&lt;999,ROUND(100/E79*F79-100,1),IF(ROUND(100/E79*F79-100,1)&gt;999,999,-999)))</f>
        <v>8.8000000000000007</v>
      </c>
      <c r="H79" s="237">
        <f t="shared" si="10"/>
        <v>12960970.34836</v>
      </c>
      <c r="I79" s="237">
        <f t="shared" si="11"/>
        <v>14083797.712070001</v>
      </c>
      <c r="J79" s="23">
        <f t="shared" si="12"/>
        <v>8.6999999999999993</v>
      </c>
    </row>
    <row r="80" spans="1:13" ht="15.75" customHeight="1" x14ac:dyDescent="0.2">
      <c r="A80" s="694" t="s">
        <v>398</v>
      </c>
      <c r="B80" s="187"/>
      <c r="C80" s="187"/>
      <c r="D80" s="27"/>
      <c r="E80" s="187"/>
      <c r="F80" s="187"/>
      <c r="G80" s="165"/>
      <c r="H80" s="701"/>
      <c r="I80" s="701"/>
      <c r="J80" s="23"/>
    </row>
    <row r="81" spans="1:13" ht="15.75" customHeight="1" x14ac:dyDescent="0.2">
      <c r="A81" s="694" t="s">
        <v>12</v>
      </c>
      <c r="B81" s="235"/>
      <c r="C81" s="235"/>
      <c r="D81" s="27"/>
      <c r="E81" s="187"/>
      <c r="F81" s="187"/>
      <c r="G81" s="165"/>
      <c r="H81" s="701"/>
      <c r="I81" s="701"/>
      <c r="J81" s="23"/>
    </row>
    <row r="82" spans="1:13" ht="15.75" customHeight="1" x14ac:dyDescent="0.2">
      <c r="A82" s="694" t="s">
        <v>13</v>
      </c>
      <c r="B82" s="235"/>
      <c r="C82" s="235"/>
      <c r="D82" s="27"/>
      <c r="E82" s="187"/>
      <c r="F82" s="187"/>
      <c r="G82" s="165"/>
      <c r="H82" s="701"/>
      <c r="I82" s="701"/>
      <c r="J82" s="23"/>
    </row>
    <row r="83" spans="1:13" ht="15.75" customHeight="1" x14ac:dyDescent="0.2">
      <c r="A83" s="694" t="s">
        <v>399</v>
      </c>
      <c r="B83" s="187"/>
      <c r="C83" s="187"/>
      <c r="D83" s="27"/>
      <c r="E83" s="187"/>
      <c r="F83" s="187"/>
      <c r="G83" s="165"/>
      <c r="H83" s="701"/>
      <c r="I83" s="701"/>
      <c r="J83" s="24"/>
    </row>
    <row r="84" spans="1:13" ht="15.75" customHeight="1" x14ac:dyDescent="0.2">
      <c r="A84" s="694" t="s">
        <v>12</v>
      </c>
      <c r="B84" s="235"/>
      <c r="C84" s="235"/>
      <c r="D84" s="27"/>
      <c r="E84" s="187"/>
      <c r="F84" s="187"/>
      <c r="G84" s="165"/>
      <c r="H84" s="701"/>
      <c r="I84" s="701"/>
      <c r="J84" s="23"/>
    </row>
    <row r="85" spans="1:13" ht="15.75" customHeight="1" x14ac:dyDescent="0.2">
      <c r="A85" s="694" t="s">
        <v>13</v>
      </c>
      <c r="B85" s="235"/>
      <c r="C85" s="235"/>
      <c r="D85" s="27"/>
      <c r="E85" s="187"/>
      <c r="F85" s="187"/>
      <c r="G85" s="165"/>
      <c r="H85" s="701"/>
      <c r="I85" s="701"/>
      <c r="J85" s="23"/>
    </row>
    <row r="86" spans="1:13" ht="15.75" customHeight="1" x14ac:dyDescent="0.2">
      <c r="A86" s="38" t="s">
        <v>402</v>
      </c>
      <c r="B86" s="234">
        <f>'ACE European Group'!B86+'Danica Pensjonsforsikring'!B86+'DNB Livsforsikring'!B86+'Eika Forsikring AS'!B86+'Frende Livsforsikring'!B86+'Frende Skadeforsikring'!B86+'Gjensidige Forsikring'!B86+'Gjensidige Pensjon'!B86+'Handelsbanken Liv'!B86+'If Skadeforsikring NUF'!B86+KLP!B86+'KLP Bedriftspensjon AS'!B86+'KLP Skadeforsikring AS'!B86+'Landbruksforsikring AS'!B86+'NEMI Forsikring'!B86+'Nordea Liv '!B86+'Oslo Pensjonsforsikring'!B86+'Protector Forsikring'!B86+'SHB Liv'!B86+'Sparebank 1'!B86+'Storebrand Livsforsikring'!B86+'Telenor Forsikring'!B86+'Tryg Forsikring'!B86</f>
        <v>144951.24599999998</v>
      </c>
      <c r="C86" s="234">
        <f>'ACE European Group'!C86+'Danica Pensjonsforsikring'!C86+'DNB Livsforsikring'!C86+'Eika Forsikring AS'!C86+'Frende Livsforsikring'!C86+'Frende Skadeforsikring'!C86+'Gjensidige Forsikring'!C86+'Gjensidige Pensjon'!C86+'Handelsbanken Liv'!C86+'If Skadeforsikring NUF'!C86+KLP!C86+'KLP Bedriftspensjon AS'!C86+'KLP Skadeforsikring AS'!C86+'Landbruksforsikring AS'!C86+'NEMI Forsikring'!C86+'Nordea Liv '!C86+'Oslo Pensjonsforsikring'!C86+'Protector Forsikring'!C86+'SHB Liv'!C86+'Sparebank 1'!C86+'Storebrand Livsforsikring'!C86+'Telenor Forsikring'!C86+'Tryg Forsikring'!C86</f>
        <v>145051.47099999999</v>
      </c>
      <c r="D86" s="23">
        <f>IF(B86=0, "    ---- ", IF(ABS(ROUND(100/B86*C86-100,1))&lt;999,ROUND(100/B86*C86-100,1),IF(ROUND(100/B86*C86-100,1)&gt;999,999,-999)))</f>
        <v>0.1</v>
      </c>
      <c r="E86" s="44">
        <f>'ACE European Group'!F86+'Danica Pensjonsforsikring'!F86+'DNB Livsforsikring'!F86+'Eika Forsikring AS'!F86+'Frende Livsforsikring'!F86+'Frende Skadeforsikring'!F86+'Gjensidige Forsikring'!F86+'Gjensidige Pensjon'!F86+'Handelsbanken Liv'!F86+'If Skadeforsikring NUF'!F86+KLP!F86+'KLP Bedriftspensjon AS'!F86+'KLP Skadeforsikring AS'!F86+'Landbruksforsikring AS'!F86+'NEMI Forsikring'!F86+'Nordea Liv '!F86+'Oslo Pensjonsforsikring'!F86+'Protector Forsikring'!F86+'SHB Liv'!F86+'Sparebank 1'!F86+'Storebrand Livsforsikring'!F86+'Telenor Forsikring'!F86+'Tryg Forsikring'!F86</f>
        <v>8392.3030099999996</v>
      </c>
      <c r="F86" s="44">
        <f>'ACE European Group'!G86+'Danica Pensjonsforsikring'!G86+'DNB Livsforsikring'!G86+'Eika Forsikring AS'!G86+'Frende Livsforsikring'!G86+'Frende Skadeforsikring'!G86+'Gjensidige Forsikring'!G86+'Gjensidige Pensjon'!G86+'Handelsbanken Liv'!G86+'If Skadeforsikring NUF'!G86+KLP!G86+'KLP Bedriftspensjon AS'!G86+'KLP Skadeforsikring AS'!G86+'Landbruksforsikring AS'!G86+'NEMI Forsikring'!G86+'Nordea Liv '!G86+'Oslo Pensjonsforsikring'!G86+'Protector Forsikring'!G86+'SHB Liv'!G86+'Sparebank 1'!G86+'Storebrand Livsforsikring'!G86+'Telenor Forsikring'!G86+'Tryg Forsikring'!G86</f>
        <v>6767.8088299999999</v>
      </c>
      <c r="G86" s="165">
        <f>IF(E86=0, "    ---- ", IF(ABS(ROUND(100/E86*F86-100,1))&lt;999,ROUND(100/E86*F86-100,1),IF(ROUND(100/E86*F86-100,1)&gt;999,999,-999)))</f>
        <v>-19.399999999999999</v>
      </c>
      <c r="H86" s="237">
        <f t="shared" si="10"/>
        <v>153343.54900999999</v>
      </c>
      <c r="I86" s="237">
        <f t="shared" si="11"/>
        <v>151819.27982999998</v>
      </c>
      <c r="J86" s="23">
        <f t="shared" si="12"/>
        <v>-1</v>
      </c>
    </row>
    <row r="87" spans="1:13" s="43" customFormat="1" ht="15.75" customHeight="1" x14ac:dyDescent="0.2">
      <c r="A87" s="39" t="s">
        <v>383</v>
      </c>
      <c r="B87" s="309">
        <f>'ACE European Group'!B87+'Danica Pensjonsforsikring'!B87+'DNB Livsforsikring'!B87+'Eika Forsikring AS'!B87+'Frende Livsforsikring'!B87+'Frende Skadeforsikring'!B87+'Gjensidige Forsikring'!B87+'Gjensidige Pensjon'!B87+'Handelsbanken Liv'!B87+'If Skadeforsikring NUF'!B87+KLP!B87+'KLP Bedriftspensjon AS'!B87+'KLP Skadeforsikring AS'!B87+'Landbruksforsikring AS'!B87+'NEMI Forsikring'!B87+'Nordea Liv '!B87+'Oslo Pensjonsforsikring'!B87+'Protector Forsikring'!B87+'SHB Liv'!B87+'Sparebank 1'!B87+'Storebrand Livsforsikring'!B87+'Telenor Forsikring'!B87+'Tryg Forsikring'!B87</f>
        <v>378417840.2740947</v>
      </c>
      <c r="C87" s="309">
        <f>'ACE European Group'!C87+'Danica Pensjonsforsikring'!C87+'DNB Livsforsikring'!C87+'Eika Forsikring AS'!C87+'Frende Livsforsikring'!C87+'Frende Skadeforsikring'!C87+'Gjensidige Forsikring'!C87+'Gjensidige Pensjon'!C87+'Handelsbanken Liv'!C87+'If Skadeforsikring NUF'!C87+KLP!C87+'KLP Bedriftspensjon AS'!C87+'KLP Skadeforsikring AS'!C87+'Landbruksforsikring AS'!C87+'NEMI Forsikring'!C87+'Nordea Liv '!C87+'Oslo Pensjonsforsikring'!C87+'Protector Forsikring'!C87+'SHB Liv'!C87+'Sparebank 1'!C87+'Storebrand Livsforsikring'!C87+'Telenor Forsikring'!C87+'Tryg Forsikring'!C87</f>
        <v>385014090.96905792</v>
      </c>
      <c r="D87" s="24">
        <f>IF(B87=0, "    ---- ", IF(ABS(ROUND(100/B87*C87-100,1))&lt;999,ROUND(100/B87*C87-100,1),IF(ROUND(100/B87*C87-100,1)&gt;999,999,-999)))</f>
        <v>1.7</v>
      </c>
      <c r="E87" s="236">
        <f>'ACE European Group'!F87+'Danica Pensjonsforsikring'!F87+'DNB Livsforsikring'!F87+'Eika Forsikring AS'!F87+'Frende Livsforsikring'!F87+'Frende Skadeforsikring'!F87+'Gjensidige Forsikring'!F87+'Gjensidige Pensjon'!F87+'Handelsbanken Liv'!F87+'If Skadeforsikring NUF'!F87+KLP!F87+'KLP Bedriftspensjon AS'!F87+'KLP Skadeforsikring AS'!F87+'Landbruksforsikring AS'!F87+'NEMI Forsikring'!F87+'Nordea Liv '!F87+'Oslo Pensjonsforsikring'!F87+'Protector Forsikring'!F87+'SHB Liv'!F87+'Sparebank 1'!F87+'Storebrand Livsforsikring'!F87+'Telenor Forsikring'!F87+'Tryg Forsikring'!F87</f>
        <v>198886422.12118009</v>
      </c>
      <c r="F87" s="236">
        <f>'ACE European Group'!G87+'Danica Pensjonsforsikring'!G87+'DNB Livsforsikring'!G87+'Eika Forsikring AS'!G87+'Frende Livsforsikring'!G87+'Frende Skadeforsikring'!G87+'Gjensidige Forsikring'!G87+'Gjensidige Pensjon'!G87+'Handelsbanken Liv'!G87+'If Skadeforsikring NUF'!G87+KLP!G87+'KLP Bedriftspensjon AS'!G87+'KLP Skadeforsikring AS'!G87+'Landbruksforsikring AS'!G87+'NEMI Forsikring'!G87+'Nordea Liv '!G87+'Oslo Pensjonsforsikring'!G87+'Protector Forsikring'!G87+'SHB Liv'!G87+'Sparebank 1'!G87+'Storebrand Livsforsikring'!G87+'Telenor Forsikring'!G87+'Tryg Forsikring'!G87</f>
        <v>246587116.6186713</v>
      </c>
      <c r="G87" s="170">
        <f>IF(E87=0, "    ---- ", IF(ABS(ROUND(100/E87*F87-100,1))&lt;999,ROUND(100/E87*F87-100,1),IF(ROUND(100/E87*F87-100,1)&gt;999,999,-999)))</f>
        <v>24</v>
      </c>
      <c r="H87" s="331">
        <f t="shared" ref="H87:H111" si="13">SUM(B87,E87)</f>
        <v>577304262.39527476</v>
      </c>
      <c r="I87" s="331">
        <f t="shared" ref="I87:I111" si="14">SUM(C87,F87)</f>
        <v>631601207.58772922</v>
      </c>
      <c r="J87" s="24">
        <f t="shared" si="12"/>
        <v>9.4</v>
      </c>
    </row>
    <row r="88" spans="1:13" ht="15.75" customHeight="1" x14ac:dyDescent="0.2">
      <c r="A88" s="21" t="s">
        <v>9</v>
      </c>
      <c r="B88" s="234">
        <f>'ACE European Group'!B88+'Danica Pensjonsforsikring'!B88+'DNB Livsforsikring'!B88+'Eika Forsikring AS'!B88+'Frende Livsforsikring'!B88+'Frende Skadeforsikring'!B88+'Gjensidige Forsikring'!B88+'Gjensidige Pensjon'!B88+'Handelsbanken Liv'!B88+'If Skadeforsikring NUF'!B88+KLP!B88+'KLP Bedriftspensjon AS'!B88+'KLP Skadeforsikring AS'!B88+'Landbruksforsikring AS'!B88+'NEMI Forsikring'!B88+'Nordea Liv '!B88+'Oslo Pensjonsforsikring'!B88+'Protector Forsikring'!B88+'SHB Liv'!B88+'Sparebank 1'!B88+'Storebrand Livsforsikring'!B88+'Telenor Forsikring'!B88+'Tryg Forsikring'!B88</f>
        <v>371068440.08094376</v>
      </c>
      <c r="C88" s="234">
        <f>'ACE European Group'!C88+'Danica Pensjonsforsikring'!C88+'DNB Livsforsikring'!C88+'Eika Forsikring AS'!C88+'Frende Livsforsikring'!C88+'Frende Skadeforsikring'!C88+'Gjensidige Forsikring'!C88+'Gjensidige Pensjon'!C88+'Handelsbanken Liv'!C88+'If Skadeforsikring NUF'!C88+KLP!C88+'KLP Bedriftspensjon AS'!C88+'KLP Skadeforsikring AS'!C88+'Landbruksforsikring AS'!C88+'NEMI Forsikring'!C88+'Nordea Liv '!C88+'Oslo Pensjonsforsikring'!C88+'Protector Forsikring'!C88+'SHB Liv'!C88+'Sparebank 1'!C88+'Storebrand Livsforsikring'!C88+'Telenor Forsikring'!C88+'Tryg Forsikring'!C88</f>
        <v>376724025.4984796</v>
      </c>
      <c r="D88" s="23">
        <f>IF(B88=0, "    ---- ", IF(ABS(ROUND(100/B88*C88-100,1))&lt;999,ROUND(100/B88*C88-100,1),IF(ROUND(100/B88*C88-100,1)&gt;999,999,-999)))</f>
        <v>1.5</v>
      </c>
      <c r="E88" s="44">
        <f>'ACE European Group'!F88+'Danica Pensjonsforsikring'!F88+'DNB Livsforsikring'!F88+'Eika Forsikring AS'!F88+'Frende Livsforsikring'!F88+'Frende Skadeforsikring'!F88+'Gjensidige Forsikring'!F88+'Gjensidige Pensjon'!F88+'Handelsbanken Liv'!F88+'If Skadeforsikring NUF'!F88+KLP!F88+'KLP Bedriftspensjon AS'!F88+'KLP Skadeforsikring AS'!F88+'Landbruksforsikring AS'!F88+'NEMI Forsikring'!F88+'Nordea Liv '!F88+'Oslo Pensjonsforsikring'!F88+'Protector Forsikring'!F88+'SHB Liv'!F88+'Sparebank 1'!F88+'Storebrand Livsforsikring'!F88+'Telenor Forsikring'!F88+'Tryg Forsikring'!F88</f>
        <v>0</v>
      </c>
      <c r="F88" s="44">
        <f>'ACE European Group'!G88+'Danica Pensjonsforsikring'!G88+'DNB Livsforsikring'!G88+'Eika Forsikring AS'!G88+'Frende Livsforsikring'!G88+'Frende Skadeforsikring'!G88+'Gjensidige Forsikring'!G88+'Gjensidige Pensjon'!G88+'Handelsbanken Liv'!G88+'If Skadeforsikring NUF'!G88+KLP!G88+'KLP Bedriftspensjon AS'!G88+'KLP Skadeforsikring AS'!G88+'Landbruksforsikring AS'!G88+'NEMI Forsikring'!G88+'Nordea Liv '!G88+'Oslo Pensjonsforsikring'!G88+'Protector Forsikring'!G88+'SHB Liv'!G88+'Sparebank 1'!G88+'Storebrand Livsforsikring'!G88+'Telenor Forsikring'!G88+'Tryg Forsikring'!G88</f>
        <v>0</v>
      </c>
      <c r="G88" s="165"/>
      <c r="H88" s="237">
        <f t="shared" si="13"/>
        <v>371068440.08094376</v>
      </c>
      <c r="I88" s="237">
        <f t="shared" si="14"/>
        <v>376724025.4984796</v>
      </c>
      <c r="J88" s="23">
        <f t="shared" si="12"/>
        <v>1.5</v>
      </c>
      <c r="L88" s="148"/>
      <c r="M88" s="148"/>
    </row>
    <row r="89" spans="1:13" ht="15.75" customHeight="1" x14ac:dyDescent="0.2">
      <c r="A89" s="21" t="s">
        <v>10</v>
      </c>
      <c r="B89" s="234">
        <f>'ACE European Group'!B89+'Danica Pensjonsforsikring'!B89+'DNB Livsforsikring'!B89+'Eika Forsikring AS'!B89+'Frende Livsforsikring'!B89+'Frende Skadeforsikring'!B89+'Gjensidige Forsikring'!B89+'Gjensidige Pensjon'!B89+'Handelsbanken Liv'!B89+'If Skadeforsikring NUF'!B89+KLP!B89+'KLP Bedriftspensjon AS'!B89+'KLP Skadeforsikring AS'!B89+'Landbruksforsikring AS'!B89+'NEMI Forsikring'!B89+'Nordea Liv '!B89+'Oslo Pensjonsforsikring'!B89+'Protector Forsikring'!B89+'SHB Liv'!B89+'Sparebank 1'!B89+'Storebrand Livsforsikring'!B89+'Telenor Forsikring'!B89+'Tryg Forsikring'!B89</f>
        <v>2499099.4692608798</v>
      </c>
      <c r="C89" s="234">
        <f>'ACE European Group'!C89+'Danica Pensjonsforsikring'!C89+'DNB Livsforsikring'!C89+'Eika Forsikring AS'!C89+'Frende Livsforsikring'!C89+'Frende Skadeforsikring'!C89+'Gjensidige Forsikring'!C89+'Gjensidige Pensjon'!C89+'Handelsbanken Liv'!C89+'If Skadeforsikring NUF'!C89+KLP!C89+'KLP Bedriftspensjon AS'!C89+'KLP Skadeforsikring AS'!C89+'Landbruksforsikring AS'!C89+'NEMI Forsikring'!C89+'Nordea Liv '!C89+'Oslo Pensjonsforsikring'!C89+'Protector Forsikring'!C89+'SHB Liv'!C89+'Sparebank 1'!C89+'Storebrand Livsforsikring'!C89+'Telenor Forsikring'!C89+'Tryg Forsikring'!C89</f>
        <v>2673617.6564883101</v>
      </c>
      <c r="D89" s="23">
        <f>IF(B89=0, "    ---- ", IF(ABS(ROUND(100/B89*C89-100,1))&lt;999,ROUND(100/B89*C89-100,1),IF(ROUND(100/B89*C89-100,1)&gt;999,999,-999)))</f>
        <v>7</v>
      </c>
      <c r="E89" s="44">
        <f>'ACE European Group'!F89+'Danica Pensjonsforsikring'!F89+'DNB Livsforsikring'!F89+'Eika Forsikring AS'!F89+'Frende Livsforsikring'!F89+'Frende Skadeforsikring'!F89+'Gjensidige Forsikring'!F89+'Gjensidige Pensjon'!F89+'Handelsbanken Liv'!F89+'If Skadeforsikring NUF'!F89+KLP!F89+'KLP Bedriftspensjon AS'!F89+'KLP Skadeforsikring AS'!F89+'Landbruksforsikring AS'!F89+'NEMI Forsikring'!F89+'Nordea Liv '!F89+'Oslo Pensjonsforsikring'!F89+'Protector Forsikring'!F89+'SHB Liv'!F89+'Sparebank 1'!F89+'Storebrand Livsforsikring'!F89+'Telenor Forsikring'!F89+'Tryg Forsikring'!F89</f>
        <v>198527023.85459012</v>
      </c>
      <c r="F89" s="44">
        <f>'ACE European Group'!G89+'Danica Pensjonsforsikring'!G89+'DNB Livsforsikring'!G89+'Eika Forsikring AS'!G89+'Frende Livsforsikring'!G89+'Frende Skadeforsikring'!G89+'Gjensidige Forsikring'!G89+'Gjensidige Pensjon'!G89+'Handelsbanken Liv'!G89+'If Skadeforsikring NUF'!G89+KLP!G89+'KLP Bedriftspensjon AS'!G89+'KLP Skadeforsikring AS'!G89+'Landbruksforsikring AS'!G89+'NEMI Forsikring'!G89+'Nordea Liv '!G89+'Oslo Pensjonsforsikring'!G89+'Protector Forsikring'!G89+'SHB Liv'!G89+'Sparebank 1'!G89+'Storebrand Livsforsikring'!G89+'Telenor Forsikring'!G89+'Tryg Forsikring'!G89</f>
        <v>245670099.50194129</v>
      </c>
      <c r="G89" s="165">
        <f>IF(E89=0, "    ---- ", IF(ABS(ROUND(100/E89*F89-100,1))&lt;999,ROUND(100/E89*F89-100,1),IF(ROUND(100/E89*F89-100,1)&gt;999,999,-999)))</f>
        <v>23.7</v>
      </c>
      <c r="H89" s="237">
        <f t="shared" si="13"/>
        <v>201026123.32385099</v>
      </c>
      <c r="I89" s="237">
        <f t="shared" si="14"/>
        <v>248343717.15842959</v>
      </c>
      <c r="J89" s="23">
        <f t="shared" si="12"/>
        <v>23.5</v>
      </c>
      <c r="L89" s="148"/>
    </row>
    <row r="90" spans="1:13" ht="15.75" customHeight="1" x14ac:dyDescent="0.2">
      <c r="A90" s="694" t="s">
        <v>398</v>
      </c>
      <c r="B90" s="187"/>
      <c r="C90" s="187"/>
      <c r="D90" s="27"/>
      <c r="E90" s="187"/>
      <c r="F90" s="187"/>
      <c r="G90" s="165"/>
      <c r="H90" s="701"/>
      <c r="I90" s="701"/>
      <c r="J90" s="23"/>
      <c r="M90" s="148"/>
    </row>
    <row r="91" spans="1:13" ht="15.75" customHeight="1" x14ac:dyDescent="0.2">
      <c r="A91" s="694" t="s">
        <v>12</v>
      </c>
      <c r="B91" s="235"/>
      <c r="C91" s="235"/>
      <c r="D91" s="27"/>
      <c r="E91" s="187"/>
      <c r="F91" s="187"/>
      <c r="G91" s="165"/>
      <c r="H91" s="701"/>
      <c r="I91" s="701"/>
      <c r="J91" s="23"/>
    </row>
    <row r="92" spans="1:13" ht="15.75" customHeight="1" x14ac:dyDescent="0.2">
      <c r="A92" s="694" t="s">
        <v>13</v>
      </c>
      <c r="B92" s="235"/>
      <c r="C92" s="235"/>
      <c r="D92" s="27"/>
      <c r="E92" s="187"/>
      <c r="F92" s="187"/>
      <c r="G92" s="165"/>
      <c r="H92" s="701"/>
      <c r="I92" s="701"/>
      <c r="J92" s="23"/>
    </row>
    <row r="93" spans="1:13" ht="15.75" customHeight="1" x14ac:dyDescent="0.2">
      <c r="A93" s="694" t="s">
        <v>399</v>
      </c>
      <c r="B93" s="187"/>
      <c r="C93" s="187"/>
      <c r="D93" s="27"/>
      <c r="E93" s="187"/>
      <c r="F93" s="187"/>
      <c r="G93" s="165"/>
      <c r="H93" s="701"/>
      <c r="I93" s="701"/>
      <c r="J93" s="23"/>
    </row>
    <row r="94" spans="1:13" ht="15.75" customHeight="1" x14ac:dyDescent="0.2">
      <c r="A94" s="694" t="s">
        <v>12</v>
      </c>
      <c r="B94" s="235"/>
      <c r="C94" s="235"/>
      <c r="D94" s="27"/>
      <c r="E94" s="187"/>
      <c r="F94" s="187"/>
      <c r="G94" s="165"/>
      <c r="H94" s="701"/>
      <c r="I94" s="701"/>
      <c r="J94" s="23"/>
    </row>
    <row r="95" spans="1:13" ht="15.75" customHeight="1" x14ac:dyDescent="0.2">
      <c r="A95" s="694" t="s">
        <v>13</v>
      </c>
      <c r="B95" s="235"/>
      <c r="C95" s="235"/>
      <c r="D95" s="27"/>
      <c r="E95" s="187"/>
      <c r="F95" s="187"/>
      <c r="G95" s="165"/>
      <c r="H95" s="701"/>
      <c r="I95" s="701"/>
      <c r="J95" s="23"/>
    </row>
    <row r="96" spans="1:13" ht="15.75" customHeight="1" x14ac:dyDescent="0.2">
      <c r="A96" s="21" t="s">
        <v>346</v>
      </c>
      <c r="B96" s="234">
        <f>'ACE European Group'!B96+'Danica Pensjonsforsikring'!B96+'DNB Livsforsikring'!B96+'Eika Forsikring AS'!B96+'Frende Livsforsikring'!B96+'Frende Skadeforsikring'!B96+'Gjensidige Forsikring'!B96+'Gjensidige Pensjon'!B96+'Handelsbanken Liv'!B96+'If Skadeforsikring NUF'!B96+KLP!B96+'KLP Bedriftspensjon AS'!B96+'KLP Skadeforsikring AS'!B96+'Landbruksforsikring AS'!B96+'NEMI Forsikring'!B96+'Nordea Liv '!B96+'Oslo Pensjonsforsikring'!B96+'Protector Forsikring'!B96+'SHB Liv'!B96+'Sparebank 1'!B96+'Storebrand Livsforsikring'!B96+'Telenor Forsikring'!B96+'Tryg Forsikring'!B96</f>
        <v>242629.52984999999</v>
      </c>
      <c r="C96" s="234">
        <f>'ACE European Group'!C96+'Danica Pensjonsforsikring'!C96+'DNB Livsforsikring'!C96+'Eika Forsikring AS'!C96+'Frende Livsforsikring'!C96+'Frende Skadeforsikring'!C96+'Gjensidige Forsikring'!C96+'Gjensidige Pensjon'!C96+'Handelsbanken Liv'!C96+'If Skadeforsikring NUF'!C96+KLP!C96+'KLP Bedriftspensjon AS'!C96+'KLP Skadeforsikring AS'!C96+'Landbruksforsikring AS'!C96+'NEMI Forsikring'!C96+'Nordea Liv '!C96+'Oslo Pensjonsforsikring'!C96+'Protector Forsikring'!C96+'SHB Liv'!C96+'Sparebank 1'!C96+'Storebrand Livsforsikring'!C96+'Telenor Forsikring'!C96+'Tryg Forsikring'!C96</f>
        <v>687453.30648999999</v>
      </c>
      <c r="D96" s="23">
        <f>IF(B96=0, "    ---- ", IF(ABS(ROUND(100/B96*C96-100,1))&lt;999,ROUND(100/B96*C96-100,1),IF(ROUND(100/B96*C96-100,1)&gt;999,999,-999)))</f>
        <v>183.3</v>
      </c>
      <c r="E96" s="44">
        <f>'ACE European Group'!F96+'Danica Pensjonsforsikring'!F96+'DNB Livsforsikring'!F96+'Eika Forsikring AS'!F96+'Frende Livsforsikring'!F96+'Frende Skadeforsikring'!F96+'Gjensidige Forsikring'!F96+'Gjensidige Pensjon'!F96+'Handelsbanken Liv'!F96+'If Skadeforsikring NUF'!F96+KLP!F96+'KLP Bedriftspensjon AS'!F96+'KLP Skadeforsikring AS'!F96+'Landbruksforsikring AS'!F96+'NEMI Forsikring'!F96+'Nordea Liv '!F96+'Oslo Pensjonsforsikring'!F96+'Protector Forsikring'!F96+'SHB Liv'!F96+'Sparebank 1'!F96+'Storebrand Livsforsikring'!F96+'Telenor Forsikring'!F96+'Tryg Forsikring'!F96</f>
        <v>359398.26659000001</v>
      </c>
      <c r="F96" s="44">
        <f>'ACE European Group'!G96+'Danica Pensjonsforsikring'!G96+'DNB Livsforsikring'!G96+'Eika Forsikring AS'!G96+'Frende Livsforsikring'!G96+'Frende Skadeforsikring'!G96+'Gjensidige Forsikring'!G96+'Gjensidige Pensjon'!G96+'Handelsbanken Liv'!G96+'If Skadeforsikring NUF'!G96+KLP!G96+'KLP Bedriftspensjon AS'!G96+'KLP Skadeforsikring AS'!G96+'Landbruksforsikring AS'!G96+'NEMI Forsikring'!G96+'Nordea Liv '!G96+'Oslo Pensjonsforsikring'!G96+'Protector Forsikring'!G96+'SHB Liv'!G96+'Sparebank 1'!G96+'Storebrand Livsforsikring'!G96+'Telenor Forsikring'!G96+'Tryg Forsikring'!G96</f>
        <v>917017.11673000001</v>
      </c>
      <c r="G96" s="165">
        <f>IF(E96=0, "    ---- ", IF(ABS(ROUND(100/E96*F96-100,1))&lt;999,ROUND(100/E96*F96-100,1),IF(ROUND(100/E96*F96-100,1)&gt;999,999,-999)))</f>
        <v>155.19999999999999</v>
      </c>
      <c r="H96" s="237">
        <f t="shared" si="13"/>
        <v>602027.79643999995</v>
      </c>
      <c r="I96" s="237">
        <f t="shared" si="14"/>
        <v>1604470.42322</v>
      </c>
      <c r="J96" s="23">
        <f t="shared" si="12"/>
        <v>166.5</v>
      </c>
      <c r="L96" s="148"/>
    </row>
    <row r="97" spans="1:13" ht="15.75" customHeight="1" x14ac:dyDescent="0.2">
      <c r="A97" s="21" t="s">
        <v>345</v>
      </c>
      <c r="B97" s="234">
        <f>'ACE European Group'!B97+'Danica Pensjonsforsikring'!B97+'DNB Livsforsikring'!B97+'Eika Forsikring AS'!B97+'Frende Livsforsikring'!B97+'Frende Skadeforsikring'!B97+'Gjensidige Forsikring'!B97+'Gjensidige Pensjon'!B97+'Handelsbanken Liv'!B97+'If Skadeforsikring NUF'!B97+KLP!B97+'KLP Bedriftspensjon AS'!B97+'KLP Skadeforsikring AS'!B97+'Landbruksforsikring AS'!B97+'NEMI Forsikring'!B97+'Nordea Liv '!B97+'Oslo Pensjonsforsikring'!B97+'Protector Forsikring'!B97+'SHB Liv'!B97+'Sparebank 1'!B97+'Storebrand Livsforsikring'!B97+'Telenor Forsikring'!B97+'Tryg Forsikring'!B97</f>
        <v>4607671.1940399995</v>
      </c>
      <c r="C97" s="234">
        <f>'ACE European Group'!C97+'Danica Pensjonsforsikring'!C97+'DNB Livsforsikring'!C97+'Eika Forsikring AS'!C97+'Frende Livsforsikring'!C97+'Frende Skadeforsikring'!C97+'Gjensidige Forsikring'!C97+'Gjensidige Pensjon'!C97+'Handelsbanken Liv'!C97+'If Skadeforsikring NUF'!C97+KLP!C97+'KLP Bedriftspensjon AS'!C97+'KLP Skadeforsikring AS'!C97+'Landbruksforsikring AS'!C97+'NEMI Forsikring'!C97+'Nordea Liv '!C97+'Oslo Pensjonsforsikring'!C97+'Protector Forsikring'!C97+'SHB Liv'!C97+'Sparebank 1'!C97+'Storebrand Livsforsikring'!C97+'Telenor Forsikring'!C97+'Tryg Forsikring'!C97</f>
        <v>4928994.5076000001</v>
      </c>
      <c r="D97" s="23">
        <f>IF(B97=0, "    ---- ", IF(ABS(ROUND(100/B97*C97-100,1))&lt;999,ROUND(100/B97*C97-100,1),IF(ROUND(100/B97*C97-100,1)&gt;999,999,-999)))</f>
        <v>7</v>
      </c>
      <c r="E97" s="44">
        <f>'ACE European Group'!F97+'Danica Pensjonsforsikring'!F97+'DNB Livsforsikring'!F97+'Eika Forsikring AS'!F97+'Frende Livsforsikring'!F97+'Frende Skadeforsikring'!F97+'Gjensidige Forsikring'!F97+'Gjensidige Pensjon'!F97+'Handelsbanken Liv'!F97+'If Skadeforsikring NUF'!F97+KLP!F97+'KLP Bedriftspensjon AS'!F97+'KLP Skadeforsikring AS'!F97+'Landbruksforsikring AS'!F97+'NEMI Forsikring'!F97+'Nordea Liv '!F97+'Oslo Pensjonsforsikring'!F97+'Protector Forsikring'!F97+'SHB Liv'!F97+'Sparebank 1'!F97+'Storebrand Livsforsikring'!F97+'Telenor Forsikring'!F97+'Tryg Forsikring'!F97</f>
        <v>0</v>
      </c>
      <c r="F97" s="44">
        <f>'ACE European Group'!G97+'Danica Pensjonsforsikring'!G97+'DNB Livsforsikring'!G97+'Eika Forsikring AS'!G97+'Frende Livsforsikring'!G97+'Frende Skadeforsikring'!G97+'Gjensidige Forsikring'!G97+'Gjensidige Pensjon'!G97+'Handelsbanken Liv'!G97+'If Skadeforsikring NUF'!G97+KLP!G97+'KLP Bedriftspensjon AS'!G97+'KLP Skadeforsikring AS'!G97+'Landbruksforsikring AS'!G97+'NEMI Forsikring'!G97+'Nordea Liv '!G97+'Oslo Pensjonsforsikring'!G97+'Protector Forsikring'!G97+'SHB Liv'!G97+'Sparebank 1'!G97+'Storebrand Livsforsikring'!G97+'Telenor Forsikring'!G97+'Tryg Forsikring'!G97</f>
        <v>0</v>
      </c>
      <c r="G97" s="165"/>
      <c r="H97" s="237">
        <f>SUM(B97,E97)</f>
        <v>4607671.1940399995</v>
      </c>
      <c r="I97" s="237">
        <f>SUM(C97,F97)</f>
        <v>4928994.5076000001</v>
      </c>
      <c r="J97" s="23">
        <f>IF(H97=0, "    ---- ", IF(ABS(ROUND(100/H97*I97-100,1))&lt;999,ROUND(100/H97*I97-100,1),IF(ROUND(100/H97*I97-100,1)&gt;999,999,-999)))</f>
        <v>7</v>
      </c>
    </row>
    <row r="98" spans="1:13" ht="15.75" customHeight="1" x14ac:dyDescent="0.2">
      <c r="A98" s="38" t="s">
        <v>400</v>
      </c>
      <c r="B98" s="234">
        <f>'ACE European Group'!B98+'Danica Pensjonsforsikring'!B98+'DNB Livsforsikring'!B98+'Eika Forsikring AS'!B98+'Frende Livsforsikring'!B98+'Frende Skadeforsikring'!B98+'Gjensidige Forsikring'!B98+'Gjensidige Pensjon'!B98+'Handelsbanken Liv'!B98+'If Skadeforsikring NUF'!B98+KLP!B98+'KLP Bedriftspensjon AS'!B98+'KLP Skadeforsikring AS'!B98+'Landbruksforsikring AS'!B98+'NEMI Forsikring'!B98+'Nordea Liv '!B98+'Oslo Pensjonsforsikring'!B98+'Protector Forsikring'!B98+'SHB Liv'!B98+'Sparebank 1'!B98+'Storebrand Livsforsikring'!B98+'Telenor Forsikring'!B98+'Tryg Forsikring'!B98</f>
        <v>368658581.98620462</v>
      </c>
      <c r="C98" s="234">
        <f>'ACE European Group'!C98+'Danica Pensjonsforsikring'!C98+'DNB Livsforsikring'!C98+'Eika Forsikring AS'!C98+'Frende Livsforsikring'!C98+'Frende Skadeforsikring'!C98+'Gjensidige Forsikring'!C98+'Gjensidige Pensjon'!C98+'Handelsbanken Liv'!C98+'If Skadeforsikring NUF'!C98+KLP!C98+'KLP Bedriftspensjon AS'!C98+'KLP Skadeforsikring AS'!C98+'Landbruksforsikring AS'!C98+'NEMI Forsikring'!C98+'Nordea Liv '!C98+'Oslo Pensjonsforsikring'!C98+'Protector Forsikring'!C98+'SHB Liv'!C98+'Sparebank 1'!C98+'Storebrand Livsforsikring'!C98+'Telenor Forsikring'!C98+'Tryg Forsikring'!C98</f>
        <v>374504729.48596787</v>
      </c>
      <c r="D98" s="23">
        <f>IF(B98=0, "    ---- ", IF(ABS(ROUND(100/B98*C98-100,1))&lt;999,ROUND(100/B98*C98-100,1),IF(ROUND(100/B98*C98-100,1)&gt;999,999,-999)))</f>
        <v>1.6</v>
      </c>
      <c r="E98" s="44">
        <f>'ACE European Group'!F98+'Danica Pensjonsforsikring'!F98+'DNB Livsforsikring'!F98+'Eika Forsikring AS'!F98+'Frende Livsforsikring'!F98+'Frende Skadeforsikring'!F98+'Gjensidige Forsikring'!F98+'Gjensidige Pensjon'!F98+'Handelsbanken Liv'!F98+'If Skadeforsikring NUF'!F98+KLP!F98+'KLP Bedriftspensjon AS'!F98+'KLP Skadeforsikring AS'!F98+'Landbruksforsikring AS'!F98+'NEMI Forsikring'!F98+'Nordea Liv '!F98+'Oslo Pensjonsforsikring'!F98+'Protector Forsikring'!F98+'SHB Liv'!F98+'Sparebank 1'!F98+'Storebrand Livsforsikring'!F98+'Telenor Forsikring'!F98+'Tryg Forsikring'!F98</f>
        <v>197994235.41630009</v>
      </c>
      <c r="F98" s="44">
        <f>'ACE European Group'!G98+'Danica Pensjonsforsikring'!G98+'DNB Livsforsikring'!G98+'Eika Forsikring AS'!G98+'Frende Livsforsikring'!G98+'Frende Skadeforsikring'!G98+'Gjensidige Forsikring'!G98+'Gjensidige Pensjon'!G98+'Handelsbanken Liv'!G98+'If Skadeforsikring NUF'!G98+KLP!G98+'KLP Bedriftspensjon AS'!G98+'KLP Skadeforsikring AS'!G98+'Landbruksforsikring AS'!G98+'NEMI Forsikring'!G98+'Nordea Liv '!G98+'Oslo Pensjonsforsikring'!G98+'Protector Forsikring'!G98+'SHB Liv'!G98+'Sparebank 1'!G98+'Storebrand Livsforsikring'!G98+'Telenor Forsikring'!G98+'Tryg Forsikring'!G98</f>
        <v>245000564.90924132</v>
      </c>
      <c r="G98" s="165">
        <f>IF(E98=0, "    ---- ", IF(ABS(ROUND(100/E98*F98-100,1))&lt;999,ROUND(100/E98*F98-100,1),IF(ROUND(100/E98*F98-100,1)&gt;999,999,-999)))</f>
        <v>23.7</v>
      </c>
      <c r="H98" s="237">
        <f t="shared" si="13"/>
        <v>566652817.40250468</v>
      </c>
      <c r="I98" s="237">
        <f t="shared" si="14"/>
        <v>619505294.39520919</v>
      </c>
      <c r="J98" s="23">
        <f t="shared" si="12"/>
        <v>9.3000000000000007</v>
      </c>
    </row>
    <row r="99" spans="1:13" ht="15.75" customHeight="1" x14ac:dyDescent="0.2">
      <c r="A99" s="21" t="s">
        <v>9</v>
      </c>
      <c r="B99" s="234">
        <f>'ACE European Group'!B99+'Danica Pensjonsforsikring'!B99+'DNB Livsforsikring'!B99+'Eika Forsikring AS'!B99+'Frende Livsforsikring'!B99+'Frende Skadeforsikring'!B99+'Gjensidige Forsikring'!B99+'Gjensidige Pensjon'!B99+'Handelsbanken Liv'!B99+'If Skadeforsikring NUF'!B99+KLP!B99+'KLP Bedriftspensjon AS'!B99+'KLP Skadeforsikring AS'!B99+'Landbruksforsikring AS'!B99+'NEMI Forsikring'!B99+'Nordea Liv '!B99+'Oslo Pensjonsforsikring'!B99+'Protector Forsikring'!B99+'SHB Liv'!B99+'Sparebank 1'!B99+'Storebrand Livsforsikring'!B99+'Telenor Forsikring'!B99+'Tryg Forsikring'!B99</f>
        <v>366159482.51694381</v>
      </c>
      <c r="C99" s="234">
        <f>'ACE European Group'!C99+'Danica Pensjonsforsikring'!C99+'DNB Livsforsikring'!C99+'Eika Forsikring AS'!C99+'Frende Livsforsikring'!C99+'Frende Skadeforsikring'!C99+'Gjensidige Forsikring'!C99+'Gjensidige Pensjon'!C99+'Handelsbanken Liv'!C99+'If Skadeforsikring NUF'!C99+KLP!C99+'KLP Bedriftspensjon AS'!C99+'KLP Skadeforsikring AS'!C99+'Landbruksforsikring AS'!C99+'NEMI Forsikring'!C99+'Nordea Liv '!C99+'Oslo Pensjonsforsikring'!C99+'Protector Forsikring'!C99+'SHB Liv'!C99+'Sparebank 1'!C99+'Storebrand Livsforsikring'!C99+'Telenor Forsikring'!C99+'Tryg Forsikring'!C99</f>
        <v>371831111.82947958</v>
      </c>
      <c r="D99" s="23">
        <f>IF(B99=0, "    ---- ", IF(ABS(ROUND(100/B99*C99-100,1))&lt;999,ROUND(100/B99*C99-100,1),IF(ROUND(100/B99*C99-100,1)&gt;999,999,-999)))</f>
        <v>1.5</v>
      </c>
      <c r="E99" s="44">
        <f>'ACE European Group'!F99+'Danica Pensjonsforsikring'!F99+'DNB Livsforsikring'!F99+'Eika Forsikring AS'!F99+'Frende Livsforsikring'!F99+'Frende Skadeforsikring'!F99+'Gjensidige Forsikring'!F99+'Gjensidige Pensjon'!F99+'Handelsbanken Liv'!F99+'If Skadeforsikring NUF'!F99+KLP!F99+'KLP Bedriftspensjon AS'!F99+'KLP Skadeforsikring AS'!F99+'Landbruksforsikring AS'!F99+'NEMI Forsikring'!F99+'Nordea Liv '!F99+'Oslo Pensjonsforsikring'!F99+'Protector Forsikring'!F99+'SHB Liv'!F99+'Sparebank 1'!F99+'Storebrand Livsforsikring'!F99+'Telenor Forsikring'!F99+'Tryg Forsikring'!F99</f>
        <v>0</v>
      </c>
      <c r="F99" s="44">
        <f>'ACE European Group'!G99+'Danica Pensjonsforsikring'!G99+'DNB Livsforsikring'!G99+'Eika Forsikring AS'!G99+'Frende Livsforsikring'!G99+'Frende Skadeforsikring'!G99+'Gjensidige Forsikring'!G99+'Gjensidige Pensjon'!G99+'Handelsbanken Liv'!G99+'If Skadeforsikring NUF'!G99+KLP!G99+'KLP Bedriftspensjon AS'!G99+'KLP Skadeforsikring AS'!G99+'Landbruksforsikring AS'!G99+'NEMI Forsikring'!G99+'Nordea Liv '!G99+'Oslo Pensjonsforsikring'!G99+'Protector Forsikring'!G99+'SHB Liv'!G99+'Sparebank 1'!G99+'Storebrand Livsforsikring'!G99+'Telenor Forsikring'!G99+'Tryg Forsikring'!G99</f>
        <v>0</v>
      </c>
      <c r="G99" s="165"/>
      <c r="H99" s="237">
        <f t="shared" si="13"/>
        <v>366159482.51694381</v>
      </c>
      <c r="I99" s="237">
        <f t="shared" si="14"/>
        <v>371831111.82947958</v>
      </c>
      <c r="J99" s="23">
        <f t="shared" si="12"/>
        <v>1.5</v>
      </c>
    </row>
    <row r="100" spans="1:13" ht="15.75" customHeight="1" x14ac:dyDescent="0.2">
      <c r="A100" s="21" t="s">
        <v>10</v>
      </c>
      <c r="B100" s="234">
        <f>'ACE European Group'!B100+'Danica Pensjonsforsikring'!B100+'DNB Livsforsikring'!B100+'Eika Forsikring AS'!B100+'Frende Livsforsikring'!B100+'Frende Skadeforsikring'!B100+'Gjensidige Forsikring'!B100+'Gjensidige Pensjon'!B100+'Handelsbanken Liv'!B100+'If Skadeforsikring NUF'!B100+KLP!B100+'KLP Bedriftspensjon AS'!B100+'KLP Skadeforsikring AS'!B100+'Landbruksforsikring AS'!B100+'NEMI Forsikring'!B100+'Nordea Liv '!B100+'Oslo Pensjonsforsikring'!B100+'Protector Forsikring'!B100+'SHB Liv'!B100+'Sparebank 1'!B100+'Storebrand Livsforsikring'!B100+'Telenor Forsikring'!B100+'Tryg Forsikring'!B100</f>
        <v>2499099.4692608798</v>
      </c>
      <c r="C100" s="234">
        <f>'ACE European Group'!C100+'Danica Pensjonsforsikring'!C100+'DNB Livsforsikring'!C100+'Eika Forsikring AS'!C100+'Frende Livsforsikring'!C100+'Frende Skadeforsikring'!C100+'Gjensidige Forsikring'!C100+'Gjensidige Pensjon'!C100+'Handelsbanken Liv'!C100+'If Skadeforsikring NUF'!C100+KLP!C100+'KLP Bedriftspensjon AS'!C100+'KLP Skadeforsikring AS'!C100+'Landbruksforsikring AS'!C100+'NEMI Forsikring'!C100+'Nordea Liv '!C100+'Oslo Pensjonsforsikring'!C100+'Protector Forsikring'!C100+'SHB Liv'!C100+'Sparebank 1'!C100+'Storebrand Livsforsikring'!C100+'Telenor Forsikring'!C100+'Tryg Forsikring'!C100</f>
        <v>2673617.6564883101</v>
      </c>
      <c r="D100" s="23">
        <f>IF(B100=0, "    ---- ", IF(ABS(ROUND(100/B100*C100-100,1))&lt;999,ROUND(100/B100*C100-100,1),IF(ROUND(100/B100*C100-100,1)&gt;999,999,-999)))</f>
        <v>7</v>
      </c>
      <c r="E100" s="44">
        <f>'ACE European Group'!F100+'Danica Pensjonsforsikring'!F100+'DNB Livsforsikring'!F100+'Eika Forsikring AS'!F100+'Frende Livsforsikring'!F100+'Frende Skadeforsikring'!F100+'Gjensidige Forsikring'!F100+'Gjensidige Pensjon'!F100+'Handelsbanken Liv'!F100+'If Skadeforsikring NUF'!F100+KLP!F100+'KLP Bedriftspensjon AS'!F100+'KLP Skadeforsikring AS'!F100+'Landbruksforsikring AS'!F100+'NEMI Forsikring'!F100+'Nordea Liv '!F100+'Oslo Pensjonsforsikring'!F100+'Protector Forsikring'!F100+'SHB Liv'!F100+'Sparebank 1'!F100+'Storebrand Livsforsikring'!F100+'Telenor Forsikring'!F100+'Tryg Forsikring'!F100</f>
        <v>197994235.41630009</v>
      </c>
      <c r="F100" s="44">
        <f>'ACE European Group'!G100+'Danica Pensjonsforsikring'!G100+'DNB Livsforsikring'!G100+'Eika Forsikring AS'!G100+'Frende Livsforsikring'!G100+'Frende Skadeforsikring'!G100+'Gjensidige Forsikring'!G100+'Gjensidige Pensjon'!G100+'Handelsbanken Liv'!G100+'If Skadeforsikring NUF'!G100+KLP!G100+'KLP Bedriftspensjon AS'!G100+'KLP Skadeforsikring AS'!G100+'Landbruksforsikring AS'!G100+'NEMI Forsikring'!G100+'Nordea Liv '!G100+'Oslo Pensjonsforsikring'!G100+'Protector Forsikring'!G100+'SHB Liv'!G100+'Sparebank 1'!G100+'Storebrand Livsforsikring'!G100+'Telenor Forsikring'!G100+'Tryg Forsikring'!G100</f>
        <v>245000564.90924132</v>
      </c>
      <c r="G100" s="165">
        <f>IF(E100=0, "    ---- ", IF(ABS(ROUND(100/E100*F100-100,1))&lt;999,ROUND(100/E100*F100-100,1),IF(ROUND(100/E100*F100-100,1)&gt;999,999,-999)))</f>
        <v>23.7</v>
      </c>
      <c r="H100" s="237">
        <f t="shared" si="13"/>
        <v>200493334.88556096</v>
      </c>
      <c r="I100" s="237">
        <f t="shared" si="14"/>
        <v>247674182.56572962</v>
      </c>
      <c r="J100" s="23">
        <f t="shared" si="12"/>
        <v>23.5</v>
      </c>
      <c r="L100" s="148"/>
    </row>
    <row r="101" spans="1:13" ht="15.75" customHeight="1" x14ac:dyDescent="0.2">
      <c r="A101" s="694" t="s">
        <v>398</v>
      </c>
      <c r="B101" s="187"/>
      <c r="C101" s="187"/>
      <c r="D101" s="27"/>
      <c r="E101" s="187"/>
      <c r="F101" s="187"/>
      <c r="G101" s="165"/>
      <c r="H101" s="701"/>
      <c r="I101" s="701"/>
      <c r="J101" s="23"/>
    </row>
    <row r="102" spans="1:13" ht="15.75" customHeight="1" x14ac:dyDescent="0.2">
      <c r="A102" s="694" t="s">
        <v>12</v>
      </c>
      <c r="B102" s="235"/>
      <c r="C102" s="235"/>
      <c r="D102" s="27"/>
      <c r="E102" s="187"/>
      <c r="F102" s="187"/>
      <c r="G102" s="165"/>
      <c r="H102" s="701"/>
      <c r="I102" s="701"/>
      <c r="J102" s="23"/>
    </row>
    <row r="103" spans="1:13" ht="15.75" customHeight="1" x14ac:dyDescent="0.2">
      <c r="A103" s="694" t="s">
        <v>13</v>
      </c>
      <c r="B103" s="235"/>
      <c r="C103" s="235"/>
      <c r="D103" s="27"/>
      <c r="E103" s="187"/>
      <c r="F103" s="187"/>
      <c r="G103" s="165"/>
      <c r="H103" s="701"/>
      <c r="I103" s="701"/>
      <c r="J103" s="23"/>
    </row>
    <row r="104" spans="1:13" ht="15.75" customHeight="1" x14ac:dyDescent="0.2">
      <c r="A104" s="694" t="s">
        <v>399</v>
      </c>
      <c r="B104" s="187"/>
      <c r="C104" s="187"/>
      <c r="D104" s="27"/>
      <c r="E104" s="187"/>
      <c r="F104" s="187"/>
      <c r="G104" s="165"/>
      <c r="H104" s="701"/>
      <c r="I104" s="701"/>
      <c r="J104" s="23"/>
    </row>
    <row r="105" spans="1:13" ht="15.75" customHeight="1" x14ac:dyDescent="0.2">
      <c r="A105" s="694" t="s">
        <v>12</v>
      </c>
      <c r="B105" s="235"/>
      <c r="C105" s="235"/>
      <c r="D105" s="27"/>
      <c r="E105" s="187"/>
      <c r="F105" s="187"/>
      <c r="G105" s="165"/>
      <c r="H105" s="701"/>
      <c r="I105" s="701"/>
      <c r="J105" s="23"/>
    </row>
    <row r="106" spans="1:13" ht="15.75" customHeight="1" x14ac:dyDescent="0.2">
      <c r="A106" s="694" t="s">
        <v>13</v>
      </c>
      <c r="B106" s="235"/>
      <c r="C106" s="235"/>
      <c r="D106" s="27"/>
      <c r="E106" s="187"/>
      <c r="F106" s="187"/>
      <c r="G106" s="165"/>
      <c r="H106" s="701"/>
      <c r="I106" s="701"/>
      <c r="J106" s="23"/>
    </row>
    <row r="107" spans="1:13" ht="15.75" customHeight="1" x14ac:dyDescent="0.2">
      <c r="A107" s="38" t="s">
        <v>402</v>
      </c>
      <c r="B107" s="234">
        <f>'ACE European Group'!B107+'Danica Pensjonsforsikring'!B107+'DNB Livsforsikring'!B107+'Eika Forsikring AS'!B107+'Frende Livsforsikring'!B107+'Frende Skadeforsikring'!B107+'Gjensidige Forsikring'!B107+'Gjensidige Pensjon'!B107+'Handelsbanken Liv'!B107+'If Skadeforsikring NUF'!B107+KLP!B107+'KLP Bedriftspensjon AS'!B107+'KLP Skadeforsikring AS'!B107+'Landbruksforsikring AS'!B107+'NEMI Forsikring'!B107+'Nordea Liv '!B107+'Oslo Pensjonsforsikring'!B107+'Protector Forsikring'!B107+'SHB Liv'!B107+'Sparebank 1'!B107+'Storebrand Livsforsikring'!B107+'Telenor Forsikring'!B107+'Tryg Forsikring'!B107</f>
        <v>4908957.5640000002</v>
      </c>
      <c r="C107" s="234">
        <f>'ACE European Group'!C107+'Danica Pensjonsforsikring'!C107+'DNB Livsforsikring'!C107+'Eika Forsikring AS'!C107+'Frende Livsforsikring'!C107+'Frende Skadeforsikring'!C107+'Gjensidige Forsikring'!C107+'Gjensidige Pensjon'!C107+'Handelsbanken Liv'!C107+'If Skadeforsikring NUF'!C107+KLP!C107+'KLP Bedriftspensjon AS'!C107+'KLP Skadeforsikring AS'!C107+'Landbruksforsikring AS'!C107+'NEMI Forsikring'!C107+'Nordea Liv '!C107+'Oslo Pensjonsforsikring'!C107+'Protector Forsikring'!C107+'SHB Liv'!C107+'Sparebank 1'!C107+'Storebrand Livsforsikring'!C107+'Telenor Forsikring'!C107+'Tryg Forsikring'!C107</f>
        <v>4892913.6689999998</v>
      </c>
      <c r="D107" s="23">
        <f>IF(B107=0, "    ---- ", IF(ABS(ROUND(100/B107*C107-100,1))&lt;999,ROUND(100/B107*C107-100,1),IF(ROUND(100/B107*C107-100,1)&gt;999,999,-999)))</f>
        <v>-0.3</v>
      </c>
      <c r="E107" s="44">
        <f>'ACE European Group'!F107+'Danica Pensjonsforsikring'!F107+'DNB Livsforsikring'!F107+'Eika Forsikring AS'!F107+'Frende Livsforsikring'!F107+'Frende Skadeforsikring'!F107+'Gjensidige Forsikring'!F107+'Gjensidige Pensjon'!F107+'Handelsbanken Liv'!F107+'If Skadeforsikring NUF'!F107+KLP!F107+'KLP Bedriftspensjon AS'!F107+'KLP Skadeforsikring AS'!F107+'Landbruksforsikring AS'!F107+'NEMI Forsikring'!F107+'Nordea Liv '!F107+'Oslo Pensjonsforsikring'!F107+'Protector Forsikring'!F107+'SHB Liv'!F107+'Sparebank 1'!F107+'Storebrand Livsforsikring'!F107+'Telenor Forsikring'!F107+'Tryg Forsikring'!F107</f>
        <v>532788.43828999996</v>
      </c>
      <c r="F107" s="44">
        <f>'ACE European Group'!G107+'Danica Pensjonsforsikring'!G107+'DNB Livsforsikring'!G107+'Eika Forsikring AS'!G107+'Frende Livsforsikring'!G107+'Frende Skadeforsikring'!G107+'Gjensidige Forsikring'!G107+'Gjensidige Pensjon'!G107+'Handelsbanken Liv'!G107+'If Skadeforsikring NUF'!G107+KLP!G107+'KLP Bedriftspensjon AS'!G107+'KLP Skadeforsikring AS'!G107+'Landbruksforsikring AS'!G107+'NEMI Forsikring'!G107+'Nordea Liv '!G107+'Oslo Pensjonsforsikring'!G107+'Protector Forsikring'!G107+'SHB Liv'!G107+'Sparebank 1'!G107+'Storebrand Livsforsikring'!G107+'Telenor Forsikring'!G107+'Tryg Forsikring'!G107</f>
        <v>669534.59270000004</v>
      </c>
      <c r="G107" s="165">
        <f t="shared" ref="G107:G114" si="15">IF(E107=0, "    ---- ", IF(ABS(ROUND(100/E107*F107-100,1))&lt;999,ROUND(100/E107*F107-100,1),IF(ROUND(100/E107*F107-100,1)&gt;999,999,-999)))</f>
        <v>25.7</v>
      </c>
      <c r="H107" s="237">
        <f t="shared" si="13"/>
        <v>5441746.0022900002</v>
      </c>
      <c r="I107" s="237">
        <f t="shared" si="14"/>
        <v>5562448.2616999997</v>
      </c>
      <c r="J107" s="23">
        <f t="shared" si="12"/>
        <v>2.2000000000000002</v>
      </c>
    </row>
    <row r="108" spans="1:13" ht="15.75" customHeight="1" x14ac:dyDescent="0.2">
      <c r="A108" s="38" t="s">
        <v>403</v>
      </c>
      <c r="B108" s="234">
        <f>'ACE European Group'!B108+'Danica Pensjonsforsikring'!B108+'DNB Livsforsikring'!B108+'Eika Forsikring AS'!B108+'Frende Livsforsikring'!B108+'Frende Skadeforsikring'!B108+'Gjensidige Forsikring'!B108+'Gjensidige Pensjon'!B108+'Handelsbanken Liv'!B108+'If Skadeforsikring NUF'!B108+KLP!B108+'KLP Bedriftspensjon AS'!B108+'KLP Skadeforsikring AS'!B108+'Landbruksforsikring AS'!B108+'NEMI Forsikring'!B108+'Nordea Liv '!B108+'Oslo Pensjonsforsikring'!B108+'Protector Forsikring'!B108+'SHB Liv'!B108+'Sparebank 1'!B108+'Storebrand Livsforsikring'!B108+'Telenor Forsikring'!B108+'Tryg Forsikring'!B108</f>
        <v>292631426.33979529</v>
      </c>
      <c r="C108" s="234">
        <f>'ACE European Group'!C108+'Danica Pensjonsforsikring'!C108+'DNB Livsforsikring'!C108+'Eika Forsikring AS'!C108+'Frende Livsforsikring'!C108+'Frende Skadeforsikring'!C108+'Gjensidige Forsikring'!C108+'Gjensidige Pensjon'!C108+'Handelsbanken Liv'!C108+'If Skadeforsikring NUF'!C108+KLP!C108+'KLP Bedriftspensjon AS'!C108+'KLP Skadeforsikring AS'!C108+'Landbruksforsikring AS'!C108+'NEMI Forsikring'!C108+'Nordea Liv '!C108+'Oslo Pensjonsforsikring'!C108+'Protector Forsikring'!C108+'SHB Liv'!C108+'Sparebank 1'!C108+'Storebrand Livsforsikring'!C108+'Telenor Forsikring'!C108+'Tryg Forsikring'!C108</f>
        <v>308753994.42856181</v>
      </c>
      <c r="D108" s="23">
        <f>IF(B108=0, "    ---- ", IF(ABS(ROUND(100/B108*C108-100,1))&lt;999,ROUND(100/B108*C108-100,1),IF(ROUND(100/B108*C108-100,1)&gt;999,999,-999)))</f>
        <v>5.5</v>
      </c>
      <c r="E108" s="44">
        <f>'ACE European Group'!F108+'Danica Pensjonsforsikring'!F108+'DNB Livsforsikring'!F108+'Eika Forsikring AS'!F108+'Frende Livsforsikring'!F108+'Frende Skadeforsikring'!F108+'Gjensidige Forsikring'!F108+'Gjensidige Pensjon'!F108+'Handelsbanken Liv'!F108+'If Skadeforsikring NUF'!F108+KLP!F108+'KLP Bedriftspensjon AS'!F108+'KLP Skadeforsikring AS'!F108+'Landbruksforsikring AS'!F108+'NEMI Forsikring'!F108+'Nordea Liv '!F108+'Oslo Pensjonsforsikring'!F108+'Protector Forsikring'!F108+'SHB Liv'!F108+'Sparebank 1'!F108+'Storebrand Livsforsikring'!F108+'Telenor Forsikring'!F108+'Tryg Forsikring'!F108</f>
        <v>6512736.4230000004</v>
      </c>
      <c r="F108" s="44">
        <f>'ACE European Group'!G108+'Danica Pensjonsforsikring'!G108+'DNB Livsforsikring'!G108+'Eika Forsikring AS'!G108+'Frende Livsforsikring'!G108+'Frende Skadeforsikring'!G108+'Gjensidige Forsikring'!G108+'Gjensidige Pensjon'!G108+'Handelsbanken Liv'!G108+'If Skadeforsikring NUF'!G108+KLP!G108+'KLP Bedriftspensjon AS'!G108+'KLP Skadeforsikring AS'!G108+'Landbruksforsikring AS'!G108+'NEMI Forsikring'!G108+'Nordea Liv '!G108+'Oslo Pensjonsforsikring'!G108+'Protector Forsikring'!G108+'SHB Liv'!G108+'Sparebank 1'!G108+'Storebrand Livsforsikring'!G108+'Telenor Forsikring'!G108+'Tryg Forsikring'!G108</f>
        <v>15781426.664000001</v>
      </c>
      <c r="G108" s="165">
        <f t="shared" si="15"/>
        <v>142.30000000000001</v>
      </c>
      <c r="H108" s="237">
        <f t="shared" si="13"/>
        <v>299144162.76279527</v>
      </c>
      <c r="I108" s="237">
        <f t="shared" si="14"/>
        <v>324535421.09256178</v>
      </c>
      <c r="J108" s="23">
        <f t="shared" si="12"/>
        <v>8.5</v>
      </c>
      <c r="L108" s="148"/>
    </row>
    <row r="109" spans="1:13" ht="15.75" customHeight="1" x14ac:dyDescent="0.2">
      <c r="A109" s="38" t="s">
        <v>404</v>
      </c>
      <c r="B109" s="234">
        <f>'ACE European Group'!B109+'Danica Pensjonsforsikring'!B109+'DNB Livsforsikring'!B109+'Eika Forsikring AS'!B109+'Frende Livsforsikring'!B109+'Frende Skadeforsikring'!B109+'Gjensidige Forsikring'!B109+'Gjensidige Pensjon'!B109+'Handelsbanken Liv'!B109+'If Skadeforsikring NUF'!B109+KLP!B109+'KLP Bedriftspensjon AS'!B109+'KLP Skadeforsikring AS'!B109+'Landbruksforsikring AS'!B109+'NEMI Forsikring'!B109+'Nordea Liv '!B109+'Oslo Pensjonsforsikring'!B109+'Protector Forsikring'!B109+'SHB Liv'!B109+'Sparebank 1'!B109+'Storebrand Livsforsikring'!B109+'Telenor Forsikring'!B109+'Tryg Forsikring'!B109</f>
        <v>764270.58198000002</v>
      </c>
      <c r="C109" s="234">
        <f>'ACE European Group'!C109+'Danica Pensjonsforsikring'!C109+'DNB Livsforsikring'!C109+'Eika Forsikring AS'!C109+'Frende Livsforsikring'!C109+'Frende Skadeforsikring'!C109+'Gjensidige Forsikring'!C109+'Gjensidige Pensjon'!C109+'Handelsbanken Liv'!C109+'If Skadeforsikring NUF'!C109+KLP!C109+'KLP Bedriftspensjon AS'!C109+'KLP Skadeforsikring AS'!C109+'Landbruksforsikring AS'!C109+'NEMI Forsikring'!C109+'Nordea Liv '!C109+'Oslo Pensjonsforsikring'!C109+'Protector Forsikring'!C109+'SHB Liv'!C109+'Sparebank 1'!C109+'Storebrand Livsforsikring'!C109+'Telenor Forsikring'!C109+'Tryg Forsikring'!C109</f>
        <v>982180.82431838498</v>
      </c>
      <c r="D109" s="23">
        <f>IF(B109=0, "    ---- ", IF(ABS(ROUND(100/B109*C109-100,1))&lt;999,ROUND(100/B109*C109-100,1),IF(ROUND(100/B109*C109-100,1)&gt;999,999,-999)))</f>
        <v>28.5</v>
      </c>
      <c r="E109" s="44">
        <f>'ACE European Group'!F109+'Danica Pensjonsforsikring'!F109+'DNB Livsforsikring'!F109+'Eika Forsikring AS'!F109+'Frende Livsforsikring'!F109+'Frende Skadeforsikring'!F109+'Gjensidige Forsikring'!F109+'Gjensidige Pensjon'!F109+'Handelsbanken Liv'!F109+'If Skadeforsikring NUF'!F109+KLP!F109+'KLP Bedriftspensjon AS'!F109+'KLP Skadeforsikring AS'!F109+'Landbruksforsikring AS'!F109+'NEMI Forsikring'!F109+'Nordea Liv '!F109+'Oslo Pensjonsforsikring'!F109+'Protector Forsikring'!F109+'SHB Liv'!F109+'Sparebank 1'!F109+'Storebrand Livsforsikring'!F109+'Telenor Forsikring'!F109+'Tryg Forsikring'!F109</f>
        <v>63259833.678388</v>
      </c>
      <c r="F109" s="44">
        <f>'ACE European Group'!G109+'Danica Pensjonsforsikring'!G109+'DNB Livsforsikring'!G109+'Eika Forsikring AS'!G109+'Frende Livsforsikring'!G109+'Frende Skadeforsikring'!G109+'Gjensidige Forsikring'!G109+'Gjensidige Pensjon'!G109+'Handelsbanken Liv'!G109+'If Skadeforsikring NUF'!G109+KLP!G109+'KLP Bedriftspensjon AS'!G109+'KLP Skadeforsikring AS'!G109+'Landbruksforsikring AS'!G109+'NEMI Forsikring'!G109+'Nordea Liv '!G109+'Oslo Pensjonsforsikring'!G109+'Protector Forsikring'!G109+'SHB Liv'!G109+'Sparebank 1'!G109+'Storebrand Livsforsikring'!G109+'Telenor Forsikring'!G109+'Tryg Forsikring'!G109</f>
        <v>77945592.9543951</v>
      </c>
      <c r="G109" s="165">
        <f t="shared" si="15"/>
        <v>23.2</v>
      </c>
      <c r="H109" s="237">
        <f t="shared" si="13"/>
        <v>64024104.260367997</v>
      </c>
      <c r="I109" s="237">
        <f t="shared" si="14"/>
        <v>78927773.77871348</v>
      </c>
      <c r="J109" s="23">
        <f t="shared" si="12"/>
        <v>23.3</v>
      </c>
      <c r="L109" s="148"/>
      <c r="M109" s="148"/>
    </row>
    <row r="110" spans="1:13" ht="15.75" customHeight="1" x14ac:dyDescent="0.2">
      <c r="A110" s="38" t="s">
        <v>405</v>
      </c>
      <c r="B110" s="234">
        <f>'ACE European Group'!B110+'Danica Pensjonsforsikring'!B110+'DNB Livsforsikring'!B110+'Eika Forsikring AS'!B110+'Frende Livsforsikring'!B110+'Frende Skadeforsikring'!B110+'Gjensidige Forsikring'!B110+'Gjensidige Pensjon'!B110+'Handelsbanken Liv'!B110+'If Skadeforsikring NUF'!B110+KLP!B110+'KLP Bedriftspensjon AS'!B110+'KLP Skadeforsikring AS'!B110+'Landbruksforsikring AS'!B110+'NEMI Forsikring'!B110+'Nordea Liv '!B110+'Oslo Pensjonsforsikring'!B110+'Protector Forsikring'!B110+'SHB Liv'!B110+'Sparebank 1'!B110+'Storebrand Livsforsikring'!B110+'Telenor Forsikring'!B110+'Tryg Forsikring'!B110</f>
        <v>6080.3970099999997</v>
      </c>
      <c r="C110" s="234">
        <f>'ACE European Group'!C110+'Danica Pensjonsforsikring'!C110+'DNB Livsforsikring'!C110+'Eika Forsikring AS'!C110+'Frende Livsforsikring'!C110+'Frende Skadeforsikring'!C110+'Gjensidige Forsikring'!C110+'Gjensidige Pensjon'!C110+'Handelsbanken Liv'!C110+'If Skadeforsikring NUF'!C110+KLP!C110+'KLP Bedriftspensjon AS'!C110+'KLP Skadeforsikring AS'!C110+'Landbruksforsikring AS'!C110+'NEMI Forsikring'!C110+'Nordea Liv '!C110+'Oslo Pensjonsforsikring'!C110+'Protector Forsikring'!C110+'SHB Liv'!C110+'Sparebank 1'!C110+'Storebrand Livsforsikring'!C110+'Telenor Forsikring'!C110+'Tryg Forsikring'!C110</f>
        <v>73880.814859999999</v>
      </c>
      <c r="D110" s="23">
        <f>IF(B110=0, "    ---- ", IF(ABS(ROUND(100/B110*C110-100,1))&lt;999,ROUND(100/B110*C110-100,1),IF(ROUND(100/B110*C110-100,1)&gt;999,999,-999)))</f>
        <v>999</v>
      </c>
      <c r="E110" s="44">
        <f>'ACE European Group'!F110+'Danica Pensjonsforsikring'!F110+'DNB Livsforsikring'!F110+'Eika Forsikring AS'!F110+'Frende Livsforsikring'!F110+'Frende Skadeforsikring'!F110+'Gjensidige Forsikring'!F110+'Gjensidige Pensjon'!F110+'Handelsbanken Liv'!F110+'If Skadeforsikring NUF'!F110+KLP!F110+'KLP Bedriftspensjon AS'!F110+'KLP Skadeforsikring AS'!F110+'Landbruksforsikring AS'!F110+'NEMI Forsikring'!F110+'Nordea Liv '!F110+'Oslo Pensjonsforsikring'!F110+'Protector Forsikring'!F110+'SHB Liv'!F110+'Sparebank 1'!F110+'Storebrand Livsforsikring'!F110+'Telenor Forsikring'!F110+'Tryg Forsikring'!F110</f>
        <v>0</v>
      </c>
      <c r="F110" s="44">
        <f>'ACE European Group'!G110+'Danica Pensjonsforsikring'!G110+'DNB Livsforsikring'!G110+'Eika Forsikring AS'!G110+'Frende Livsforsikring'!G110+'Frende Skadeforsikring'!G110+'Gjensidige Forsikring'!G110+'Gjensidige Pensjon'!G110+'Handelsbanken Liv'!G110+'If Skadeforsikring NUF'!G110+KLP!G110+'KLP Bedriftspensjon AS'!G110+'KLP Skadeforsikring AS'!G110+'Landbruksforsikring AS'!G110+'NEMI Forsikring'!G110+'Nordea Liv '!G110+'Oslo Pensjonsforsikring'!G110+'Protector Forsikring'!G110+'SHB Liv'!G110+'Sparebank 1'!G110+'Storebrand Livsforsikring'!G110+'Telenor Forsikring'!G110+'Tryg Forsikring'!G110</f>
        <v>0</v>
      </c>
      <c r="G110" s="165"/>
      <c r="H110" s="237">
        <f t="shared" si="13"/>
        <v>6080.3970099999997</v>
      </c>
      <c r="I110" s="237">
        <f t="shared" si="14"/>
        <v>73880.814859999999</v>
      </c>
      <c r="J110" s="23">
        <f t="shared" si="12"/>
        <v>999</v>
      </c>
    </row>
    <row r="111" spans="1:13" s="43" customFormat="1" ht="15.75" customHeight="1" x14ac:dyDescent="0.2">
      <c r="A111" s="39" t="s">
        <v>384</v>
      </c>
      <c r="B111" s="309">
        <f>'ACE European Group'!B111+'Danica Pensjonsforsikring'!B111+'DNB Livsforsikring'!B111+'Eika Forsikring AS'!B111+'Frende Livsforsikring'!B111+'Frende Skadeforsikring'!B111+'Gjensidige Forsikring'!B111+'Gjensidige Pensjon'!B111+'Handelsbanken Liv'!B111+'If Skadeforsikring NUF'!B111+KLP!B111+'KLP Bedriftspensjon AS'!B111+'KLP Skadeforsikring AS'!B111+'Landbruksforsikring AS'!B111+'NEMI Forsikring'!B111+'Nordea Liv '!B111+'Oslo Pensjonsforsikring'!B111+'Protector Forsikring'!B111+'SHB Liv'!B111+'Sparebank 1'!B111+'Storebrand Livsforsikring'!B111+'Telenor Forsikring'!B111+'Tryg Forsikring'!B111</f>
        <v>348180.27505</v>
      </c>
      <c r="C111" s="309">
        <f>'ACE European Group'!C111+'Danica Pensjonsforsikring'!C111+'DNB Livsforsikring'!C111+'Eika Forsikring AS'!C111+'Frende Livsforsikring'!C111+'Frende Skadeforsikring'!C111+'Gjensidige Forsikring'!C111+'Gjensidige Pensjon'!C111+'Handelsbanken Liv'!C111+'If Skadeforsikring NUF'!C111+KLP!C111+'KLP Bedriftspensjon AS'!C111+'KLP Skadeforsikring AS'!C111+'Landbruksforsikring AS'!C111+'NEMI Forsikring'!C111+'Nordea Liv '!C111+'Oslo Pensjonsforsikring'!C111+'Protector Forsikring'!C111+'SHB Liv'!C111+'Sparebank 1'!C111+'Storebrand Livsforsikring'!C111+'Telenor Forsikring'!C111+'Tryg Forsikring'!C111</f>
        <v>227989.08746000001</v>
      </c>
      <c r="D111" s="24">
        <f>IF(B111=0, "    ---- ", IF(ABS(ROUND(100/B111*C111-100,1))&lt;999,ROUND(100/B111*C111-100,1),IF(ROUND(100/B111*C111-100,1)&gt;999,999,-999)))</f>
        <v>-34.5</v>
      </c>
      <c r="E111" s="236">
        <f>'ACE European Group'!F111+'Danica Pensjonsforsikring'!F111+'DNB Livsforsikring'!F111+'Eika Forsikring AS'!F111+'Frende Livsforsikring'!F111+'Frende Skadeforsikring'!F111+'Gjensidige Forsikring'!F111+'Gjensidige Pensjon'!F111+'Handelsbanken Liv'!F111+'If Skadeforsikring NUF'!F111+KLP!F111+'KLP Bedriftspensjon AS'!F111+'KLP Skadeforsikring AS'!F111+'Landbruksforsikring AS'!F111+'NEMI Forsikring'!F111+'Nordea Liv '!F111+'Oslo Pensjonsforsikring'!F111+'Protector Forsikring'!F111+'SHB Liv'!F111+'Sparebank 1'!F111+'Storebrand Livsforsikring'!F111+'Telenor Forsikring'!F111+'Tryg Forsikring'!F111</f>
        <v>6470682.6570500005</v>
      </c>
      <c r="F111" s="236">
        <f>'ACE European Group'!G111+'Danica Pensjonsforsikring'!G111+'DNB Livsforsikring'!G111+'Eika Forsikring AS'!G111+'Frende Livsforsikring'!G111+'Frende Skadeforsikring'!G111+'Gjensidige Forsikring'!G111+'Gjensidige Pensjon'!G111+'Handelsbanken Liv'!G111+'If Skadeforsikring NUF'!G111+KLP!G111+'KLP Bedriftspensjon AS'!G111+'KLP Skadeforsikring AS'!G111+'Landbruksforsikring AS'!G111+'NEMI Forsikring'!G111+'Nordea Liv '!G111+'Oslo Pensjonsforsikring'!G111+'Protector Forsikring'!G111+'SHB Liv'!G111+'Sparebank 1'!G111+'Storebrand Livsforsikring'!G111+'Telenor Forsikring'!G111+'Tryg Forsikring'!G111</f>
        <v>7097513.9270299999</v>
      </c>
      <c r="G111" s="170">
        <f t="shared" si="15"/>
        <v>9.6999999999999993</v>
      </c>
      <c r="H111" s="331">
        <f t="shared" si="13"/>
        <v>6818862.9321000008</v>
      </c>
      <c r="I111" s="331">
        <f t="shared" si="14"/>
        <v>7325503.01449</v>
      </c>
      <c r="J111" s="24">
        <f t="shared" si="12"/>
        <v>7.4</v>
      </c>
    </row>
    <row r="112" spans="1:13" ht="15.75" customHeight="1" x14ac:dyDescent="0.2">
      <c r="A112" s="21" t="s">
        <v>9</v>
      </c>
      <c r="B112" s="234">
        <f>'ACE European Group'!B112+'Danica Pensjonsforsikring'!B112+'DNB Livsforsikring'!B112+'Eika Forsikring AS'!B112+'Frende Livsforsikring'!B112+'Frende Skadeforsikring'!B112+'Gjensidige Forsikring'!B112+'Gjensidige Pensjon'!B112+'Handelsbanken Liv'!B112+'If Skadeforsikring NUF'!B112+KLP!B112+'KLP Bedriftspensjon AS'!B112+'KLP Skadeforsikring AS'!B112+'Landbruksforsikring AS'!B112+'NEMI Forsikring'!B112+'Nordea Liv '!B112+'Oslo Pensjonsforsikring'!B112+'Protector Forsikring'!B112+'SHB Liv'!B112+'Sparebank 1'!B112+'Storebrand Livsforsikring'!B112+'Telenor Forsikring'!B112+'Tryg Forsikring'!B112</f>
        <v>325956.20072000002</v>
      </c>
      <c r="C112" s="234">
        <f>'ACE European Group'!C112+'Danica Pensjonsforsikring'!C112+'DNB Livsforsikring'!C112+'Eika Forsikring AS'!C112+'Frende Livsforsikring'!C112+'Frende Skadeforsikring'!C112+'Gjensidige Forsikring'!C112+'Gjensidige Pensjon'!C112+'Handelsbanken Liv'!C112+'If Skadeforsikring NUF'!C112+KLP!C112+'KLP Bedriftspensjon AS'!C112+'KLP Skadeforsikring AS'!C112+'Landbruksforsikring AS'!C112+'NEMI Forsikring'!C112+'Nordea Liv '!C112+'Oslo Pensjonsforsikring'!C112+'Protector Forsikring'!C112+'SHB Liv'!C112+'Sparebank 1'!C112+'Storebrand Livsforsikring'!C112+'Telenor Forsikring'!C112+'Tryg Forsikring'!C112</f>
        <v>194832.40450999999</v>
      </c>
      <c r="D112" s="23">
        <f t="shared" ref="D112:D125" si="16">IF(B112=0, "    ---- ", IF(ABS(ROUND(100/B112*C112-100,1))&lt;999,ROUND(100/B112*C112-100,1),IF(ROUND(100/B112*C112-100,1)&gt;999,999,-999)))</f>
        <v>-40.200000000000003</v>
      </c>
      <c r="E112" s="44">
        <f>'ACE European Group'!F112+'Danica Pensjonsforsikring'!F112+'DNB Livsforsikring'!F112+'Eika Forsikring AS'!F112+'Frende Livsforsikring'!F112+'Frende Skadeforsikring'!F112+'Gjensidige Forsikring'!F112+'Gjensidige Pensjon'!F112+'Handelsbanken Liv'!F112+'If Skadeforsikring NUF'!F112+KLP!F112+'KLP Bedriftspensjon AS'!F112+'KLP Skadeforsikring AS'!F112+'Landbruksforsikring AS'!F112+'NEMI Forsikring'!F112+'Nordea Liv '!F112+'Oslo Pensjonsforsikring'!F112+'Protector Forsikring'!F112+'SHB Liv'!F112+'Sparebank 1'!F112+'Storebrand Livsforsikring'!F112+'Telenor Forsikring'!F112+'Tryg Forsikring'!F112</f>
        <v>0</v>
      </c>
      <c r="F112" s="44">
        <f>'ACE European Group'!G112+'Danica Pensjonsforsikring'!G112+'DNB Livsforsikring'!G112+'Eika Forsikring AS'!G112+'Frende Livsforsikring'!G112+'Frende Skadeforsikring'!G112+'Gjensidige Forsikring'!G112+'Gjensidige Pensjon'!G112+'Handelsbanken Liv'!G112+'If Skadeforsikring NUF'!G112+KLP!G112+'KLP Bedriftspensjon AS'!G112+'KLP Skadeforsikring AS'!G112+'Landbruksforsikring AS'!G112+'NEMI Forsikring'!G112+'Nordea Liv '!G112+'Oslo Pensjonsforsikring'!G112+'Protector Forsikring'!G112+'SHB Liv'!G112+'Sparebank 1'!G112+'Storebrand Livsforsikring'!G112+'Telenor Forsikring'!G112+'Tryg Forsikring'!G112</f>
        <v>843.41600000000005</v>
      </c>
      <c r="G112" s="165" t="str">
        <f t="shared" si="15"/>
        <v xml:space="preserve">    ---- </v>
      </c>
      <c r="H112" s="237">
        <f t="shared" ref="H112:H125" si="17">SUM(B112,E112)</f>
        <v>325956.20072000002</v>
      </c>
      <c r="I112" s="237">
        <f t="shared" ref="I112:I125" si="18">SUM(C112,F112)</f>
        <v>195675.82050999999</v>
      </c>
      <c r="J112" s="23">
        <f t="shared" ref="J112:J125" si="19">IF(H112=0, "    ---- ", IF(ABS(ROUND(100/H112*I112-100,1))&lt;999,ROUND(100/H112*I112-100,1),IF(ROUND(100/H112*I112-100,1)&gt;999,999,-999)))</f>
        <v>-40</v>
      </c>
    </row>
    <row r="113" spans="1:10" ht="15.75" customHeight="1" x14ac:dyDescent="0.2">
      <c r="A113" s="21" t="s">
        <v>10</v>
      </c>
      <c r="B113" s="234">
        <f>'ACE European Group'!B113+'Danica Pensjonsforsikring'!B113+'DNB Livsforsikring'!B113+'Eika Forsikring AS'!B113+'Frende Livsforsikring'!B113+'Frende Skadeforsikring'!B113+'Gjensidige Forsikring'!B113+'Gjensidige Pensjon'!B113+'Handelsbanken Liv'!B113+'If Skadeforsikring NUF'!B113+KLP!B113+'KLP Bedriftspensjon AS'!B113+'KLP Skadeforsikring AS'!B113+'Landbruksforsikring AS'!B113+'NEMI Forsikring'!B113+'Nordea Liv '!B113+'Oslo Pensjonsforsikring'!B113+'Protector Forsikring'!B113+'SHB Liv'!B113+'Sparebank 1'!B113+'Storebrand Livsforsikring'!B113+'Telenor Forsikring'!B113+'Tryg Forsikring'!B113</f>
        <v>2529.2339999999999</v>
      </c>
      <c r="C113" s="234">
        <f>'ACE European Group'!C113+'Danica Pensjonsforsikring'!C113+'DNB Livsforsikring'!C113+'Eika Forsikring AS'!C113+'Frende Livsforsikring'!C113+'Frende Skadeforsikring'!C113+'Gjensidige Forsikring'!C113+'Gjensidige Pensjon'!C113+'Handelsbanken Liv'!C113+'If Skadeforsikring NUF'!C113+KLP!C113+'KLP Bedriftspensjon AS'!C113+'KLP Skadeforsikring AS'!C113+'Landbruksforsikring AS'!C113+'NEMI Forsikring'!C113+'Nordea Liv '!C113+'Oslo Pensjonsforsikring'!C113+'Protector Forsikring'!C113+'SHB Liv'!C113+'Sparebank 1'!C113+'Storebrand Livsforsikring'!C113+'Telenor Forsikring'!C113+'Tryg Forsikring'!C113</f>
        <v>1587.8170500000001</v>
      </c>
      <c r="D113" s="23">
        <f t="shared" si="16"/>
        <v>-37.200000000000003</v>
      </c>
      <c r="E113" s="44">
        <f>'ACE European Group'!F113+'Danica Pensjonsforsikring'!F113+'DNB Livsforsikring'!F113+'Eika Forsikring AS'!F113+'Frende Livsforsikring'!F113+'Frende Skadeforsikring'!F113+'Gjensidige Forsikring'!F113+'Gjensidige Pensjon'!F113+'Handelsbanken Liv'!F113+'If Skadeforsikring NUF'!F113+KLP!F113+'KLP Bedriftspensjon AS'!F113+'KLP Skadeforsikring AS'!F113+'Landbruksforsikring AS'!F113+'NEMI Forsikring'!F113+'Nordea Liv '!F113+'Oslo Pensjonsforsikring'!F113+'Protector Forsikring'!F113+'SHB Liv'!F113+'Sparebank 1'!F113+'Storebrand Livsforsikring'!F113+'Telenor Forsikring'!F113+'Tryg Forsikring'!F113</f>
        <v>6470682.6570500005</v>
      </c>
      <c r="F113" s="44">
        <f>'ACE European Group'!G113+'Danica Pensjonsforsikring'!G113+'DNB Livsforsikring'!G113+'Eika Forsikring AS'!G113+'Frende Livsforsikring'!G113+'Frende Skadeforsikring'!G113+'Gjensidige Forsikring'!G113+'Gjensidige Pensjon'!G113+'Handelsbanken Liv'!G113+'If Skadeforsikring NUF'!G113+KLP!G113+'KLP Bedriftspensjon AS'!G113+'KLP Skadeforsikring AS'!G113+'Landbruksforsikring AS'!G113+'NEMI Forsikring'!G113+'Nordea Liv '!G113+'Oslo Pensjonsforsikring'!G113+'Protector Forsikring'!G113+'SHB Liv'!G113+'Sparebank 1'!G113+'Storebrand Livsforsikring'!G113+'Telenor Forsikring'!G113+'Tryg Forsikring'!G113</f>
        <v>7057456.0760300001</v>
      </c>
      <c r="G113" s="170">
        <f t="shared" si="15"/>
        <v>9.1</v>
      </c>
      <c r="H113" s="237">
        <f t="shared" si="17"/>
        <v>6473211.8910500007</v>
      </c>
      <c r="I113" s="237">
        <f t="shared" si="18"/>
        <v>7059043.8930799998</v>
      </c>
      <c r="J113" s="24">
        <f t="shared" si="19"/>
        <v>9.1</v>
      </c>
    </row>
    <row r="114" spans="1:10" ht="15.75" customHeight="1" x14ac:dyDescent="0.2">
      <c r="A114" s="21" t="s">
        <v>26</v>
      </c>
      <c r="B114" s="234">
        <f>'ACE European Group'!B114+'Danica Pensjonsforsikring'!B114+'DNB Livsforsikring'!B114+'Eika Forsikring AS'!B114+'Frende Livsforsikring'!B114+'Frende Skadeforsikring'!B114+'Gjensidige Forsikring'!B114+'Gjensidige Pensjon'!B114+'Handelsbanken Liv'!B114+'If Skadeforsikring NUF'!B114+KLP!B114+'KLP Bedriftspensjon AS'!B114+'KLP Skadeforsikring AS'!B114+'Landbruksforsikring AS'!B114+'NEMI Forsikring'!B114+'Nordea Liv '!B114+'Oslo Pensjonsforsikring'!B114+'Protector Forsikring'!B114+'SHB Liv'!B114+'Sparebank 1'!B114+'Storebrand Livsforsikring'!B114+'Telenor Forsikring'!B114+'Tryg Forsikring'!B114</f>
        <v>19694.840329999999</v>
      </c>
      <c r="C114" s="234">
        <f>'ACE European Group'!C114+'Danica Pensjonsforsikring'!C114+'DNB Livsforsikring'!C114+'Eika Forsikring AS'!C114+'Frende Livsforsikring'!C114+'Frende Skadeforsikring'!C114+'Gjensidige Forsikring'!C114+'Gjensidige Pensjon'!C114+'Handelsbanken Liv'!C114+'If Skadeforsikring NUF'!C114+KLP!C114+'KLP Bedriftspensjon AS'!C114+'KLP Skadeforsikring AS'!C114+'Landbruksforsikring AS'!C114+'NEMI Forsikring'!C114+'Nordea Liv '!C114+'Oslo Pensjonsforsikring'!C114+'Protector Forsikring'!C114+'SHB Liv'!C114+'Sparebank 1'!C114+'Storebrand Livsforsikring'!C114+'Telenor Forsikring'!C114+'Tryg Forsikring'!C114</f>
        <v>31568.865900000001</v>
      </c>
      <c r="D114" s="23">
        <f t="shared" si="16"/>
        <v>60.3</v>
      </c>
      <c r="E114" s="44">
        <f>'ACE European Group'!F114+'Danica Pensjonsforsikring'!F114+'DNB Livsforsikring'!F114+'Eika Forsikring AS'!F114+'Frende Livsforsikring'!F114+'Frende Skadeforsikring'!F114+'Gjensidige Forsikring'!F114+'Gjensidige Pensjon'!F114+'Handelsbanken Liv'!F114+'If Skadeforsikring NUF'!F114+KLP!F114+'KLP Bedriftspensjon AS'!F114+'KLP Skadeforsikring AS'!F114+'Landbruksforsikring AS'!F114+'NEMI Forsikring'!F114+'Nordea Liv '!F114+'Oslo Pensjonsforsikring'!F114+'Protector Forsikring'!F114+'SHB Liv'!F114+'Sparebank 1'!F114+'Storebrand Livsforsikring'!F114+'Telenor Forsikring'!F114+'Tryg Forsikring'!F114</f>
        <v>0</v>
      </c>
      <c r="F114" s="44">
        <f>'ACE European Group'!G114+'Danica Pensjonsforsikring'!G114+'DNB Livsforsikring'!G114+'Eika Forsikring AS'!G114+'Frende Livsforsikring'!G114+'Frende Skadeforsikring'!G114+'Gjensidige Forsikring'!G114+'Gjensidige Pensjon'!G114+'Handelsbanken Liv'!G114+'If Skadeforsikring NUF'!G114+KLP!G114+'KLP Bedriftspensjon AS'!G114+'KLP Skadeforsikring AS'!G114+'Landbruksforsikring AS'!G114+'NEMI Forsikring'!G114+'Nordea Liv '!G114+'Oslo Pensjonsforsikring'!G114+'Protector Forsikring'!G114+'SHB Liv'!G114+'Sparebank 1'!G114+'Storebrand Livsforsikring'!G114+'Telenor Forsikring'!G114+'Tryg Forsikring'!G114</f>
        <v>39214.434999999998</v>
      </c>
      <c r="G114" s="170" t="str">
        <f t="shared" si="15"/>
        <v xml:space="preserve">    ---- </v>
      </c>
      <c r="H114" s="237">
        <f t="shared" si="17"/>
        <v>19694.840329999999</v>
      </c>
      <c r="I114" s="237">
        <f t="shared" si="18"/>
        <v>70783.300900000002</v>
      </c>
      <c r="J114" s="24">
        <f t="shared" si="19"/>
        <v>259.39999999999998</v>
      </c>
    </row>
    <row r="115" spans="1:10" ht="15.75" customHeight="1" x14ac:dyDescent="0.2">
      <c r="A115" s="694" t="s">
        <v>15</v>
      </c>
      <c r="B115" s="187"/>
      <c r="C115" s="187"/>
      <c r="D115" s="27"/>
      <c r="E115" s="187"/>
      <c r="F115" s="187"/>
      <c r="G115" s="165"/>
      <c r="H115" s="701"/>
      <c r="I115" s="701"/>
      <c r="J115" s="23"/>
    </row>
    <row r="116" spans="1:10" ht="15.75" customHeight="1" x14ac:dyDescent="0.2">
      <c r="A116" s="38" t="s">
        <v>403</v>
      </c>
      <c r="B116" s="234">
        <f>'ACE European Group'!B116+'Danica Pensjonsforsikring'!B116+'DNB Livsforsikring'!B116+'Eika Forsikring AS'!B116+'Frende Livsforsikring'!B116+'Frende Skadeforsikring'!B116+'Gjensidige Forsikring'!B116+'Gjensidige Pensjon'!B116+'Handelsbanken Liv'!B116+'If Skadeforsikring NUF'!B116+KLP!B116+'KLP Bedriftspensjon AS'!B116+'KLP Skadeforsikring AS'!B116+'Landbruksforsikring AS'!B116+'NEMI Forsikring'!B116+'Nordea Liv '!B116+'Oslo Pensjonsforsikring'!B116+'Protector Forsikring'!B116+'SHB Liv'!B116+'Sparebank 1'!B116+'Storebrand Livsforsikring'!B116+'Telenor Forsikring'!B116+'Tryg Forsikring'!B116</f>
        <v>30701.814439999998</v>
      </c>
      <c r="C116" s="234">
        <f>'ACE European Group'!C116+'Danica Pensjonsforsikring'!C116+'DNB Livsforsikring'!C116+'Eika Forsikring AS'!C116+'Frende Livsforsikring'!C116+'Frende Skadeforsikring'!C116+'Gjensidige Forsikring'!C116+'Gjensidige Pensjon'!C116+'Handelsbanken Liv'!C116+'If Skadeforsikring NUF'!C116+KLP!C116+'KLP Bedriftspensjon AS'!C116+'KLP Skadeforsikring AS'!C116+'Landbruksforsikring AS'!C116+'NEMI Forsikring'!C116+'Nordea Liv '!C116+'Oslo Pensjonsforsikring'!C116+'Protector Forsikring'!C116+'SHB Liv'!C116+'Sparebank 1'!C116+'Storebrand Livsforsikring'!C116+'Telenor Forsikring'!C116+'Tryg Forsikring'!C116</f>
        <v>76648.30965000001</v>
      </c>
      <c r="D116" s="23">
        <f t="shared" si="16"/>
        <v>149.69999999999999</v>
      </c>
      <c r="E116" s="44">
        <f>'ACE European Group'!F116+'Danica Pensjonsforsikring'!F116+'DNB Livsforsikring'!F116+'Eika Forsikring AS'!F116+'Frende Livsforsikring'!F116+'Frende Skadeforsikring'!F116+'Gjensidige Forsikring'!F116+'Gjensidige Pensjon'!F116+'Handelsbanken Liv'!F116+'If Skadeforsikring NUF'!F116+KLP!F116+'KLP Bedriftspensjon AS'!F116+'KLP Skadeforsikring AS'!F116+'Landbruksforsikring AS'!F116+'NEMI Forsikring'!F116+'Nordea Liv '!F116+'Oslo Pensjonsforsikring'!F116+'Protector Forsikring'!F116+'SHB Liv'!F116+'Sparebank 1'!F116+'Storebrand Livsforsikring'!F116+'Telenor Forsikring'!F116+'Tryg Forsikring'!F116</f>
        <v>12157.834999999999</v>
      </c>
      <c r="F116" s="44">
        <f>'ACE European Group'!G116+'Danica Pensjonsforsikring'!G116+'DNB Livsforsikring'!G116+'Eika Forsikring AS'!G116+'Frende Livsforsikring'!G116+'Frende Skadeforsikring'!G116+'Gjensidige Forsikring'!G116+'Gjensidige Pensjon'!G116+'Handelsbanken Liv'!G116+'If Skadeforsikring NUF'!G116+KLP!G116+'KLP Bedriftspensjon AS'!G116+'KLP Skadeforsikring AS'!G116+'Landbruksforsikring AS'!G116+'NEMI Forsikring'!G116+'Nordea Liv '!G116+'Oslo Pensjonsforsikring'!G116+'Protector Forsikring'!G116+'SHB Liv'!G116+'Sparebank 1'!G116+'Storebrand Livsforsikring'!G116+'Telenor Forsikring'!G116+'Tryg Forsikring'!G116</f>
        <v>1609.8180000000002</v>
      </c>
      <c r="G116" s="23">
        <f>IF(E116=0, "    ---- ", IF(ABS(ROUND(100/E116*F116-100,1))&lt;999,ROUND(100/E116*F116-100,1),IF(ROUND(100/E116*F116-100,1)&gt;999,999,-999)))</f>
        <v>-86.8</v>
      </c>
      <c r="H116" s="237">
        <f t="shared" si="17"/>
        <v>42859.649439999994</v>
      </c>
      <c r="I116" s="237">
        <f t="shared" si="18"/>
        <v>78258.127650000009</v>
      </c>
      <c r="J116" s="23">
        <f t="shared" si="19"/>
        <v>82.6</v>
      </c>
    </row>
    <row r="117" spans="1:10" ht="15.75" customHeight="1" x14ac:dyDescent="0.2">
      <c r="A117" s="38" t="s">
        <v>404</v>
      </c>
      <c r="B117" s="234">
        <f>'ACE European Group'!B117+'Danica Pensjonsforsikring'!B117+'DNB Livsforsikring'!B117+'Eika Forsikring AS'!B117+'Frende Livsforsikring'!B117+'Frende Skadeforsikring'!B117+'Gjensidige Forsikring'!B117+'Gjensidige Pensjon'!B117+'Handelsbanken Liv'!B117+'If Skadeforsikring NUF'!B117+KLP!B117+'KLP Bedriftspensjon AS'!B117+'KLP Skadeforsikring AS'!B117+'Landbruksforsikring AS'!B117+'NEMI Forsikring'!B117+'Nordea Liv '!B117+'Oslo Pensjonsforsikring'!B117+'Protector Forsikring'!B117+'SHB Liv'!B117+'Sparebank 1'!B117+'Storebrand Livsforsikring'!B117+'Telenor Forsikring'!B117+'Tryg Forsikring'!B117</f>
        <v>0</v>
      </c>
      <c r="C117" s="234">
        <f>'ACE European Group'!C117+'Danica Pensjonsforsikring'!C117+'DNB Livsforsikring'!C117+'Eika Forsikring AS'!C117+'Frende Livsforsikring'!C117+'Frende Skadeforsikring'!C117+'Gjensidige Forsikring'!C117+'Gjensidige Pensjon'!C117+'Handelsbanken Liv'!C117+'If Skadeforsikring NUF'!C117+KLP!C117+'KLP Bedriftspensjon AS'!C117+'KLP Skadeforsikring AS'!C117+'Landbruksforsikring AS'!C117+'NEMI Forsikring'!C117+'Nordea Liv '!C117+'Oslo Pensjonsforsikring'!C117+'Protector Forsikring'!C117+'SHB Liv'!C117+'Sparebank 1'!C117+'Storebrand Livsforsikring'!C117+'Telenor Forsikring'!C117+'Tryg Forsikring'!C117</f>
        <v>0</v>
      </c>
      <c r="D117" s="23"/>
      <c r="E117" s="44">
        <f>'ACE European Group'!F117+'Danica Pensjonsforsikring'!F117+'DNB Livsforsikring'!F117+'Eika Forsikring AS'!F117+'Frende Livsforsikring'!F117+'Frende Skadeforsikring'!F117+'Gjensidige Forsikring'!F117+'Gjensidige Pensjon'!F117+'Handelsbanken Liv'!F117+'If Skadeforsikring NUF'!F117+KLP!F117+'KLP Bedriftspensjon AS'!F117+'KLP Skadeforsikring AS'!F117+'Landbruksforsikring AS'!F117+'NEMI Forsikring'!F117+'Nordea Liv '!F117+'Oslo Pensjonsforsikring'!F117+'Protector Forsikring'!F117+'SHB Liv'!F117+'Sparebank 1'!F117+'Storebrand Livsforsikring'!F117+'Telenor Forsikring'!F117+'Tryg Forsikring'!F117</f>
        <v>1105060.51235</v>
      </c>
      <c r="F117" s="44">
        <f>'ACE European Group'!G117+'Danica Pensjonsforsikring'!G117+'DNB Livsforsikring'!G117+'Eika Forsikring AS'!G117+'Frende Livsforsikring'!G117+'Frende Skadeforsikring'!G117+'Gjensidige Forsikring'!G117+'Gjensidige Pensjon'!G117+'Handelsbanken Liv'!G117+'If Skadeforsikring NUF'!G117+KLP!G117+'KLP Bedriftspensjon AS'!G117+'KLP Skadeforsikring AS'!G117+'Landbruksforsikring AS'!G117+'NEMI Forsikring'!G117+'Nordea Liv '!G117+'Oslo Pensjonsforsikring'!G117+'Protector Forsikring'!G117+'SHB Liv'!G117+'Sparebank 1'!G117+'Storebrand Livsforsikring'!G117+'Telenor Forsikring'!G117+'Tryg Forsikring'!G117</f>
        <v>1146867.1980399999</v>
      </c>
      <c r="G117" s="23">
        <f>IF(E117=0, "    ---- ", IF(ABS(ROUND(100/E117*F117-100,1))&lt;999,ROUND(100/E117*F117-100,1),IF(ROUND(100/E117*F117-100,1)&gt;999,999,-999)))</f>
        <v>3.8</v>
      </c>
      <c r="H117" s="237">
        <f t="shared" si="17"/>
        <v>1105060.51235</v>
      </c>
      <c r="I117" s="237">
        <f t="shared" si="18"/>
        <v>1146867.1980399999</v>
      </c>
      <c r="J117" s="23">
        <f t="shared" si="19"/>
        <v>3.8</v>
      </c>
    </row>
    <row r="118" spans="1:10" ht="15.75" customHeight="1" x14ac:dyDescent="0.2">
      <c r="A118" s="38" t="s">
        <v>405</v>
      </c>
      <c r="B118" s="234">
        <f>'ACE European Group'!B118+'Danica Pensjonsforsikring'!B118+'DNB Livsforsikring'!B118+'Eika Forsikring AS'!B118+'Frende Livsforsikring'!B118+'Frende Skadeforsikring'!B118+'Gjensidige Forsikring'!B118+'Gjensidige Pensjon'!B118+'Handelsbanken Liv'!B118+'If Skadeforsikring NUF'!B118+KLP!B118+'KLP Bedriftspensjon AS'!B118+'KLP Skadeforsikring AS'!B118+'Landbruksforsikring AS'!B118+'NEMI Forsikring'!B118+'Nordea Liv '!B118+'Oslo Pensjonsforsikring'!B118+'Protector Forsikring'!B118+'SHB Liv'!B118+'Sparebank 1'!B118+'Storebrand Livsforsikring'!B118+'Telenor Forsikring'!B118+'Tryg Forsikring'!B118</f>
        <v>0</v>
      </c>
      <c r="C118" s="234">
        <f>'ACE European Group'!C118+'Danica Pensjonsforsikring'!C118+'DNB Livsforsikring'!C118+'Eika Forsikring AS'!C118+'Frende Livsforsikring'!C118+'Frende Skadeforsikring'!C118+'Gjensidige Forsikring'!C118+'Gjensidige Pensjon'!C118+'Handelsbanken Liv'!C118+'If Skadeforsikring NUF'!C118+KLP!C118+'KLP Bedriftspensjon AS'!C118+'KLP Skadeforsikring AS'!C118+'Landbruksforsikring AS'!C118+'NEMI Forsikring'!C118+'Nordea Liv '!C118+'Oslo Pensjonsforsikring'!C118+'Protector Forsikring'!C118+'SHB Liv'!C118+'Sparebank 1'!C118+'Storebrand Livsforsikring'!C118+'Telenor Forsikring'!C118+'Tryg Forsikring'!C118</f>
        <v>0</v>
      </c>
      <c r="D118" s="23"/>
      <c r="E118" s="44">
        <f>'ACE European Group'!F118+'Danica Pensjonsforsikring'!F118+'DNB Livsforsikring'!F118+'Eika Forsikring AS'!F118+'Frende Livsforsikring'!F118+'Frende Skadeforsikring'!F118+'Gjensidige Forsikring'!F118+'Gjensidige Pensjon'!F118+'Handelsbanken Liv'!F118+'If Skadeforsikring NUF'!F118+KLP!F118+'KLP Bedriftspensjon AS'!F118+'KLP Skadeforsikring AS'!F118+'Landbruksforsikring AS'!F118+'NEMI Forsikring'!F118+'Nordea Liv '!F118+'Oslo Pensjonsforsikring'!F118+'Protector Forsikring'!F118+'SHB Liv'!F118+'Sparebank 1'!F118+'Storebrand Livsforsikring'!F118+'Telenor Forsikring'!F118+'Tryg Forsikring'!F118</f>
        <v>0</v>
      </c>
      <c r="F118" s="44">
        <f>'ACE European Group'!G118+'Danica Pensjonsforsikring'!G118+'DNB Livsforsikring'!G118+'Eika Forsikring AS'!G118+'Frende Livsforsikring'!G118+'Frende Skadeforsikring'!G118+'Gjensidige Forsikring'!G118+'Gjensidige Pensjon'!G118+'Handelsbanken Liv'!G118+'If Skadeforsikring NUF'!G118+KLP!G118+'KLP Bedriftspensjon AS'!G118+'KLP Skadeforsikring AS'!G118+'Landbruksforsikring AS'!G118+'NEMI Forsikring'!G118+'Nordea Liv '!G118+'Oslo Pensjonsforsikring'!G118+'Protector Forsikring'!G118+'SHB Liv'!G118+'Sparebank 1'!G118+'Storebrand Livsforsikring'!G118+'Telenor Forsikring'!G118+'Tryg Forsikring'!G118</f>
        <v>0</v>
      </c>
      <c r="G118" s="165"/>
      <c r="H118" s="237">
        <f t="shared" si="17"/>
        <v>0</v>
      </c>
      <c r="I118" s="237">
        <f t="shared" si="18"/>
        <v>0</v>
      </c>
      <c r="J118" s="23"/>
    </row>
    <row r="119" spans="1:10" s="43" customFormat="1" ht="15.75" customHeight="1" x14ac:dyDescent="0.2">
      <c r="A119" s="39" t="s">
        <v>385</v>
      </c>
      <c r="B119" s="331">
        <f>'ACE European Group'!B119+'Danica Pensjonsforsikring'!B119+'DNB Livsforsikring'!B119+'Eika Forsikring AS'!B119+'Frende Livsforsikring'!B119+'Frende Skadeforsikring'!B119+'Gjensidige Forsikring'!B119+'Gjensidige Pensjon'!B119+'Handelsbanken Liv'!B119+'If Skadeforsikring NUF'!B119+KLP!B119+'KLP Bedriftspensjon AS'!B119+'KLP Skadeforsikring AS'!B119+'Landbruksforsikring AS'!B119+'NEMI Forsikring'!B119+'Nordea Liv '!B119+'Oslo Pensjonsforsikring'!B119+'Protector Forsikring'!B119+'SHB Liv'!B119+'Sparebank 1'!B119+'Storebrand Livsforsikring'!B119+'Telenor Forsikring'!B119+'Tryg Forsikring'!B119</f>
        <v>293360.44446999981</v>
      </c>
      <c r="C119" s="331">
        <f>'ACE European Group'!C119+'Danica Pensjonsforsikring'!C119+'DNB Livsforsikring'!C119+'Eika Forsikring AS'!C119+'Frende Livsforsikring'!C119+'Frende Skadeforsikring'!C119+'Gjensidige Forsikring'!C119+'Gjensidige Pensjon'!C119+'Handelsbanken Liv'!C119+'If Skadeforsikring NUF'!C119+KLP!C119+'KLP Bedriftspensjon AS'!C119+'KLP Skadeforsikring AS'!C119+'Landbruksforsikring AS'!C119+'NEMI Forsikring'!C119+'Nordea Liv '!C119+'Oslo Pensjonsforsikring'!C119+'Protector Forsikring'!C119+'SHB Liv'!C119+'Sparebank 1'!C119+'Storebrand Livsforsikring'!C119+'Telenor Forsikring'!C119+'Tryg Forsikring'!C119</f>
        <v>343709.60941999999</v>
      </c>
      <c r="D119" s="24">
        <f t="shared" si="16"/>
        <v>17.2</v>
      </c>
      <c r="E119" s="236">
        <f>'ACE European Group'!F119+'Danica Pensjonsforsikring'!F119+'DNB Livsforsikring'!F119+'Eika Forsikring AS'!F119+'Frende Livsforsikring'!F119+'Frende Skadeforsikring'!F119+'Gjensidige Forsikring'!F119+'Gjensidige Pensjon'!F119+'Handelsbanken Liv'!F119+'If Skadeforsikring NUF'!F119+KLP!F119+'KLP Bedriftspensjon AS'!F119+'KLP Skadeforsikring AS'!F119+'Landbruksforsikring AS'!F119+'NEMI Forsikring'!F119+'Nordea Liv '!F119+'Oslo Pensjonsforsikring'!F119+'Protector Forsikring'!F119+'SHB Liv'!F119+'Sparebank 1'!F119+'Storebrand Livsforsikring'!F119+'Telenor Forsikring'!F119+'Tryg Forsikring'!F119</f>
        <v>6447022.6469000001</v>
      </c>
      <c r="F119" s="236">
        <f>'ACE European Group'!G119+'Danica Pensjonsforsikring'!G119+'DNB Livsforsikring'!G119+'Eika Forsikring AS'!G119+'Frende Livsforsikring'!G119+'Frende Skadeforsikring'!G119+'Gjensidige Forsikring'!G119+'Gjensidige Pensjon'!G119+'Handelsbanken Liv'!G119+'If Skadeforsikring NUF'!G119+KLP!G119+'KLP Bedriftspensjon AS'!G119+'KLP Skadeforsikring AS'!G119+'Landbruksforsikring AS'!G119+'NEMI Forsikring'!G119+'Nordea Liv '!G119+'Oslo Pensjonsforsikring'!G119+'Protector Forsikring'!G119+'SHB Liv'!G119+'Sparebank 1'!G119+'Storebrand Livsforsikring'!G119+'Telenor Forsikring'!G119+'Tryg Forsikring'!G119</f>
        <v>7631084.1111300001</v>
      </c>
      <c r="G119" s="23">
        <f t="shared" ref="G119:G125" si="20">IF(E119=0, "    ---- ", IF(ABS(ROUND(100/E119*F119-100,1))&lt;999,ROUND(100/E119*F119-100,1),IF(ROUND(100/E119*F119-100,1)&gt;999,999,-999)))</f>
        <v>18.399999999999999</v>
      </c>
      <c r="H119" s="331">
        <f t="shared" si="17"/>
        <v>6740383.0913699996</v>
      </c>
      <c r="I119" s="331">
        <f t="shared" si="18"/>
        <v>7974793.7205499997</v>
      </c>
      <c r="J119" s="24">
        <f t="shared" si="19"/>
        <v>18.3</v>
      </c>
    </row>
    <row r="120" spans="1:10" ht="15.75" customHeight="1" x14ac:dyDescent="0.2">
      <c r="A120" s="21" t="s">
        <v>9</v>
      </c>
      <c r="B120" s="237">
        <f>'ACE European Group'!B120+'Danica Pensjonsforsikring'!B120+'DNB Livsforsikring'!B120+'Eika Forsikring AS'!B120+'Frende Livsforsikring'!B120+'Frende Skadeforsikring'!B120+'Gjensidige Forsikring'!B120+'Gjensidige Pensjon'!B120+'Handelsbanken Liv'!B120+'If Skadeforsikring NUF'!B120+KLP!B120+'KLP Bedriftspensjon AS'!B120+'KLP Skadeforsikring AS'!B120+'Landbruksforsikring AS'!B120+'NEMI Forsikring'!B120+'Nordea Liv '!B120+'Oslo Pensjonsforsikring'!B120+'Protector Forsikring'!B120+'SHB Liv'!B120+'Sparebank 1'!B120+'Storebrand Livsforsikring'!B120+'Telenor Forsikring'!B120+'Tryg Forsikring'!B120</f>
        <v>258318.37570999976</v>
      </c>
      <c r="C120" s="237">
        <f>'ACE European Group'!C120+'Danica Pensjonsforsikring'!C120+'DNB Livsforsikring'!C120+'Eika Forsikring AS'!C120+'Frende Livsforsikring'!C120+'Frende Skadeforsikring'!C120+'Gjensidige Forsikring'!C120+'Gjensidige Pensjon'!C120+'Handelsbanken Liv'!C120+'If Skadeforsikring NUF'!C120+KLP!C120+'KLP Bedriftspensjon AS'!C120+'KLP Skadeforsikring AS'!C120+'Landbruksforsikring AS'!C120+'NEMI Forsikring'!C120+'Nordea Liv '!C120+'Oslo Pensjonsforsikring'!C120+'Protector Forsikring'!C120+'SHB Liv'!C120+'Sparebank 1'!C120+'Storebrand Livsforsikring'!C120+'Telenor Forsikring'!C120+'Tryg Forsikring'!C120</f>
        <v>256318.78161999997</v>
      </c>
      <c r="D120" s="23">
        <f t="shared" si="16"/>
        <v>-0.8</v>
      </c>
      <c r="E120" s="44">
        <f>'ACE European Group'!F120+'Danica Pensjonsforsikring'!F120+'DNB Livsforsikring'!F120+'Eika Forsikring AS'!F120+'Frende Livsforsikring'!F120+'Frende Skadeforsikring'!F120+'Gjensidige Forsikring'!F120+'Gjensidige Pensjon'!F120+'Handelsbanken Liv'!F120+'If Skadeforsikring NUF'!F120+KLP!F120+'KLP Bedriftspensjon AS'!F120+'KLP Skadeforsikring AS'!F120+'Landbruksforsikring AS'!F120+'NEMI Forsikring'!F120+'Nordea Liv '!F120+'Oslo Pensjonsforsikring'!F120+'Protector Forsikring'!F120+'SHB Liv'!F120+'Sparebank 1'!F120+'Storebrand Livsforsikring'!F120+'Telenor Forsikring'!F120+'Tryg Forsikring'!F120</f>
        <v>0</v>
      </c>
      <c r="F120" s="44">
        <f>'ACE European Group'!G120+'Danica Pensjonsforsikring'!G120+'DNB Livsforsikring'!G120+'Eika Forsikring AS'!G120+'Frende Livsforsikring'!G120+'Frende Skadeforsikring'!G120+'Gjensidige Forsikring'!G120+'Gjensidige Pensjon'!G120+'Handelsbanken Liv'!G120+'If Skadeforsikring NUF'!G120+KLP!G120+'KLP Bedriftspensjon AS'!G120+'KLP Skadeforsikring AS'!G120+'Landbruksforsikring AS'!G120+'NEMI Forsikring'!G120+'Nordea Liv '!G120+'Oslo Pensjonsforsikring'!G120+'Protector Forsikring'!G120+'SHB Liv'!G120+'Sparebank 1'!G120+'Storebrand Livsforsikring'!G120+'Telenor Forsikring'!G120+'Tryg Forsikring'!G120</f>
        <v>0</v>
      </c>
      <c r="G120" s="23"/>
      <c r="H120" s="237">
        <f t="shared" si="17"/>
        <v>258318.37570999976</v>
      </c>
      <c r="I120" s="237">
        <f t="shared" si="18"/>
        <v>256318.78161999997</v>
      </c>
      <c r="J120" s="23">
        <f t="shared" si="19"/>
        <v>-0.8</v>
      </c>
    </row>
    <row r="121" spans="1:10" ht="15.75" customHeight="1" x14ac:dyDescent="0.2">
      <c r="A121" s="21" t="s">
        <v>10</v>
      </c>
      <c r="B121" s="237">
        <f>'ACE European Group'!B121+'Danica Pensjonsforsikring'!B121+'DNB Livsforsikring'!B121+'Eika Forsikring AS'!B121+'Frende Livsforsikring'!B121+'Frende Skadeforsikring'!B121+'Gjensidige Forsikring'!B121+'Gjensidige Pensjon'!B121+'Handelsbanken Liv'!B121+'If Skadeforsikring NUF'!B121+KLP!B121+'KLP Bedriftspensjon AS'!B121+'KLP Skadeforsikring AS'!B121+'Landbruksforsikring AS'!B121+'NEMI Forsikring'!B121+'Nordea Liv '!B121+'Oslo Pensjonsforsikring'!B121+'Protector Forsikring'!B121+'SHB Liv'!B121+'Sparebank 1'!B121+'Storebrand Livsforsikring'!B121+'Telenor Forsikring'!B121+'Tryg Forsikring'!B121</f>
        <v>17411.863519999999</v>
      </c>
      <c r="C121" s="237">
        <f>'ACE European Group'!C121+'Danica Pensjonsforsikring'!C121+'DNB Livsforsikring'!C121+'Eika Forsikring AS'!C121+'Frende Livsforsikring'!C121+'Frende Skadeforsikring'!C121+'Gjensidige Forsikring'!C121+'Gjensidige Pensjon'!C121+'Handelsbanken Liv'!C121+'If Skadeforsikring NUF'!C121+KLP!C121+'KLP Bedriftspensjon AS'!C121+'KLP Skadeforsikring AS'!C121+'Landbruksforsikring AS'!C121+'NEMI Forsikring'!C121+'Nordea Liv '!C121+'Oslo Pensjonsforsikring'!C121+'Protector Forsikring'!C121+'SHB Liv'!C121+'Sparebank 1'!C121+'Storebrand Livsforsikring'!C121+'Telenor Forsikring'!C121+'Tryg Forsikring'!C121</f>
        <v>12241.03692</v>
      </c>
      <c r="D121" s="23">
        <f t="shared" si="16"/>
        <v>-29.7</v>
      </c>
      <c r="E121" s="44">
        <f>'ACE European Group'!F121+'Danica Pensjonsforsikring'!F121+'DNB Livsforsikring'!F121+'Eika Forsikring AS'!F121+'Frende Livsforsikring'!F121+'Frende Skadeforsikring'!F121+'Gjensidige Forsikring'!F121+'Gjensidige Pensjon'!F121+'Handelsbanken Liv'!F121+'If Skadeforsikring NUF'!F121+KLP!F121+'KLP Bedriftspensjon AS'!F121+'KLP Skadeforsikring AS'!F121+'Landbruksforsikring AS'!F121+'NEMI Forsikring'!F121+'Nordea Liv '!F121+'Oslo Pensjonsforsikring'!F121+'Protector Forsikring'!F121+'SHB Liv'!F121+'Sparebank 1'!F121+'Storebrand Livsforsikring'!F121+'Telenor Forsikring'!F121+'Tryg Forsikring'!F121</f>
        <v>6447022.6469000001</v>
      </c>
      <c r="F121" s="44">
        <f>'ACE European Group'!G121+'Danica Pensjonsforsikring'!G121+'DNB Livsforsikring'!G121+'Eika Forsikring AS'!G121+'Frende Livsforsikring'!G121+'Frende Skadeforsikring'!G121+'Gjensidige Forsikring'!G121+'Gjensidige Pensjon'!G121+'Handelsbanken Liv'!G121+'If Skadeforsikring NUF'!G121+KLP!G121+'KLP Bedriftspensjon AS'!G121+'KLP Skadeforsikring AS'!G121+'Landbruksforsikring AS'!G121+'NEMI Forsikring'!G121+'Nordea Liv '!G121+'Oslo Pensjonsforsikring'!G121+'Protector Forsikring'!G121+'SHB Liv'!G121+'Sparebank 1'!G121+'Storebrand Livsforsikring'!G121+'Telenor Forsikring'!G121+'Tryg Forsikring'!G121</f>
        <v>7631084.1111300001</v>
      </c>
      <c r="G121" s="23">
        <f t="shared" si="20"/>
        <v>18.399999999999999</v>
      </c>
      <c r="H121" s="237">
        <f t="shared" si="17"/>
        <v>6464434.5104200002</v>
      </c>
      <c r="I121" s="237">
        <f t="shared" si="18"/>
        <v>7643325.14805</v>
      </c>
      <c r="J121" s="23">
        <f t="shared" si="19"/>
        <v>18.2</v>
      </c>
    </row>
    <row r="122" spans="1:10" ht="15.75" customHeight="1" x14ac:dyDescent="0.2">
      <c r="A122" s="21" t="s">
        <v>26</v>
      </c>
      <c r="B122" s="237">
        <f>'ACE European Group'!B122+'Danica Pensjonsforsikring'!B122+'DNB Livsforsikring'!B122+'Eika Forsikring AS'!B122+'Frende Livsforsikring'!B122+'Frende Skadeforsikring'!B122+'Gjensidige Forsikring'!B122+'Gjensidige Pensjon'!B122+'Handelsbanken Liv'!B122+'If Skadeforsikring NUF'!B122+KLP!B122+'KLP Bedriftspensjon AS'!B122+'KLP Skadeforsikring AS'!B122+'Landbruksforsikring AS'!B122+'NEMI Forsikring'!B122+'Nordea Liv '!B122+'Oslo Pensjonsforsikring'!B122+'Protector Forsikring'!B122+'SHB Liv'!B122+'Sparebank 1'!B122+'Storebrand Livsforsikring'!B122+'Telenor Forsikring'!B122+'Tryg Forsikring'!B122</f>
        <v>17630.205239999999</v>
      </c>
      <c r="C122" s="237">
        <f>'ACE European Group'!C122+'Danica Pensjonsforsikring'!C122+'DNB Livsforsikring'!C122+'Eika Forsikring AS'!C122+'Frende Livsforsikring'!C122+'Frende Skadeforsikring'!C122+'Gjensidige Forsikring'!C122+'Gjensidige Pensjon'!C122+'Handelsbanken Liv'!C122+'If Skadeforsikring NUF'!C122+KLP!C122+'KLP Bedriftspensjon AS'!C122+'KLP Skadeforsikring AS'!C122+'Landbruksforsikring AS'!C122+'NEMI Forsikring'!C122+'Nordea Liv '!C122+'Oslo Pensjonsforsikring'!C122+'Protector Forsikring'!C122+'SHB Liv'!C122+'Sparebank 1'!C122+'Storebrand Livsforsikring'!C122+'Telenor Forsikring'!C122+'Tryg Forsikring'!C122</f>
        <v>75149.79088</v>
      </c>
      <c r="D122" s="23">
        <f t="shared" si="16"/>
        <v>326.3</v>
      </c>
      <c r="E122" s="44">
        <f>'ACE European Group'!F122+'Danica Pensjonsforsikring'!F122+'DNB Livsforsikring'!F122+'Eika Forsikring AS'!F122+'Frende Livsforsikring'!F122+'Frende Skadeforsikring'!F122+'Gjensidige Forsikring'!F122+'Gjensidige Pensjon'!F122+'Handelsbanken Liv'!F122+'If Skadeforsikring NUF'!F122+KLP!F122+'KLP Bedriftspensjon AS'!F122+'KLP Skadeforsikring AS'!F122+'Landbruksforsikring AS'!F122+'NEMI Forsikring'!F122+'Nordea Liv '!F122+'Oslo Pensjonsforsikring'!F122+'Protector Forsikring'!F122+'SHB Liv'!F122+'Sparebank 1'!F122+'Storebrand Livsforsikring'!F122+'Telenor Forsikring'!F122+'Tryg Forsikring'!F122</f>
        <v>0</v>
      </c>
      <c r="F122" s="44">
        <f>'ACE European Group'!G122+'Danica Pensjonsforsikring'!G122+'DNB Livsforsikring'!G122+'Eika Forsikring AS'!G122+'Frende Livsforsikring'!G122+'Frende Skadeforsikring'!G122+'Gjensidige Forsikring'!G122+'Gjensidige Pensjon'!G122+'Handelsbanken Liv'!G122+'If Skadeforsikring NUF'!G122+KLP!G122+'KLP Bedriftspensjon AS'!G122+'KLP Skadeforsikring AS'!G122+'Landbruksforsikring AS'!G122+'NEMI Forsikring'!G122+'Nordea Liv '!G122+'Oslo Pensjonsforsikring'!G122+'Protector Forsikring'!G122+'SHB Liv'!G122+'Sparebank 1'!G122+'Storebrand Livsforsikring'!G122+'Telenor Forsikring'!G122+'Tryg Forsikring'!G122</f>
        <v>0</v>
      </c>
      <c r="G122" s="23"/>
      <c r="H122" s="237">
        <f t="shared" si="17"/>
        <v>17630.205239999999</v>
      </c>
      <c r="I122" s="237">
        <f t="shared" si="18"/>
        <v>75149.79088</v>
      </c>
      <c r="J122" s="23">
        <f t="shared" si="19"/>
        <v>326.3</v>
      </c>
    </row>
    <row r="123" spans="1:10" ht="15.75" customHeight="1" x14ac:dyDescent="0.2">
      <c r="A123" s="694" t="s">
        <v>14</v>
      </c>
      <c r="B123" s="187"/>
      <c r="C123" s="187"/>
      <c r="D123" s="27"/>
      <c r="E123" s="187"/>
      <c r="F123" s="187"/>
      <c r="G123" s="23"/>
      <c r="H123" s="701"/>
      <c r="I123" s="701"/>
      <c r="J123" s="23"/>
    </row>
    <row r="124" spans="1:10" ht="15.75" customHeight="1" x14ac:dyDescent="0.2">
      <c r="A124" s="38" t="s">
        <v>403</v>
      </c>
      <c r="B124" s="237">
        <f>'ACE European Group'!B124+'Danica Pensjonsforsikring'!B124+'DNB Livsforsikring'!B124+'Eika Forsikring AS'!B124+'Frende Livsforsikring'!B124+'Frende Skadeforsikring'!B124+'Gjensidige Forsikring'!B124+'Gjensidige Pensjon'!B124+'Handelsbanken Liv'!B124+'If Skadeforsikring NUF'!B124+KLP!B124+'KLP Bedriftspensjon AS'!B124+'KLP Skadeforsikring AS'!B124+'Landbruksforsikring AS'!B124+'NEMI Forsikring'!B124+'Nordea Liv '!B124+'Oslo Pensjonsforsikring'!B124+'Protector Forsikring'!B124+'SHB Liv'!B124+'Sparebank 1'!B124+'Storebrand Livsforsikring'!B124+'Telenor Forsikring'!B124+'Tryg Forsikring'!B124</f>
        <v>5921.4480000000003</v>
      </c>
      <c r="C124" s="237">
        <f>'ACE European Group'!C124+'Danica Pensjonsforsikring'!C124+'DNB Livsforsikring'!C124+'Eika Forsikring AS'!C124+'Frende Livsforsikring'!C124+'Frende Skadeforsikring'!C124+'Gjensidige Forsikring'!C124+'Gjensidige Pensjon'!C124+'Handelsbanken Liv'!C124+'If Skadeforsikring NUF'!C124+KLP!C124+'KLP Bedriftspensjon AS'!C124+'KLP Skadeforsikring AS'!C124+'Landbruksforsikring AS'!C124+'NEMI Forsikring'!C124+'Nordea Liv '!C124+'Oslo Pensjonsforsikring'!C124+'Protector Forsikring'!C124+'SHB Liv'!C124+'Sparebank 1'!C124+'Storebrand Livsforsikring'!C124+'Telenor Forsikring'!C124+'Tryg Forsikring'!C124</f>
        <v>36932.14</v>
      </c>
      <c r="D124" s="23">
        <f t="shared" si="16"/>
        <v>523.70000000000005</v>
      </c>
      <c r="E124" s="44">
        <f>'ACE European Group'!F124+'Danica Pensjonsforsikring'!F124+'DNB Livsforsikring'!F124+'Eika Forsikring AS'!F124+'Frende Livsforsikring'!F124+'Frende Skadeforsikring'!F124+'Gjensidige Forsikring'!F124+'Gjensidige Pensjon'!F124+'Handelsbanken Liv'!F124+'If Skadeforsikring NUF'!F124+KLP!F124+'KLP Bedriftspensjon AS'!F124+'KLP Skadeforsikring AS'!F124+'Landbruksforsikring AS'!F124+'NEMI Forsikring'!F124+'Nordea Liv '!F124+'Oslo Pensjonsforsikring'!F124+'Protector Forsikring'!F124+'SHB Liv'!F124+'Sparebank 1'!F124+'Storebrand Livsforsikring'!F124+'Telenor Forsikring'!F124+'Tryg Forsikring'!F124</f>
        <v>9802.9210000000003</v>
      </c>
      <c r="F124" s="44">
        <f>'ACE European Group'!G124+'Danica Pensjonsforsikring'!G124+'DNB Livsforsikring'!G124+'Eika Forsikring AS'!G124+'Frende Livsforsikring'!G124+'Frende Skadeforsikring'!G124+'Gjensidige Forsikring'!G124+'Gjensidige Pensjon'!G124+'Handelsbanken Liv'!G124+'If Skadeforsikring NUF'!G124+KLP!G124+'KLP Bedriftspensjon AS'!G124+'KLP Skadeforsikring AS'!G124+'Landbruksforsikring AS'!G124+'NEMI Forsikring'!G124+'Nordea Liv '!G124+'Oslo Pensjonsforsikring'!G124+'Protector Forsikring'!G124+'SHB Liv'!G124+'Sparebank 1'!G124+'Storebrand Livsforsikring'!G124+'Telenor Forsikring'!G124+'Tryg Forsikring'!G124</f>
        <v>14811.971</v>
      </c>
      <c r="G124" s="23">
        <f t="shared" si="20"/>
        <v>51.1</v>
      </c>
      <c r="H124" s="237">
        <f t="shared" si="17"/>
        <v>15724.369000000001</v>
      </c>
      <c r="I124" s="237">
        <f t="shared" si="18"/>
        <v>51744.110999999997</v>
      </c>
      <c r="J124" s="23">
        <f t="shared" si="19"/>
        <v>229.1</v>
      </c>
    </row>
    <row r="125" spans="1:10" ht="15.75" customHeight="1" x14ac:dyDescent="0.2">
      <c r="A125" s="38" t="s">
        <v>404</v>
      </c>
      <c r="B125" s="237">
        <f>'ACE European Group'!B125+'Danica Pensjonsforsikring'!B125+'DNB Livsforsikring'!B125+'Eika Forsikring AS'!B125+'Frende Livsforsikring'!B125+'Frende Skadeforsikring'!B125+'Gjensidige Forsikring'!B125+'Gjensidige Pensjon'!B125+'Handelsbanken Liv'!B125+'If Skadeforsikring NUF'!B125+KLP!B125+'KLP Bedriftspensjon AS'!B125+'KLP Skadeforsikring AS'!B125+'Landbruksforsikring AS'!B125+'NEMI Forsikring'!B125+'Nordea Liv '!B125+'Oslo Pensjonsforsikring'!B125+'Protector Forsikring'!B125+'SHB Liv'!B125+'Sparebank 1'!B125+'Storebrand Livsforsikring'!B125+'Telenor Forsikring'!B125+'Tryg Forsikring'!B125</f>
        <v>3061.0189800000003</v>
      </c>
      <c r="C125" s="237">
        <f>'ACE European Group'!C125+'Danica Pensjonsforsikring'!C125+'DNB Livsforsikring'!C125+'Eika Forsikring AS'!C125+'Frende Livsforsikring'!C125+'Frende Skadeforsikring'!C125+'Gjensidige Forsikring'!C125+'Gjensidige Pensjon'!C125+'Handelsbanken Liv'!C125+'If Skadeforsikring NUF'!C125+KLP!C125+'KLP Bedriftspensjon AS'!C125+'KLP Skadeforsikring AS'!C125+'Landbruksforsikring AS'!C125+'NEMI Forsikring'!C125+'Nordea Liv '!C125+'Oslo Pensjonsforsikring'!C125+'Protector Forsikring'!C125+'SHB Liv'!C125+'Sparebank 1'!C125+'Storebrand Livsforsikring'!C125+'Telenor Forsikring'!C125+'Tryg Forsikring'!C125</f>
        <v>1580.7120400000001</v>
      </c>
      <c r="D125" s="23">
        <f t="shared" si="16"/>
        <v>-48.4</v>
      </c>
      <c r="E125" s="44">
        <f>'ACE European Group'!F125+'Danica Pensjonsforsikring'!F125+'DNB Livsforsikring'!F125+'Eika Forsikring AS'!F125+'Frende Livsforsikring'!F125+'Frende Skadeforsikring'!F125+'Gjensidige Forsikring'!F125+'Gjensidige Pensjon'!F125+'Handelsbanken Liv'!F125+'If Skadeforsikring NUF'!F125+KLP!F125+'KLP Bedriftspensjon AS'!F125+'KLP Skadeforsikring AS'!F125+'Landbruksforsikring AS'!F125+'NEMI Forsikring'!F125+'Nordea Liv '!F125+'Oslo Pensjonsforsikring'!F125+'Protector Forsikring'!F125+'SHB Liv'!F125+'Sparebank 1'!F125+'Storebrand Livsforsikring'!F125+'Telenor Forsikring'!F125+'Tryg Forsikring'!F125</f>
        <v>942187.1791500001</v>
      </c>
      <c r="F125" s="44">
        <f>'ACE European Group'!G125+'Danica Pensjonsforsikring'!G125+'DNB Livsforsikring'!G125+'Eika Forsikring AS'!G125+'Frende Livsforsikring'!G125+'Frende Skadeforsikring'!G125+'Gjensidige Forsikring'!G125+'Gjensidige Pensjon'!G125+'Handelsbanken Liv'!G125+'If Skadeforsikring NUF'!G125+KLP!G125+'KLP Bedriftspensjon AS'!G125+'KLP Skadeforsikring AS'!G125+'Landbruksforsikring AS'!G125+'NEMI Forsikring'!G125+'Nordea Liv '!G125+'Oslo Pensjonsforsikring'!G125+'Protector Forsikring'!G125+'SHB Liv'!G125+'Sparebank 1'!G125+'Storebrand Livsforsikring'!G125+'Telenor Forsikring'!G125+'Tryg Forsikring'!G125</f>
        <v>1079641.9787300001</v>
      </c>
      <c r="G125" s="23">
        <f t="shared" si="20"/>
        <v>14.6</v>
      </c>
      <c r="H125" s="237">
        <f t="shared" si="17"/>
        <v>945248.19813000015</v>
      </c>
      <c r="I125" s="237">
        <f t="shared" si="18"/>
        <v>1081222.69077</v>
      </c>
      <c r="J125" s="23">
        <f t="shared" si="19"/>
        <v>14.4</v>
      </c>
    </row>
    <row r="126" spans="1:10" ht="15.75" customHeight="1" x14ac:dyDescent="0.2">
      <c r="A126" s="46" t="s">
        <v>405</v>
      </c>
      <c r="B126" s="238">
        <f>'ACE European Group'!B126+'Danica Pensjonsforsikring'!B126+'DNB Livsforsikring'!B126+'Eika Forsikring AS'!B126+'Frende Livsforsikring'!B126+'Frende Skadeforsikring'!B126+'Gjensidige Forsikring'!B126+'Gjensidige Pensjon'!B126+'Handelsbanken Liv'!B126+'If Skadeforsikring NUF'!B126+KLP!B126+'KLP Bedriftspensjon AS'!B126+'KLP Skadeforsikring AS'!B126+'Landbruksforsikring AS'!B126+'NEMI Forsikring'!B126+'Nordea Liv '!B126+'Oslo Pensjonsforsikring'!B126+'Protector Forsikring'!B126+'SHB Liv'!B126+'Sparebank 1'!B126+'Storebrand Livsforsikring'!B126+'Telenor Forsikring'!B126+'Tryg Forsikring'!B126</f>
        <v>0</v>
      </c>
      <c r="C126" s="239">
        <f>'ACE European Group'!C126+'Danica Pensjonsforsikring'!C126+'DNB Livsforsikring'!C126+'Eika Forsikring AS'!C126+'Frende Livsforsikring'!C126+'Frende Skadeforsikring'!C126+'Gjensidige Forsikring'!C126+'Gjensidige Pensjon'!C126+'Handelsbanken Liv'!C126+'If Skadeforsikring NUF'!C126+KLP!C126+'KLP Bedriftspensjon AS'!C126+'KLP Skadeforsikring AS'!C126+'Landbruksforsikring AS'!C126+'NEMI Forsikring'!C126+'Nordea Liv '!C126+'Oslo Pensjonsforsikring'!C126+'Protector Forsikring'!C126+'SHB Liv'!C126+'Sparebank 1'!C126+'Storebrand Livsforsikring'!C126+'Telenor Forsikring'!C126+'Tryg Forsikring'!C126</f>
        <v>0</v>
      </c>
      <c r="D126" s="22"/>
      <c r="E126" s="45">
        <f>'ACE European Group'!F126+'Danica Pensjonsforsikring'!F126+'DNB Livsforsikring'!F126+'Eika Forsikring AS'!F126+'Frende Livsforsikring'!F126+'Frende Skadeforsikring'!F126+'Gjensidige Forsikring'!F126+'Gjensidige Pensjon'!F126+'Handelsbanken Liv'!F126+'If Skadeforsikring NUF'!F126+KLP!F126+'KLP Bedriftspensjon AS'!F126+'KLP Skadeforsikring AS'!F126+'Landbruksforsikring AS'!F126+'NEMI Forsikring'!F126+'Nordea Liv '!F126+'Oslo Pensjonsforsikring'!F126+'Protector Forsikring'!F126+'SHB Liv'!F126+'Sparebank 1'!F126+'Storebrand Livsforsikring'!F126+'Telenor Forsikring'!F126+'Tryg Forsikring'!F126</f>
        <v>0</v>
      </c>
      <c r="F126" s="45">
        <f>'ACE European Group'!G126+'Danica Pensjonsforsikring'!G126+'DNB Livsforsikring'!G126+'Eika Forsikring AS'!G126+'Frende Livsforsikring'!G126+'Frende Skadeforsikring'!G126+'Gjensidige Forsikring'!G126+'Gjensidige Pensjon'!G126+'Handelsbanken Liv'!G126+'If Skadeforsikring NUF'!G126+KLP!G126+'KLP Bedriftspensjon AS'!G126+'KLP Skadeforsikring AS'!G126+'Landbruksforsikring AS'!G126+'NEMI Forsikring'!G126+'Nordea Liv '!G126+'Oslo Pensjonsforsikring'!G126+'Protector Forsikring'!G126+'SHB Liv'!G126+'Sparebank 1'!G126+'Storebrand Livsforsikring'!G126+'Telenor Forsikring'!G126+'Tryg Forsikring'!G126</f>
        <v>0</v>
      </c>
      <c r="G126" s="23"/>
      <c r="H126" s="238"/>
      <c r="I126" s="239"/>
      <c r="J126" s="22"/>
    </row>
    <row r="127" spans="1:10" ht="15.75" customHeight="1" x14ac:dyDescent="0.2">
      <c r="A127" s="154"/>
    </row>
    <row r="128" spans="1:10" ht="15.75" customHeight="1" x14ac:dyDescent="0.2">
      <c r="A128" s="148"/>
    </row>
    <row r="129" spans="1:10" ht="15.75" customHeight="1" x14ac:dyDescent="0.25">
      <c r="A129" s="164" t="s">
        <v>27</v>
      </c>
    </row>
    <row r="130" spans="1:10" ht="15.75" customHeight="1" x14ac:dyDescent="0.25">
      <c r="A130" s="148"/>
      <c r="B130" s="722"/>
      <c r="C130" s="722"/>
      <c r="D130" s="722"/>
      <c r="E130" s="722"/>
      <c r="F130" s="722"/>
      <c r="G130" s="722"/>
      <c r="H130" s="722"/>
      <c r="I130" s="722"/>
      <c r="J130" s="722"/>
    </row>
    <row r="131" spans="1:10" s="3" customFormat="1" ht="20.100000000000001" customHeight="1" x14ac:dyDescent="0.2">
      <c r="A131" s="143"/>
      <c r="B131" s="719" t="s">
        <v>0</v>
      </c>
      <c r="C131" s="720"/>
      <c r="D131" s="721"/>
      <c r="E131" s="720" t="s">
        <v>1</v>
      </c>
      <c r="F131" s="720"/>
      <c r="G131" s="720"/>
      <c r="H131" s="719" t="s">
        <v>2</v>
      </c>
      <c r="I131" s="720"/>
      <c r="J131" s="721"/>
    </row>
    <row r="132" spans="1:10" s="3" customFormat="1" ht="15.75" customHeight="1" x14ac:dyDescent="0.2">
      <c r="A132" s="140"/>
      <c r="B132" s="20" t="s">
        <v>372</v>
      </c>
      <c r="C132" s="20" t="s">
        <v>373</v>
      </c>
      <c r="D132" s="19" t="s">
        <v>3</v>
      </c>
      <c r="E132" s="20" t="s">
        <v>372</v>
      </c>
      <c r="F132" s="20" t="s">
        <v>373</v>
      </c>
      <c r="G132" s="19" t="s">
        <v>3</v>
      </c>
      <c r="H132" s="20" t="s">
        <v>372</v>
      </c>
      <c r="I132" s="20" t="s">
        <v>373</v>
      </c>
      <c r="J132" s="19" t="s">
        <v>3</v>
      </c>
    </row>
    <row r="133" spans="1:10" s="3" customFormat="1" ht="15.75" customHeight="1" x14ac:dyDescent="0.2">
      <c r="A133" s="692"/>
      <c r="B133" s="15"/>
      <c r="C133" s="15"/>
      <c r="D133" s="17" t="s">
        <v>4</v>
      </c>
      <c r="E133" s="16"/>
      <c r="F133" s="16"/>
      <c r="G133" s="15" t="s">
        <v>4</v>
      </c>
      <c r="H133" s="16"/>
      <c r="I133" s="16"/>
      <c r="J133" s="15" t="s">
        <v>4</v>
      </c>
    </row>
    <row r="134" spans="1:10" s="421" customFormat="1" ht="15.75" customHeight="1" x14ac:dyDescent="0.2">
      <c r="A134" s="696" t="s">
        <v>406</v>
      </c>
      <c r="B134" s="236">
        <f>'ACE European Group'!B134+'Danica Pensjonsforsikring'!B134+'DNB Livsforsikring'!B134+'Eika Forsikring AS'!B134+'Frende Livsforsikring'!B134+'Frende Skadeforsikring'!B134+'Gjensidige Forsikring'!B134+'Gjensidige Pensjon'!B134+'Handelsbanken Liv'!B134+'If Skadeforsikring NUF'!B134+KLP!B134+'KLP Bedriftspensjon AS'!B134+'KLP Skadeforsikring AS'!B134+'Landbruksforsikring AS'!B134+'NEMI Forsikring'!B134+'Nordea Liv '!B134+'Oslo Pensjonsforsikring'!B134+'Protector Forsikring'!B134+'SHB Liv'!B134+'Sparebank 1'!B134+'Storebrand Livsforsikring'!B134+'Telenor Forsikring'!B134+'Tryg Forsikring'!B134</f>
        <v>16521567.102909999</v>
      </c>
      <c r="C134" s="236">
        <f>'ACE European Group'!C134+'Danica Pensjonsforsikring'!C134+'DNB Livsforsikring'!C134+'Eika Forsikring AS'!C134+'Frende Livsforsikring'!C134+'Frende Skadeforsikring'!C134+'Gjensidige Forsikring'!C134+'Gjensidige Pensjon'!C134+'Handelsbanken Liv'!C134+'If Skadeforsikring NUF'!C134+KLP!C134+'KLP Bedriftspensjon AS'!C134+'KLP Skadeforsikring AS'!C134+'Landbruksforsikring AS'!C134+'NEMI Forsikring'!C134+'Nordea Liv '!C134+'Oslo Pensjonsforsikring'!C134+'Protector Forsikring'!C134+'SHB Liv'!C134+'Sparebank 1'!C134+'Storebrand Livsforsikring'!C134+'Telenor Forsikring'!C134+'Tryg Forsikring'!C134</f>
        <v>23490793.809119999</v>
      </c>
      <c r="D134" s="11">
        <f>IF(B134=0, "    ---- ", IF(ABS(ROUND(100/B134*C134-100,1))&lt;999,ROUND(100/B134*C134-100,1),IF(ROUND(100/B134*C134-100,1)&gt;999,999,-999)))</f>
        <v>42.2</v>
      </c>
      <c r="E134" s="236">
        <f>'ACE European Group'!F134+'Danica Pensjonsforsikring'!F134+'DNB Livsforsikring'!F134+'Eika Forsikring AS'!F134+'Frende Livsforsikring'!F134+'Frende Skadeforsikring'!F134+'Gjensidige Forsikring'!F134+'Gjensidige Pensjon'!F134+'Handelsbanken Liv'!F134+'If Skadeforsikring NUF'!F134+KLP!F134+'KLP Bedriftspensjon AS'!F134+'KLP Skadeforsikring AS'!F134+'Landbruksforsikring AS'!F134+'NEMI Forsikring'!F134+'Nordea Liv '!F134+'Oslo Pensjonsforsikring'!F134+'Protector Forsikring'!F134+'SHB Liv'!F134+'Sparebank 1'!F134+'Storebrand Livsforsikring'!F134+'Telenor Forsikring'!F134+'Tryg Forsikring'!F134</f>
        <v>52296.226000000002</v>
      </c>
      <c r="F134" s="236">
        <f>'ACE European Group'!G134+'Danica Pensjonsforsikring'!G134+'DNB Livsforsikring'!G134+'Eika Forsikring AS'!G134+'Frende Livsforsikring'!G134+'Frende Skadeforsikring'!G134+'Gjensidige Forsikring'!G134+'Gjensidige Pensjon'!G134+'Handelsbanken Liv'!G134+'If Skadeforsikring NUF'!G134+KLP!G134+'KLP Bedriftspensjon AS'!G134+'KLP Skadeforsikring AS'!G134+'Landbruksforsikring AS'!G134+'NEMI Forsikring'!G134+'Nordea Liv '!G134+'Oslo Pensjonsforsikring'!G134+'Protector Forsikring'!G134+'SHB Liv'!G134+'Sparebank 1'!G134+'Storebrand Livsforsikring'!G134+'Telenor Forsikring'!G134+'Tryg Forsikring'!G134</f>
        <v>90028.570999999996</v>
      </c>
      <c r="G134" s="11">
        <f>IF(E134=0, "    ---- ", IF(ABS(ROUND(100/E134*F134-100,1))&lt;999,ROUND(100/E134*F134-100,1),IF(ROUND(100/E134*F134-100,1)&gt;999,999,-999)))</f>
        <v>72.2</v>
      </c>
      <c r="H134" s="236">
        <f t="shared" ref="H134:I137" si="21">SUM(B134,E134)</f>
        <v>16573863.328909999</v>
      </c>
      <c r="I134" s="236">
        <f t="shared" si="21"/>
        <v>23580822.380119998</v>
      </c>
      <c r="J134" s="11">
        <f>IF(H134=0, "    ---- ", IF(ABS(ROUND(100/H134*I134-100,1))&lt;999,ROUND(100/H134*I134-100,1),IF(ROUND(100/H134*I134-100,1)&gt;999,999,-999)))</f>
        <v>42.3</v>
      </c>
    </row>
    <row r="135" spans="1:10" s="421" customFormat="1" ht="15.75" customHeight="1" x14ac:dyDescent="0.2">
      <c r="A135" s="39" t="s">
        <v>409</v>
      </c>
      <c r="B135" s="236">
        <f>'ACE European Group'!B135+'Danica Pensjonsforsikring'!B135+'DNB Livsforsikring'!B135+'Eika Forsikring AS'!B135+'Frende Livsforsikring'!B135+'Frende Skadeforsikring'!B135+'Gjensidige Forsikring'!B135+'Gjensidige Pensjon'!B135+'Handelsbanken Liv'!B135+'If Skadeforsikring NUF'!B135+KLP!B135+'KLP Bedriftspensjon AS'!B135+'KLP Skadeforsikring AS'!B135+'Landbruksforsikring AS'!B135+'NEMI Forsikring'!B135+'Nordea Liv '!B135+'Oslo Pensjonsforsikring'!B135+'Protector Forsikring'!B135+'SHB Liv'!B135+'Sparebank 1'!B135+'Storebrand Livsforsikring'!B135+'Telenor Forsikring'!B135+'Tryg Forsikring'!B135</f>
        <v>501528009.73421001</v>
      </c>
      <c r="C135" s="236">
        <f>'ACE European Group'!C135+'Danica Pensjonsforsikring'!C135+'DNB Livsforsikring'!C135+'Eika Forsikring AS'!C135+'Frende Livsforsikring'!C135+'Frende Skadeforsikring'!C135+'Gjensidige Forsikring'!C135+'Gjensidige Pensjon'!C135+'Handelsbanken Liv'!C135+'If Skadeforsikring NUF'!C135+KLP!C135+'KLP Bedriftspensjon AS'!C135+'KLP Skadeforsikring AS'!C135+'Landbruksforsikring AS'!C135+'NEMI Forsikring'!C135+'Nordea Liv '!C135+'Oslo Pensjonsforsikring'!C135+'Protector Forsikring'!C135+'SHB Liv'!C135+'Sparebank 1'!C135+'Storebrand Livsforsikring'!C135+'Telenor Forsikring'!C135+'Tryg Forsikring'!C135</f>
        <v>540551093.09562004</v>
      </c>
      <c r="D135" s="11">
        <f>IF(B135=0, "    ---- ", IF(ABS(ROUND(100/B135*C135-100,1))&lt;999,ROUND(100/B135*C135-100,1),IF(ROUND(100/B135*C135-100,1)&gt;999,999,-999)))</f>
        <v>7.8</v>
      </c>
      <c r="E135" s="236">
        <f>'ACE European Group'!F135+'Danica Pensjonsforsikring'!F135+'DNB Livsforsikring'!F135+'Eika Forsikring AS'!F135+'Frende Livsforsikring'!F135+'Frende Skadeforsikring'!F135+'Gjensidige Forsikring'!F135+'Gjensidige Pensjon'!F135+'Handelsbanken Liv'!F135+'If Skadeforsikring NUF'!F135+KLP!F135+'KLP Bedriftspensjon AS'!F135+'KLP Skadeforsikring AS'!F135+'Landbruksforsikring AS'!F135+'NEMI Forsikring'!F135+'Nordea Liv '!F135+'Oslo Pensjonsforsikring'!F135+'Protector Forsikring'!F135+'SHB Liv'!F135+'Sparebank 1'!F135+'Storebrand Livsforsikring'!F135+'Telenor Forsikring'!F135+'Tryg Forsikring'!F135</f>
        <v>2288839.25715</v>
      </c>
      <c r="F135" s="236">
        <f>'ACE European Group'!G135+'Danica Pensjonsforsikring'!G135+'DNB Livsforsikring'!G135+'Eika Forsikring AS'!G135+'Frende Livsforsikring'!G135+'Frende Skadeforsikring'!G135+'Gjensidige Forsikring'!G135+'Gjensidige Pensjon'!G135+'Handelsbanken Liv'!G135+'If Skadeforsikring NUF'!G135+KLP!G135+'KLP Bedriftspensjon AS'!G135+'KLP Skadeforsikring AS'!G135+'Landbruksforsikring AS'!G135+'NEMI Forsikring'!G135+'Nordea Liv '!G135+'Oslo Pensjonsforsikring'!G135+'Protector Forsikring'!G135+'SHB Liv'!G135+'Sparebank 1'!G135+'Storebrand Livsforsikring'!G135+'Telenor Forsikring'!G135+'Tryg Forsikring'!G135</f>
        <v>2451095.8211500002</v>
      </c>
      <c r="G135" s="11">
        <f>IF(E135=0, "    ---- ", IF(ABS(ROUND(100/E135*F135-100,1))&lt;999,ROUND(100/E135*F135-100,1),IF(ROUND(100/E135*F135-100,1)&gt;999,999,-999)))</f>
        <v>7.1</v>
      </c>
      <c r="H135" s="236">
        <f t="shared" si="21"/>
        <v>503816848.99136001</v>
      </c>
      <c r="I135" s="236">
        <f t="shared" si="21"/>
        <v>543002188.91676998</v>
      </c>
      <c r="J135" s="11">
        <f>IF(H135=0, "    ---- ", IF(ABS(ROUND(100/H135*I135-100,1))&lt;999,ROUND(100/H135*I135-100,1),IF(ROUND(100/H135*I135-100,1)&gt;999,999,-999)))</f>
        <v>7.8</v>
      </c>
    </row>
    <row r="136" spans="1:10" s="421" customFormat="1" ht="15.75" customHeight="1" x14ac:dyDescent="0.2">
      <c r="A136" s="39" t="s">
        <v>407</v>
      </c>
      <c r="B136" s="236">
        <f>'ACE European Group'!B136+'Danica Pensjonsforsikring'!B136+'DNB Livsforsikring'!B136+'Eika Forsikring AS'!B136+'Frende Livsforsikring'!B136+'Frende Skadeforsikring'!B136+'Gjensidige Forsikring'!B136+'Gjensidige Pensjon'!B136+'Handelsbanken Liv'!B136+'If Skadeforsikring NUF'!B136+KLP!B136+'KLP Bedriftspensjon AS'!B136+'KLP Skadeforsikring AS'!B136+'Landbruksforsikring AS'!B136+'NEMI Forsikring'!B136+'Nordea Liv '!B136+'Oslo Pensjonsforsikring'!B136+'Protector Forsikring'!B136+'SHB Liv'!B136+'Sparebank 1'!B136+'Storebrand Livsforsikring'!B136+'Telenor Forsikring'!B136+'Tryg Forsikring'!B136</f>
        <v>183490.30300000001</v>
      </c>
      <c r="C136" s="236">
        <f>'ACE European Group'!C136+'Danica Pensjonsforsikring'!C136+'DNB Livsforsikring'!C136+'Eika Forsikring AS'!C136+'Frende Livsforsikring'!C136+'Frende Skadeforsikring'!C136+'Gjensidige Forsikring'!C136+'Gjensidige Pensjon'!C136+'Handelsbanken Liv'!C136+'If Skadeforsikring NUF'!C136+KLP!C136+'KLP Bedriftspensjon AS'!C136+'KLP Skadeforsikring AS'!C136+'Landbruksforsikring AS'!C136+'NEMI Forsikring'!C136+'Nordea Liv '!C136+'Oslo Pensjonsforsikring'!C136+'Protector Forsikring'!C136+'SHB Liv'!C136+'Sparebank 1'!C136+'Storebrand Livsforsikring'!C136+'Telenor Forsikring'!C136+'Tryg Forsikring'!C136</f>
        <v>315630.97899999999</v>
      </c>
      <c r="D136" s="11">
        <f>IF(B136=0, "    ---- ", IF(ABS(ROUND(100/B136*C136-100,1))&lt;999,ROUND(100/B136*C136-100,1),IF(ROUND(100/B136*C136-100,1)&gt;999,999,-999)))</f>
        <v>72</v>
      </c>
      <c r="E136" s="236">
        <f>'ACE European Group'!F136+'Danica Pensjonsforsikring'!F136+'DNB Livsforsikring'!F136+'Eika Forsikring AS'!F136+'Frende Livsforsikring'!F136+'Frende Skadeforsikring'!F136+'Gjensidige Forsikring'!F136+'Gjensidige Pensjon'!F136+'Handelsbanken Liv'!F136+'If Skadeforsikring NUF'!F136+KLP!F136+'KLP Bedriftspensjon AS'!F136+'KLP Skadeforsikring AS'!F136+'Landbruksforsikring AS'!F136+'NEMI Forsikring'!F136+'Nordea Liv '!F136+'Oslo Pensjonsforsikring'!F136+'Protector Forsikring'!F136+'SHB Liv'!F136+'Sparebank 1'!F136+'Storebrand Livsforsikring'!F136+'Telenor Forsikring'!F136+'Tryg Forsikring'!F136</f>
        <v>24988.125</v>
      </c>
      <c r="F136" s="236">
        <f>'ACE European Group'!G136+'Danica Pensjonsforsikring'!G136+'DNB Livsforsikring'!G136+'Eika Forsikring AS'!G136+'Frende Livsforsikring'!G136+'Frende Skadeforsikring'!G136+'Gjensidige Forsikring'!G136+'Gjensidige Pensjon'!G136+'Handelsbanken Liv'!G136+'If Skadeforsikring NUF'!G136+KLP!G136+'KLP Bedriftspensjon AS'!G136+'KLP Skadeforsikring AS'!G136+'Landbruksforsikring AS'!G136+'NEMI Forsikring'!G136+'Nordea Liv '!G136+'Oslo Pensjonsforsikring'!G136+'Protector Forsikring'!G136+'SHB Liv'!G136+'Sparebank 1'!G136+'Storebrand Livsforsikring'!G136+'Telenor Forsikring'!G136+'Tryg Forsikring'!G136</f>
        <v>0</v>
      </c>
      <c r="G136" s="11">
        <f>IF(E136=0, "    ---- ", IF(ABS(ROUND(100/E136*F136-100,1))&lt;999,ROUND(100/E136*F136-100,1),IF(ROUND(100/E136*F136-100,1)&gt;999,999,-999)))</f>
        <v>-100</v>
      </c>
      <c r="H136" s="236">
        <f t="shared" si="21"/>
        <v>208478.42800000001</v>
      </c>
      <c r="I136" s="236">
        <f t="shared" si="21"/>
        <v>315630.97899999999</v>
      </c>
      <c r="J136" s="11">
        <f>IF(H136=0, "    ---- ", IF(ABS(ROUND(100/H136*I136-100,1))&lt;999,ROUND(100/H136*I136-100,1),IF(ROUND(100/H136*I136-100,1)&gt;999,999,-999)))</f>
        <v>51.4</v>
      </c>
    </row>
    <row r="137" spans="1:10" s="421" customFormat="1" ht="15.75" customHeight="1" x14ac:dyDescent="0.2">
      <c r="A137" s="697" t="s">
        <v>408</v>
      </c>
      <c r="B137" s="278">
        <f>'ACE European Group'!B137+'Danica Pensjonsforsikring'!B137+'DNB Livsforsikring'!B137+'Eika Forsikring AS'!B137+'Frende Livsforsikring'!B137+'Frende Skadeforsikring'!B137+'Gjensidige Forsikring'!B137+'Gjensidige Pensjon'!B137+'Handelsbanken Liv'!B137+'If Skadeforsikring NUF'!B137+KLP!B137+'KLP Bedriftspensjon AS'!B137+'KLP Skadeforsikring AS'!B137+'Landbruksforsikring AS'!B137+'NEMI Forsikring'!B137+'Nordea Liv '!B137+'Oslo Pensjonsforsikring'!B137+'Protector Forsikring'!B137+'SHB Liv'!B137+'Sparebank 1'!B137+'Storebrand Livsforsikring'!B137+'Telenor Forsikring'!B137+'Tryg Forsikring'!B137</f>
        <v>354138.24600000004</v>
      </c>
      <c r="C137" s="278">
        <f>'ACE European Group'!C137+'Danica Pensjonsforsikring'!C137+'DNB Livsforsikring'!C137+'Eika Forsikring AS'!C137+'Frende Livsforsikring'!C137+'Frende Skadeforsikring'!C137+'Gjensidige Forsikring'!C137+'Gjensidige Pensjon'!C137+'Handelsbanken Liv'!C137+'If Skadeforsikring NUF'!C137+KLP!C137+'KLP Bedriftspensjon AS'!C137+'KLP Skadeforsikring AS'!C137+'Landbruksforsikring AS'!C137+'NEMI Forsikring'!C137+'Nordea Liv '!C137+'Oslo Pensjonsforsikring'!C137+'Protector Forsikring'!C137+'SHB Liv'!C137+'Sparebank 1'!C137+'Storebrand Livsforsikring'!C137+'Telenor Forsikring'!C137+'Tryg Forsikring'!C137</f>
        <v>496739.50099999999</v>
      </c>
      <c r="D137" s="9">
        <f>IF(B137=0, "    ---- ", IF(ABS(ROUND(100/B137*C137-100,1))&lt;999,ROUND(100/B137*C137-100,1),IF(ROUND(100/B137*C137-100,1)&gt;999,999,-999)))</f>
        <v>40.299999999999997</v>
      </c>
      <c r="E137" s="278">
        <f>'ACE European Group'!F137+'Danica Pensjonsforsikring'!F137+'DNB Livsforsikring'!F137+'Eika Forsikring AS'!F137+'Frende Livsforsikring'!F137+'Frende Skadeforsikring'!F137+'Gjensidige Forsikring'!F137+'Gjensidige Pensjon'!F137+'Handelsbanken Liv'!F137+'If Skadeforsikring NUF'!F137+KLP!F137+'KLP Bedriftspensjon AS'!F137+'KLP Skadeforsikring AS'!F137+'Landbruksforsikring AS'!F137+'NEMI Forsikring'!F137+'Nordea Liv '!F137+'Oslo Pensjonsforsikring'!F137+'Protector Forsikring'!F137+'SHB Liv'!F137+'Sparebank 1'!F137+'Storebrand Livsforsikring'!F137+'Telenor Forsikring'!F137+'Tryg Forsikring'!F137</f>
        <v>0</v>
      </c>
      <c r="F137" s="278">
        <f>'ACE European Group'!G137+'Danica Pensjonsforsikring'!G137+'DNB Livsforsikring'!G137+'Eika Forsikring AS'!G137+'Frende Livsforsikring'!G137+'Frende Skadeforsikring'!G137+'Gjensidige Forsikring'!G137+'Gjensidige Pensjon'!G137+'Handelsbanken Liv'!G137+'If Skadeforsikring NUF'!G137+KLP!G137+'KLP Bedriftspensjon AS'!G137+'KLP Skadeforsikring AS'!G137+'Landbruksforsikring AS'!G137+'NEMI Forsikring'!G137+'Nordea Liv '!G137+'Oslo Pensjonsforsikring'!G137+'Protector Forsikring'!G137+'SHB Liv'!G137+'Sparebank 1'!G137+'Storebrand Livsforsikring'!G137+'Telenor Forsikring'!G137+'Tryg Forsikring'!G137</f>
        <v>0</v>
      </c>
      <c r="G137" s="9" t="str">
        <f>IF(E137=0, "    ---- ", IF(ABS(ROUND(100/E137*F137-100,1))&lt;999,ROUND(100/E137*F137-100,1),IF(ROUND(100/E137*F137-100,1)&gt;999,999,-999)))</f>
        <v xml:space="preserve">    ---- </v>
      </c>
      <c r="H137" s="278">
        <f t="shared" si="21"/>
        <v>354138.24600000004</v>
      </c>
      <c r="I137" s="278">
        <f t="shared" si="21"/>
        <v>496739.50099999999</v>
      </c>
      <c r="J137" s="9">
        <f>IF(H137=0, "    ---- ", IF(ABS(ROUND(100/H137*I137-100,1))&lt;999,ROUND(100/H137*I137-100,1),IF(ROUND(100/H137*I137-100,1)&gt;999,999,-999)))</f>
        <v>40.299999999999997</v>
      </c>
    </row>
    <row r="138" spans="1:10" s="3" customFormat="1" ht="15.75" customHeight="1" x14ac:dyDescent="0.2">
      <c r="A138" s="8"/>
      <c r="E138" s="7"/>
      <c r="F138" s="7"/>
      <c r="G138" s="6"/>
      <c r="H138" s="7"/>
      <c r="I138" s="7"/>
      <c r="J138" s="6"/>
    </row>
    <row r="139" spans="1:10" ht="15.75" customHeight="1" x14ac:dyDescent="0.2"/>
    <row r="140" spans="1:10" ht="15.75" customHeight="1" x14ac:dyDescent="0.2"/>
    <row r="141" spans="1:10" ht="15.75" customHeight="1" x14ac:dyDescent="0.2"/>
    <row r="142" spans="1:10" ht="15.75" customHeight="1" x14ac:dyDescent="0.2"/>
    <row r="143" spans="1:10" ht="15.75" customHeight="1" x14ac:dyDescent="0.2"/>
    <row r="144" spans="1:10"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sheetData>
  <mergeCells count="27">
    <mergeCell ref="B18:D18"/>
    <mergeCell ref="E18:G18"/>
    <mergeCell ref="H18:J18"/>
    <mergeCell ref="B2:D2"/>
    <mergeCell ref="E2:G2"/>
    <mergeCell ref="H2:J2"/>
    <mergeCell ref="B4:D4"/>
    <mergeCell ref="E4:G4"/>
    <mergeCell ref="H4:J4"/>
    <mergeCell ref="B63:D63"/>
    <mergeCell ref="E63:G63"/>
    <mergeCell ref="H63:J63"/>
    <mergeCell ref="B19:D19"/>
    <mergeCell ref="E19:G19"/>
    <mergeCell ref="H19:J19"/>
    <mergeCell ref="B62:D62"/>
    <mergeCell ref="E62:G62"/>
    <mergeCell ref="H62:J62"/>
    <mergeCell ref="B42:D42"/>
    <mergeCell ref="E42:G42"/>
    <mergeCell ref="H42:J42"/>
    <mergeCell ref="B131:D131"/>
    <mergeCell ref="E131:G131"/>
    <mergeCell ref="H131:J131"/>
    <mergeCell ref="B130:D130"/>
    <mergeCell ref="E130:G130"/>
    <mergeCell ref="H130:J130"/>
  </mergeCells>
  <conditionalFormatting sqref="H101:I106">
    <cfRule type="expression" dxfId="1407" priority="50">
      <formula>kvartal&lt;4</formula>
    </cfRule>
  </conditionalFormatting>
  <conditionalFormatting sqref="H69:I74">
    <cfRule type="expression" dxfId="1406" priority="58">
      <formula>kvartal&lt;4</formula>
    </cfRule>
  </conditionalFormatting>
  <conditionalFormatting sqref="H80:I85">
    <cfRule type="expression" dxfId="1405" priority="55">
      <formula>kvartal&lt;4</formula>
    </cfRule>
  </conditionalFormatting>
  <conditionalFormatting sqref="H90:I95">
    <cfRule type="expression" dxfId="1404" priority="51">
      <formula>kvartal&lt;4</formula>
    </cfRule>
  </conditionalFormatting>
  <conditionalFormatting sqref="H115:I115">
    <cfRule type="expression" dxfId="1403" priority="49">
      <formula>kvartal&lt;4</formula>
    </cfRule>
  </conditionalFormatting>
  <conditionalFormatting sqref="H123:I123">
    <cfRule type="expression" dxfId="1402" priority="48">
      <formula>kvartal&lt;4</formula>
    </cfRule>
  </conditionalFormatting>
  <conditionalFormatting sqref="A50:A52">
    <cfRule type="expression" dxfId="1401" priority="44">
      <formula>kvartal &lt; 4</formula>
    </cfRule>
  </conditionalFormatting>
  <conditionalFormatting sqref="A69:A74">
    <cfRule type="expression" dxfId="1400" priority="42">
      <formula>kvartal &lt; 4</formula>
    </cfRule>
  </conditionalFormatting>
  <conditionalFormatting sqref="A80:A85">
    <cfRule type="expression" dxfId="1399" priority="41">
      <formula>kvartal &lt; 4</formula>
    </cfRule>
  </conditionalFormatting>
  <conditionalFormatting sqref="A91:A92 A94:A95">
    <cfRule type="expression" dxfId="1398" priority="38">
      <formula>kvartal &lt; 4</formula>
    </cfRule>
  </conditionalFormatting>
  <conditionalFormatting sqref="A102:A103 A105:A106">
    <cfRule type="expression" dxfId="1397" priority="37">
      <formula>kvartal &lt; 4</formula>
    </cfRule>
  </conditionalFormatting>
  <conditionalFormatting sqref="A115">
    <cfRule type="expression" dxfId="1396" priority="36">
      <formula>kvartal &lt; 4</formula>
    </cfRule>
  </conditionalFormatting>
  <conditionalFormatting sqref="A123">
    <cfRule type="expression" dxfId="1395" priority="35">
      <formula>kvartal &lt; 4</formula>
    </cfRule>
  </conditionalFormatting>
  <conditionalFormatting sqref="B50:C52">
    <cfRule type="expression" dxfId="1394" priority="28">
      <formula>kvartal&lt;4</formula>
    </cfRule>
  </conditionalFormatting>
  <conditionalFormatting sqref="B69:C69">
    <cfRule type="expression" dxfId="1393" priority="26">
      <formula>kvartal&lt;4</formula>
    </cfRule>
  </conditionalFormatting>
  <conditionalFormatting sqref="B72:C72">
    <cfRule type="expression" dxfId="1392" priority="25">
      <formula>kvartal&lt;4</formula>
    </cfRule>
  </conditionalFormatting>
  <conditionalFormatting sqref="B80:C80">
    <cfRule type="expression" dxfId="1391" priority="24">
      <formula>kvartal&lt;4</formula>
    </cfRule>
  </conditionalFormatting>
  <conditionalFormatting sqref="B83:C83">
    <cfRule type="expression" dxfId="1390" priority="23">
      <formula>kvartal&lt;4</formula>
    </cfRule>
  </conditionalFormatting>
  <conditionalFormatting sqref="B90:C90">
    <cfRule type="expression" dxfId="1389" priority="18">
      <formula>kvartal&lt;4</formula>
    </cfRule>
  </conditionalFormatting>
  <conditionalFormatting sqref="B93:C93">
    <cfRule type="expression" dxfId="1388" priority="17">
      <formula>kvartal&lt;4</formula>
    </cfRule>
  </conditionalFormatting>
  <conditionalFormatting sqref="B101:C101">
    <cfRule type="expression" dxfId="1387" priority="16">
      <formula>kvartal&lt;4</formula>
    </cfRule>
  </conditionalFormatting>
  <conditionalFormatting sqref="B104:C104">
    <cfRule type="expression" dxfId="1386" priority="15">
      <formula>kvartal&lt;4</formula>
    </cfRule>
  </conditionalFormatting>
  <conditionalFormatting sqref="B115:C115">
    <cfRule type="expression" dxfId="1385" priority="14">
      <formula>kvartal&lt;4</formula>
    </cfRule>
  </conditionalFormatting>
  <conditionalFormatting sqref="B123:C123">
    <cfRule type="expression" dxfId="1384" priority="13">
      <formula>kvartal&lt;4</formula>
    </cfRule>
  </conditionalFormatting>
  <conditionalFormatting sqref="E69:F74">
    <cfRule type="expression" dxfId="1383" priority="12">
      <formula>kvartal&lt;4</formula>
    </cfRule>
  </conditionalFormatting>
  <conditionalFormatting sqref="E80:F85">
    <cfRule type="expression" dxfId="1382" priority="11">
      <formula>kvartal&lt;4</formula>
    </cfRule>
  </conditionalFormatting>
  <conditionalFormatting sqref="E90:F95">
    <cfRule type="expression" dxfId="1381" priority="8">
      <formula>kvartal&lt;4</formula>
    </cfRule>
  </conditionalFormatting>
  <conditionalFormatting sqref="E101:F106">
    <cfRule type="expression" dxfId="1380" priority="7">
      <formula>kvartal&lt;4</formula>
    </cfRule>
  </conditionalFormatting>
  <conditionalFormatting sqref="E115:F115">
    <cfRule type="expression" dxfId="1379" priority="6">
      <formula>kvartal&lt;4</formula>
    </cfRule>
  </conditionalFormatting>
  <conditionalFormatting sqref="E123:F123">
    <cfRule type="expression" dxfId="1378" priority="5">
      <formula>kvartal&lt;4</formula>
    </cfRule>
  </conditionalFormatting>
  <conditionalFormatting sqref="A90">
    <cfRule type="expression" dxfId="1377" priority="4">
      <formula>kvartal &lt; 4</formula>
    </cfRule>
  </conditionalFormatting>
  <conditionalFormatting sqref="A101">
    <cfRule type="expression" dxfId="1376" priority="3">
      <formula>kvartal &lt; 4</formula>
    </cfRule>
  </conditionalFormatting>
  <conditionalFormatting sqref="A93">
    <cfRule type="expression" dxfId="1375" priority="2">
      <formula>kvartal &lt; 4</formula>
    </cfRule>
  </conditionalFormatting>
  <conditionalFormatting sqref="A104">
    <cfRule type="expression" dxfId="1374" priority="1">
      <formula>kvartal &lt; 4</formula>
    </cfRule>
  </conditionalFormatting>
  <pageMargins left="0.23622047244094491" right="0.23622047244094491" top="0.62992125984251968" bottom="0.59055118110236227" header="0.51181102362204722" footer="0.51181102362204722"/>
  <pageSetup paperSize="9" scale="55" fitToHeight="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12"/>
  <dimension ref="A1:N144"/>
  <sheetViews>
    <sheetView showGridLines="0" zoomScale="90" zoomScaleNormal="90" workbookViewId="0">
      <pane xSplit="1" topLeftCell="B1" activePane="topRight" state="frozen"/>
      <selection activeCell="C1" sqref="C1"/>
      <selection pane="topRight" activeCell="A20" sqref="A20"/>
    </sheetView>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130</v>
      </c>
      <c r="B1" s="695">
        <v>19</v>
      </c>
      <c r="C1" s="250" t="s">
        <v>87</v>
      </c>
      <c r="D1" s="26"/>
      <c r="E1" s="26"/>
      <c r="F1" s="26"/>
      <c r="G1" s="26"/>
      <c r="H1" s="26"/>
      <c r="I1" s="26"/>
      <c r="J1" s="26"/>
      <c r="K1" s="26"/>
      <c r="L1" s="26"/>
      <c r="M1" s="26"/>
    </row>
    <row r="2" spans="1:14" ht="15.75" x14ac:dyDescent="0.25">
      <c r="A2" s="164" t="s">
        <v>28</v>
      </c>
      <c r="B2" s="361"/>
      <c r="C2" s="361"/>
      <c r="D2" s="361"/>
      <c r="E2" s="361"/>
      <c r="F2" s="361"/>
      <c r="G2" s="361"/>
      <c r="H2" s="361"/>
      <c r="I2" s="361"/>
      <c r="J2" s="361"/>
      <c r="K2" s="361"/>
      <c r="L2" s="361"/>
      <c r="M2" s="361"/>
    </row>
    <row r="3" spans="1:14" ht="15.75" x14ac:dyDescent="0.25">
      <c r="A3" s="162"/>
      <c r="B3" s="361"/>
      <c r="C3" s="361"/>
      <c r="D3" s="361"/>
      <c r="E3" s="361"/>
      <c r="F3" s="361"/>
      <c r="G3" s="361"/>
      <c r="H3" s="361"/>
      <c r="I3" s="361"/>
      <c r="J3" s="361"/>
      <c r="K3" s="361"/>
      <c r="L3" s="361"/>
      <c r="M3" s="361"/>
    </row>
    <row r="4" spans="1:14" x14ac:dyDescent="0.2">
      <c r="A4" s="143"/>
      <c r="B4" s="724" t="s">
        <v>0</v>
      </c>
      <c r="C4" s="725"/>
      <c r="D4" s="725"/>
      <c r="E4" s="358"/>
      <c r="F4" s="724" t="s">
        <v>1</v>
      </c>
      <c r="G4" s="725"/>
      <c r="H4" s="725"/>
      <c r="I4" s="359"/>
      <c r="J4" s="724" t="s">
        <v>2</v>
      </c>
      <c r="K4" s="725"/>
      <c r="L4" s="725"/>
      <c r="M4" s="359"/>
    </row>
    <row r="5" spans="1:14" x14ac:dyDescent="0.2">
      <c r="A5" s="157"/>
      <c r="B5" s="151" t="s">
        <v>372</v>
      </c>
      <c r="C5" s="151" t="s">
        <v>373</v>
      </c>
      <c r="D5" s="246" t="s">
        <v>3</v>
      </c>
      <c r="E5" s="306" t="s">
        <v>29</v>
      </c>
      <c r="F5" s="151" t="s">
        <v>372</v>
      </c>
      <c r="G5" s="151" t="s">
        <v>373</v>
      </c>
      <c r="H5" s="246" t="s">
        <v>3</v>
      </c>
      <c r="I5" s="306" t="s">
        <v>29</v>
      </c>
      <c r="J5" s="151" t="s">
        <v>372</v>
      </c>
      <c r="K5" s="151" t="s">
        <v>373</v>
      </c>
      <c r="L5" s="246" t="s">
        <v>3</v>
      </c>
      <c r="M5" s="161" t="s">
        <v>29</v>
      </c>
    </row>
    <row r="6" spans="1:14" x14ac:dyDescent="0.2">
      <c r="A6" s="691"/>
      <c r="B6" s="155"/>
      <c r="C6" s="155"/>
      <c r="D6" s="248" t="s">
        <v>4</v>
      </c>
      <c r="E6" s="155" t="s">
        <v>30</v>
      </c>
      <c r="F6" s="160"/>
      <c r="G6" s="160"/>
      <c r="H6" s="246" t="s">
        <v>4</v>
      </c>
      <c r="I6" s="155" t="s">
        <v>30</v>
      </c>
      <c r="J6" s="160"/>
      <c r="K6" s="160"/>
      <c r="L6" s="246" t="s">
        <v>4</v>
      </c>
      <c r="M6" s="155" t="s">
        <v>30</v>
      </c>
    </row>
    <row r="7" spans="1:14" ht="15.75" x14ac:dyDescent="0.2">
      <c r="A7" s="14" t="s">
        <v>23</v>
      </c>
      <c r="B7" s="364"/>
      <c r="C7" s="365"/>
      <c r="D7" s="373"/>
      <c r="E7" s="374"/>
      <c r="F7" s="364"/>
      <c r="G7" s="365"/>
      <c r="H7" s="373"/>
      <c r="I7" s="374"/>
      <c r="J7" s="375"/>
      <c r="K7" s="370"/>
      <c r="L7" s="373"/>
      <c r="M7" s="374"/>
    </row>
    <row r="8" spans="1:14" ht="15.75" x14ac:dyDescent="0.2">
      <c r="A8" s="21" t="s">
        <v>25</v>
      </c>
      <c r="B8" s="367"/>
      <c r="C8" s="368"/>
      <c r="D8" s="376"/>
      <c r="E8" s="374"/>
      <c r="F8" s="377"/>
      <c r="G8" s="378"/>
      <c r="H8" s="376"/>
      <c r="I8" s="374"/>
      <c r="J8" s="379"/>
      <c r="K8" s="368"/>
      <c r="L8" s="376"/>
      <c r="M8" s="374"/>
    </row>
    <row r="9" spans="1:14" ht="15.75" x14ac:dyDescent="0.2">
      <c r="A9" s="21" t="s">
        <v>24</v>
      </c>
      <c r="B9" s="367"/>
      <c r="C9" s="368"/>
      <c r="D9" s="376"/>
      <c r="E9" s="374"/>
      <c r="F9" s="377"/>
      <c r="G9" s="378"/>
      <c r="H9" s="376"/>
      <c r="I9" s="374"/>
      <c r="J9" s="379"/>
      <c r="K9" s="368"/>
      <c r="L9" s="376"/>
      <c r="M9" s="374"/>
    </row>
    <row r="10" spans="1:14" ht="15.75" x14ac:dyDescent="0.2">
      <c r="A10" s="13" t="s">
        <v>383</v>
      </c>
      <c r="B10" s="369"/>
      <c r="C10" s="370"/>
      <c r="D10" s="376"/>
      <c r="E10" s="374"/>
      <c r="F10" s="369"/>
      <c r="G10" s="370"/>
      <c r="H10" s="376"/>
      <c r="I10" s="374"/>
      <c r="J10" s="375"/>
      <c r="K10" s="370"/>
      <c r="L10" s="376"/>
      <c r="M10" s="374"/>
    </row>
    <row r="11" spans="1:14" s="43" customFormat="1" ht="15.75" x14ac:dyDescent="0.2">
      <c r="A11" s="13" t="s">
        <v>384</v>
      </c>
      <c r="B11" s="369"/>
      <c r="C11" s="370"/>
      <c r="D11" s="376"/>
      <c r="E11" s="374"/>
      <c r="F11" s="369"/>
      <c r="G11" s="370"/>
      <c r="H11" s="376"/>
      <c r="I11" s="374"/>
      <c r="J11" s="375"/>
      <c r="K11" s="370"/>
      <c r="L11" s="376"/>
      <c r="M11" s="374"/>
      <c r="N11" s="142"/>
    </row>
    <row r="12" spans="1:14" s="43" customFormat="1" ht="15.75" x14ac:dyDescent="0.2">
      <c r="A12" s="41" t="s">
        <v>385</v>
      </c>
      <c r="B12" s="371"/>
      <c r="C12" s="372"/>
      <c r="D12" s="380"/>
      <c r="E12" s="380"/>
      <c r="F12" s="371"/>
      <c r="G12" s="372"/>
      <c r="H12" s="380"/>
      <c r="I12" s="380"/>
      <c r="J12" s="381"/>
      <c r="K12" s="372"/>
      <c r="L12" s="380"/>
      <c r="M12" s="380"/>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271</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268</v>
      </c>
      <c r="B17" s="156"/>
      <c r="C17" s="156"/>
      <c r="D17" s="150"/>
      <c r="E17" s="150"/>
      <c r="F17" s="156"/>
      <c r="G17" s="156"/>
      <c r="H17" s="156"/>
      <c r="I17" s="156"/>
      <c r="J17" s="156"/>
      <c r="K17" s="156"/>
      <c r="L17" s="156"/>
      <c r="M17" s="156"/>
    </row>
    <row r="18" spans="1:14" ht="15.75" x14ac:dyDescent="0.25">
      <c r="B18" s="360"/>
      <c r="C18" s="360"/>
      <c r="D18" s="360"/>
      <c r="E18" s="361"/>
      <c r="F18" s="360"/>
      <c r="G18" s="360"/>
      <c r="H18" s="360"/>
      <c r="I18" s="361"/>
      <c r="J18" s="360"/>
      <c r="K18" s="360"/>
      <c r="L18" s="360"/>
      <c r="M18" s="361"/>
    </row>
    <row r="19" spans="1:14" x14ac:dyDescent="0.2">
      <c r="A19" s="143"/>
      <c r="B19" s="724" t="s">
        <v>0</v>
      </c>
      <c r="C19" s="725"/>
      <c r="D19" s="725"/>
      <c r="E19" s="358"/>
      <c r="F19" s="724" t="s">
        <v>1</v>
      </c>
      <c r="G19" s="725"/>
      <c r="H19" s="725"/>
      <c r="I19" s="359"/>
      <c r="J19" s="724" t="s">
        <v>2</v>
      </c>
      <c r="K19" s="725"/>
      <c r="L19" s="725"/>
      <c r="M19" s="359"/>
    </row>
    <row r="20" spans="1:14" x14ac:dyDescent="0.2">
      <c r="A20" s="140" t="s">
        <v>5</v>
      </c>
      <c r="B20" s="243" t="s">
        <v>372</v>
      </c>
      <c r="C20" s="243" t="s">
        <v>373</v>
      </c>
      <c r="D20" s="161" t="s">
        <v>3</v>
      </c>
      <c r="E20" s="306" t="s">
        <v>29</v>
      </c>
      <c r="F20" s="243" t="s">
        <v>372</v>
      </c>
      <c r="G20" s="243" t="s">
        <v>373</v>
      </c>
      <c r="H20" s="161" t="s">
        <v>3</v>
      </c>
      <c r="I20" s="306" t="s">
        <v>29</v>
      </c>
      <c r="J20" s="243" t="s">
        <v>372</v>
      </c>
      <c r="K20" s="243" t="s">
        <v>373</v>
      </c>
      <c r="L20" s="161" t="s">
        <v>3</v>
      </c>
      <c r="M20" s="161" t="s">
        <v>29</v>
      </c>
    </row>
    <row r="21" spans="1:14" x14ac:dyDescent="0.2">
      <c r="A21" s="692"/>
      <c r="B21" s="155"/>
      <c r="C21" s="155"/>
      <c r="D21" s="248" t="s">
        <v>4</v>
      </c>
      <c r="E21" s="155" t="s">
        <v>30</v>
      </c>
      <c r="F21" s="160"/>
      <c r="G21" s="160"/>
      <c r="H21" s="246" t="s">
        <v>4</v>
      </c>
      <c r="I21" s="155" t="s">
        <v>30</v>
      </c>
      <c r="J21" s="160"/>
      <c r="K21" s="160"/>
      <c r="L21" s="155" t="s">
        <v>4</v>
      </c>
      <c r="M21" s="155" t="s">
        <v>30</v>
      </c>
    </row>
    <row r="22" spans="1:14" ht="15.75" x14ac:dyDescent="0.2">
      <c r="A22" s="14" t="s">
        <v>23</v>
      </c>
      <c r="B22" s="364"/>
      <c r="C22" s="364"/>
      <c r="D22" s="373"/>
      <c r="E22" s="374"/>
      <c r="F22" s="382"/>
      <c r="G22" s="382"/>
      <c r="H22" s="373"/>
      <c r="I22" s="374"/>
      <c r="J22" s="364"/>
      <c r="K22" s="364"/>
      <c r="L22" s="373"/>
      <c r="M22" s="374"/>
    </row>
    <row r="23" spans="1:14" ht="15.75" x14ac:dyDescent="0.2">
      <c r="A23" s="297" t="s">
        <v>392</v>
      </c>
      <c r="B23" s="366"/>
      <c r="C23" s="366"/>
      <c r="D23" s="376"/>
      <c r="E23" s="374"/>
      <c r="F23" s="366"/>
      <c r="G23" s="366"/>
      <c r="H23" s="376"/>
      <c r="I23" s="374"/>
      <c r="J23" s="366"/>
      <c r="K23" s="366"/>
      <c r="L23" s="376"/>
      <c r="M23" s="374"/>
    </row>
    <row r="24" spans="1:14" ht="15.75" x14ac:dyDescent="0.2">
      <c r="A24" s="297" t="s">
        <v>393</v>
      </c>
      <c r="B24" s="366"/>
      <c r="C24" s="366"/>
      <c r="D24" s="376"/>
      <c r="E24" s="374"/>
      <c r="F24" s="366"/>
      <c r="G24" s="366"/>
      <c r="H24" s="376"/>
      <c r="I24" s="374"/>
      <c r="J24" s="366"/>
      <c r="K24" s="366"/>
      <c r="L24" s="376"/>
      <c r="M24" s="374"/>
    </row>
    <row r="25" spans="1:14" ht="15.75" x14ac:dyDescent="0.2">
      <c r="A25" s="297" t="s">
        <v>394</v>
      </c>
      <c r="B25" s="366"/>
      <c r="C25" s="366"/>
      <c r="D25" s="376"/>
      <c r="E25" s="374"/>
      <c r="F25" s="366"/>
      <c r="G25" s="366"/>
      <c r="H25" s="376"/>
      <c r="I25" s="374"/>
      <c r="J25" s="366"/>
      <c r="K25" s="366"/>
      <c r="L25" s="376"/>
      <c r="M25" s="374"/>
    </row>
    <row r="26" spans="1:14" ht="15.75" x14ac:dyDescent="0.2">
      <c r="A26" s="297" t="s">
        <v>395</v>
      </c>
      <c r="B26" s="366"/>
      <c r="C26" s="366"/>
      <c r="D26" s="376"/>
      <c r="E26" s="374"/>
      <c r="F26" s="366"/>
      <c r="G26" s="366"/>
      <c r="H26" s="376"/>
      <c r="I26" s="374"/>
      <c r="J26" s="366"/>
      <c r="K26" s="366"/>
      <c r="L26" s="376"/>
      <c r="M26" s="374"/>
    </row>
    <row r="27" spans="1:14" x14ac:dyDescent="0.2">
      <c r="A27" s="297" t="s">
        <v>11</v>
      </c>
      <c r="B27" s="366"/>
      <c r="C27" s="366"/>
      <c r="D27" s="376"/>
      <c r="E27" s="374"/>
      <c r="F27" s="366"/>
      <c r="G27" s="366"/>
      <c r="H27" s="376"/>
      <c r="I27" s="374"/>
      <c r="J27" s="366"/>
      <c r="K27" s="366"/>
      <c r="L27" s="376"/>
      <c r="M27" s="374"/>
    </row>
    <row r="28" spans="1:14" ht="15.75" x14ac:dyDescent="0.2">
      <c r="A28" s="49" t="s">
        <v>272</v>
      </c>
      <c r="B28" s="366"/>
      <c r="C28" s="366"/>
      <c r="D28" s="376"/>
      <c r="E28" s="374"/>
      <c r="F28" s="379"/>
      <c r="G28" s="368"/>
      <c r="H28" s="376"/>
      <c r="I28" s="374"/>
      <c r="J28" s="367"/>
      <c r="K28" s="367"/>
      <c r="L28" s="376"/>
      <c r="M28" s="374"/>
    </row>
    <row r="29" spans="1:14" s="3" customFormat="1" ht="15.75" x14ac:dyDescent="0.2">
      <c r="A29" s="13" t="s">
        <v>383</v>
      </c>
      <c r="B29" s="369"/>
      <c r="C29" s="369"/>
      <c r="D29" s="376"/>
      <c r="E29" s="374"/>
      <c r="F29" s="375"/>
      <c r="G29" s="375"/>
      <c r="H29" s="376"/>
      <c r="I29" s="374"/>
      <c r="J29" s="369"/>
      <c r="K29" s="369"/>
      <c r="L29" s="376"/>
      <c r="M29" s="374"/>
      <c r="N29" s="147"/>
    </row>
    <row r="30" spans="1:14" s="3" customFormat="1" ht="15.75" x14ac:dyDescent="0.2">
      <c r="A30" s="297" t="s">
        <v>392</v>
      </c>
      <c r="B30" s="366"/>
      <c r="C30" s="366"/>
      <c r="D30" s="376"/>
      <c r="E30" s="374"/>
      <c r="F30" s="366"/>
      <c r="G30" s="366"/>
      <c r="H30" s="376"/>
      <c r="I30" s="374"/>
      <c r="J30" s="366"/>
      <c r="K30" s="366"/>
      <c r="L30" s="376"/>
      <c r="M30" s="374"/>
      <c r="N30" s="147"/>
    </row>
    <row r="31" spans="1:14" s="3" customFormat="1" ht="15.75" x14ac:dyDescent="0.2">
      <c r="A31" s="297" t="s">
        <v>393</v>
      </c>
      <c r="B31" s="366"/>
      <c r="C31" s="366"/>
      <c r="D31" s="376"/>
      <c r="E31" s="374"/>
      <c r="F31" s="366"/>
      <c r="G31" s="366"/>
      <c r="H31" s="376"/>
      <c r="I31" s="374"/>
      <c r="J31" s="366"/>
      <c r="K31" s="366"/>
      <c r="L31" s="376"/>
      <c r="M31" s="374"/>
      <c r="N31" s="147"/>
    </row>
    <row r="32" spans="1:14" ht="15.75" x14ac:dyDescent="0.2">
      <c r="A32" s="297" t="s">
        <v>394</v>
      </c>
      <c r="B32" s="366"/>
      <c r="C32" s="366"/>
      <c r="D32" s="376"/>
      <c r="E32" s="374"/>
      <c r="F32" s="366"/>
      <c r="G32" s="366"/>
      <c r="H32" s="376"/>
      <c r="I32" s="374"/>
      <c r="J32" s="366"/>
      <c r="K32" s="366"/>
      <c r="L32" s="376"/>
      <c r="M32" s="374"/>
    </row>
    <row r="33" spans="1:14" ht="15.75" x14ac:dyDescent="0.2">
      <c r="A33" s="297" t="s">
        <v>395</v>
      </c>
      <c r="B33" s="366"/>
      <c r="C33" s="366"/>
      <c r="D33" s="376"/>
      <c r="E33" s="374"/>
      <c r="F33" s="366"/>
      <c r="G33" s="366"/>
      <c r="H33" s="376"/>
      <c r="I33" s="374"/>
      <c r="J33" s="366"/>
      <c r="K33" s="366"/>
      <c r="L33" s="376"/>
      <c r="M33" s="374"/>
    </row>
    <row r="34" spans="1:14" ht="15.75" x14ac:dyDescent="0.2">
      <c r="A34" s="13" t="s">
        <v>384</v>
      </c>
      <c r="B34" s="369"/>
      <c r="C34" s="370"/>
      <c r="D34" s="376"/>
      <c r="E34" s="374"/>
      <c r="F34" s="375"/>
      <c r="G34" s="370"/>
      <c r="H34" s="376"/>
      <c r="I34" s="374"/>
      <c r="J34" s="369"/>
      <c r="K34" s="369"/>
      <c r="L34" s="376"/>
      <c r="M34" s="374"/>
    </row>
    <row r="35" spans="1:14" ht="15.75" x14ac:dyDescent="0.2">
      <c r="A35" s="13" t="s">
        <v>385</v>
      </c>
      <c r="B35" s="369"/>
      <c r="C35" s="370"/>
      <c r="D35" s="376"/>
      <c r="E35" s="374"/>
      <c r="F35" s="375"/>
      <c r="G35" s="370"/>
      <c r="H35" s="376"/>
      <c r="I35" s="374"/>
      <c r="J35" s="369"/>
      <c r="K35" s="369"/>
      <c r="L35" s="376"/>
      <c r="M35" s="374"/>
    </row>
    <row r="36" spans="1:14" ht="15.75" x14ac:dyDescent="0.2">
      <c r="A36" s="12" t="s">
        <v>280</v>
      </c>
      <c r="B36" s="369"/>
      <c r="C36" s="370"/>
      <c r="D36" s="376"/>
      <c r="E36" s="374"/>
      <c r="F36" s="383"/>
      <c r="G36" s="384"/>
      <c r="H36" s="376"/>
      <c r="I36" s="374"/>
      <c r="J36" s="369"/>
      <c r="K36" s="369"/>
      <c r="L36" s="376"/>
      <c r="M36" s="374"/>
    </row>
    <row r="37" spans="1:14" ht="15.75" x14ac:dyDescent="0.2">
      <c r="A37" s="12" t="s">
        <v>387</v>
      </c>
      <c r="B37" s="369"/>
      <c r="C37" s="370"/>
      <c r="D37" s="376"/>
      <c r="E37" s="374"/>
      <c r="F37" s="383"/>
      <c r="G37" s="385"/>
      <c r="H37" s="376"/>
      <c r="I37" s="374"/>
      <c r="J37" s="369"/>
      <c r="K37" s="369"/>
      <c r="L37" s="376"/>
      <c r="M37" s="374"/>
    </row>
    <row r="38" spans="1:14" ht="15.75" x14ac:dyDescent="0.2">
      <c r="A38" s="12" t="s">
        <v>388</v>
      </c>
      <c r="B38" s="369"/>
      <c r="C38" s="370"/>
      <c r="D38" s="376"/>
      <c r="E38" s="165"/>
      <c r="F38" s="383"/>
      <c r="G38" s="384"/>
      <c r="H38" s="376"/>
      <c r="I38" s="374"/>
      <c r="J38" s="369"/>
      <c r="K38" s="369"/>
      <c r="L38" s="376"/>
      <c r="M38" s="374"/>
    </row>
    <row r="39" spans="1:14" ht="15.75" x14ac:dyDescent="0.2">
      <c r="A39" s="18" t="s">
        <v>389</v>
      </c>
      <c r="B39" s="371"/>
      <c r="C39" s="372"/>
      <c r="D39" s="380"/>
      <c r="E39" s="166"/>
      <c r="F39" s="386"/>
      <c r="G39" s="387"/>
      <c r="H39" s="380"/>
      <c r="I39" s="374"/>
      <c r="J39" s="369"/>
      <c r="K39" s="369"/>
      <c r="L39" s="380"/>
      <c r="M39" s="380"/>
    </row>
    <row r="40" spans="1:14" ht="15.75" x14ac:dyDescent="0.25">
      <c r="A40" s="47"/>
      <c r="B40" s="255"/>
      <c r="C40" s="255"/>
      <c r="D40" s="363"/>
      <c r="E40" s="363"/>
      <c r="F40" s="363"/>
      <c r="G40" s="363"/>
      <c r="H40" s="363"/>
      <c r="I40" s="363"/>
      <c r="J40" s="363"/>
      <c r="K40" s="363"/>
      <c r="L40" s="363"/>
      <c r="M40" s="362"/>
    </row>
    <row r="41" spans="1:14" x14ac:dyDescent="0.2">
      <c r="A41" s="154"/>
    </row>
    <row r="42" spans="1:14" ht="15.75" x14ac:dyDescent="0.25">
      <c r="A42" s="146" t="s">
        <v>269</v>
      </c>
      <c r="B42" s="361"/>
      <c r="C42" s="361"/>
      <c r="D42" s="361"/>
      <c r="E42" s="361"/>
      <c r="F42" s="362"/>
      <c r="G42" s="362"/>
      <c r="H42" s="362"/>
      <c r="I42" s="362"/>
      <c r="J42" s="362"/>
      <c r="K42" s="362"/>
      <c r="L42" s="362"/>
      <c r="M42" s="362"/>
    </row>
    <row r="43" spans="1:14" ht="15.75" x14ac:dyDescent="0.25">
      <c r="A43" s="162"/>
      <c r="B43" s="360"/>
      <c r="C43" s="360"/>
      <c r="D43" s="360"/>
      <c r="E43" s="360"/>
      <c r="F43" s="362"/>
      <c r="G43" s="362"/>
      <c r="H43" s="362"/>
      <c r="I43" s="362"/>
      <c r="J43" s="362"/>
      <c r="K43" s="362"/>
      <c r="L43" s="362"/>
      <c r="M43" s="362"/>
    </row>
    <row r="44" spans="1:14" ht="15.75" x14ac:dyDescent="0.25">
      <c r="A44" s="249"/>
      <c r="B44" s="724" t="s">
        <v>0</v>
      </c>
      <c r="C44" s="725"/>
      <c r="D44" s="725"/>
      <c r="E44" s="244"/>
      <c r="F44" s="362"/>
      <c r="G44" s="362"/>
      <c r="H44" s="362"/>
      <c r="I44" s="362"/>
      <c r="J44" s="362"/>
      <c r="K44" s="362"/>
      <c r="L44" s="362"/>
      <c r="M44" s="362"/>
    </row>
    <row r="45" spans="1:14" s="3" customFormat="1" x14ac:dyDescent="0.2">
      <c r="A45" s="140"/>
      <c r="B45" s="172" t="s">
        <v>372</v>
      </c>
      <c r="C45" s="172" t="s">
        <v>373</v>
      </c>
      <c r="D45" s="161" t="s">
        <v>3</v>
      </c>
      <c r="E45" s="161" t="s">
        <v>29</v>
      </c>
      <c r="F45" s="174"/>
      <c r="G45" s="174"/>
      <c r="H45" s="173"/>
      <c r="I45" s="173"/>
      <c r="J45" s="174"/>
      <c r="K45" s="174"/>
      <c r="L45" s="173"/>
      <c r="M45" s="173"/>
      <c r="N45" s="147"/>
    </row>
    <row r="46" spans="1:14" s="3" customFormat="1" x14ac:dyDescent="0.2">
      <c r="A46" s="692"/>
      <c r="B46" s="245"/>
      <c r="C46" s="245"/>
      <c r="D46" s="246" t="s">
        <v>4</v>
      </c>
      <c r="E46" s="155" t="s">
        <v>30</v>
      </c>
      <c r="F46" s="173"/>
      <c r="G46" s="173"/>
      <c r="H46" s="173"/>
      <c r="I46" s="173"/>
      <c r="J46" s="173"/>
      <c r="K46" s="173"/>
      <c r="L46" s="173"/>
      <c r="M46" s="173"/>
      <c r="N46" s="147"/>
    </row>
    <row r="47" spans="1:14" s="421" customFormat="1" ht="15.75" x14ac:dyDescent="0.2">
      <c r="A47" s="14" t="s">
        <v>23</v>
      </c>
      <c r="B47" s="369"/>
      <c r="C47" s="370"/>
      <c r="D47" s="425"/>
      <c r="E47" s="426"/>
      <c r="F47" s="158"/>
      <c r="G47" s="173"/>
      <c r="H47" s="158"/>
      <c r="I47" s="158"/>
      <c r="J47" s="424"/>
      <c r="K47" s="424"/>
      <c r="L47" s="158"/>
      <c r="M47" s="158"/>
      <c r="N47" s="427"/>
    </row>
    <row r="48" spans="1:14" s="3" customFormat="1" ht="15.75" x14ac:dyDescent="0.2">
      <c r="A48" s="38" t="s">
        <v>396</v>
      </c>
      <c r="B48" s="367"/>
      <c r="C48" s="368"/>
      <c r="D48" s="376"/>
      <c r="E48" s="414"/>
      <c r="F48" s="144"/>
      <c r="G48" s="33"/>
      <c r="H48" s="144"/>
      <c r="I48" s="144"/>
      <c r="J48" s="33"/>
      <c r="K48" s="33"/>
      <c r="L48" s="158"/>
      <c r="M48" s="158"/>
      <c r="N48" s="147"/>
    </row>
    <row r="49" spans="1:14" s="3" customFormat="1" ht="15.75" x14ac:dyDescent="0.2">
      <c r="A49" s="38" t="s">
        <v>397</v>
      </c>
      <c r="B49" s="367"/>
      <c r="C49" s="368"/>
      <c r="D49" s="376"/>
      <c r="E49" s="414"/>
      <c r="F49" s="144"/>
      <c r="G49" s="33"/>
      <c r="H49" s="144"/>
      <c r="I49" s="144"/>
      <c r="J49" s="37"/>
      <c r="K49" s="37"/>
      <c r="L49" s="158"/>
      <c r="M49" s="158"/>
      <c r="N49" s="147"/>
    </row>
    <row r="50" spans="1:14" s="3" customFormat="1" x14ac:dyDescent="0.2">
      <c r="A50" s="694" t="s">
        <v>6</v>
      </c>
      <c r="B50" s="377"/>
      <c r="C50" s="378"/>
      <c r="D50" s="376"/>
      <c r="E50" s="415"/>
      <c r="F50" s="144"/>
      <c r="G50" s="33"/>
      <c r="H50" s="144"/>
      <c r="I50" s="144"/>
      <c r="J50" s="33"/>
      <c r="K50" s="33"/>
      <c r="L50" s="158"/>
      <c r="M50" s="158"/>
      <c r="N50" s="147"/>
    </row>
    <row r="51" spans="1:14" s="3" customFormat="1" x14ac:dyDescent="0.2">
      <c r="A51" s="694" t="s">
        <v>7</v>
      </c>
      <c r="B51" s="377"/>
      <c r="C51" s="378"/>
      <c r="D51" s="376"/>
      <c r="E51" s="415"/>
      <c r="F51" s="144"/>
      <c r="G51" s="33"/>
      <c r="H51" s="144"/>
      <c r="I51" s="144"/>
      <c r="J51" s="33"/>
      <c r="K51" s="33"/>
      <c r="L51" s="158"/>
      <c r="M51" s="158"/>
      <c r="N51" s="147"/>
    </row>
    <row r="52" spans="1:14" s="3" customFormat="1" x14ac:dyDescent="0.2">
      <c r="A52" s="694" t="s">
        <v>8</v>
      </c>
      <c r="B52" s="377"/>
      <c r="C52" s="378"/>
      <c r="D52" s="376"/>
      <c r="E52" s="415"/>
      <c r="F52" s="144"/>
      <c r="G52" s="33"/>
      <c r="H52" s="144"/>
      <c r="I52" s="144"/>
      <c r="J52" s="33"/>
      <c r="K52" s="33"/>
      <c r="L52" s="158"/>
      <c r="M52" s="158"/>
      <c r="N52" s="147"/>
    </row>
    <row r="53" spans="1:14" s="3" customFormat="1" ht="15.75" x14ac:dyDescent="0.2">
      <c r="A53" s="39" t="s">
        <v>390</v>
      </c>
      <c r="B53" s="369"/>
      <c r="C53" s="370"/>
      <c r="D53" s="376"/>
      <c r="E53" s="414"/>
      <c r="F53" s="144"/>
      <c r="G53" s="33"/>
      <c r="H53" s="144"/>
      <c r="I53" s="144"/>
      <c r="J53" s="33"/>
      <c r="K53" s="33"/>
      <c r="L53" s="158"/>
      <c r="M53" s="158"/>
      <c r="N53" s="147"/>
    </row>
    <row r="54" spans="1:14" s="3" customFormat="1" ht="15.75" x14ac:dyDescent="0.2">
      <c r="A54" s="38" t="s">
        <v>396</v>
      </c>
      <c r="B54" s="367"/>
      <c r="C54" s="368"/>
      <c r="D54" s="376"/>
      <c r="E54" s="414"/>
      <c r="F54" s="144"/>
      <c r="G54" s="33"/>
      <c r="H54" s="144"/>
      <c r="I54" s="144"/>
      <c r="J54" s="33"/>
      <c r="K54" s="33"/>
      <c r="L54" s="158"/>
      <c r="M54" s="158"/>
      <c r="N54" s="147"/>
    </row>
    <row r="55" spans="1:14" s="3" customFormat="1" ht="15.75" x14ac:dyDescent="0.2">
      <c r="A55" s="38" t="s">
        <v>397</v>
      </c>
      <c r="B55" s="367"/>
      <c r="C55" s="368"/>
      <c r="D55" s="376"/>
      <c r="E55" s="414"/>
      <c r="F55" s="144"/>
      <c r="G55" s="33"/>
      <c r="H55" s="144"/>
      <c r="I55" s="144"/>
      <c r="J55" s="33"/>
      <c r="K55" s="33"/>
      <c r="L55" s="158"/>
      <c r="M55" s="158"/>
      <c r="N55" s="147"/>
    </row>
    <row r="56" spans="1:14" s="3" customFormat="1" ht="15.75" x14ac:dyDescent="0.2">
      <c r="A56" s="39" t="s">
        <v>391</v>
      </c>
      <c r="B56" s="369"/>
      <c r="C56" s="370"/>
      <c r="D56" s="376"/>
      <c r="E56" s="414"/>
      <c r="F56" s="144"/>
      <c r="G56" s="33"/>
      <c r="H56" s="144"/>
      <c r="I56" s="144"/>
      <c r="J56" s="33"/>
      <c r="K56" s="33"/>
      <c r="L56" s="158"/>
      <c r="M56" s="158"/>
      <c r="N56" s="147"/>
    </row>
    <row r="57" spans="1:14" s="3" customFormat="1" ht="15.75" x14ac:dyDescent="0.2">
      <c r="A57" s="38" t="s">
        <v>396</v>
      </c>
      <c r="B57" s="367"/>
      <c r="C57" s="368"/>
      <c r="D57" s="376"/>
      <c r="E57" s="414"/>
      <c r="F57" s="144"/>
      <c r="G57" s="33"/>
      <c r="H57" s="144"/>
      <c r="I57" s="144"/>
      <c r="J57" s="33"/>
      <c r="K57" s="33"/>
      <c r="L57" s="158"/>
      <c r="M57" s="158"/>
      <c r="N57" s="147"/>
    </row>
    <row r="58" spans="1:14" s="3" customFormat="1" ht="15.75" x14ac:dyDescent="0.2">
      <c r="A58" s="46" t="s">
        <v>397</v>
      </c>
      <c r="B58" s="388"/>
      <c r="C58" s="389"/>
      <c r="D58" s="380"/>
      <c r="E58" s="416"/>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270</v>
      </c>
      <c r="C61" s="26"/>
      <c r="D61" s="26"/>
      <c r="E61" s="26"/>
      <c r="F61" s="26"/>
      <c r="G61" s="26"/>
      <c r="H61" s="26"/>
      <c r="I61" s="26"/>
      <c r="J61" s="26"/>
      <c r="K61" s="26"/>
      <c r="L61" s="26"/>
      <c r="M61" s="26"/>
    </row>
    <row r="62" spans="1:14" ht="15.75" x14ac:dyDescent="0.25">
      <c r="B62" s="360"/>
      <c r="C62" s="360"/>
      <c r="D62" s="360"/>
      <c r="E62" s="361"/>
      <c r="F62" s="360"/>
      <c r="G62" s="360"/>
      <c r="H62" s="360"/>
      <c r="I62" s="361"/>
      <c r="J62" s="360"/>
      <c r="K62" s="360"/>
      <c r="L62" s="360"/>
      <c r="M62" s="361"/>
    </row>
    <row r="63" spans="1:14" x14ac:dyDescent="0.2">
      <c r="A63" s="143"/>
      <c r="B63" s="724" t="s">
        <v>0</v>
      </c>
      <c r="C63" s="725"/>
      <c r="D63" s="726"/>
      <c r="E63" s="357"/>
      <c r="F63" s="725" t="s">
        <v>1</v>
      </c>
      <c r="G63" s="725"/>
      <c r="H63" s="725"/>
      <c r="I63" s="359"/>
      <c r="J63" s="724" t="s">
        <v>2</v>
      </c>
      <c r="K63" s="725"/>
      <c r="L63" s="725"/>
      <c r="M63" s="359"/>
    </row>
    <row r="64" spans="1:14" x14ac:dyDescent="0.2">
      <c r="A64" s="140"/>
      <c r="B64" s="151" t="s">
        <v>372</v>
      </c>
      <c r="C64" s="151" t="s">
        <v>373</v>
      </c>
      <c r="D64" s="246" t="s">
        <v>3</v>
      </c>
      <c r="E64" s="306" t="s">
        <v>29</v>
      </c>
      <c r="F64" s="151" t="s">
        <v>372</v>
      </c>
      <c r="G64" s="151" t="s">
        <v>373</v>
      </c>
      <c r="H64" s="246" t="s">
        <v>3</v>
      </c>
      <c r="I64" s="306" t="s">
        <v>29</v>
      </c>
      <c r="J64" s="151" t="s">
        <v>372</v>
      </c>
      <c r="K64" s="151" t="s">
        <v>373</v>
      </c>
      <c r="L64" s="246" t="s">
        <v>3</v>
      </c>
      <c r="M64" s="161" t="s">
        <v>29</v>
      </c>
    </row>
    <row r="65" spans="1:14" x14ac:dyDescent="0.2">
      <c r="A65" s="692"/>
      <c r="B65" s="155"/>
      <c r="C65" s="155"/>
      <c r="D65" s="248" t="s">
        <v>4</v>
      </c>
      <c r="E65" s="155" t="s">
        <v>30</v>
      </c>
      <c r="F65" s="160"/>
      <c r="G65" s="160"/>
      <c r="H65" s="246" t="s">
        <v>4</v>
      </c>
      <c r="I65" s="155" t="s">
        <v>30</v>
      </c>
      <c r="J65" s="160"/>
      <c r="K65" s="206"/>
      <c r="L65" s="155" t="s">
        <v>4</v>
      </c>
      <c r="M65" s="155" t="s">
        <v>30</v>
      </c>
    </row>
    <row r="66" spans="1:14" ht="15.75" x14ac:dyDescent="0.2">
      <c r="A66" s="14" t="s">
        <v>23</v>
      </c>
      <c r="B66" s="390"/>
      <c r="C66" s="390"/>
      <c r="D66" s="373"/>
      <c r="E66" s="374"/>
      <c r="F66" s="390"/>
      <c r="G66" s="390"/>
      <c r="H66" s="373"/>
      <c r="I66" s="374"/>
      <c r="J66" s="370"/>
      <c r="K66" s="364"/>
      <c r="L66" s="376"/>
      <c r="M66" s="374"/>
    </row>
    <row r="67" spans="1:14" x14ac:dyDescent="0.2">
      <c r="A67" s="21" t="s">
        <v>9</v>
      </c>
      <c r="B67" s="367"/>
      <c r="C67" s="391"/>
      <c r="D67" s="376"/>
      <c r="E67" s="374"/>
      <c r="F67" s="379"/>
      <c r="G67" s="391"/>
      <c r="H67" s="376"/>
      <c r="I67" s="374"/>
      <c r="J67" s="368"/>
      <c r="K67" s="367"/>
      <c r="L67" s="376"/>
      <c r="M67" s="374"/>
    </row>
    <row r="68" spans="1:14" x14ac:dyDescent="0.2">
      <c r="A68" s="21" t="s">
        <v>10</v>
      </c>
      <c r="B68" s="392"/>
      <c r="C68" s="393"/>
      <c r="D68" s="376"/>
      <c r="E68" s="374"/>
      <c r="F68" s="392"/>
      <c r="G68" s="393"/>
      <c r="H68" s="376"/>
      <c r="I68" s="374"/>
      <c r="J68" s="368"/>
      <c r="K68" s="367"/>
      <c r="L68" s="376"/>
      <c r="M68" s="374"/>
    </row>
    <row r="69" spans="1:14" ht="15.75" x14ac:dyDescent="0.2">
      <c r="A69" s="694" t="s">
        <v>398</v>
      </c>
      <c r="B69" s="377"/>
      <c r="C69" s="377"/>
      <c r="D69" s="376"/>
      <c r="E69" s="400"/>
      <c r="F69" s="377"/>
      <c r="G69" s="377"/>
      <c r="H69" s="376"/>
      <c r="I69" s="374"/>
      <c r="J69" s="377"/>
      <c r="K69" s="377"/>
      <c r="L69" s="376"/>
      <c r="M69" s="374"/>
    </row>
    <row r="70" spans="1:14" x14ac:dyDescent="0.2">
      <c r="A70" s="694" t="s">
        <v>12</v>
      </c>
      <c r="B70" s="394"/>
      <c r="C70" s="395"/>
      <c r="D70" s="376"/>
      <c r="E70" s="400"/>
      <c r="F70" s="377"/>
      <c r="G70" s="377"/>
      <c r="H70" s="376"/>
      <c r="I70" s="374"/>
      <c r="J70" s="377"/>
      <c r="K70" s="377"/>
      <c r="L70" s="376"/>
      <c r="M70" s="374"/>
    </row>
    <row r="71" spans="1:14" x14ac:dyDescent="0.2">
      <c r="A71" s="694" t="s">
        <v>13</v>
      </c>
      <c r="B71" s="396"/>
      <c r="C71" s="397"/>
      <c r="D71" s="376"/>
      <c r="E71" s="400"/>
      <c r="F71" s="377"/>
      <c r="G71" s="377"/>
      <c r="H71" s="376"/>
      <c r="I71" s="374"/>
      <c r="J71" s="377"/>
      <c r="K71" s="377"/>
      <c r="L71" s="376"/>
      <c r="M71" s="374"/>
    </row>
    <row r="72" spans="1:14" ht="15.75" x14ac:dyDescent="0.2">
      <c r="A72" s="694" t="s">
        <v>399</v>
      </c>
      <c r="B72" s="377"/>
      <c r="C72" s="377"/>
      <c r="D72" s="376"/>
      <c r="E72" s="400"/>
      <c r="F72" s="377"/>
      <c r="G72" s="377"/>
      <c r="H72" s="376"/>
      <c r="I72" s="374"/>
      <c r="J72" s="377"/>
      <c r="K72" s="377"/>
      <c r="L72" s="376"/>
      <c r="M72" s="374"/>
    </row>
    <row r="73" spans="1:14" x14ac:dyDescent="0.2">
      <c r="A73" s="694" t="s">
        <v>12</v>
      </c>
      <c r="B73" s="396"/>
      <c r="C73" s="397"/>
      <c r="D73" s="376"/>
      <c r="E73" s="400"/>
      <c r="F73" s="377"/>
      <c r="G73" s="377"/>
      <c r="H73" s="376"/>
      <c r="I73" s="374"/>
      <c r="J73" s="377"/>
      <c r="K73" s="377"/>
      <c r="L73" s="376"/>
      <c r="M73" s="374"/>
    </row>
    <row r="74" spans="1:14" s="3" customFormat="1" x14ac:dyDescent="0.2">
      <c r="A74" s="694" t="s">
        <v>13</v>
      </c>
      <c r="B74" s="396"/>
      <c r="C74" s="397"/>
      <c r="D74" s="376"/>
      <c r="E74" s="400"/>
      <c r="F74" s="377"/>
      <c r="G74" s="377"/>
      <c r="H74" s="376"/>
      <c r="I74" s="374"/>
      <c r="J74" s="377"/>
      <c r="K74" s="377"/>
      <c r="L74" s="376"/>
      <c r="M74" s="374"/>
      <c r="N74" s="147"/>
    </row>
    <row r="75" spans="1:14" s="3" customFormat="1" x14ac:dyDescent="0.2">
      <c r="A75" s="21" t="s">
        <v>346</v>
      </c>
      <c r="B75" s="379"/>
      <c r="C75" s="391"/>
      <c r="D75" s="376"/>
      <c r="E75" s="374"/>
      <c r="F75" s="379"/>
      <c r="G75" s="391"/>
      <c r="H75" s="376"/>
      <c r="I75" s="374"/>
      <c r="J75" s="368"/>
      <c r="K75" s="367"/>
      <c r="L75" s="376"/>
      <c r="M75" s="374"/>
      <c r="N75" s="147"/>
    </row>
    <row r="76" spans="1:14" s="3" customFormat="1" x14ac:dyDescent="0.2">
      <c r="A76" s="21" t="s">
        <v>345</v>
      </c>
      <c r="B76" s="379"/>
      <c r="C76" s="391"/>
      <c r="D76" s="376"/>
      <c r="E76" s="374"/>
      <c r="F76" s="379"/>
      <c r="G76" s="391"/>
      <c r="H76" s="376"/>
      <c r="I76" s="374"/>
      <c r="J76" s="368"/>
      <c r="K76" s="367"/>
      <c r="L76" s="376"/>
      <c r="M76" s="374"/>
      <c r="N76" s="147"/>
    </row>
    <row r="77" spans="1:14" ht="15.75" x14ac:dyDescent="0.2">
      <c r="A77" s="21" t="s">
        <v>400</v>
      </c>
      <c r="B77" s="379"/>
      <c r="C77" s="379"/>
      <c r="D77" s="376"/>
      <c r="E77" s="374"/>
      <c r="F77" s="379"/>
      <c r="G77" s="391"/>
      <c r="H77" s="376"/>
      <c r="I77" s="374"/>
      <c r="J77" s="368"/>
      <c r="K77" s="367"/>
      <c r="L77" s="376"/>
      <c r="M77" s="374"/>
    </row>
    <row r="78" spans="1:14" x14ac:dyDescent="0.2">
      <c r="A78" s="21" t="s">
        <v>9</v>
      </c>
      <c r="B78" s="379"/>
      <c r="C78" s="391"/>
      <c r="D78" s="376"/>
      <c r="E78" s="374"/>
      <c r="F78" s="379"/>
      <c r="G78" s="391"/>
      <c r="H78" s="376"/>
      <c r="I78" s="374"/>
      <c r="J78" s="368"/>
      <c r="K78" s="367"/>
      <c r="L78" s="376"/>
      <c r="M78" s="374"/>
    </row>
    <row r="79" spans="1:14" x14ac:dyDescent="0.2">
      <c r="A79" s="21" t="s">
        <v>10</v>
      </c>
      <c r="B79" s="392"/>
      <c r="C79" s="393"/>
      <c r="D79" s="376"/>
      <c r="E79" s="374"/>
      <c r="F79" s="392"/>
      <c r="G79" s="393"/>
      <c r="H79" s="376"/>
      <c r="I79" s="374"/>
      <c r="J79" s="368"/>
      <c r="K79" s="367"/>
      <c r="L79" s="376"/>
      <c r="M79" s="374"/>
    </row>
    <row r="80" spans="1:14" ht="15.75" x14ac:dyDescent="0.2">
      <c r="A80" s="694" t="s">
        <v>398</v>
      </c>
      <c r="B80" s="377"/>
      <c r="C80" s="377"/>
      <c r="D80" s="376"/>
      <c r="E80" s="400"/>
      <c r="F80" s="377"/>
      <c r="G80" s="377"/>
      <c r="H80" s="376"/>
      <c r="I80" s="374"/>
      <c r="J80" s="377"/>
      <c r="K80" s="377"/>
      <c r="L80" s="376"/>
      <c r="M80" s="374"/>
    </row>
    <row r="81" spans="1:13" x14ac:dyDescent="0.2">
      <c r="A81" s="694" t="s">
        <v>12</v>
      </c>
      <c r="B81" s="396"/>
      <c r="C81" s="397"/>
      <c r="D81" s="376"/>
      <c r="E81" s="400"/>
      <c r="F81" s="377"/>
      <c r="G81" s="377"/>
      <c r="H81" s="376"/>
      <c r="I81" s="374"/>
      <c r="J81" s="377"/>
      <c r="K81" s="377"/>
      <c r="L81" s="376"/>
      <c r="M81" s="374"/>
    </row>
    <row r="82" spans="1:13" x14ac:dyDescent="0.2">
      <c r="A82" s="694" t="s">
        <v>13</v>
      </c>
      <c r="B82" s="396"/>
      <c r="C82" s="397"/>
      <c r="D82" s="376"/>
      <c r="E82" s="400"/>
      <c r="F82" s="377"/>
      <c r="G82" s="377"/>
      <c r="H82" s="376"/>
      <c r="I82" s="374"/>
      <c r="J82" s="377"/>
      <c r="K82" s="377"/>
      <c r="L82" s="376"/>
      <c r="M82" s="374"/>
    </row>
    <row r="83" spans="1:13" ht="15.75" x14ac:dyDescent="0.2">
      <c r="A83" s="694" t="s">
        <v>399</v>
      </c>
      <c r="B83" s="377"/>
      <c r="C83" s="377"/>
      <c r="D83" s="376"/>
      <c r="E83" s="400"/>
      <c r="F83" s="377"/>
      <c r="G83" s="377"/>
      <c r="H83" s="376"/>
      <c r="I83" s="374"/>
      <c r="J83" s="377"/>
      <c r="K83" s="377"/>
      <c r="L83" s="376"/>
      <c r="M83" s="374"/>
    </row>
    <row r="84" spans="1:13" x14ac:dyDescent="0.2">
      <c r="A84" s="694" t="s">
        <v>12</v>
      </c>
      <c r="B84" s="396"/>
      <c r="C84" s="397"/>
      <c r="D84" s="376"/>
      <c r="E84" s="400"/>
      <c r="F84" s="377"/>
      <c r="G84" s="377"/>
      <c r="H84" s="376"/>
      <c r="I84" s="374"/>
      <c r="J84" s="377"/>
      <c r="K84" s="377"/>
      <c r="L84" s="376"/>
      <c r="M84" s="374"/>
    </row>
    <row r="85" spans="1:13" x14ac:dyDescent="0.2">
      <c r="A85" s="694" t="s">
        <v>13</v>
      </c>
      <c r="B85" s="396"/>
      <c r="C85" s="397"/>
      <c r="D85" s="376"/>
      <c r="E85" s="400"/>
      <c r="F85" s="377"/>
      <c r="G85" s="377"/>
      <c r="H85" s="376"/>
      <c r="I85" s="374"/>
      <c r="J85" s="377"/>
      <c r="K85" s="377"/>
      <c r="L85" s="376"/>
      <c r="M85" s="374"/>
    </row>
    <row r="86" spans="1:13" ht="15.75" x14ac:dyDescent="0.2">
      <c r="A86" s="21" t="s">
        <v>401</v>
      </c>
      <c r="B86" s="379"/>
      <c r="C86" s="391"/>
      <c r="D86" s="376"/>
      <c r="E86" s="374"/>
      <c r="F86" s="379"/>
      <c r="G86" s="391"/>
      <c r="H86" s="376"/>
      <c r="I86" s="374"/>
      <c r="J86" s="368"/>
      <c r="K86" s="367"/>
      <c r="L86" s="376"/>
      <c r="M86" s="374"/>
    </row>
    <row r="87" spans="1:13" ht="15.75" x14ac:dyDescent="0.2">
      <c r="A87" s="13" t="s">
        <v>383</v>
      </c>
      <c r="B87" s="390"/>
      <c r="C87" s="390"/>
      <c r="D87" s="376"/>
      <c r="E87" s="374"/>
      <c r="F87" s="390"/>
      <c r="G87" s="390"/>
      <c r="H87" s="376"/>
      <c r="I87" s="374"/>
      <c r="J87" s="370"/>
      <c r="K87" s="369"/>
      <c r="L87" s="376"/>
      <c r="M87" s="374"/>
    </row>
    <row r="88" spans="1:13" x14ac:dyDescent="0.2">
      <c r="A88" s="21" t="s">
        <v>9</v>
      </c>
      <c r="B88" s="379"/>
      <c r="C88" s="391"/>
      <c r="D88" s="376"/>
      <c r="E88" s="374"/>
      <c r="F88" s="379"/>
      <c r="G88" s="391"/>
      <c r="H88" s="376"/>
      <c r="I88" s="374"/>
      <c r="J88" s="368"/>
      <c r="K88" s="367"/>
      <c r="L88" s="376"/>
      <c r="M88" s="374"/>
    </row>
    <row r="89" spans="1:13" x14ac:dyDescent="0.2">
      <c r="A89" s="21" t="s">
        <v>10</v>
      </c>
      <c r="B89" s="379"/>
      <c r="C89" s="391"/>
      <c r="D89" s="376"/>
      <c r="E89" s="374"/>
      <c r="F89" s="379"/>
      <c r="G89" s="391"/>
      <c r="H89" s="376"/>
      <c r="I89" s="374"/>
      <c r="J89" s="368"/>
      <c r="K89" s="367"/>
      <c r="L89" s="376"/>
      <c r="M89" s="374"/>
    </row>
    <row r="90" spans="1:13" ht="15.75" x14ac:dyDescent="0.2">
      <c r="A90" s="694" t="s">
        <v>398</v>
      </c>
      <c r="B90" s="377"/>
      <c r="C90" s="377"/>
      <c r="D90" s="376"/>
      <c r="E90" s="400"/>
      <c r="F90" s="377"/>
      <c r="G90" s="377"/>
      <c r="H90" s="376"/>
      <c r="I90" s="374"/>
      <c r="J90" s="377"/>
      <c r="K90" s="377"/>
      <c r="L90" s="376"/>
      <c r="M90" s="374"/>
    </row>
    <row r="91" spans="1:13" x14ac:dyDescent="0.2">
      <c r="A91" s="694" t="s">
        <v>12</v>
      </c>
      <c r="B91" s="396"/>
      <c r="C91" s="397"/>
      <c r="D91" s="376"/>
      <c r="E91" s="400"/>
      <c r="F91" s="377"/>
      <c r="G91" s="377"/>
      <c r="H91" s="376"/>
      <c r="I91" s="374"/>
      <c r="J91" s="377"/>
      <c r="K91" s="377"/>
      <c r="L91" s="376"/>
      <c r="M91" s="374"/>
    </row>
    <row r="92" spans="1:13" x14ac:dyDescent="0.2">
      <c r="A92" s="694" t="s">
        <v>13</v>
      </c>
      <c r="B92" s="396"/>
      <c r="C92" s="397"/>
      <c r="D92" s="376"/>
      <c r="E92" s="400"/>
      <c r="F92" s="377"/>
      <c r="G92" s="377"/>
      <c r="H92" s="376"/>
      <c r="I92" s="374"/>
      <c r="J92" s="377"/>
      <c r="K92" s="377"/>
      <c r="L92" s="376"/>
      <c r="M92" s="374"/>
    </row>
    <row r="93" spans="1:13" ht="15.75" x14ac:dyDescent="0.2">
      <c r="A93" s="694" t="s">
        <v>399</v>
      </c>
      <c r="B93" s="377"/>
      <c r="C93" s="377"/>
      <c r="D93" s="376"/>
      <c r="E93" s="400"/>
      <c r="F93" s="377"/>
      <c r="G93" s="377"/>
      <c r="H93" s="376"/>
      <c r="I93" s="374"/>
      <c r="J93" s="377"/>
      <c r="K93" s="377"/>
      <c r="L93" s="376"/>
      <c r="M93" s="374"/>
    </row>
    <row r="94" spans="1:13" x14ac:dyDescent="0.2">
      <c r="A94" s="694" t="s">
        <v>12</v>
      </c>
      <c r="B94" s="396"/>
      <c r="C94" s="397"/>
      <c r="D94" s="376"/>
      <c r="E94" s="400"/>
      <c r="F94" s="377"/>
      <c r="G94" s="377"/>
      <c r="H94" s="376"/>
      <c r="I94" s="374"/>
      <c r="J94" s="377"/>
      <c r="K94" s="377"/>
      <c r="L94" s="376"/>
      <c r="M94" s="374"/>
    </row>
    <row r="95" spans="1:13" x14ac:dyDescent="0.2">
      <c r="A95" s="694" t="s">
        <v>13</v>
      </c>
      <c r="B95" s="396"/>
      <c r="C95" s="397"/>
      <c r="D95" s="376"/>
      <c r="E95" s="400"/>
      <c r="F95" s="377"/>
      <c r="G95" s="377"/>
      <c r="H95" s="376"/>
      <c r="I95" s="374"/>
      <c r="J95" s="377"/>
      <c r="K95" s="377"/>
      <c r="L95" s="376"/>
      <c r="M95" s="374"/>
    </row>
    <row r="96" spans="1:13" x14ac:dyDescent="0.2">
      <c r="A96" s="21" t="s">
        <v>344</v>
      </c>
      <c r="B96" s="379"/>
      <c r="C96" s="391"/>
      <c r="D96" s="376"/>
      <c r="E96" s="374"/>
      <c r="F96" s="379"/>
      <c r="G96" s="391"/>
      <c r="H96" s="376"/>
      <c r="I96" s="374"/>
      <c r="J96" s="368"/>
      <c r="K96" s="367"/>
      <c r="L96" s="376"/>
      <c r="M96" s="374"/>
    </row>
    <row r="97" spans="1:13" x14ac:dyDescent="0.2">
      <c r="A97" s="21" t="s">
        <v>343</v>
      </c>
      <c r="B97" s="379"/>
      <c r="C97" s="391"/>
      <c r="D97" s="376"/>
      <c r="E97" s="374"/>
      <c r="F97" s="379"/>
      <c r="G97" s="391"/>
      <c r="H97" s="376"/>
      <c r="I97" s="374"/>
      <c r="J97" s="368"/>
      <c r="K97" s="367"/>
      <c r="L97" s="376"/>
      <c r="M97" s="374"/>
    </row>
    <row r="98" spans="1:13" ht="15.75" x14ac:dyDescent="0.2">
      <c r="A98" s="21" t="s">
        <v>400</v>
      </c>
      <c r="B98" s="379"/>
      <c r="C98" s="379"/>
      <c r="D98" s="376"/>
      <c r="E98" s="374"/>
      <c r="F98" s="392"/>
      <c r="G98" s="392"/>
      <c r="H98" s="376"/>
      <c r="I98" s="374"/>
      <c r="J98" s="368"/>
      <c r="K98" s="367"/>
      <c r="L98" s="376"/>
      <c r="M98" s="374"/>
    </row>
    <row r="99" spans="1:13" x14ac:dyDescent="0.2">
      <c r="A99" s="21" t="s">
        <v>9</v>
      </c>
      <c r="B99" s="392"/>
      <c r="C99" s="393"/>
      <c r="D99" s="376"/>
      <c r="E99" s="374"/>
      <c r="F99" s="379"/>
      <c r="G99" s="391"/>
      <c r="H99" s="376"/>
      <c r="I99" s="374"/>
      <c r="J99" s="368"/>
      <c r="K99" s="367"/>
      <c r="L99" s="376"/>
      <c r="M99" s="374"/>
    </row>
    <row r="100" spans="1:13" x14ac:dyDescent="0.2">
      <c r="A100" s="21" t="s">
        <v>10</v>
      </c>
      <c r="B100" s="392"/>
      <c r="C100" s="393"/>
      <c r="D100" s="376"/>
      <c r="E100" s="374"/>
      <c r="F100" s="379"/>
      <c r="G100" s="379"/>
      <c r="H100" s="376"/>
      <c r="I100" s="374"/>
      <c r="J100" s="368"/>
      <c r="K100" s="367"/>
      <c r="L100" s="376"/>
      <c r="M100" s="374"/>
    </row>
    <row r="101" spans="1:13" ht="15.75" x14ac:dyDescent="0.2">
      <c r="A101" s="694" t="s">
        <v>398</v>
      </c>
      <c r="B101" s="377"/>
      <c r="C101" s="377"/>
      <c r="D101" s="376"/>
      <c r="E101" s="400"/>
      <c r="F101" s="377"/>
      <c r="G101" s="377"/>
      <c r="H101" s="376"/>
      <c r="I101" s="374"/>
      <c r="J101" s="377"/>
      <c r="K101" s="377"/>
      <c r="L101" s="376"/>
      <c r="M101" s="374"/>
    </row>
    <row r="102" spans="1:13" x14ac:dyDescent="0.2">
      <c r="A102" s="694" t="s">
        <v>12</v>
      </c>
      <c r="B102" s="396"/>
      <c r="C102" s="397"/>
      <c r="D102" s="376"/>
      <c r="E102" s="400"/>
      <c r="F102" s="377"/>
      <c r="G102" s="377"/>
      <c r="H102" s="376"/>
      <c r="I102" s="374"/>
      <c r="J102" s="377"/>
      <c r="K102" s="377"/>
      <c r="L102" s="376"/>
      <c r="M102" s="374"/>
    </row>
    <row r="103" spans="1:13" x14ac:dyDescent="0.2">
      <c r="A103" s="694" t="s">
        <v>13</v>
      </c>
      <c r="B103" s="396"/>
      <c r="C103" s="397"/>
      <c r="D103" s="376"/>
      <c r="E103" s="400"/>
      <c r="F103" s="377"/>
      <c r="G103" s="377"/>
      <c r="H103" s="376"/>
      <c r="I103" s="374"/>
      <c r="J103" s="377"/>
      <c r="K103" s="377"/>
      <c r="L103" s="376"/>
      <c r="M103" s="374"/>
    </row>
    <row r="104" spans="1:13" ht="15.75" x14ac:dyDescent="0.2">
      <c r="A104" s="694" t="s">
        <v>399</v>
      </c>
      <c r="B104" s="377"/>
      <c r="C104" s="377"/>
      <c r="D104" s="376"/>
      <c r="E104" s="400"/>
      <c r="F104" s="377"/>
      <c r="G104" s="377"/>
      <c r="H104" s="376"/>
      <c r="I104" s="374"/>
      <c r="J104" s="377"/>
      <c r="K104" s="377"/>
      <c r="L104" s="376"/>
      <c r="M104" s="374"/>
    </row>
    <row r="105" spans="1:13" x14ac:dyDescent="0.2">
      <c r="A105" s="694" t="s">
        <v>12</v>
      </c>
      <c r="B105" s="396"/>
      <c r="C105" s="397"/>
      <c r="D105" s="376"/>
      <c r="E105" s="400"/>
      <c r="F105" s="377"/>
      <c r="G105" s="377"/>
      <c r="H105" s="376"/>
      <c r="I105" s="374"/>
      <c r="J105" s="377"/>
      <c r="K105" s="377"/>
      <c r="L105" s="376"/>
      <c r="M105" s="374"/>
    </row>
    <row r="106" spans="1:13" x14ac:dyDescent="0.2">
      <c r="A106" s="694" t="s">
        <v>13</v>
      </c>
      <c r="B106" s="396"/>
      <c r="C106" s="397"/>
      <c r="D106" s="376"/>
      <c r="E106" s="400"/>
      <c r="F106" s="377"/>
      <c r="G106" s="377"/>
      <c r="H106" s="376"/>
      <c r="I106" s="374"/>
      <c r="J106" s="377"/>
      <c r="K106" s="377"/>
      <c r="L106" s="376"/>
      <c r="M106" s="374"/>
    </row>
    <row r="107" spans="1:13" ht="15.75" x14ac:dyDescent="0.2">
      <c r="A107" s="21" t="s">
        <v>402</v>
      </c>
      <c r="B107" s="379"/>
      <c r="C107" s="391"/>
      <c r="D107" s="376"/>
      <c r="E107" s="374"/>
      <c r="F107" s="379"/>
      <c r="G107" s="391"/>
      <c r="H107" s="376"/>
      <c r="I107" s="374"/>
      <c r="J107" s="368"/>
      <c r="K107" s="367"/>
      <c r="L107" s="376"/>
      <c r="M107" s="374"/>
    </row>
    <row r="108" spans="1:13" ht="15.75" x14ac:dyDescent="0.2">
      <c r="A108" s="21" t="s">
        <v>403</v>
      </c>
      <c r="B108" s="379"/>
      <c r="C108" s="379"/>
      <c r="D108" s="376"/>
      <c r="E108" s="374"/>
      <c r="F108" s="379"/>
      <c r="G108" s="379"/>
      <c r="H108" s="376"/>
      <c r="I108" s="374"/>
      <c r="J108" s="368"/>
      <c r="K108" s="367"/>
      <c r="L108" s="376"/>
      <c r="M108" s="374"/>
    </row>
    <row r="109" spans="1:13" ht="15.75" x14ac:dyDescent="0.2">
      <c r="A109" s="21" t="s">
        <v>404</v>
      </c>
      <c r="B109" s="379"/>
      <c r="C109" s="379"/>
      <c r="D109" s="376"/>
      <c r="E109" s="374"/>
      <c r="F109" s="379"/>
      <c r="G109" s="379"/>
      <c r="H109" s="376"/>
      <c r="I109" s="374"/>
      <c r="J109" s="368"/>
      <c r="K109" s="367"/>
      <c r="L109" s="376"/>
      <c r="M109" s="374"/>
    </row>
    <row r="110" spans="1:13" ht="15.75" x14ac:dyDescent="0.2">
      <c r="A110" s="21" t="s">
        <v>405</v>
      </c>
      <c r="B110" s="379"/>
      <c r="C110" s="379"/>
      <c r="D110" s="376"/>
      <c r="E110" s="374"/>
      <c r="F110" s="379"/>
      <c r="G110" s="379"/>
      <c r="H110" s="376"/>
      <c r="I110" s="374"/>
      <c r="J110" s="368"/>
      <c r="K110" s="367"/>
      <c r="L110" s="376"/>
      <c r="M110" s="374"/>
    </row>
    <row r="111" spans="1:13" ht="15.75" x14ac:dyDescent="0.2">
      <c r="A111" s="13" t="s">
        <v>384</v>
      </c>
      <c r="B111" s="375"/>
      <c r="C111" s="398"/>
      <c r="D111" s="376"/>
      <c r="E111" s="374"/>
      <c r="F111" s="375"/>
      <c r="G111" s="398"/>
      <c r="H111" s="376"/>
      <c r="I111" s="374"/>
      <c r="J111" s="370"/>
      <c r="K111" s="369"/>
      <c r="L111" s="376"/>
      <c r="M111" s="374"/>
    </row>
    <row r="112" spans="1:13" x14ac:dyDescent="0.2">
      <c r="A112" s="21" t="s">
        <v>9</v>
      </c>
      <c r="B112" s="379"/>
      <c r="C112" s="391"/>
      <c r="D112" s="376"/>
      <c r="E112" s="374"/>
      <c r="F112" s="379"/>
      <c r="G112" s="391"/>
      <c r="H112" s="376"/>
      <c r="I112" s="374"/>
      <c r="J112" s="368"/>
      <c r="K112" s="367"/>
      <c r="L112" s="376"/>
      <c r="M112" s="374"/>
    </row>
    <row r="113" spans="1:14" x14ac:dyDescent="0.2">
      <c r="A113" s="21" t="s">
        <v>10</v>
      </c>
      <c r="B113" s="379"/>
      <c r="C113" s="391"/>
      <c r="D113" s="376"/>
      <c r="E113" s="374"/>
      <c r="F113" s="379"/>
      <c r="G113" s="391"/>
      <c r="H113" s="376"/>
      <c r="I113" s="374"/>
      <c r="J113" s="368"/>
      <c r="K113" s="367"/>
      <c r="L113" s="376"/>
      <c r="M113" s="374"/>
    </row>
    <row r="114" spans="1:14" x14ac:dyDescent="0.2">
      <c r="A114" s="21" t="s">
        <v>26</v>
      </c>
      <c r="B114" s="379"/>
      <c r="C114" s="391"/>
      <c r="D114" s="376"/>
      <c r="E114" s="374"/>
      <c r="F114" s="379"/>
      <c r="G114" s="391"/>
      <c r="H114" s="376"/>
      <c r="I114" s="374"/>
      <c r="J114" s="368"/>
      <c r="K114" s="367"/>
      <c r="L114" s="376"/>
      <c r="M114" s="374"/>
    </row>
    <row r="115" spans="1:14" x14ac:dyDescent="0.2">
      <c r="A115" s="694" t="s">
        <v>15</v>
      </c>
      <c r="B115" s="377"/>
      <c r="C115" s="377"/>
      <c r="D115" s="376"/>
      <c r="E115" s="400"/>
      <c r="F115" s="377"/>
      <c r="G115" s="377"/>
      <c r="H115" s="376"/>
      <c r="I115" s="374"/>
      <c r="J115" s="377"/>
      <c r="K115" s="377"/>
      <c r="L115" s="376"/>
      <c r="M115" s="374"/>
    </row>
    <row r="116" spans="1:14" ht="15.75" x14ac:dyDescent="0.2">
      <c r="A116" s="21" t="s">
        <v>410</v>
      </c>
      <c r="B116" s="379"/>
      <c r="C116" s="379"/>
      <c r="D116" s="376"/>
      <c r="E116" s="374"/>
      <c r="F116" s="379"/>
      <c r="G116" s="379"/>
      <c r="H116" s="376"/>
      <c r="I116" s="374"/>
      <c r="J116" s="368"/>
      <c r="K116" s="367"/>
      <c r="L116" s="376"/>
      <c r="M116" s="374"/>
    </row>
    <row r="117" spans="1:14" ht="15.75" x14ac:dyDescent="0.2">
      <c r="A117" s="21" t="s">
        <v>411</v>
      </c>
      <c r="B117" s="379"/>
      <c r="C117" s="379"/>
      <c r="D117" s="376"/>
      <c r="E117" s="374"/>
      <c r="F117" s="379"/>
      <c r="G117" s="379"/>
      <c r="H117" s="376"/>
      <c r="I117" s="374"/>
      <c r="J117" s="368"/>
      <c r="K117" s="367"/>
      <c r="L117" s="376"/>
      <c r="M117" s="374"/>
    </row>
    <row r="118" spans="1:14" ht="15.75" x14ac:dyDescent="0.2">
      <c r="A118" s="21" t="s">
        <v>405</v>
      </c>
      <c r="B118" s="379"/>
      <c r="C118" s="379"/>
      <c r="D118" s="376"/>
      <c r="E118" s="374"/>
      <c r="F118" s="379"/>
      <c r="G118" s="379"/>
      <c r="H118" s="376"/>
      <c r="I118" s="374"/>
      <c r="J118" s="368"/>
      <c r="K118" s="367"/>
      <c r="L118" s="376"/>
      <c r="M118" s="374"/>
    </row>
    <row r="119" spans="1:14" ht="15.75" x14ac:dyDescent="0.2">
      <c r="A119" s="13" t="s">
        <v>385</v>
      </c>
      <c r="B119" s="375"/>
      <c r="C119" s="398"/>
      <c r="D119" s="376"/>
      <c r="E119" s="374"/>
      <c r="F119" s="375"/>
      <c r="G119" s="398"/>
      <c r="H119" s="376"/>
      <c r="I119" s="374"/>
      <c r="J119" s="370"/>
      <c r="K119" s="369"/>
      <c r="L119" s="376"/>
      <c r="M119" s="374"/>
    </row>
    <row r="120" spans="1:14" x14ac:dyDescent="0.2">
      <c r="A120" s="21" t="s">
        <v>9</v>
      </c>
      <c r="B120" s="379"/>
      <c r="C120" s="391"/>
      <c r="D120" s="376"/>
      <c r="E120" s="374"/>
      <c r="F120" s="379"/>
      <c r="G120" s="391"/>
      <c r="H120" s="376"/>
      <c r="I120" s="374"/>
      <c r="J120" s="368"/>
      <c r="K120" s="367"/>
      <c r="L120" s="376"/>
      <c r="M120" s="374"/>
    </row>
    <row r="121" spans="1:14" x14ac:dyDescent="0.2">
      <c r="A121" s="21" t="s">
        <v>10</v>
      </c>
      <c r="B121" s="379"/>
      <c r="C121" s="391"/>
      <c r="D121" s="376"/>
      <c r="E121" s="374"/>
      <c r="F121" s="379"/>
      <c r="G121" s="391"/>
      <c r="H121" s="376"/>
      <c r="I121" s="374"/>
      <c r="J121" s="368"/>
      <c r="K121" s="367"/>
      <c r="L121" s="376"/>
      <c r="M121" s="374"/>
    </row>
    <row r="122" spans="1:14" x14ac:dyDescent="0.2">
      <c r="A122" s="21" t="s">
        <v>26</v>
      </c>
      <c r="B122" s="379"/>
      <c r="C122" s="391"/>
      <c r="D122" s="376"/>
      <c r="E122" s="374"/>
      <c r="F122" s="379"/>
      <c r="G122" s="391"/>
      <c r="H122" s="376"/>
      <c r="I122" s="374"/>
      <c r="J122" s="368"/>
      <c r="K122" s="367"/>
      <c r="L122" s="376"/>
      <c r="M122" s="374"/>
    </row>
    <row r="123" spans="1:14" x14ac:dyDescent="0.2">
      <c r="A123" s="694" t="s">
        <v>14</v>
      </c>
      <c r="B123" s="377"/>
      <c r="C123" s="377"/>
      <c r="D123" s="376"/>
      <c r="E123" s="400"/>
      <c r="F123" s="377"/>
      <c r="G123" s="377"/>
      <c r="H123" s="376"/>
      <c r="I123" s="374"/>
      <c r="J123" s="377"/>
      <c r="K123" s="377"/>
      <c r="L123" s="376"/>
      <c r="M123" s="374"/>
    </row>
    <row r="124" spans="1:14" ht="15.75" x14ac:dyDescent="0.2">
      <c r="A124" s="21" t="s">
        <v>412</v>
      </c>
      <c r="B124" s="379"/>
      <c r="C124" s="379"/>
      <c r="D124" s="376"/>
      <c r="E124" s="374"/>
      <c r="F124" s="379"/>
      <c r="G124" s="379"/>
      <c r="H124" s="376"/>
      <c r="I124" s="374"/>
      <c r="J124" s="368"/>
      <c r="K124" s="367"/>
      <c r="L124" s="376"/>
      <c r="M124" s="374"/>
    </row>
    <row r="125" spans="1:14" ht="15.75" x14ac:dyDescent="0.2">
      <c r="A125" s="21" t="s">
        <v>404</v>
      </c>
      <c r="B125" s="379"/>
      <c r="C125" s="379"/>
      <c r="D125" s="376"/>
      <c r="E125" s="374"/>
      <c r="F125" s="379"/>
      <c r="G125" s="379"/>
      <c r="H125" s="376"/>
      <c r="I125" s="374"/>
      <c r="J125" s="368"/>
      <c r="K125" s="367"/>
      <c r="L125" s="376"/>
      <c r="M125" s="374"/>
    </row>
    <row r="126" spans="1:14" ht="15.75" x14ac:dyDescent="0.2">
      <c r="A126" s="10" t="s">
        <v>405</v>
      </c>
      <c r="B126" s="388"/>
      <c r="C126" s="388"/>
      <c r="D126" s="380"/>
      <c r="E126" s="399"/>
      <c r="F126" s="388"/>
      <c r="G126" s="388"/>
      <c r="H126" s="380"/>
      <c r="I126" s="380"/>
      <c r="J126" s="389"/>
      <c r="K126" s="388"/>
      <c r="L126" s="380"/>
      <c r="M126" s="380"/>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360"/>
      <c r="C130" s="360"/>
      <c r="D130" s="360"/>
      <c r="E130" s="361"/>
      <c r="F130" s="360"/>
      <c r="G130" s="360"/>
      <c r="H130" s="360"/>
      <c r="I130" s="361"/>
      <c r="J130" s="360"/>
      <c r="K130" s="360"/>
      <c r="L130" s="360"/>
      <c r="M130" s="361"/>
    </row>
    <row r="131" spans="1:14" s="3" customFormat="1" x14ac:dyDescent="0.2">
      <c r="A131" s="143"/>
      <c r="B131" s="724" t="s">
        <v>0</v>
      </c>
      <c r="C131" s="725"/>
      <c r="D131" s="725"/>
      <c r="E131" s="358"/>
      <c r="F131" s="724" t="s">
        <v>1</v>
      </c>
      <c r="G131" s="725"/>
      <c r="H131" s="725"/>
      <c r="I131" s="359"/>
      <c r="J131" s="724" t="s">
        <v>2</v>
      </c>
      <c r="K131" s="725"/>
      <c r="L131" s="725"/>
      <c r="M131" s="359"/>
      <c r="N131" s="147"/>
    </row>
    <row r="132" spans="1:14" s="3" customFormat="1" x14ac:dyDescent="0.2">
      <c r="A132" s="140"/>
      <c r="B132" s="151" t="s">
        <v>372</v>
      </c>
      <c r="C132" s="151" t="s">
        <v>373</v>
      </c>
      <c r="D132" s="246" t="s">
        <v>3</v>
      </c>
      <c r="E132" s="306" t="s">
        <v>29</v>
      </c>
      <c r="F132" s="151" t="s">
        <v>372</v>
      </c>
      <c r="G132" s="151" t="s">
        <v>373</v>
      </c>
      <c r="H132" s="206" t="s">
        <v>3</v>
      </c>
      <c r="I132" s="306" t="s">
        <v>29</v>
      </c>
      <c r="J132" s="247" t="s">
        <v>372</v>
      </c>
      <c r="K132" s="247" t="s">
        <v>373</v>
      </c>
      <c r="L132" s="248" t="s">
        <v>3</v>
      </c>
      <c r="M132" s="161" t="s">
        <v>29</v>
      </c>
      <c r="N132" s="147"/>
    </row>
    <row r="133" spans="1:14" s="3" customFormat="1" x14ac:dyDescent="0.2">
      <c r="A133" s="692"/>
      <c r="B133" s="155"/>
      <c r="C133" s="155"/>
      <c r="D133" s="248" t="s">
        <v>4</v>
      </c>
      <c r="E133" s="155" t="s">
        <v>30</v>
      </c>
      <c r="F133" s="160"/>
      <c r="G133" s="160"/>
      <c r="H133" s="206" t="s">
        <v>4</v>
      </c>
      <c r="I133" s="155" t="s">
        <v>30</v>
      </c>
      <c r="J133" s="155"/>
      <c r="K133" s="155"/>
      <c r="L133" s="149" t="s">
        <v>4</v>
      </c>
      <c r="M133" s="155" t="s">
        <v>30</v>
      </c>
      <c r="N133" s="147"/>
    </row>
    <row r="134" spans="1:14" s="3" customFormat="1" ht="15.75" x14ac:dyDescent="0.2">
      <c r="A134" s="14" t="s">
        <v>406</v>
      </c>
      <c r="B134" s="369"/>
      <c r="C134" s="370"/>
      <c r="D134" s="373"/>
      <c r="E134" s="374"/>
      <c r="F134" s="364"/>
      <c r="G134" s="365"/>
      <c r="H134" s="401"/>
      <c r="I134" s="374"/>
      <c r="J134" s="382"/>
      <c r="K134" s="382"/>
      <c r="L134" s="373"/>
      <c r="M134" s="374"/>
      <c r="N134" s="147"/>
    </row>
    <row r="135" spans="1:14" s="3" customFormat="1" ht="15.75" x14ac:dyDescent="0.2">
      <c r="A135" s="13" t="s">
        <v>409</v>
      </c>
      <c r="B135" s="369"/>
      <c r="C135" s="370"/>
      <c r="D135" s="376"/>
      <c r="E135" s="374"/>
      <c r="F135" s="369"/>
      <c r="G135" s="370"/>
      <c r="H135" s="402"/>
      <c r="I135" s="374"/>
      <c r="J135" s="375"/>
      <c r="K135" s="375"/>
      <c r="L135" s="376"/>
      <c r="M135" s="374"/>
      <c r="N135" s="147"/>
    </row>
    <row r="136" spans="1:14" s="3" customFormat="1" ht="15.75" x14ac:dyDescent="0.2">
      <c r="A136" s="13" t="s">
        <v>407</v>
      </c>
      <c r="B136" s="369"/>
      <c r="C136" s="370"/>
      <c r="D136" s="376"/>
      <c r="E136" s="374"/>
      <c r="F136" s="369"/>
      <c r="G136" s="370"/>
      <c r="H136" s="402"/>
      <c r="I136" s="374"/>
      <c r="J136" s="375"/>
      <c r="K136" s="375"/>
      <c r="L136" s="376"/>
      <c r="M136" s="374"/>
      <c r="N136" s="147"/>
    </row>
    <row r="137" spans="1:14" s="3" customFormat="1" ht="15.75" x14ac:dyDescent="0.2">
      <c r="A137" s="41" t="s">
        <v>413</v>
      </c>
      <c r="B137" s="371"/>
      <c r="C137" s="372"/>
      <c r="D137" s="380"/>
      <c r="E137" s="399"/>
      <c r="F137" s="371"/>
      <c r="G137" s="372"/>
      <c r="H137" s="403"/>
      <c r="I137" s="399"/>
      <c r="J137" s="381"/>
      <c r="K137" s="381"/>
      <c r="L137" s="380"/>
      <c r="M137" s="380"/>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13">
    <mergeCell ref="J131:L131"/>
    <mergeCell ref="F131:H131"/>
    <mergeCell ref="B131:D131"/>
    <mergeCell ref="J63:L63"/>
    <mergeCell ref="F63:H63"/>
    <mergeCell ref="B63:D63"/>
    <mergeCell ref="B44:D44"/>
    <mergeCell ref="J19:L19"/>
    <mergeCell ref="F19:H19"/>
    <mergeCell ref="B19:D19"/>
    <mergeCell ref="J4:L4"/>
    <mergeCell ref="F4:H4"/>
    <mergeCell ref="B4:D4"/>
  </mergeCells>
  <conditionalFormatting sqref="B50:C52">
    <cfRule type="expression" dxfId="1373" priority="132">
      <formula>kvartal &lt; 4</formula>
    </cfRule>
  </conditionalFormatting>
  <conditionalFormatting sqref="B69">
    <cfRule type="expression" dxfId="1372" priority="100">
      <formula>kvartal &lt; 4</formula>
    </cfRule>
  </conditionalFormatting>
  <conditionalFormatting sqref="C69">
    <cfRule type="expression" dxfId="1371" priority="99">
      <formula>kvartal &lt; 4</formula>
    </cfRule>
  </conditionalFormatting>
  <conditionalFormatting sqref="B72">
    <cfRule type="expression" dxfId="1370" priority="98">
      <formula>kvartal &lt; 4</formula>
    </cfRule>
  </conditionalFormatting>
  <conditionalFormatting sqref="C72">
    <cfRule type="expression" dxfId="1369" priority="97">
      <formula>kvartal &lt; 4</formula>
    </cfRule>
  </conditionalFormatting>
  <conditionalFormatting sqref="B80">
    <cfRule type="expression" dxfId="1368" priority="96">
      <formula>kvartal &lt; 4</formula>
    </cfRule>
  </conditionalFormatting>
  <conditionalFormatting sqref="C80">
    <cfRule type="expression" dxfId="1367" priority="95">
      <formula>kvartal &lt; 4</formula>
    </cfRule>
  </conditionalFormatting>
  <conditionalFormatting sqref="B83">
    <cfRule type="expression" dxfId="1366" priority="94">
      <formula>kvartal &lt; 4</formula>
    </cfRule>
  </conditionalFormatting>
  <conditionalFormatting sqref="C83">
    <cfRule type="expression" dxfId="1365" priority="93">
      <formula>kvartal &lt; 4</formula>
    </cfRule>
  </conditionalFormatting>
  <conditionalFormatting sqref="B90">
    <cfRule type="expression" dxfId="1364" priority="84">
      <formula>kvartal &lt; 4</formula>
    </cfRule>
  </conditionalFormatting>
  <conditionalFormatting sqref="C90">
    <cfRule type="expression" dxfId="1363" priority="83">
      <formula>kvartal &lt; 4</formula>
    </cfRule>
  </conditionalFormatting>
  <conditionalFormatting sqref="B93">
    <cfRule type="expression" dxfId="1362" priority="82">
      <formula>kvartal &lt; 4</formula>
    </cfRule>
  </conditionalFormatting>
  <conditionalFormatting sqref="C93">
    <cfRule type="expression" dxfId="1361" priority="81">
      <formula>kvartal &lt; 4</formula>
    </cfRule>
  </conditionalFormatting>
  <conditionalFormatting sqref="B101">
    <cfRule type="expression" dxfId="1360" priority="80">
      <formula>kvartal &lt; 4</formula>
    </cfRule>
  </conditionalFormatting>
  <conditionalFormatting sqref="C101">
    <cfRule type="expression" dxfId="1359" priority="79">
      <formula>kvartal &lt; 4</formula>
    </cfRule>
  </conditionalFormatting>
  <conditionalFormatting sqref="B104">
    <cfRule type="expression" dxfId="1358" priority="78">
      <formula>kvartal &lt; 4</formula>
    </cfRule>
  </conditionalFormatting>
  <conditionalFormatting sqref="C104">
    <cfRule type="expression" dxfId="1357" priority="77">
      <formula>kvartal &lt; 4</formula>
    </cfRule>
  </conditionalFormatting>
  <conditionalFormatting sqref="B115">
    <cfRule type="expression" dxfId="1356" priority="76">
      <formula>kvartal &lt; 4</formula>
    </cfRule>
  </conditionalFormatting>
  <conditionalFormatting sqref="C115">
    <cfRule type="expression" dxfId="1355" priority="75">
      <formula>kvartal &lt; 4</formula>
    </cfRule>
  </conditionalFormatting>
  <conditionalFormatting sqref="B123">
    <cfRule type="expression" dxfId="1354" priority="74">
      <formula>kvartal &lt; 4</formula>
    </cfRule>
  </conditionalFormatting>
  <conditionalFormatting sqref="C123">
    <cfRule type="expression" dxfId="1353" priority="73">
      <formula>kvartal &lt; 4</formula>
    </cfRule>
  </conditionalFormatting>
  <conditionalFormatting sqref="F70">
    <cfRule type="expression" dxfId="1352" priority="72">
      <formula>kvartal &lt; 4</formula>
    </cfRule>
  </conditionalFormatting>
  <conditionalFormatting sqref="G70">
    <cfRule type="expression" dxfId="1351" priority="71">
      <formula>kvartal &lt; 4</formula>
    </cfRule>
  </conditionalFormatting>
  <conditionalFormatting sqref="F71:G71">
    <cfRule type="expression" dxfId="1350" priority="70">
      <formula>kvartal &lt; 4</formula>
    </cfRule>
  </conditionalFormatting>
  <conditionalFormatting sqref="F73:G74">
    <cfRule type="expression" dxfId="1349" priority="69">
      <formula>kvartal &lt; 4</formula>
    </cfRule>
  </conditionalFormatting>
  <conditionalFormatting sqref="F81:G82">
    <cfRule type="expression" dxfId="1348" priority="68">
      <formula>kvartal &lt; 4</formula>
    </cfRule>
  </conditionalFormatting>
  <conditionalFormatting sqref="F84:G85">
    <cfRule type="expression" dxfId="1347" priority="67">
      <formula>kvartal &lt; 4</formula>
    </cfRule>
  </conditionalFormatting>
  <conditionalFormatting sqref="F91:G92">
    <cfRule type="expression" dxfId="1346" priority="62">
      <formula>kvartal &lt; 4</formula>
    </cfRule>
  </conditionalFormatting>
  <conditionalFormatting sqref="F94:G95">
    <cfRule type="expression" dxfId="1345" priority="61">
      <formula>kvartal &lt; 4</formula>
    </cfRule>
  </conditionalFormatting>
  <conditionalFormatting sqref="F102:G103">
    <cfRule type="expression" dxfId="1344" priority="60">
      <formula>kvartal &lt; 4</formula>
    </cfRule>
  </conditionalFormatting>
  <conditionalFormatting sqref="F105:G106">
    <cfRule type="expression" dxfId="1343" priority="59">
      <formula>kvartal &lt; 4</formula>
    </cfRule>
  </conditionalFormatting>
  <conditionalFormatting sqref="F115">
    <cfRule type="expression" dxfId="1342" priority="58">
      <formula>kvartal &lt; 4</formula>
    </cfRule>
  </conditionalFormatting>
  <conditionalFormatting sqref="G115">
    <cfRule type="expression" dxfId="1341" priority="57">
      <formula>kvartal &lt; 4</formula>
    </cfRule>
  </conditionalFormatting>
  <conditionalFormatting sqref="F123:G123">
    <cfRule type="expression" dxfId="1340" priority="56">
      <formula>kvartal &lt; 4</formula>
    </cfRule>
  </conditionalFormatting>
  <conditionalFormatting sqref="F69:G69">
    <cfRule type="expression" dxfId="1339" priority="55">
      <formula>kvartal &lt; 4</formula>
    </cfRule>
  </conditionalFormatting>
  <conditionalFormatting sqref="F72:G72">
    <cfRule type="expression" dxfId="1338" priority="54">
      <formula>kvartal &lt; 4</formula>
    </cfRule>
  </conditionalFormatting>
  <conditionalFormatting sqref="F80:G80">
    <cfRule type="expression" dxfId="1337" priority="53">
      <formula>kvartal &lt; 4</formula>
    </cfRule>
  </conditionalFormatting>
  <conditionalFormatting sqref="F83:G83">
    <cfRule type="expression" dxfId="1336" priority="52">
      <formula>kvartal &lt; 4</formula>
    </cfRule>
  </conditionalFormatting>
  <conditionalFormatting sqref="F90:G90">
    <cfRule type="expression" dxfId="1335" priority="46">
      <formula>kvartal &lt; 4</formula>
    </cfRule>
  </conditionalFormatting>
  <conditionalFormatting sqref="F93">
    <cfRule type="expression" dxfId="1334" priority="45">
      <formula>kvartal &lt; 4</formula>
    </cfRule>
  </conditionalFormatting>
  <conditionalFormatting sqref="G93">
    <cfRule type="expression" dxfId="1333" priority="44">
      <formula>kvartal &lt; 4</formula>
    </cfRule>
  </conditionalFormatting>
  <conditionalFormatting sqref="F101">
    <cfRule type="expression" dxfId="1332" priority="43">
      <formula>kvartal &lt; 4</formula>
    </cfRule>
  </conditionalFormatting>
  <conditionalFormatting sqref="G101">
    <cfRule type="expression" dxfId="1331" priority="42">
      <formula>kvartal &lt; 4</formula>
    </cfRule>
  </conditionalFormatting>
  <conditionalFormatting sqref="G104">
    <cfRule type="expression" dxfId="1330" priority="41">
      <formula>kvartal &lt; 4</formula>
    </cfRule>
  </conditionalFormatting>
  <conditionalFormatting sqref="F104">
    <cfRule type="expression" dxfId="1329" priority="40">
      <formula>kvartal &lt; 4</formula>
    </cfRule>
  </conditionalFormatting>
  <conditionalFormatting sqref="J69:K73">
    <cfRule type="expression" dxfId="1328" priority="39">
      <formula>kvartal &lt; 4</formula>
    </cfRule>
  </conditionalFormatting>
  <conditionalFormatting sqref="J74:K74">
    <cfRule type="expression" dxfId="1327" priority="38">
      <formula>kvartal &lt; 4</formula>
    </cfRule>
  </conditionalFormatting>
  <conditionalFormatting sqref="J80:K85">
    <cfRule type="expression" dxfId="1326" priority="37">
      <formula>kvartal &lt; 4</formula>
    </cfRule>
  </conditionalFormatting>
  <conditionalFormatting sqref="J90:K95">
    <cfRule type="expression" dxfId="1325" priority="34">
      <formula>kvartal &lt; 4</formula>
    </cfRule>
  </conditionalFormatting>
  <conditionalFormatting sqref="J101:K106">
    <cfRule type="expression" dxfId="1324" priority="33">
      <formula>kvartal &lt; 4</formula>
    </cfRule>
  </conditionalFormatting>
  <conditionalFormatting sqref="J115:K115">
    <cfRule type="expression" dxfId="1323" priority="32">
      <formula>kvartal &lt; 4</formula>
    </cfRule>
  </conditionalFormatting>
  <conditionalFormatting sqref="J123:K123">
    <cfRule type="expression" dxfId="1322" priority="31">
      <formula>kvartal &lt; 4</formula>
    </cfRule>
  </conditionalFormatting>
  <conditionalFormatting sqref="A50:A52">
    <cfRule type="expression" dxfId="1321" priority="12">
      <formula>kvartal &lt; 4</formula>
    </cfRule>
  </conditionalFormatting>
  <conditionalFormatting sqref="A69:A74">
    <cfRule type="expression" dxfId="1320" priority="10">
      <formula>kvartal &lt; 4</formula>
    </cfRule>
  </conditionalFormatting>
  <conditionalFormatting sqref="A80:A85">
    <cfRule type="expression" dxfId="1319" priority="9">
      <formula>kvartal &lt; 4</formula>
    </cfRule>
  </conditionalFormatting>
  <conditionalFormatting sqref="A90:A95">
    <cfRule type="expression" dxfId="1318" priority="6">
      <formula>kvartal &lt; 4</formula>
    </cfRule>
  </conditionalFormatting>
  <conditionalFormatting sqref="A101:A106">
    <cfRule type="expression" dxfId="1317" priority="5">
      <formula>kvartal &lt; 4</formula>
    </cfRule>
  </conditionalFormatting>
  <conditionalFormatting sqref="A115">
    <cfRule type="expression" dxfId="1316" priority="4">
      <formula>kvartal &lt; 4</formula>
    </cfRule>
  </conditionalFormatting>
  <conditionalFormatting sqref="A123">
    <cfRule type="expression" dxfId="1315" priority="3">
      <formula>kvartal &lt; 4</formula>
    </cfRule>
  </conditionalFormatting>
  <pageMargins left="0.70866141732283472" right="0.70866141732283472" top="0.78740157480314965" bottom="0.78740157480314965" header="0.31496062992125984" footer="0.31496062992125984"/>
  <pageSetup paperSize="9" scale="55" orientation="portrait" r:id="rId1"/>
  <rowBreaks count="1" manualBreakCount="1">
    <brk id="59"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8"/>
  <dimension ref="A1:N144"/>
  <sheetViews>
    <sheetView showGridLines="0" topLeftCell="A88" zoomScale="90" zoomScaleNormal="90" workbookViewId="0">
      <selection activeCell="C119" sqref="C119"/>
    </sheetView>
  </sheetViews>
  <sheetFormatPr baseColWidth="10" defaultColWidth="11.42578125" defaultRowHeight="12.75" x14ac:dyDescent="0.2"/>
  <cols>
    <col min="1" max="1" width="41.5703125" style="148" customWidth="1"/>
    <col min="2" max="2" width="10.85546875" style="148" customWidth="1"/>
    <col min="3" max="3" width="11" style="148" customWidth="1"/>
    <col min="4" max="5" width="8.7109375" style="148" customWidth="1"/>
    <col min="6" max="7" width="10.85546875" style="148" customWidth="1"/>
    <col min="8" max="9" width="8.7109375" style="148" customWidth="1"/>
    <col min="10" max="11" width="10.85546875" style="148" customWidth="1"/>
    <col min="12" max="13" width="8.7109375" style="148" customWidth="1"/>
    <col min="14" max="14" width="11.42578125" style="148"/>
    <col min="15" max="16384" width="11.42578125" style="1"/>
  </cols>
  <sheetData>
    <row r="1" spans="1:14" x14ac:dyDescent="0.2">
      <c r="A1" s="171" t="s">
        <v>130</v>
      </c>
      <c r="B1" s="695">
        <v>34</v>
      </c>
      <c r="C1" s="250" t="s">
        <v>88</v>
      </c>
      <c r="D1" s="26"/>
      <c r="E1" s="26"/>
      <c r="F1" s="26"/>
      <c r="G1" s="26"/>
      <c r="H1" s="26"/>
      <c r="I1" s="26"/>
      <c r="J1" s="26"/>
      <c r="K1" s="26"/>
      <c r="L1" s="26"/>
      <c r="M1" s="26"/>
    </row>
    <row r="2" spans="1:14" ht="15.75" x14ac:dyDescent="0.25">
      <c r="A2" s="164" t="s">
        <v>28</v>
      </c>
      <c r="B2" s="727"/>
      <c r="C2" s="727"/>
      <c r="D2" s="727"/>
      <c r="E2" s="407"/>
      <c r="F2" s="727"/>
      <c r="G2" s="727"/>
      <c r="H2" s="727"/>
      <c r="I2" s="407"/>
      <c r="J2" s="727"/>
      <c r="K2" s="727"/>
      <c r="L2" s="727"/>
      <c r="M2" s="407"/>
    </row>
    <row r="3" spans="1:14" ht="15.75" x14ac:dyDescent="0.25">
      <c r="A3" s="162"/>
      <c r="B3" s="407"/>
      <c r="C3" s="407"/>
      <c r="D3" s="407"/>
      <c r="E3" s="407"/>
      <c r="F3" s="407"/>
      <c r="G3" s="407"/>
      <c r="H3" s="407"/>
      <c r="I3" s="407"/>
      <c r="J3" s="407"/>
      <c r="K3" s="407"/>
      <c r="L3" s="407"/>
      <c r="M3" s="407"/>
    </row>
    <row r="4" spans="1:14" x14ac:dyDescent="0.2">
      <c r="A4" s="143"/>
      <c r="B4" s="724" t="s">
        <v>0</v>
      </c>
      <c r="C4" s="725"/>
      <c r="D4" s="725"/>
      <c r="E4" s="406"/>
      <c r="F4" s="724" t="s">
        <v>1</v>
      </c>
      <c r="G4" s="725"/>
      <c r="H4" s="725"/>
      <c r="I4" s="409"/>
      <c r="J4" s="724" t="s">
        <v>2</v>
      </c>
      <c r="K4" s="725"/>
      <c r="L4" s="725"/>
      <c r="M4" s="409"/>
    </row>
    <row r="5" spans="1:14" x14ac:dyDescent="0.2">
      <c r="A5" s="157"/>
      <c r="B5" s="151" t="s">
        <v>372</v>
      </c>
      <c r="C5" s="151" t="s">
        <v>373</v>
      </c>
      <c r="D5" s="246" t="s">
        <v>3</v>
      </c>
      <c r="E5" s="306" t="s">
        <v>29</v>
      </c>
      <c r="F5" s="151" t="s">
        <v>372</v>
      </c>
      <c r="G5" s="151" t="s">
        <v>373</v>
      </c>
      <c r="H5" s="246" t="s">
        <v>3</v>
      </c>
      <c r="I5" s="161" t="s">
        <v>29</v>
      </c>
      <c r="J5" s="151" t="s">
        <v>372</v>
      </c>
      <c r="K5" s="151" t="s">
        <v>373</v>
      </c>
      <c r="L5" s="246" t="s">
        <v>3</v>
      </c>
      <c r="M5" s="161" t="s">
        <v>29</v>
      </c>
    </row>
    <row r="6" spans="1:14" x14ac:dyDescent="0.2">
      <c r="A6" s="691"/>
      <c r="B6" s="155"/>
      <c r="C6" s="155"/>
      <c r="D6" s="248" t="s">
        <v>4</v>
      </c>
      <c r="E6" s="155" t="s">
        <v>30</v>
      </c>
      <c r="F6" s="160"/>
      <c r="G6" s="160"/>
      <c r="H6" s="246" t="s">
        <v>4</v>
      </c>
      <c r="I6" s="155" t="s">
        <v>30</v>
      </c>
      <c r="J6" s="160"/>
      <c r="K6" s="160"/>
      <c r="L6" s="246" t="s">
        <v>4</v>
      </c>
      <c r="M6" s="155" t="s">
        <v>30</v>
      </c>
    </row>
    <row r="7" spans="1:14" ht="15.75" x14ac:dyDescent="0.2">
      <c r="A7" s="14" t="s">
        <v>23</v>
      </c>
      <c r="B7" s="307">
        <v>131210.601</v>
      </c>
      <c r="C7" s="308">
        <v>139794.40100000001</v>
      </c>
      <c r="D7" s="352">
        <f t="shared" ref="D7:D10" si="0">IF(B7=0, "    ---- ", IF(ABS(ROUND(100/B7*C7-100,1))&lt;999,ROUND(100/B7*C7-100,1),IF(ROUND(100/B7*C7-100,1)&gt;999,999,-999)))</f>
        <v>6.5</v>
      </c>
      <c r="E7" s="11">
        <f>IFERROR(100/'Skjema total MA'!C7*C7,0)</f>
        <v>5.4682280190211214</v>
      </c>
      <c r="F7" s="307">
        <v>215239.948</v>
      </c>
      <c r="G7" s="308">
        <v>185800.174</v>
      </c>
      <c r="H7" s="352">
        <f>IF(F7=0, "    ---- ", IF(ABS(ROUND(100/F7*G7-100,1))&lt;999,ROUND(100/F7*G7-100,1),IF(ROUND(100/F7*G7-100,1)&gt;999,999,-999)))</f>
        <v>-13.7</v>
      </c>
      <c r="I7" s="159">
        <f>IFERROR(100/'Skjema total MA'!F7*G7,0)</f>
        <v>4.9937796245919532</v>
      </c>
      <c r="J7" s="309">
        <f t="shared" ref="J7:K12" si="1">SUM(B7,F7)</f>
        <v>346450.549</v>
      </c>
      <c r="K7" s="310">
        <f t="shared" si="1"/>
        <v>325594.57500000001</v>
      </c>
      <c r="L7" s="428">
        <f>IF(J7=0, "    ---- ", IF(ABS(ROUND(100/J7*K7-100,1))&lt;999,ROUND(100/J7*K7-100,1),IF(ROUND(100/J7*K7-100,1)&gt;999,999,-999)))</f>
        <v>-6</v>
      </c>
      <c r="M7" s="11">
        <f>IFERROR(100/'Skjema total MA'!I7*K7,0)</f>
        <v>5.1870084612736083</v>
      </c>
    </row>
    <row r="8" spans="1:14" ht="15.75" x14ac:dyDescent="0.2">
      <c r="A8" s="21" t="s">
        <v>25</v>
      </c>
      <c r="B8" s="283">
        <v>66155.111999999994</v>
      </c>
      <c r="C8" s="284">
        <v>67822.025999999998</v>
      </c>
      <c r="D8" s="165">
        <f t="shared" si="0"/>
        <v>2.5</v>
      </c>
      <c r="E8" s="27">
        <f>IFERROR(100/'Skjema total MA'!C8*C8,0)</f>
        <v>4.2821901184797619</v>
      </c>
      <c r="F8" s="287"/>
      <c r="G8" s="288"/>
      <c r="H8" s="165"/>
      <c r="I8" s="175">
        <f>IFERROR(100/'Skjema total MA'!F8*G8,0)</f>
        <v>0</v>
      </c>
      <c r="J8" s="234">
        <f t="shared" si="1"/>
        <v>66155.111999999994</v>
      </c>
      <c r="K8" s="289">
        <f t="shared" si="1"/>
        <v>67822.025999999998</v>
      </c>
      <c r="L8" s="256"/>
      <c r="M8" s="27">
        <f>IFERROR(100/'Skjema total MA'!I8*K8,0)</f>
        <v>4.2821901184797619</v>
      </c>
    </row>
    <row r="9" spans="1:14" ht="15.75" x14ac:dyDescent="0.2">
      <c r="A9" s="21" t="s">
        <v>24</v>
      </c>
      <c r="B9" s="283">
        <v>39685.660000000003</v>
      </c>
      <c r="C9" s="284">
        <v>37297.317999999999</v>
      </c>
      <c r="D9" s="165">
        <f t="shared" si="0"/>
        <v>-6</v>
      </c>
      <c r="E9" s="27">
        <f>IFERROR(100/'Skjema total MA'!C9*C9,0)</f>
        <v>6.1749082991228752</v>
      </c>
      <c r="F9" s="287"/>
      <c r="G9" s="288"/>
      <c r="H9" s="165"/>
      <c r="I9" s="175">
        <f>IFERROR(100/'Skjema total MA'!F9*G9,0)</f>
        <v>0</v>
      </c>
      <c r="J9" s="234">
        <f t="shared" si="1"/>
        <v>39685.660000000003</v>
      </c>
      <c r="K9" s="289">
        <f t="shared" si="1"/>
        <v>37297.317999999999</v>
      </c>
      <c r="L9" s="256"/>
      <c r="M9" s="27">
        <f>IFERROR(100/'Skjema total MA'!I9*K9,0)</f>
        <v>6.1749082991228752</v>
      </c>
    </row>
    <row r="10" spans="1:14" ht="15.75" x14ac:dyDescent="0.2">
      <c r="A10" s="13" t="s">
        <v>383</v>
      </c>
      <c r="B10" s="311">
        <v>333522.28200000001</v>
      </c>
      <c r="C10" s="312">
        <v>330742.53000000003</v>
      </c>
      <c r="D10" s="170">
        <f t="shared" si="0"/>
        <v>-0.8</v>
      </c>
      <c r="E10" s="11">
        <f>IFERROR(100/'Skjema total MA'!C10*C10,0)</f>
        <v>1.5340975130413761</v>
      </c>
      <c r="F10" s="311">
        <v>2293404.284</v>
      </c>
      <c r="G10" s="312">
        <v>2553375.2420000001</v>
      </c>
      <c r="H10" s="170">
        <f>IF(F10=0, "    ---- ", IF(ABS(ROUND(100/F10*G10-100,1))&lt;999,ROUND(100/F10*G10-100,1),IF(ROUND(100/F10*G10-100,1)&gt;999,999,-999)))</f>
        <v>11.3</v>
      </c>
      <c r="I10" s="159">
        <f>IFERROR(100/'Skjema total MA'!F10*G10,0)</f>
        <v>5.8969740859420945</v>
      </c>
      <c r="J10" s="309">
        <f t="shared" si="1"/>
        <v>2626926.5660000001</v>
      </c>
      <c r="K10" s="310">
        <f t="shared" si="1"/>
        <v>2884117.7719999999</v>
      </c>
      <c r="L10" s="429">
        <f>IF(J10=0, "    ---- ", IF(ABS(ROUND(100/J10*K10-100,1))&lt;999,ROUND(100/J10*K10-100,1),IF(ROUND(100/J10*K10-100,1)&gt;999,999,-999)))</f>
        <v>9.8000000000000007</v>
      </c>
      <c r="M10" s="11">
        <f>IFERROR(100/'Skjema total MA'!I10*K10,0)</f>
        <v>4.4467383806902374</v>
      </c>
    </row>
    <row r="11" spans="1:14" s="43" customFormat="1" ht="15.75" x14ac:dyDescent="0.2">
      <c r="A11" s="13" t="s">
        <v>384</v>
      </c>
      <c r="B11" s="311"/>
      <c r="C11" s="312"/>
      <c r="D11" s="170"/>
      <c r="E11" s="11"/>
      <c r="F11" s="311">
        <v>51527.059000000001</v>
      </c>
      <c r="G11" s="312">
        <v>6022.9170000000004</v>
      </c>
      <c r="H11" s="170">
        <f>IF(F11=0, "    ---- ", IF(ABS(ROUND(100/F11*G11-100,1))&lt;999,ROUND(100/F11*G11-100,1),IF(ROUND(100/F11*G11-100,1)&gt;999,999,-999)))</f>
        <v>-88.3</v>
      </c>
      <c r="I11" s="159">
        <f>IFERROR(100/'Skjema total MA'!F11*G11,0)</f>
        <v>4.3586990912638042</v>
      </c>
      <c r="J11" s="309">
        <f t="shared" si="1"/>
        <v>51527.059000000001</v>
      </c>
      <c r="K11" s="310">
        <f t="shared" si="1"/>
        <v>6022.9170000000004</v>
      </c>
      <c r="L11" s="429">
        <f>IF(J11=0, "    ---- ", IF(ABS(ROUND(100/J11*K11-100,1))&lt;999,ROUND(100/J11*K11-100,1),IF(ROUND(100/J11*K11-100,1)&gt;999,999,-999)))</f>
        <v>-88.3</v>
      </c>
      <c r="M11" s="11">
        <f>IFERROR(100/'Skjema total MA'!I11*K11,0)</f>
        <v>4.170893252002176</v>
      </c>
      <c r="N11" s="142"/>
    </row>
    <row r="12" spans="1:14" s="43" customFormat="1" ht="15.75" x14ac:dyDescent="0.2">
      <c r="A12" s="41" t="s">
        <v>385</v>
      </c>
      <c r="B12" s="313"/>
      <c r="C12" s="314"/>
      <c r="D12" s="168"/>
      <c r="E12" s="36"/>
      <c r="F12" s="313">
        <v>13145.252</v>
      </c>
      <c r="G12" s="314">
        <v>16977.019</v>
      </c>
      <c r="H12" s="168">
        <f>IF(F12=0, "    ---- ", IF(ABS(ROUND(100/F12*G12-100,1))&lt;999,ROUND(100/F12*G12-100,1),IF(ROUND(100/F12*G12-100,1)&gt;999,999,-999)))</f>
        <v>29.1</v>
      </c>
      <c r="I12" s="168">
        <f>IFERROR(100/'Skjema total MA'!F12*G12,0)</f>
        <v>13.00779391529842</v>
      </c>
      <c r="J12" s="315">
        <f t="shared" si="1"/>
        <v>13145.252</v>
      </c>
      <c r="K12" s="316">
        <f t="shared" si="1"/>
        <v>16977.019</v>
      </c>
      <c r="L12" s="430">
        <f>IF(J12=0, "    ---- ", IF(ABS(ROUND(100/J12*K12-100,1))&lt;999,ROUND(100/J12*K12-100,1),IF(ROUND(100/J12*K12-100,1)&gt;999,999,-999)))</f>
        <v>29.1</v>
      </c>
      <c r="M12" s="36">
        <f>IFERROR(100/'Skjema total MA'!I12*K12,0)</f>
        <v>13.010784574690813</v>
      </c>
      <c r="N12" s="142"/>
    </row>
    <row r="13" spans="1:14" s="43" customFormat="1" x14ac:dyDescent="0.2">
      <c r="A13" s="167"/>
      <c r="B13" s="144"/>
      <c r="C13" s="33"/>
      <c r="D13" s="158"/>
      <c r="E13" s="158"/>
      <c r="F13" s="144"/>
      <c r="G13" s="33"/>
      <c r="H13" s="158"/>
      <c r="I13" s="158"/>
      <c r="J13" s="48"/>
      <c r="K13" s="48"/>
      <c r="L13" s="158"/>
      <c r="M13" s="158"/>
      <c r="N13" s="142"/>
    </row>
    <row r="14" spans="1:14" x14ac:dyDescent="0.2">
      <c r="A14" s="152" t="s">
        <v>271</v>
      </c>
      <c r="B14" s="26"/>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268</v>
      </c>
      <c r="B17" s="156"/>
      <c r="C17" s="156"/>
      <c r="D17" s="150"/>
      <c r="E17" s="150"/>
      <c r="F17" s="156"/>
      <c r="G17" s="156"/>
      <c r="H17" s="156"/>
      <c r="I17" s="156"/>
      <c r="J17" s="156"/>
      <c r="K17" s="156"/>
      <c r="L17" s="156"/>
      <c r="M17" s="156"/>
    </row>
    <row r="18" spans="1:14" ht="15.75" x14ac:dyDescent="0.25">
      <c r="B18" s="728"/>
      <c r="C18" s="728"/>
      <c r="D18" s="728"/>
      <c r="E18" s="407"/>
      <c r="F18" s="728"/>
      <c r="G18" s="728"/>
      <c r="H18" s="728"/>
      <c r="I18" s="407"/>
      <c r="J18" s="728"/>
      <c r="K18" s="728"/>
      <c r="L18" s="728"/>
      <c r="M18" s="407"/>
    </row>
    <row r="19" spans="1:14" x14ac:dyDescent="0.2">
      <c r="A19" s="143"/>
      <c r="B19" s="724" t="s">
        <v>0</v>
      </c>
      <c r="C19" s="725"/>
      <c r="D19" s="725"/>
      <c r="E19" s="406"/>
      <c r="F19" s="724" t="s">
        <v>1</v>
      </c>
      <c r="G19" s="725"/>
      <c r="H19" s="725"/>
      <c r="I19" s="409"/>
      <c r="J19" s="724" t="s">
        <v>2</v>
      </c>
      <c r="K19" s="725"/>
      <c r="L19" s="725"/>
      <c r="M19" s="409"/>
    </row>
    <row r="20" spans="1:14" x14ac:dyDescent="0.2">
      <c r="A20" s="140" t="s">
        <v>5</v>
      </c>
      <c r="B20" s="243" t="s">
        <v>372</v>
      </c>
      <c r="C20" s="243" t="s">
        <v>373</v>
      </c>
      <c r="D20" s="161" t="s">
        <v>3</v>
      </c>
      <c r="E20" s="306" t="s">
        <v>29</v>
      </c>
      <c r="F20" s="243" t="s">
        <v>372</v>
      </c>
      <c r="G20" s="243" t="s">
        <v>373</v>
      </c>
      <c r="H20" s="161" t="s">
        <v>3</v>
      </c>
      <c r="I20" s="161" t="s">
        <v>29</v>
      </c>
      <c r="J20" s="243" t="s">
        <v>372</v>
      </c>
      <c r="K20" s="243" t="s">
        <v>373</v>
      </c>
      <c r="L20" s="161" t="s">
        <v>3</v>
      </c>
      <c r="M20" s="161" t="s">
        <v>29</v>
      </c>
    </row>
    <row r="21" spans="1:14" x14ac:dyDescent="0.2">
      <c r="A21" s="692"/>
      <c r="B21" s="155"/>
      <c r="C21" s="155"/>
      <c r="D21" s="248" t="s">
        <v>4</v>
      </c>
      <c r="E21" s="417" t="s">
        <v>30</v>
      </c>
      <c r="F21" s="160"/>
      <c r="G21" s="160"/>
      <c r="H21" s="246" t="s">
        <v>4</v>
      </c>
      <c r="I21" s="155" t="s">
        <v>30</v>
      </c>
      <c r="J21" s="160"/>
      <c r="K21" s="160"/>
      <c r="L21" s="155" t="s">
        <v>4</v>
      </c>
      <c r="M21" s="155" t="s">
        <v>30</v>
      </c>
    </row>
    <row r="22" spans="1:14" ht="15.75" x14ac:dyDescent="0.2">
      <c r="A22" s="14" t="s">
        <v>23</v>
      </c>
      <c r="B22" s="317">
        <v>8871.4040000000005</v>
      </c>
      <c r="C22" s="317">
        <v>8196.35</v>
      </c>
      <c r="D22" s="352">
        <f t="shared" ref="D22:D29" si="2">IF(B22=0, "    ---- ", IF(ABS(ROUND(100/B22*C22-100,1))&lt;999,ROUND(100/B22*C22-100,1),IF(ROUND(100/B22*C22-100,1)&gt;999,999,-999)))</f>
        <v>-7.6</v>
      </c>
      <c r="E22" s="11">
        <f>IFERROR(100/'Skjema total MA'!C22*C22,0)</f>
        <v>0.91500908802751113</v>
      </c>
      <c r="F22" s="319">
        <v>4645.7969999999996</v>
      </c>
      <c r="G22" s="319">
        <v>28758.37</v>
      </c>
      <c r="H22" s="352">
        <f>IF(F22=0, "    ---- ", IF(ABS(ROUND(100/F22*G22-100,1))&lt;999,ROUND(100/F22*G22-100,1),IF(ROUND(100/F22*G22-100,1)&gt;999,999,-999)))</f>
        <v>519</v>
      </c>
      <c r="I22" s="159">
        <f>IFERROR(100/'Skjema total MA'!F22*G22,0)</f>
        <v>5.337504637846366</v>
      </c>
      <c r="J22" s="317">
        <f t="shared" ref="J22:J35" si="3">SUM(B22,F22)</f>
        <v>13517.201000000001</v>
      </c>
      <c r="K22" s="317">
        <f t="shared" ref="K22:K35" si="4">SUM(C22,G22)</f>
        <v>36954.720000000001</v>
      </c>
      <c r="L22" s="428">
        <f>IF(J22=0, "    ---- ", IF(ABS(ROUND(100/J22*K22-100,1))&lt;999,ROUND(100/J22*K22-100,1),IF(ROUND(100/J22*K22-100,1)&gt;999,999,-999)))</f>
        <v>173.4</v>
      </c>
      <c r="M22" s="24">
        <f>IFERROR(100/'Skjema total MA'!I22*K22,0)</f>
        <v>2.5760225310640172</v>
      </c>
    </row>
    <row r="23" spans="1:14" ht="15.75" x14ac:dyDescent="0.2">
      <c r="A23" s="297" t="s">
        <v>392</v>
      </c>
      <c r="B23" s="283"/>
      <c r="C23" s="283"/>
      <c r="D23" s="165"/>
      <c r="E23" s="11"/>
      <c r="F23" s="292"/>
      <c r="G23" s="292">
        <v>2870.049</v>
      </c>
      <c r="H23" s="165" t="str">
        <f t="shared" ref="H23:H26" si="5">IF(F23=0, "    ---- ", IF(ABS(ROUND(100/F23*G23-100,1))&lt;999,ROUND(100/F23*G23-100,1),IF(ROUND(100/F23*G23-100,1)&gt;999,999,-999)))</f>
        <v xml:space="preserve">    ---- </v>
      </c>
      <c r="I23" s="240">
        <f>IFERROR(100/'Skjema total MA'!F23*G23,0)</f>
        <v>3.6314598712150432</v>
      </c>
      <c r="J23" s="292"/>
      <c r="K23" s="292">
        <f t="shared" si="4"/>
        <v>2870.049</v>
      </c>
      <c r="L23" s="165" t="str">
        <f t="shared" ref="L23:L26" si="6">IF(J23=0, "    ---- ", IF(ABS(ROUND(100/J23*K23-100,1))&lt;999,ROUND(100/J23*K23-100,1),IF(ROUND(100/J23*K23-100,1)&gt;999,999,-999)))</f>
        <v xml:space="preserve">    ---- </v>
      </c>
      <c r="M23" s="23">
        <f>IFERROR(100/'Skjema total MA'!I23*K23,0)</f>
        <v>0.39826748100500342</v>
      </c>
    </row>
    <row r="24" spans="1:14" ht="15.75" x14ac:dyDescent="0.2">
      <c r="A24" s="297" t="s">
        <v>393</v>
      </c>
      <c r="B24" s="283"/>
      <c r="C24" s="283"/>
      <c r="D24" s="165"/>
      <c r="E24" s="11"/>
      <c r="F24" s="292"/>
      <c r="G24" s="292"/>
      <c r="H24" s="165"/>
      <c r="I24" s="240"/>
      <c r="J24" s="292"/>
      <c r="K24" s="292"/>
      <c r="L24" s="165"/>
      <c r="M24" s="23"/>
    </row>
    <row r="25" spans="1:14" ht="15.75" x14ac:dyDescent="0.2">
      <c r="A25" s="297" t="s">
        <v>394</v>
      </c>
      <c r="B25" s="283"/>
      <c r="C25" s="283"/>
      <c r="D25" s="165"/>
      <c r="E25" s="11"/>
      <c r="F25" s="292"/>
      <c r="G25" s="292">
        <v>869.16800000000001</v>
      </c>
      <c r="H25" s="165" t="str">
        <f t="shared" si="5"/>
        <v xml:space="preserve">    ---- </v>
      </c>
      <c r="I25" s="240">
        <f>IFERROR(100/'Skjema total MA'!F25*G25,0)</f>
        <v>1.5961767885683631</v>
      </c>
      <c r="J25" s="292"/>
      <c r="K25" s="292">
        <f t="shared" si="4"/>
        <v>869.16800000000001</v>
      </c>
      <c r="L25" s="165" t="str">
        <f t="shared" si="6"/>
        <v xml:space="preserve">    ---- </v>
      </c>
      <c r="M25" s="23">
        <f>IFERROR(100/'Skjema total MA'!I25*K25,0)</f>
        <v>0.96397369348432826</v>
      </c>
    </row>
    <row r="26" spans="1:14" ht="15.75" x14ac:dyDescent="0.2">
      <c r="A26" s="297" t="s">
        <v>395</v>
      </c>
      <c r="B26" s="283"/>
      <c r="C26" s="283"/>
      <c r="D26" s="165"/>
      <c r="E26" s="11"/>
      <c r="F26" s="292"/>
      <c r="G26" s="292">
        <v>25019.152999999998</v>
      </c>
      <c r="H26" s="165" t="str">
        <f t="shared" si="5"/>
        <v xml:space="preserve">    ---- </v>
      </c>
      <c r="I26" s="240">
        <f>IFERROR(100/'Skjema total MA'!F26*G26,0)</f>
        <v>6.7539460489155623</v>
      </c>
      <c r="J26" s="292"/>
      <c r="K26" s="292">
        <f t="shared" si="4"/>
        <v>25019.152999999998</v>
      </c>
      <c r="L26" s="165" t="str">
        <f t="shared" si="6"/>
        <v xml:space="preserve">    ---- </v>
      </c>
      <c r="M26" s="23">
        <f>IFERROR(100/'Skjema total MA'!I26*K26,0)</f>
        <v>6.7539460489155623</v>
      </c>
    </row>
    <row r="27" spans="1:14" x14ac:dyDescent="0.2">
      <c r="A27" s="297" t="s">
        <v>11</v>
      </c>
      <c r="B27" s="283"/>
      <c r="C27" s="283"/>
      <c r="D27" s="165"/>
      <c r="E27" s="11"/>
      <c r="F27" s="292"/>
      <c r="G27" s="292"/>
      <c r="H27" s="165"/>
      <c r="I27" s="240"/>
      <c r="J27" s="292"/>
      <c r="K27" s="292"/>
      <c r="L27" s="165"/>
      <c r="M27" s="23"/>
    </row>
    <row r="28" spans="1:14" ht="15.75" x14ac:dyDescent="0.2">
      <c r="A28" s="49" t="s">
        <v>272</v>
      </c>
      <c r="B28" s="44">
        <v>8871.4040000000005</v>
      </c>
      <c r="C28" s="289">
        <v>8196.35</v>
      </c>
      <c r="D28" s="165">
        <f t="shared" si="2"/>
        <v>-7.6</v>
      </c>
      <c r="E28" s="11">
        <f>IFERROR(100/'Skjema total MA'!C28*C28,0)</f>
        <v>0.75000730075965116</v>
      </c>
      <c r="F28" s="234"/>
      <c r="G28" s="289"/>
      <c r="H28" s="165"/>
      <c r="I28" s="175"/>
      <c r="J28" s="44">
        <f t="shared" si="3"/>
        <v>8871.4040000000005</v>
      </c>
      <c r="K28" s="44">
        <f t="shared" si="4"/>
        <v>8196.35</v>
      </c>
      <c r="L28" s="256">
        <f>IF(J28=0, "    ---- ", IF(ABS(ROUND(100/J28*K28-100,1))&lt;999,ROUND(100/J28*K28-100,1),IF(ROUND(100/J28*K28-100,1)&gt;999,999,-999)))</f>
        <v>-7.6</v>
      </c>
      <c r="M28" s="23">
        <f>IFERROR(100/'Skjema total MA'!I28*K28,0)</f>
        <v>0.75000730075965116</v>
      </c>
    </row>
    <row r="29" spans="1:14" s="3" customFormat="1" ht="15.75" x14ac:dyDescent="0.2">
      <c r="A29" s="13" t="s">
        <v>383</v>
      </c>
      <c r="B29" s="236">
        <v>63881.197</v>
      </c>
      <c r="C29" s="236">
        <v>90286.812000000005</v>
      </c>
      <c r="D29" s="170">
        <f t="shared" si="2"/>
        <v>41.3</v>
      </c>
      <c r="E29" s="11">
        <f>IFERROR(100/'Skjema total MA'!C29*C29,0)</f>
        <v>0.18249574178889177</v>
      </c>
      <c r="F29" s="309">
        <v>2252894.733</v>
      </c>
      <c r="G29" s="309">
        <v>2187408.9440000001</v>
      </c>
      <c r="H29" s="170">
        <f>IF(F29=0, "    ---- ", IF(ABS(ROUND(100/F29*G29-100,1))&lt;999,ROUND(100/F29*G29-100,1),IF(ROUND(100/F29*G29-100,1)&gt;999,999,-999)))</f>
        <v>-2.9</v>
      </c>
      <c r="I29" s="159">
        <f>IFERROR(100/'Skjema total MA'!F29*G29,0)</f>
        <v>10.737940568717697</v>
      </c>
      <c r="J29" s="236">
        <f t="shared" si="3"/>
        <v>2316775.9300000002</v>
      </c>
      <c r="K29" s="236">
        <f t="shared" si="4"/>
        <v>2277695.7560000001</v>
      </c>
      <c r="L29" s="429">
        <f>IF(J29=0, "    ---- ", IF(ABS(ROUND(100/J29*K29-100,1))&lt;999,ROUND(100/J29*K29-100,1),IF(ROUND(100/J29*K29-100,1)&gt;999,999,-999)))</f>
        <v>-1.7</v>
      </c>
      <c r="M29" s="24">
        <f>IFERROR(100/'Skjema total MA'!I29*K29,0)</f>
        <v>3.2611083299385193</v>
      </c>
      <c r="N29" s="147"/>
    </row>
    <row r="30" spans="1:14" s="3" customFormat="1" ht="15.75" x14ac:dyDescent="0.2">
      <c r="A30" s="297" t="s">
        <v>392</v>
      </c>
      <c r="B30" s="283"/>
      <c r="C30" s="283"/>
      <c r="D30" s="165"/>
      <c r="E30" s="11"/>
      <c r="F30" s="292"/>
      <c r="G30" s="292">
        <v>671415.59400000004</v>
      </c>
      <c r="H30" s="165" t="str">
        <f t="shared" ref="H30:H33" si="7">IF(F30=0, "    ---- ", IF(ABS(ROUND(100/F30*G30-100,1))&lt;999,ROUND(100/F30*G30-100,1),IF(ROUND(100/F30*G30-100,1)&gt;999,999,-999)))</f>
        <v xml:space="preserve">    ---- </v>
      </c>
      <c r="I30" s="240">
        <f>IFERROR(100/'Skjema total MA'!F30*G30,0)</f>
        <v>15.401954787539388</v>
      </c>
      <c r="J30" s="292"/>
      <c r="K30" s="292">
        <f t="shared" si="4"/>
        <v>671415.59400000004</v>
      </c>
      <c r="L30" s="165" t="str">
        <f t="shared" ref="L30:L33" si="8">IF(J30=0, "    ---- ", IF(ABS(ROUND(100/J30*K30-100,1))&lt;999,ROUND(100/J30*K30-100,1),IF(ROUND(100/J30*K30-100,1)&gt;999,999,-999)))</f>
        <v xml:space="preserve">    ---- </v>
      </c>
      <c r="M30" s="23">
        <f>IFERROR(100/'Skjema total MA'!I30*K30,0)</f>
        <v>4.1524497275364585</v>
      </c>
      <c r="N30" s="147"/>
    </row>
    <row r="31" spans="1:14" s="3" customFormat="1" ht="15.75" x14ac:dyDescent="0.2">
      <c r="A31" s="297" t="s">
        <v>393</v>
      </c>
      <c r="B31" s="283"/>
      <c r="C31" s="283"/>
      <c r="D31" s="165"/>
      <c r="E31" s="11"/>
      <c r="F31" s="292"/>
      <c r="G31" s="292">
        <v>1361268.121</v>
      </c>
      <c r="H31" s="165" t="str">
        <f t="shared" si="7"/>
        <v xml:space="preserve">    ---- </v>
      </c>
      <c r="I31" s="240">
        <f>IFERROR(100/'Skjema total MA'!F31*G31,0)</f>
        <v>12.845942995784403</v>
      </c>
      <c r="J31" s="292"/>
      <c r="K31" s="292">
        <f t="shared" si="4"/>
        <v>1361268.121</v>
      </c>
      <c r="L31" s="165" t="str">
        <f t="shared" si="8"/>
        <v xml:space="preserve">    ---- </v>
      </c>
      <c r="M31" s="23">
        <f>IFERROR(100/'Skjema total MA'!I31*K31,0)</f>
        <v>3.0000301064893331</v>
      </c>
      <c r="N31" s="147"/>
    </row>
    <row r="32" spans="1:14" ht="15.75" x14ac:dyDescent="0.2">
      <c r="A32" s="297" t="s">
        <v>394</v>
      </c>
      <c r="B32" s="283"/>
      <c r="C32" s="283"/>
      <c r="D32" s="165"/>
      <c r="E32" s="11"/>
      <c r="F32" s="292"/>
      <c r="G32" s="292">
        <v>76200.323000000004</v>
      </c>
      <c r="H32" s="165" t="str">
        <f t="shared" si="7"/>
        <v xml:space="preserve">    ---- </v>
      </c>
      <c r="I32" s="240">
        <f>IFERROR(100/'Skjema total MA'!F32*G32,0)</f>
        <v>1.8255871102027093</v>
      </c>
      <c r="J32" s="292"/>
      <c r="K32" s="292">
        <f t="shared" si="4"/>
        <v>76200.323000000004</v>
      </c>
      <c r="L32" s="165" t="str">
        <f t="shared" si="8"/>
        <v xml:space="preserve">    ---- </v>
      </c>
      <c r="M32" s="23">
        <f>IFERROR(100/'Skjema total MA'!I32*K32,0)</f>
        <v>1.383676832736328</v>
      </c>
    </row>
    <row r="33" spans="1:14" ht="15.75" x14ac:dyDescent="0.2">
      <c r="A33" s="297" t="s">
        <v>395</v>
      </c>
      <c r="B33" s="283"/>
      <c r="C33" s="283"/>
      <c r="D33" s="165"/>
      <c r="E33" s="11"/>
      <c r="F33" s="292"/>
      <c r="G33" s="292">
        <v>78524.906000000003</v>
      </c>
      <c r="H33" s="165" t="str">
        <f t="shared" si="7"/>
        <v xml:space="preserve">    ---- </v>
      </c>
      <c r="I33" s="240">
        <f>IFERROR(100/'Skjema total MA'!F34*G33,0)</f>
        <v>287.11313979597634</v>
      </c>
      <c r="J33" s="292"/>
      <c r="K33" s="292">
        <f t="shared" si="4"/>
        <v>78524.906000000003</v>
      </c>
      <c r="L33" s="165" t="str">
        <f t="shared" si="8"/>
        <v xml:space="preserve">    ---- </v>
      </c>
      <c r="M33" s="23">
        <f>IFERROR(100/'Skjema total MA'!I34*K33,0)</f>
        <v>197.86249294890871</v>
      </c>
    </row>
    <row r="34" spans="1:14" ht="15.75" x14ac:dyDescent="0.2">
      <c r="A34" s="13" t="s">
        <v>384</v>
      </c>
      <c r="B34" s="236"/>
      <c r="C34" s="310"/>
      <c r="D34" s="170"/>
      <c r="E34" s="11"/>
      <c r="F34" s="309">
        <v>18180.780999999999</v>
      </c>
      <c r="G34" s="310">
        <v>6324.8429999999998</v>
      </c>
      <c r="H34" s="170">
        <f>IF(F34=0, "    ---- ", IF(ABS(ROUND(100/F34*G34-100,1))&lt;999,ROUND(100/F34*G34-100,1),IF(ROUND(100/F34*G34-100,1)&gt;999,999,-999)))</f>
        <v>-65.2</v>
      </c>
      <c r="I34" s="159">
        <f>IFERROR(100/'Skjema total MA'!F34*G34,0)</f>
        <v>23.125726918369089</v>
      </c>
      <c r="J34" s="236">
        <f t="shared" si="3"/>
        <v>18180.780999999999</v>
      </c>
      <c r="K34" s="236">
        <f t="shared" si="4"/>
        <v>6324.8429999999998</v>
      </c>
      <c r="L34" s="429">
        <f>IF(J34=0, "    ---- ", IF(ABS(ROUND(100/J34*K34-100,1))&lt;999,ROUND(100/J34*K34-100,1),IF(ROUND(100/J34*K34-100,1)&gt;999,999,-999)))</f>
        <v>-65.2</v>
      </c>
      <c r="M34" s="24">
        <f>IFERROR(100/'Skjema total MA'!I34*K34,0)</f>
        <v>15.936971685014873</v>
      </c>
    </row>
    <row r="35" spans="1:14" ht="15.75" x14ac:dyDescent="0.2">
      <c r="A35" s="13" t="s">
        <v>385</v>
      </c>
      <c r="B35" s="236"/>
      <c r="C35" s="310"/>
      <c r="D35" s="170"/>
      <c r="E35" s="11"/>
      <c r="F35" s="309">
        <v>13834.767</v>
      </c>
      <c r="G35" s="310">
        <v>5341.7790000000005</v>
      </c>
      <c r="H35" s="170">
        <f>IF(F35=0, "    ---- ", IF(ABS(ROUND(100/F35*G35-100,1))&lt;999,ROUND(100/F35*G35-100,1),IF(ROUND(100/F35*G35-100,1)&gt;999,999,-999)))</f>
        <v>-61.4</v>
      </c>
      <c r="I35" s="159">
        <f>IFERROR(100/'Skjema total MA'!F35*G35,0)</f>
        <v>9.8405659403676502</v>
      </c>
      <c r="J35" s="236">
        <f t="shared" si="3"/>
        <v>13834.767</v>
      </c>
      <c r="K35" s="236">
        <f t="shared" si="4"/>
        <v>5341.7790000000005</v>
      </c>
      <c r="L35" s="429">
        <f>IF(J35=0, "    ---- ", IF(ABS(ROUND(100/J35*K35-100,1))&lt;999,ROUND(100/J35*K35-100,1),IF(ROUND(100/J35*K35-100,1)&gt;999,999,-999)))</f>
        <v>-61.4</v>
      </c>
      <c r="M35" s="24">
        <f>IFERROR(100/'Skjema total MA'!I35*K35,0)</f>
        <v>15.232941124858884</v>
      </c>
    </row>
    <row r="36" spans="1:14" ht="15.75" x14ac:dyDescent="0.2">
      <c r="A36" s="12" t="s">
        <v>280</v>
      </c>
      <c r="B36" s="236"/>
      <c r="C36" s="310"/>
      <c r="D36" s="170"/>
      <c r="E36" s="11"/>
      <c r="F36" s="320"/>
      <c r="G36" s="321"/>
      <c r="H36" s="170"/>
      <c r="I36" s="431"/>
      <c r="J36" s="236"/>
      <c r="K36" s="236"/>
      <c r="L36" s="429"/>
      <c r="M36" s="24"/>
    </row>
    <row r="37" spans="1:14" ht="15.75" x14ac:dyDescent="0.2">
      <c r="A37" s="12" t="s">
        <v>387</v>
      </c>
      <c r="B37" s="236"/>
      <c r="C37" s="310"/>
      <c r="D37" s="170"/>
      <c r="E37" s="11"/>
      <c r="F37" s="320"/>
      <c r="G37" s="322"/>
      <c r="H37" s="170"/>
      <c r="I37" s="431"/>
      <c r="J37" s="236"/>
      <c r="K37" s="236"/>
      <c r="L37" s="429"/>
      <c r="M37" s="24"/>
    </row>
    <row r="38" spans="1:14" ht="15.75" x14ac:dyDescent="0.2">
      <c r="A38" s="12" t="s">
        <v>388</v>
      </c>
      <c r="B38" s="236"/>
      <c r="C38" s="310"/>
      <c r="D38" s="170"/>
      <c r="E38" s="24"/>
      <c r="F38" s="320"/>
      <c r="G38" s="321"/>
      <c r="H38" s="170"/>
      <c r="I38" s="431"/>
      <c r="J38" s="236"/>
      <c r="K38" s="236"/>
      <c r="L38" s="429"/>
      <c r="M38" s="24"/>
    </row>
    <row r="39" spans="1:14" ht="15.75" x14ac:dyDescent="0.2">
      <c r="A39" s="18" t="s">
        <v>389</v>
      </c>
      <c r="B39" s="278"/>
      <c r="C39" s="316"/>
      <c r="D39" s="168"/>
      <c r="E39" s="36"/>
      <c r="F39" s="323"/>
      <c r="G39" s="324"/>
      <c r="H39" s="168"/>
      <c r="I39" s="168"/>
      <c r="J39" s="236"/>
      <c r="K39" s="236"/>
      <c r="L39" s="430"/>
      <c r="M39" s="36"/>
    </row>
    <row r="40" spans="1:14" ht="15.75" x14ac:dyDescent="0.25">
      <c r="A40" s="47"/>
      <c r="B40" s="255"/>
      <c r="C40" s="255"/>
      <c r="D40" s="729"/>
      <c r="E40" s="729"/>
      <c r="F40" s="729"/>
      <c r="G40" s="729"/>
      <c r="H40" s="729"/>
      <c r="I40" s="729"/>
      <c r="J40" s="729"/>
      <c r="K40" s="729"/>
      <c r="L40" s="729"/>
      <c r="M40" s="408"/>
    </row>
    <row r="41" spans="1:14" x14ac:dyDescent="0.2">
      <c r="A41" s="154"/>
    </row>
    <row r="42" spans="1:14" ht="15.75" x14ac:dyDescent="0.25">
      <c r="A42" s="146" t="s">
        <v>269</v>
      </c>
      <c r="B42" s="727"/>
      <c r="C42" s="727"/>
      <c r="D42" s="727"/>
      <c r="E42" s="407"/>
      <c r="F42" s="730"/>
      <c r="G42" s="730"/>
      <c r="H42" s="730"/>
      <c r="I42" s="408"/>
      <c r="J42" s="730"/>
      <c r="K42" s="730"/>
      <c r="L42" s="730"/>
      <c r="M42" s="408"/>
    </row>
    <row r="43" spans="1:14" ht="15.75" x14ac:dyDescent="0.25">
      <c r="A43" s="162"/>
      <c r="B43" s="404"/>
      <c r="C43" s="404"/>
      <c r="D43" s="404"/>
      <c r="E43" s="404"/>
      <c r="F43" s="408"/>
      <c r="G43" s="408"/>
      <c r="H43" s="408"/>
      <c r="I43" s="408"/>
      <c r="J43" s="408"/>
      <c r="K43" s="408"/>
      <c r="L43" s="408"/>
      <c r="M43" s="408"/>
    </row>
    <row r="44" spans="1:14" ht="15.75" x14ac:dyDescent="0.25">
      <c r="A44" s="249"/>
      <c r="B44" s="724" t="s">
        <v>0</v>
      </c>
      <c r="C44" s="725"/>
      <c r="D44" s="725"/>
      <c r="E44" s="244"/>
      <c r="F44" s="408"/>
      <c r="G44" s="408"/>
      <c r="H44" s="408"/>
      <c r="I44" s="408"/>
      <c r="J44" s="408"/>
      <c r="K44" s="408"/>
      <c r="L44" s="408"/>
      <c r="M44" s="408"/>
    </row>
    <row r="45" spans="1:14" s="3" customFormat="1" x14ac:dyDescent="0.2">
      <c r="A45" s="140"/>
      <c r="B45" s="172" t="s">
        <v>372</v>
      </c>
      <c r="C45" s="172" t="s">
        <v>373</v>
      </c>
      <c r="D45" s="161" t="s">
        <v>3</v>
      </c>
      <c r="E45" s="161" t="s">
        <v>29</v>
      </c>
      <c r="F45" s="174"/>
      <c r="G45" s="174"/>
      <c r="H45" s="173"/>
      <c r="I45" s="173"/>
      <c r="J45" s="174"/>
      <c r="K45" s="174"/>
      <c r="L45" s="173"/>
      <c r="M45" s="173"/>
      <c r="N45" s="147"/>
    </row>
    <row r="46" spans="1:14" s="3" customFormat="1" x14ac:dyDescent="0.2">
      <c r="A46" s="692"/>
      <c r="B46" s="245"/>
      <c r="C46" s="245"/>
      <c r="D46" s="246" t="s">
        <v>4</v>
      </c>
      <c r="E46" s="155" t="s">
        <v>30</v>
      </c>
      <c r="F46" s="173"/>
      <c r="G46" s="173"/>
      <c r="H46" s="173"/>
      <c r="I46" s="173"/>
      <c r="J46" s="173"/>
      <c r="K46" s="173"/>
      <c r="L46" s="173"/>
      <c r="M46" s="173"/>
      <c r="N46" s="147"/>
    </row>
    <row r="47" spans="1:14" s="3" customFormat="1" ht="15.75" x14ac:dyDescent="0.2">
      <c r="A47" s="14" t="s">
        <v>23</v>
      </c>
      <c r="B47" s="311">
        <v>4685.8540000000003</v>
      </c>
      <c r="C47" s="312">
        <v>4421.3810000000003</v>
      </c>
      <c r="D47" s="428">
        <f t="shared" ref="D47:D48" si="9">IF(B47=0, "    ---- ", IF(ABS(ROUND(100/B47*C47-100,1))&lt;999,ROUND(100/B47*C47-100,1),IF(ROUND(100/B47*C47-100,1)&gt;999,999,-999)))</f>
        <v>-5.6</v>
      </c>
      <c r="E47" s="11">
        <f>IFERROR(100/'Skjema total MA'!C47*C47,0)</f>
        <v>0.14588354122376468</v>
      </c>
      <c r="F47" s="144"/>
      <c r="G47" s="33"/>
      <c r="H47" s="158"/>
      <c r="I47" s="158"/>
      <c r="J47" s="37"/>
      <c r="K47" s="37"/>
      <c r="L47" s="158"/>
      <c r="M47" s="158"/>
      <c r="N47" s="147"/>
    </row>
    <row r="48" spans="1:14" s="3" customFormat="1" ht="15.75" x14ac:dyDescent="0.2">
      <c r="A48" s="38" t="s">
        <v>396</v>
      </c>
      <c r="B48" s="283">
        <v>4685.8540000000003</v>
      </c>
      <c r="C48" s="284">
        <v>4421.3810000000003</v>
      </c>
      <c r="D48" s="256">
        <f t="shared" si="9"/>
        <v>-5.6</v>
      </c>
      <c r="E48" s="27">
        <f>IFERROR(100/'Skjema total MA'!C48*C48,0)</f>
        <v>0.26402921390883388</v>
      </c>
      <c r="F48" s="144"/>
      <c r="G48" s="33"/>
      <c r="H48" s="144"/>
      <c r="I48" s="144"/>
      <c r="J48" s="33"/>
      <c r="K48" s="33"/>
      <c r="L48" s="158"/>
      <c r="M48" s="158"/>
      <c r="N48" s="147"/>
    </row>
    <row r="49" spans="1:14" s="3" customFormat="1" ht="15.75" x14ac:dyDescent="0.2">
      <c r="A49" s="38" t="s">
        <v>397</v>
      </c>
      <c r="B49" s="44"/>
      <c r="C49" s="289"/>
      <c r="D49" s="256"/>
      <c r="E49" s="27"/>
      <c r="F49" s="144"/>
      <c r="G49" s="33"/>
      <c r="H49" s="144"/>
      <c r="I49" s="144"/>
      <c r="J49" s="37"/>
      <c r="K49" s="37"/>
      <c r="L49" s="158"/>
      <c r="M49" s="158"/>
      <c r="N49" s="147"/>
    </row>
    <row r="50" spans="1:14" s="3" customFormat="1" x14ac:dyDescent="0.2">
      <c r="A50" s="694" t="s">
        <v>6</v>
      </c>
      <c r="B50" s="287"/>
      <c r="C50" s="288"/>
      <c r="D50" s="256"/>
      <c r="E50" s="23"/>
      <c r="F50" s="144"/>
      <c r="G50" s="33"/>
      <c r="H50" s="144"/>
      <c r="I50" s="144"/>
      <c r="J50" s="33"/>
      <c r="K50" s="33"/>
      <c r="L50" s="158"/>
      <c r="M50" s="158"/>
      <c r="N50" s="147"/>
    </row>
    <row r="51" spans="1:14" s="3" customFormat="1" x14ac:dyDescent="0.2">
      <c r="A51" s="694" t="s">
        <v>7</v>
      </c>
      <c r="B51" s="287"/>
      <c r="C51" s="288"/>
      <c r="D51" s="256"/>
      <c r="E51" s="23"/>
      <c r="F51" s="144"/>
      <c r="G51" s="33"/>
      <c r="H51" s="144"/>
      <c r="I51" s="144"/>
      <c r="J51" s="33"/>
      <c r="K51" s="33"/>
      <c r="L51" s="158"/>
      <c r="M51" s="158"/>
      <c r="N51" s="147"/>
    </row>
    <row r="52" spans="1:14" s="3" customFormat="1" x14ac:dyDescent="0.2">
      <c r="A52" s="694" t="s">
        <v>8</v>
      </c>
      <c r="B52" s="287"/>
      <c r="C52" s="288"/>
      <c r="D52" s="256"/>
      <c r="E52" s="23"/>
      <c r="F52" s="144"/>
      <c r="G52" s="33"/>
      <c r="H52" s="144"/>
      <c r="I52" s="144"/>
      <c r="J52" s="33"/>
      <c r="K52" s="33"/>
      <c r="L52" s="158"/>
      <c r="M52" s="158"/>
      <c r="N52" s="147"/>
    </row>
    <row r="53" spans="1:14" s="3" customFormat="1" ht="15.75" x14ac:dyDescent="0.2">
      <c r="A53" s="39" t="s">
        <v>390</v>
      </c>
      <c r="B53" s="311"/>
      <c r="C53" s="312"/>
      <c r="D53" s="429"/>
      <c r="E53" s="11"/>
      <c r="F53" s="144"/>
      <c r="G53" s="33"/>
      <c r="H53" s="144"/>
      <c r="I53" s="144"/>
      <c r="J53" s="33"/>
      <c r="K53" s="33"/>
      <c r="L53" s="158"/>
      <c r="M53" s="158"/>
      <c r="N53" s="147"/>
    </row>
    <row r="54" spans="1:14" s="3" customFormat="1" ht="15.75" x14ac:dyDescent="0.2">
      <c r="A54" s="38" t="s">
        <v>396</v>
      </c>
      <c r="B54" s="283"/>
      <c r="C54" s="284"/>
      <c r="D54" s="256"/>
      <c r="E54" s="27"/>
      <c r="F54" s="144"/>
      <c r="G54" s="33"/>
      <c r="H54" s="144"/>
      <c r="I54" s="144"/>
      <c r="J54" s="33"/>
      <c r="K54" s="33"/>
      <c r="L54" s="158"/>
      <c r="M54" s="158"/>
      <c r="N54" s="147"/>
    </row>
    <row r="55" spans="1:14" s="3" customFormat="1" ht="15.75" x14ac:dyDescent="0.2">
      <c r="A55" s="38" t="s">
        <v>397</v>
      </c>
      <c r="B55" s="283"/>
      <c r="C55" s="284"/>
      <c r="D55" s="256"/>
      <c r="E55" s="27"/>
      <c r="F55" s="144"/>
      <c r="G55" s="33"/>
      <c r="H55" s="144"/>
      <c r="I55" s="144"/>
      <c r="J55" s="33"/>
      <c r="K55" s="33"/>
      <c r="L55" s="158"/>
      <c r="M55" s="158"/>
      <c r="N55" s="147"/>
    </row>
    <row r="56" spans="1:14" s="3" customFormat="1" ht="15.75" x14ac:dyDescent="0.2">
      <c r="A56" s="39" t="s">
        <v>391</v>
      </c>
      <c r="B56" s="311"/>
      <c r="C56" s="312"/>
      <c r="D56" s="429"/>
      <c r="E56" s="11"/>
      <c r="F56" s="144"/>
      <c r="G56" s="33"/>
      <c r="H56" s="144"/>
      <c r="I56" s="144"/>
      <c r="J56" s="33"/>
      <c r="K56" s="33"/>
      <c r="L56" s="158"/>
      <c r="M56" s="158"/>
      <c r="N56" s="147"/>
    </row>
    <row r="57" spans="1:14" s="3" customFormat="1" ht="15.75" x14ac:dyDescent="0.2">
      <c r="A57" s="38" t="s">
        <v>396</v>
      </c>
      <c r="B57" s="283"/>
      <c r="C57" s="284"/>
      <c r="D57" s="256"/>
      <c r="E57" s="27"/>
      <c r="F57" s="144"/>
      <c r="G57" s="33"/>
      <c r="H57" s="144"/>
      <c r="I57" s="144"/>
      <c r="J57" s="33"/>
      <c r="K57" s="33"/>
      <c r="L57" s="158"/>
      <c r="M57" s="158"/>
      <c r="N57" s="147"/>
    </row>
    <row r="58" spans="1:14" s="3" customFormat="1" ht="15.75" x14ac:dyDescent="0.2">
      <c r="A58" s="46" t="s">
        <v>397</v>
      </c>
      <c r="B58" s="285"/>
      <c r="C58" s="286"/>
      <c r="D58" s="257"/>
      <c r="E58" s="22"/>
      <c r="F58" s="144"/>
      <c r="G58" s="33"/>
      <c r="H58" s="144"/>
      <c r="I58" s="144"/>
      <c r="J58" s="33"/>
      <c r="K58" s="33"/>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270</v>
      </c>
      <c r="C61" s="26"/>
      <c r="D61" s="26"/>
      <c r="E61" s="26"/>
      <c r="F61" s="26"/>
      <c r="G61" s="26"/>
      <c r="H61" s="26"/>
      <c r="I61" s="26"/>
      <c r="J61" s="26"/>
      <c r="K61" s="26"/>
      <c r="L61" s="26"/>
      <c r="M61" s="26"/>
    </row>
    <row r="62" spans="1:14" ht="15.75" x14ac:dyDescent="0.25">
      <c r="B62" s="728"/>
      <c r="C62" s="728"/>
      <c r="D62" s="728"/>
      <c r="E62" s="407"/>
      <c r="F62" s="728"/>
      <c r="G62" s="728"/>
      <c r="H62" s="728"/>
      <c r="I62" s="407"/>
      <c r="J62" s="728"/>
      <c r="K62" s="728"/>
      <c r="L62" s="728"/>
      <c r="M62" s="407"/>
    </row>
    <row r="63" spans="1:14" x14ac:dyDescent="0.2">
      <c r="A63" s="143"/>
      <c r="B63" s="724" t="s">
        <v>0</v>
      </c>
      <c r="C63" s="725"/>
      <c r="D63" s="726"/>
      <c r="E63" s="405"/>
      <c r="F63" s="725" t="s">
        <v>1</v>
      </c>
      <c r="G63" s="725"/>
      <c r="H63" s="725"/>
      <c r="I63" s="409"/>
      <c r="J63" s="724" t="s">
        <v>2</v>
      </c>
      <c r="K63" s="725"/>
      <c r="L63" s="725"/>
      <c r="M63" s="409"/>
    </row>
    <row r="64" spans="1:14" x14ac:dyDescent="0.2">
      <c r="A64" s="140"/>
      <c r="B64" s="151" t="s">
        <v>372</v>
      </c>
      <c r="C64" s="151" t="s">
        <v>373</v>
      </c>
      <c r="D64" s="246" t="s">
        <v>3</v>
      </c>
      <c r="E64" s="306" t="s">
        <v>29</v>
      </c>
      <c r="F64" s="151" t="s">
        <v>372</v>
      </c>
      <c r="G64" s="151" t="s">
        <v>373</v>
      </c>
      <c r="H64" s="246" t="s">
        <v>3</v>
      </c>
      <c r="I64" s="306" t="s">
        <v>29</v>
      </c>
      <c r="J64" s="151" t="s">
        <v>372</v>
      </c>
      <c r="K64" s="151" t="s">
        <v>373</v>
      </c>
      <c r="L64" s="246" t="s">
        <v>3</v>
      </c>
      <c r="M64" s="161" t="s">
        <v>29</v>
      </c>
    </row>
    <row r="65" spans="1:14" x14ac:dyDescent="0.2">
      <c r="A65" s="692"/>
      <c r="B65" s="155"/>
      <c r="C65" s="155"/>
      <c r="D65" s="248" t="s">
        <v>4</v>
      </c>
      <c r="E65" s="155" t="s">
        <v>30</v>
      </c>
      <c r="F65" s="160"/>
      <c r="G65" s="160"/>
      <c r="H65" s="246" t="s">
        <v>4</v>
      </c>
      <c r="I65" s="155" t="s">
        <v>30</v>
      </c>
      <c r="J65" s="160"/>
      <c r="K65" s="206"/>
      <c r="L65" s="155" t="s">
        <v>4</v>
      </c>
      <c r="M65" s="155" t="s">
        <v>30</v>
      </c>
    </row>
    <row r="66" spans="1:14" ht="15.75" x14ac:dyDescent="0.2">
      <c r="A66" s="14" t="s">
        <v>23</v>
      </c>
      <c r="B66" s="355">
        <v>50996.048999999999</v>
      </c>
      <c r="C66" s="355">
        <v>55287.264999999999</v>
      </c>
      <c r="D66" s="352">
        <f t="shared" ref="D66:D120" si="10">IF(B66=0, "    ---- ", IF(ABS(ROUND(100/B66*C66-100,1))&lt;999,ROUND(100/B66*C66-100,1),IF(ROUND(100/B66*C66-100,1)&gt;999,999,-999)))</f>
        <v>8.4</v>
      </c>
      <c r="E66" s="11">
        <f>IFERROR(100/'Skjema total MA'!C66*C66,0)</f>
        <v>1.0037643421976727</v>
      </c>
      <c r="F66" s="354">
        <v>652398.84400000004</v>
      </c>
      <c r="G66" s="354">
        <v>715992.84400000004</v>
      </c>
      <c r="H66" s="352">
        <f t="shared" ref="H66:H125" si="11">IF(F66=0, "    ---- ", IF(ABS(ROUND(100/F66*G66-100,1))&lt;999,ROUND(100/F66*G66-100,1),IF(ROUND(100/F66*G66-100,1)&gt;999,999,-999)))</f>
        <v>9.6999999999999993</v>
      </c>
      <c r="I66" s="11">
        <f>IFERROR(100/'Skjema total MA'!F66*G66,0)</f>
        <v>5.0500637668184893</v>
      </c>
      <c r="J66" s="310">
        <f t="shared" ref="J66:K68" si="12">SUM(B66,F66)</f>
        <v>703394.89300000004</v>
      </c>
      <c r="K66" s="317">
        <f t="shared" si="12"/>
        <v>771280.10900000005</v>
      </c>
      <c r="L66" s="429">
        <f t="shared" ref="L66:L125" si="13">IF(J66=0, "    ---- ", IF(ABS(ROUND(100/J66*K66-100,1))&lt;999,ROUND(100/J66*K66-100,1),IF(ROUND(100/J66*K66-100,1)&gt;999,999,-999)))</f>
        <v>9.6999999999999993</v>
      </c>
      <c r="M66" s="11">
        <f>IFERROR(100/'Skjema total MA'!I66*K66,0)</f>
        <v>3.9179337267079362</v>
      </c>
    </row>
    <row r="67" spans="1:14" x14ac:dyDescent="0.2">
      <c r="A67" s="21" t="s">
        <v>9</v>
      </c>
      <c r="B67" s="44">
        <v>50996.048999999999</v>
      </c>
      <c r="C67" s="144">
        <v>55287.264999999999</v>
      </c>
      <c r="D67" s="165">
        <f t="shared" si="10"/>
        <v>8.4</v>
      </c>
      <c r="E67" s="27">
        <f>IFERROR(100/'Skjema total MA'!C67*C67,0)</f>
        <v>1.2304879470997101</v>
      </c>
      <c r="F67" s="234">
        <v>0</v>
      </c>
      <c r="G67" s="144">
        <v>0</v>
      </c>
      <c r="H67" s="165" t="str">
        <f t="shared" si="11"/>
        <v xml:space="preserve">    ---- </v>
      </c>
      <c r="I67" s="27">
        <f>IFERROR(100/'Skjema total MA'!F67*G67,0)</f>
        <v>0</v>
      </c>
      <c r="J67" s="289">
        <f t="shared" si="12"/>
        <v>50996.048999999999</v>
      </c>
      <c r="K67" s="44">
        <f t="shared" si="12"/>
        <v>55287.264999999999</v>
      </c>
      <c r="L67" s="256">
        <f t="shared" si="13"/>
        <v>8.4</v>
      </c>
      <c r="M67" s="27">
        <f>IFERROR(100/'Skjema total MA'!I67*K67,0)</f>
        <v>1.2304879470997101</v>
      </c>
    </row>
    <row r="68" spans="1:14" x14ac:dyDescent="0.2">
      <c r="A68" s="21" t="s">
        <v>10</v>
      </c>
      <c r="B68" s="293"/>
      <c r="C68" s="294"/>
      <c r="D68" s="165"/>
      <c r="E68" s="27"/>
      <c r="F68" s="293">
        <v>652398.84400000004</v>
      </c>
      <c r="G68" s="294">
        <v>715992.84400000004</v>
      </c>
      <c r="H68" s="165">
        <f t="shared" si="11"/>
        <v>9.6999999999999993</v>
      </c>
      <c r="I68" s="27">
        <f>IFERROR(100/'Skjema total MA'!F68*G68,0)</f>
        <v>5.1215220596384716</v>
      </c>
      <c r="J68" s="289">
        <f t="shared" si="12"/>
        <v>652398.84400000004</v>
      </c>
      <c r="K68" s="44">
        <f t="shared" si="12"/>
        <v>715992.84400000004</v>
      </c>
      <c r="L68" s="256">
        <f t="shared" si="13"/>
        <v>9.6999999999999993</v>
      </c>
      <c r="M68" s="27">
        <f>IFERROR(100/'Skjema total MA'!I68*K68,0)</f>
        <v>5.0805229193950829</v>
      </c>
    </row>
    <row r="69" spans="1:14" ht="15.75" x14ac:dyDescent="0.2">
      <c r="A69" s="694" t="s">
        <v>398</v>
      </c>
      <c r="B69" s="287"/>
      <c r="C69" s="287"/>
      <c r="D69" s="165"/>
      <c r="E69" s="418"/>
      <c r="F69" s="287" t="s">
        <v>374</v>
      </c>
      <c r="G69" s="287" t="s">
        <v>374</v>
      </c>
      <c r="H69" s="165"/>
      <c r="I69" s="418"/>
      <c r="J69" s="287"/>
      <c r="K69" s="287"/>
      <c r="L69" s="165"/>
      <c r="M69" s="23"/>
    </row>
    <row r="70" spans="1:14" x14ac:dyDescent="0.2">
      <c r="A70" s="694" t="s">
        <v>12</v>
      </c>
      <c r="B70" s="295"/>
      <c r="C70" s="296"/>
      <c r="D70" s="165"/>
      <c r="E70" s="418"/>
      <c r="F70" s="287" t="s">
        <v>374</v>
      </c>
      <c r="G70" s="287" t="s">
        <v>374</v>
      </c>
      <c r="H70" s="165"/>
      <c r="I70" s="418"/>
      <c r="J70" s="287"/>
      <c r="K70" s="287"/>
      <c r="L70" s="165"/>
      <c r="M70" s="23"/>
    </row>
    <row r="71" spans="1:14" x14ac:dyDescent="0.2">
      <c r="A71" s="694" t="s">
        <v>13</v>
      </c>
      <c r="B71" s="235"/>
      <c r="C71" s="291"/>
      <c r="D71" s="165"/>
      <c r="E71" s="418"/>
      <c r="F71" s="287" t="s">
        <v>374</v>
      </c>
      <c r="G71" s="287" t="s">
        <v>374</v>
      </c>
      <c r="H71" s="165"/>
      <c r="I71" s="418"/>
      <c r="J71" s="287"/>
      <c r="K71" s="287"/>
      <c r="L71" s="165"/>
      <c r="M71" s="23"/>
    </row>
    <row r="72" spans="1:14" ht="15.75" x14ac:dyDescent="0.2">
      <c r="A72" s="694" t="s">
        <v>399</v>
      </c>
      <c r="B72" s="287"/>
      <c r="C72" s="287"/>
      <c r="D72" s="165"/>
      <c r="E72" s="418"/>
      <c r="F72" s="287" t="s">
        <v>374</v>
      </c>
      <c r="G72" s="287" t="s">
        <v>374</v>
      </c>
      <c r="H72" s="165"/>
      <c r="I72" s="418"/>
      <c r="J72" s="287"/>
      <c r="K72" s="287"/>
      <c r="L72" s="165"/>
      <c r="M72" s="23"/>
    </row>
    <row r="73" spans="1:14" x14ac:dyDescent="0.2">
      <c r="A73" s="694" t="s">
        <v>12</v>
      </c>
      <c r="B73" s="235"/>
      <c r="C73" s="291"/>
      <c r="D73" s="165"/>
      <c r="E73" s="418"/>
      <c r="F73" s="287" t="s">
        <v>374</v>
      </c>
      <c r="G73" s="287" t="s">
        <v>374</v>
      </c>
      <c r="H73" s="165"/>
      <c r="I73" s="418"/>
      <c r="J73" s="287"/>
      <c r="K73" s="287"/>
      <c r="L73" s="165"/>
      <c r="M73" s="23"/>
    </row>
    <row r="74" spans="1:14" s="3" customFormat="1" x14ac:dyDescent="0.2">
      <c r="A74" s="694" t="s">
        <v>13</v>
      </c>
      <c r="B74" s="235"/>
      <c r="C74" s="291"/>
      <c r="D74" s="165"/>
      <c r="E74" s="418"/>
      <c r="F74" s="287" t="s">
        <v>374</v>
      </c>
      <c r="G74" s="287" t="s">
        <v>374</v>
      </c>
      <c r="H74" s="165"/>
      <c r="I74" s="418"/>
      <c r="J74" s="287"/>
      <c r="K74" s="287"/>
      <c r="L74" s="165"/>
      <c r="M74" s="23"/>
      <c r="N74" s="147"/>
    </row>
    <row r="75" spans="1:14" s="3" customFormat="1" x14ac:dyDescent="0.2">
      <c r="A75" s="21" t="s">
        <v>346</v>
      </c>
      <c r="B75" s="234"/>
      <c r="C75" s="144"/>
      <c r="D75" s="165"/>
      <c r="E75" s="27"/>
      <c r="F75" s="234"/>
      <c r="G75" s="144"/>
      <c r="H75" s="165"/>
      <c r="I75" s="27"/>
      <c r="J75" s="289"/>
      <c r="K75" s="44"/>
      <c r="L75" s="256"/>
      <c r="M75" s="27"/>
      <c r="N75" s="147"/>
    </row>
    <row r="76" spans="1:14" s="3" customFormat="1" x14ac:dyDescent="0.2">
      <c r="A76" s="21" t="s">
        <v>345</v>
      </c>
      <c r="B76" s="234"/>
      <c r="C76" s="144"/>
      <c r="D76" s="165"/>
      <c r="E76" s="27"/>
      <c r="F76" s="234"/>
      <c r="G76" s="144"/>
      <c r="H76" s="165"/>
      <c r="I76" s="27"/>
      <c r="J76" s="289"/>
      <c r="K76" s="44"/>
      <c r="L76" s="256"/>
      <c r="M76" s="27"/>
      <c r="N76" s="147"/>
    </row>
    <row r="77" spans="1:14" ht="15.75" x14ac:dyDescent="0.2">
      <c r="A77" s="21" t="s">
        <v>400</v>
      </c>
      <c r="B77" s="234">
        <v>50996.048999999999</v>
      </c>
      <c r="C77" s="234">
        <v>55287.264999999999</v>
      </c>
      <c r="D77" s="165">
        <f t="shared" si="10"/>
        <v>8.4</v>
      </c>
      <c r="E77" s="27">
        <f>IFERROR(100/'Skjema total MA'!C77*C77,0)</f>
        <v>1.2393793869999812</v>
      </c>
      <c r="F77" s="234">
        <v>652398.84400000004</v>
      </c>
      <c r="G77" s="144">
        <v>715992.84400000004</v>
      </c>
      <c r="H77" s="165">
        <f t="shared" si="11"/>
        <v>9.6999999999999993</v>
      </c>
      <c r="I77" s="27">
        <f>IFERROR(100/'Skjema total MA'!F77*G77,0)</f>
        <v>5.1240026085264967</v>
      </c>
      <c r="J77" s="289">
        <f t="shared" ref="J77:K79" si="14">SUM(B77,F77)</f>
        <v>703394.89300000004</v>
      </c>
      <c r="K77" s="44">
        <f t="shared" si="14"/>
        <v>771280.10900000005</v>
      </c>
      <c r="L77" s="256">
        <f t="shared" si="13"/>
        <v>9.6999999999999993</v>
      </c>
      <c r="M77" s="27">
        <f>IFERROR(100/'Skjema total MA'!I77*K77,0)</f>
        <v>4.1839642537280337</v>
      </c>
    </row>
    <row r="78" spans="1:14" x14ac:dyDescent="0.2">
      <c r="A78" s="21" t="s">
        <v>9</v>
      </c>
      <c r="B78" s="234">
        <v>50996.048999999999</v>
      </c>
      <c r="C78" s="144">
        <v>55287.264999999999</v>
      </c>
      <c r="D78" s="165">
        <f t="shared" si="10"/>
        <v>8.4</v>
      </c>
      <c r="E78" s="27">
        <f>IFERROR(100/'Skjema total MA'!C78*C78,0)</f>
        <v>1.2708556827216508</v>
      </c>
      <c r="F78" s="234">
        <v>0</v>
      </c>
      <c r="G78" s="144">
        <v>0</v>
      </c>
      <c r="H78" s="165" t="str">
        <f t="shared" si="11"/>
        <v xml:space="preserve">    ---- </v>
      </c>
      <c r="I78" s="27">
        <f>IFERROR(100/'Skjema total MA'!F78*G78,0)</f>
        <v>0</v>
      </c>
      <c r="J78" s="289">
        <f t="shared" si="14"/>
        <v>50996.048999999999</v>
      </c>
      <c r="K78" s="44">
        <f t="shared" si="14"/>
        <v>55287.264999999999</v>
      </c>
      <c r="L78" s="256">
        <f t="shared" si="13"/>
        <v>8.4</v>
      </c>
      <c r="M78" s="27">
        <f>IFERROR(100/'Skjema total MA'!I78*K78,0)</f>
        <v>1.2708556827216508</v>
      </c>
    </row>
    <row r="79" spans="1:14" x14ac:dyDescent="0.2">
      <c r="A79" s="21" t="s">
        <v>10</v>
      </c>
      <c r="B79" s="293"/>
      <c r="C79" s="294"/>
      <c r="D79" s="165"/>
      <c r="E79" s="27"/>
      <c r="F79" s="293">
        <v>652398.84400000004</v>
      </c>
      <c r="G79" s="294">
        <v>715992.84400000004</v>
      </c>
      <c r="H79" s="165">
        <f t="shared" si="11"/>
        <v>9.6999999999999993</v>
      </c>
      <c r="I79" s="27">
        <f>IFERROR(100/'Skjema total MA'!F79*G79,0)</f>
        <v>5.1240026085264967</v>
      </c>
      <c r="J79" s="289">
        <f t="shared" si="14"/>
        <v>652398.84400000004</v>
      </c>
      <c r="K79" s="44">
        <f t="shared" si="14"/>
        <v>715992.84400000004</v>
      </c>
      <c r="L79" s="256">
        <f t="shared" si="13"/>
        <v>9.6999999999999993</v>
      </c>
      <c r="M79" s="27">
        <f>IFERROR(100/'Skjema total MA'!I79*K79,0)</f>
        <v>5.083805225251032</v>
      </c>
    </row>
    <row r="80" spans="1:14" ht="15.75" x14ac:dyDescent="0.2">
      <c r="A80" s="694" t="s">
        <v>398</v>
      </c>
      <c r="B80" s="287"/>
      <c r="C80" s="287"/>
      <c r="D80" s="165"/>
      <c r="E80" s="418"/>
      <c r="F80" s="287"/>
      <c r="G80" s="287"/>
      <c r="H80" s="165"/>
      <c r="I80" s="418"/>
      <c r="J80" s="287"/>
      <c r="K80" s="287"/>
      <c r="L80" s="165"/>
      <c r="M80" s="23"/>
    </row>
    <row r="81" spans="1:13" x14ac:dyDescent="0.2">
      <c r="A81" s="694" t="s">
        <v>12</v>
      </c>
      <c r="B81" s="235"/>
      <c r="C81" s="291"/>
      <c r="D81" s="165"/>
      <c r="E81" s="418"/>
      <c r="F81" s="287"/>
      <c r="G81" s="287"/>
      <c r="H81" s="165"/>
      <c r="I81" s="418"/>
      <c r="J81" s="287"/>
      <c r="K81" s="287"/>
      <c r="L81" s="165"/>
      <c r="M81" s="23"/>
    </row>
    <row r="82" spans="1:13" x14ac:dyDescent="0.2">
      <c r="A82" s="694" t="s">
        <v>13</v>
      </c>
      <c r="B82" s="235"/>
      <c r="C82" s="291"/>
      <c r="D82" s="165"/>
      <c r="E82" s="418"/>
      <c r="F82" s="287"/>
      <c r="G82" s="287"/>
      <c r="H82" s="165"/>
      <c r="I82" s="418"/>
      <c r="J82" s="287"/>
      <c r="K82" s="287"/>
      <c r="L82" s="165"/>
      <c r="M82" s="23"/>
    </row>
    <row r="83" spans="1:13" ht="15.75" x14ac:dyDescent="0.2">
      <c r="A83" s="694" t="s">
        <v>399</v>
      </c>
      <c r="B83" s="287"/>
      <c r="C83" s="287"/>
      <c r="D83" s="165"/>
      <c r="E83" s="418"/>
      <c r="F83" s="287"/>
      <c r="G83" s="287"/>
      <c r="H83" s="165"/>
      <c r="I83" s="418"/>
      <c r="J83" s="287"/>
      <c r="K83" s="287"/>
      <c r="L83" s="165"/>
      <c r="M83" s="23"/>
    </row>
    <row r="84" spans="1:13" x14ac:dyDescent="0.2">
      <c r="A84" s="694" t="s">
        <v>12</v>
      </c>
      <c r="B84" s="235"/>
      <c r="C84" s="291"/>
      <c r="D84" s="165"/>
      <c r="E84" s="418"/>
      <c r="F84" s="287"/>
      <c r="G84" s="287"/>
      <c r="H84" s="165"/>
      <c r="I84" s="418"/>
      <c r="J84" s="287"/>
      <c r="K84" s="287"/>
      <c r="L84" s="165"/>
      <c r="M84" s="23"/>
    </row>
    <row r="85" spans="1:13" x14ac:dyDescent="0.2">
      <c r="A85" s="694" t="s">
        <v>13</v>
      </c>
      <c r="B85" s="235"/>
      <c r="C85" s="291"/>
      <c r="D85" s="165"/>
      <c r="E85" s="418"/>
      <c r="F85" s="287"/>
      <c r="G85" s="287"/>
      <c r="H85" s="165"/>
      <c r="I85" s="418"/>
      <c r="J85" s="287"/>
      <c r="K85" s="287"/>
      <c r="L85" s="165"/>
      <c r="M85" s="23"/>
    </row>
    <row r="86" spans="1:13" ht="15.75" x14ac:dyDescent="0.2">
      <c r="A86" s="21" t="s">
        <v>401</v>
      </c>
      <c r="B86" s="234"/>
      <c r="C86" s="144"/>
      <c r="D86" s="165"/>
      <c r="E86" s="27"/>
      <c r="F86" s="234"/>
      <c r="G86" s="144"/>
      <c r="H86" s="165"/>
      <c r="I86" s="27"/>
      <c r="J86" s="289"/>
      <c r="K86" s="44"/>
      <c r="L86" s="256"/>
      <c r="M86" s="27"/>
    </row>
    <row r="87" spans="1:13" ht="15.75" x14ac:dyDescent="0.2">
      <c r="A87" s="13" t="s">
        <v>383</v>
      </c>
      <c r="B87" s="355">
        <v>584324.73199999996</v>
      </c>
      <c r="C87" s="355">
        <v>641414.54700000002</v>
      </c>
      <c r="D87" s="170">
        <f t="shared" si="10"/>
        <v>9.8000000000000007</v>
      </c>
      <c r="E87" s="11">
        <f>IFERROR(100/'Skjema total MA'!C87*C87,0)</f>
        <v>0.16659508367228773</v>
      </c>
      <c r="F87" s="354">
        <v>10969942.057</v>
      </c>
      <c r="G87" s="354">
        <v>12525546.199999999</v>
      </c>
      <c r="H87" s="170">
        <f t="shared" si="11"/>
        <v>14.2</v>
      </c>
      <c r="I87" s="11">
        <f>IFERROR(100/'Skjema total MA'!F87*G87,0)</f>
        <v>5.0795622949636208</v>
      </c>
      <c r="J87" s="310">
        <f t="shared" ref="J87:K111" si="15">SUM(B87,F87)</f>
        <v>11554266.789000001</v>
      </c>
      <c r="K87" s="236">
        <f t="shared" si="15"/>
        <v>13166960.747</v>
      </c>
      <c r="L87" s="429">
        <f t="shared" si="13"/>
        <v>14</v>
      </c>
      <c r="M87" s="11">
        <f>IFERROR(100/'Skjema total MA'!I87*K87,0)</f>
        <v>2.0846953091316109</v>
      </c>
    </row>
    <row r="88" spans="1:13" x14ac:dyDescent="0.2">
      <c r="A88" s="21" t="s">
        <v>9</v>
      </c>
      <c r="B88" s="234">
        <v>584324.73199999996</v>
      </c>
      <c r="C88" s="144">
        <v>641414.54700000002</v>
      </c>
      <c r="D88" s="165">
        <f t="shared" si="10"/>
        <v>9.8000000000000007</v>
      </c>
      <c r="E88" s="27">
        <f>IFERROR(100/'Skjema total MA'!C88*C88,0)</f>
        <v>0.17026112049829661</v>
      </c>
      <c r="F88" s="234">
        <v>0</v>
      </c>
      <c r="G88" s="144">
        <v>0</v>
      </c>
      <c r="H88" s="165" t="str">
        <f t="shared" si="11"/>
        <v xml:space="preserve">    ---- </v>
      </c>
      <c r="I88" s="27">
        <f>IFERROR(100/'Skjema total MA'!F88*G88,0)</f>
        <v>0</v>
      </c>
      <c r="J88" s="289">
        <f t="shared" si="15"/>
        <v>584324.73199999996</v>
      </c>
      <c r="K88" s="44">
        <f t="shared" si="15"/>
        <v>641414.54700000002</v>
      </c>
      <c r="L88" s="256">
        <f t="shared" si="13"/>
        <v>9.8000000000000007</v>
      </c>
      <c r="M88" s="27">
        <f>IFERROR(100/'Skjema total MA'!I88*K88,0)</f>
        <v>0.17026112049829661</v>
      </c>
    </row>
    <row r="89" spans="1:13" x14ac:dyDescent="0.2">
      <c r="A89" s="21" t="s">
        <v>10</v>
      </c>
      <c r="B89" s="234"/>
      <c r="C89" s="144"/>
      <c r="D89" s="165"/>
      <c r="E89" s="27"/>
      <c r="F89" s="234">
        <v>10969942.057</v>
      </c>
      <c r="G89" s="144">
        <v>12525546.199999999</v>
      </c>
      <c r="H89" s="165">
        <f t="shared" si="11"/>
        <v>14.2</v>
      </c>
      <c r="I89" s="27">
        <f>IFERROR(100/'Skjema total MA'!F89*G89,0)</f>
        <v>5.0985228668013072</v>
      </c>
      <c r="J89" s="289">
        <f t="shared" si="15"/>
        <v>10969942.057</v>
      </c>
      <c r="K89" s="44">
        <f t="shared" si="15"/>
        <v>12525546.199999999</v>
      </c>
      <c r="L89" s="256">
        <f t="shared" si="13"/>
        <v>14.2</v>
      </c>
      <c r="M89" s="27">
        <f>IFERROR(100/'Skjema total MA'!I89*K89,0)</f>
        <v>5.0436332125967942</v>
      </c>
    </row>
    <row r="90" spans="1:13" ht="15.75" x14ac:dyDescent="0.2">
      <c r="A90" s="694" t="s">
        <v>398</v>
      </c>
      <c r="B90" s="287"/>
      <c r="C90" s="287"/>
      <c r="D90" s="165"/>
      <c r="E90" s="418"/>
      <c r="F90" s="287"/>
      <c r="G90" s="287"/>
      <c r="H90" s="165"/>
      <c r="I90" s="418"/>
      <c r="J90" s="287"/>
      <c r="K90" s="287"/>
      <c r="L90" s="165"/>
      <c r="M90" s="23"/>
    </row>
    <row r="91" spans="1:13" x14ac:dyDescent="0.2">
      <c r="A91" s="694" t="s">
        <v>12</v>
      </c>
      <c r="B91" s="235"/>
      <c r="C91" s="291"/>
      <c r="D91" s="165"/>
      <c r="E91" s="418"/>
      <c r="F91" s="287"/>
      <c r="G91" s="287"/>
      <c r="H91" s="165"/>
      <c r="I91" s="418"/>
      <c r="J91" s="287"/>
      <c r="K91" s="287"/>
      <c r="L91" s="165"/>
      <c r="M91" s="23"/>
    </row>
    <row r="92" spans="1:13" x14ac:dyDescent="0.2">
      <c r="A92" s="694" t="s">
        <v>13</v>
      </c>
      <c r="B92" s="235"/>
      <c r="C92" s="291"/>
      <c r="D92" s="165"/>
      <c r="E92" s="418"/>
      <c r="F92" s="287"/>
      <c r="G92" s="287"/>
      <c r="H92" s="165"/>
      <c r="I92" s="418"/>
      <c r="J92" s="287"/>
      <c r="K92" s="287"/>
      <c r="L92" s="165"/>
      <c r="M92" s="23"/>
    </row>
    <row r="93" spans="1:13" ht="15.75" x14ac:dyDescent="0.2">
      <c r="A93" s="694" t="s">
        <v>399</v>
      </c>
      <c r="B93" s="287"/>
      <c r="C93" s="287"/>
      <c r="D93" s="165"/>
      <c r="E93" s="418"/>
      <c r="F93" s="287"/>
      <c r="G93" s="287"/>
      <c r="H93" s="165"/>
      <c r="I93" s="418"/>
      <c r="J93" s="287"/>
      <c r="K93" s="287"/>
      <c r="L93" s="165"/>
      <c r="M93" s="23"/>
    </row>
    <row r="94" spans="1:13" x14ac:dyDescent="0.2">
      <c r="A94" s="694" t="s">
        <v>12</v>
      </c>
      <c r="B94" s="235"/>
      <c r="C94" s="291"/>
      <c r="D94" s="165"/>
      <c r="E94" s="418"/>
      <c r="F94" s="287"/>
      <c r="G94" s="287"/>
      <c r="H94" s="165"/>
      <c r="I94" s="418"/>
      <c r="J94" s="287"/>
      <c r="K94" s="287"/>
      <c r="L94" s="165"/>
      <c r="M94" s="23"/>
    </row>
    <row r="95" spans="1:13" x14ac:dyDescent="0.2">
      <c r="A95" s="694" t="s">
        <v>13</v>
      </c>
      <c r="B95" s="235"/>
      <c r="C95" s="291"/>
      <c r="D95" s="165"/>
      <c r="E95" s="418"/>
      <c r="F95" s="287"/>
      <c r="G95" s="287"/>
      <c r="H95" s="165"/>
      <c r="I95" s="418"/>
      <c r="J95" s="287"/>
      <c r="K95" s="287"/>
      <c r="L95" s="165"/>
      <c r="M95" s="23"/>
    </row>
    <row r="96" spans="1:13" x14ac:dyDescent="0.2">
      <c r="A96" s="21" t="s">
        <v>344</v>
      </c>
      <c r="B96" s="234"/>
      <c r="C96" s="144"/>
      <c r="D96" s="165"/>
      <c r="E96" s="27"/>
      <c r="F96" s="234"/>
      <c r="G96" s="144"/>
      <c r="H96" s="165"/>
      <c r="I96" s="27"/>
      <c r="J96" s="289"/>
      <c r="K96" s="44"/>
      <c r="L96" s="256"/>
      <c r="M96" s="27"/>
    </row>
    <row r="97" spans="1:13" x14ac:dyDescent="0.2">
      <c r="A97" s="21" t="s">
        <v>343</v>
      </c>
      <c r="B97" s="234"/>
      <c r="C97" s="144"/>
      <c r="D97" s="165"/>
      <c r="E97" s="27"/>
      <c r="F97" s="234"/>
      <c r="G97" s="144"/>
      <c r="H97" s="165"/>
      <c r="I97" s="27"/>
      <c r="J97" s="289"/>
      <c r="K97" s="44"/>
      <c r="L97" s="256"/>
      <c r="M97" s="27"/>
    </row>
    <row r="98" spans="1:13" ht="15.75" x14ac:dyDescent="0.2">
      <c r="A98" s="21" t="s">
        <v>400</v>
      </c>
      <c r="B98" s="234">
        <v>584324.73199999996</v>
      </c>
      <c r="C98" s="234">
        <v>641414.54700000002</v>
      </c>
      <c r="D98" s="165">
        <f t="shared" si="10"/>
        <v>9.8000000000000007</v>
      </c>
      <c r="E98" s="27">
        <f>IFERROR(100/'Skjema total MA'!C98*C98,0)</f>
        <v>0.171270079253841</v>
      </c>
      <c r="F98" s="293">
        <v>10969942.057</v>
      </c>
      <c r="G98" s="293">
        <v>12525546.199999999</v>
      </c>
      <c r="H98" s="165">
        <f t="shared" si="11"/>
        <v>14.2</v>
      </c>
      <c r="I98" s="27">
        <f>IFERROR(100/'Skjema total MA'!F98*G98,0)</f>
        <v>5.112456048678907</v>
      </c>
      <c r="J98" s="289">
        <f t="shared" si="15"/>
        <v>11554266.789000001</v>
      </c>
      <c r="K98" s="44">
        <f t="shared" si="15"/>
        <v>13166960.747</v>
      </c>
      <c r="L98" s="256">
        <f t="shared" si="13"/>
        <v>14</v>
      </c>
      <c r="M98" s="27">
        <f>IFERROR(100/'Skjema total MA'!I98*K98,0)</f>
        <v>2.1253992284043703</v>
      </c>
    </row>
    <row r="99" spans="1:13" x14ac:dyDescent="0.2">
      <c r="A99" s="21" t="s">
        <v>9</v>
      </c>
      <c r="B99" s="293">
        <v>584324.73199999996</v>
      </c>
      <c r="C99" s="294">
        <v>641414.54700000002</v>
      </c>
      <c r="D99" s="165">
        <f t="shared" si="10"/>
        <v>9.8000000000000007</v>
      </c>
      <c r="E99" s="27">
        <f>IFERROR(100/'Skjema total MA'!C99*C99,0)</f>
        <v>0.17250158111948161</v>
      </c>
      <c r="F99" s="234">
        <v>0</v>
      </c>
      <c r="G99" s="144">
        <v>0</v>
      </c>
      <c r="H99" s="165" t="str">
        <f t="shared" si="11"/>
        <v xml:space="preserve">    ---- </v>
      </c>
      <c r="I99" s="27">
        <f>IFERROR(100/'Skjema total MA'!F99*G99,0)</f>
        <v>0</v>
      </c>
      <c r="J99" s="289">
        <f t="shared" si="15"/>
        <v>584324.73199999996</v>
      </c>
      <c r="K99" s="44">
        <f t="shared" si="15"/>
        <v>641414.54700000002</v>
      </c>
      <c r="L99" s="256">
        <f t="shared" si="13"/>
        <v>9.8000000000000007</v>
      </c>
      <c r="M99" s="27">
        <f>IFERROR(100/'Skjema total MA'!I99*K99,0)</f>
        <v>0.17250158111948161</v>
      </c>
    </row>
    <row r="100" spans="1:13" x14ac:dyDescent="0.2">
      <c r="A100" s="21" t="s">
        <v>10</v>
      </c>
      <c r="B100" s="293"/>
      <c r="C100" s="294"/>
      <c r="D100" s="165"/>
      <c r="E100" s="27"/>
      <c r="F100" s="234">
        <v>10969942.057</v>
      </c>
      <c r="G100" s="234">
        <v>12525546.199999999</v>
      </c>
      <c r="H100" s="165">
        <f t="shared" si="11"/>
        <v>14.2</v>
      </c>
      <c r="I100" s="27">
        <f>IFERROR(100/'Skjema total MA'!F100*G100,0)</f>
        <v>5.112456048678907</v>
      </c>
      <c r="J100" s="289">
        <f t="shared" si="15"/>
        <v>10969942.057</v>
      </c>
      <c r="K100" s="44">
        <f t="shared" si="15"/>
        <v>12525546.199999999</v>
      </c>
      <c r="L100" s="256">
        <f t="shared" si="13"/>
        <v>14.2</v>
      </c>
      <c r="M100" s="27">
        <f>IFERROR(100/'Skjema total MA'!I100*K100,0)</f>
        <v>5.0572676046587439</v>
      </c>
    </row>
    <row r="101" spans="1:13" ht="15.75" x14ac:dyDescent="0.2">
      <c r="A101" s="694" t="s">
        <v>398</v>
      </c>
      <c r="B101" s="287"/>
      <c r="C101" s="287"/>
      <c r="D101" s="165"/>
      <c r="E101" s="418"/>
      <c r="F101" s="287" t="s">
        <v>374</v>
      </c>
      <c r="G101" s="287" t="s">
        <v>374</v>
      </c>
      <c r="H101" s="165"/>
      <c r="I101" s="418"/>
      <c r="J101" s="287"/>
      <c r="K101" s="287"/>
      <c r="L101" s="165"/>
      <c r="M101" s="23"/>
    </row>
    <row r="102" spans="1:13" x14ac:dyDescent="0.2">
      <c r="A102" s="694" t="s">
        <v>12</v>
      </c>
      <c r="B102" s="235"/>
      <c r="C102" s="291"/>
      <c r="D102" s="165"/>
      <c r="E102" s="418"/>
      <c r="F102" s="287" t="s">
        <v>374</v>
      </c>
      <c r="G102" s="287" t="s">
        <v>374</v>
      </c>
      <c r="H102" s="165"/>
      <c r="I102" s="418"/>
      <c r="J102" s="287"/>
      <c r="K102" s="287"/>
      <c r="L102" s="165"/>
      <c r="M102" s="23"/>
    </row>
    <row r="103" spans="1:13" x14ac:dyDescent="0.2">
      <c r="A103" s="694" t="s">
        <v>13</v>
      </c>
      <c r="B103" s="235"/>
      <c r="C103" s="291"/>
      <c r="D103" s="165"/>
      <c r="E103" s="418"/>
      <c r="F103" s="287" t="s">
        <v>374</v>
      </c>
      <c r="G103" s="287" t="s">
        <v>374</v>
      </c>
      <c r="H103" s="165"/>
      <c r="I103" s="418"/>
      <c r="J103" s="287"/>
      <c r="K103" s="287"/>
      <c r="L103" s="165"/>
      <c r="M103" s="23"/>
    </row>
    <row r="104" spans="1:13" ht="15.75" x14ac:dyDescent="0.2">
      <c r="A104" s="694" t="s">
        <v>399</v>
      </c>
      <c r="B104" s="287"/>
      <c r="C104" s="287"/>
      <c r="D104" s="165"/>
      <c r="E104" s="418"/>
      <c r="F104" s="287" t="s">
        <v>374</v>
      </c>
      <c r="G104" s="287" t="s">
        <v>374</v>
      </c>
      <c r="H104" s="165"/>
      <c r="I104" s="418"/>
      <c r="J104" s="287"/>
      <c r="K104" s="287"/>
      <c r="L104" s="165"/>
      <c r="M104" s="23"/>
    </row>
    <row r="105" spans="1:13" x14ac:dyDescent="0.2">
      <c r="A105" s="694" t="s">
        <v>12</v>
      </c>
      <c r="B105" s="235"/>
      <c r="C105" s="291"/>
      <c r="D105" s="165"/>
      <c r="E105" s="418"/>
      <c r="F105" s="287" t="s">
        <v>374</v>
      </c>
      <c r="G105" s="287" t="s">
        <v>374</v>
      </c>
      <c r="H105" s="165"/>
      <c r="I105" s="418"/>
      <c r="J105" s="287"/>
      <c r="K105" s="287"/>
      <c r="L105" s="165"/>
      <c r="M105" s="23"/>
    </row>
    <row r="106" spans="1:13" x14ac:dyDescent="0.2">
      <c r="A106" s="694" t="s">
        <v>13</v>
      </c>
      <c r="B106" s="235"/>
      <c r="C106" s="291"/>
      <c r="D106" s="165"/>
      <c r="E106" s="418"/>
      <c r="F106" s="287" t="s">
        <v>374</v>
      </c>
      <c r="G106" s="287" t="s">
        <v>374</v>
      </c>
      <c r="H106" s="165"/>
      <c r="I106" s="418"/>
      <c r="J106" s="287"/>
      <c r="K106" s="287"/>
      <c r="L106" s="165"/>
      <c r="M106" s="23"/>
    </row>
    <row r="107" spans="1:13" ht="15.75" x14ac:dyDescent="0.2">
      <c r="A107" s="21" t="s">
        <v>402</v>
      </c>
      <c r="B107" s="234"/>
      <c r="C107" s="144"/>
      <c r="D107" s="165"/>
      <c r="E107" s="27"/>
      <c r="F107" s="234"/>
      <c r="G107" s="144"/>
      <c r="H107" s="165"/>
      <c r="I107" s="27"/>
      <c r="J107" s="289"/>
      <c r="K107" s="44"/>
      <c r="L107" s="256"/>
      <c r="M107" s="27"/>
    </row>
    <row r="108" spans="1:13" ht="15.75" x14ac:dyDescent="0.2">
      <c r="A108" s="21" t="s">
        <v>403</v>
      </c>
      <c r="B108" s="234">
        <v>27740.724999999999</v>
      </c>
      <c r="C108" s="234">
        <v>27811.705000000002</v>
      </c>
      <c r="D108" s="165">
        <f t="shared" si="10"/>
        <v>0.3</v>
      </c>
      <c r="E108" s="27">
        <f>IFERROR(100/'Skjema total MA'!C108*C108,0)</f>
        <v>9.0077231394118714E-3</v>
      </c>
      <c r="F108" s="234">
        <v>167967.61499999999</v>
      </c>
      <c r="G108" s="234">
        <v>181314.389</v>
      </c>
      <c r="H108" s="165">
        <f t="shared" si="11"/>
        <v>7.9</v>
      </c>
      <c r="I108" s="27">
        <f>IFERROR(100/'Skjema total MA'!F108*G108,0)</f>
        <v>1.1489099994590957</v>
      </c>
      <c r="J108" s="289">
        <f t="shared" si="15"/>
        <v>195708.34</v>
      </c>
      <c r="K108" s="44">
        <f t="shared" si="15"/>
        <v>209126.09399999998</v>
      </c>
      <c r="L108" s="256">
        <f t="shared" si="13"/>
        <v>6.9</v>
      </c>
      <c r="M108" s="27">
        <f>IFERROR(100/'Skjema total MA'!I108*K108,0)</f>
        <v>6.4438603741917733E-2</v>
      </c>
    </row>
    <row r="109" spans="1:13" ht="15.75" x14ac:dyDescent="0.2">
      <c r="A109" s="21" t="s">
        <v>404</v>
      </c>
      <c r="B109" s="234"/>
      <c r="C109" s="234"/>
      <c r="D109" s="165"/>
      <c r="E109" s="27"/>
      <c r="F109" s="234">
        <v>3819931.0449999999</v>
      </c>
      <c r="G109" s="234">
        <v>4405908.7640000004</v>
      </c>
      <c r="H109" s="165">
        <f t="shared" si="11"/>
        <v>15.3</v>
      </c>
      <c r="I109" s="27">
        <f>IFERROR(100/'Skjema total MA'!F109*G109,0)</f>
        <v>5.6525437770135865</v>
      </c>
      <c r="J109" s="289">
        <f t="shared" si="15"/>
        <v>3819931.0449999999</v>
      </c>
      <c r="K109" s="44">
        <f t="shared" si="15"/>
        <v>4405908.7640000004</v>
      </c>
      <c r="L109" s="256">
        <f t="shared" si="13"/>
        <v>15.3</v>
      </c>
      <c r="M109" s="27">
        <f>IFERROR(100/'Skjema total MA'!I109*K109,0)</f>
        <v>5.5822032639013281</v>
      </c>
    </row>
    <row r="110" spans="1:13" ht="15.75" x14ac:dyDescent="0.2">
      <c r="A110" s="21" t="s">
        <v>405</v>
      </c>
      <c r="B110" s="234"/>
      <c r="C110" s="234"/>
      <c r="D110" s="165"/>
      <c r="E110" s="27"/>
      <c r="F110" s="234"/>
      <c r="G110" s="234"/>
      <c r="H110" s="165"/>
      <c r="I110" s="27"/>
      <c r="J110" s="289"/>
      <c r="K110" s="44"/>
      <c r="L110" s="256"/>
      <c r="M110" s="27"/>
    </row>
    <row r="111" spans="1:13" ht="15.75" x14ac:dyDescent="0.2">
      <c r="A111" s="13" t="s">
        <v>384</v>
      </c>
      <c r="B111" s="309">
        <v>11483.305</v>
      </c>
      <c r="C111" s="158">
        <v>10624.564</v>
      </c>
      <c r="D111" s="170">
        <f t="shared" si="10"/>
        <v>-7.5</v>
      </c>
      <c r="E111" s="11">
        <f>IFERROR(100/'Skjema total MA'!C111*C111,0)</f>
        <v>4.6601195339509607</v>
      </c>
      <c r="F111" s="309">
        <v>436436.43300000002</v>
      </c>
      <c r="G111" s="158">
        <v>344651.35499999998</v>
      </c>
      <c r="H111" s="170">
        <f t="shared" si="11"/>
        <v>-21</v>
      </c>
      <c r="I111" s="11">
        <f>IFERROR(100/'Skjema total MA'!F111*G111,0)</f>
        <v>4.8559447511252936</v>
      </c>
      <c r="J111" s="310">
        <f t="shared" si="15"/>
        <v>447919.73800000001</v>
      </c>
      <c r="K111" s="236">
        <f t="shared" si="15"/>
        <v>355275.91899999999</v>
      </c>
      <c r="L111" s="429">
        <f t="shared" si="13"/>
        <v>-20.7</v>
      </c>
      <c r="M111" s="11">
        <f>IFERROR(100/'Skjema total MA'!I111*K111,0)</f>
        <v>4.8498501508668648</v>
      </c>
    </row>
    <row r="112" spans="1:13" x14ac:dyDescent="0.2">
      <c r="A112" s="21" t="s">
        <v>9</v>
      </c>
      <c r="B112" s="234">
        <v>11483.305</v>
      </c>
      <c r="C112" s="144">
        <v>10624.564</v>
      </c>
      <c r="D112" s="165">
        <f t="shared" si="10"/>
        <v>-7.5</v>
      </c>
      <c r="E112" s="27">
        <f>IFERROR(100/'Skjema total MA'!C112*C112,0)</f>
        <v>5.4531811721569561</v>
      </c>
      <c r="F112" s="234"/>
      <c r="G112" s="144"/>
      <c r="H112" s="165"/>
      <c r="I112" s="27"/>
      <c r="J112" s="289">
        <f t="shared" ref="J112:K125" si="16">SUM(B112,F112)</f>
        <v>11483.305</v>
      </c>
      <c r="K112" s="44">
        <f t="shared" si="16"/>
        <v>10624.564</v>
      </c>
      <c r="L112" s="256">
        <f t="shared" si="13"/>
        <v>-7.5</v>
      </c>
      <c r="M112" s="27">
        <f>IFERROR(100/'Skjema total MA'!I112*K112,0)</f>
        <v>5.4296764783245317</v>
      </c>
    </row>
    <row r="113" spans="1:14" x14ac:dyDescent="0.2">
      <c r="A113" s="21" t="s">
        <v>10</v>
      </c>
      <c r="B113" s="234"/>
      <c r="C113" s="144"/>
      <c r="D113" s="165"/>
      <c r="E113" s="27"/>
      <c r="F113" s="234">
        <v>436436.43300000002</v>
      </c>
      <c r="G113" s="144">
        <v>344651.35499999998</v>
      </c>
      <c r="H113" s="165">
        <f t="shared" si="11"/>
        <v>-21</v>
      </c>
      <c r="I113" s="27">
        <f>IFERROR(100/'Skjema total MA'!F113*G113,0)</f>
        <v>4.8835069079717908</v>
      </c>
      <c r="J113" s="289">
        <f t="shared" si="16"/>
        <v>436436.43300000002</v>
      </c>
      <c r="K113" s="44">
        <f t="shared" si="16"/>
        <v>344651.35499999998</v>
      </c>
      <c r="L113" s="256">
        <f t="shared" si="13"/>
        <v>-21</v>
      </c>
      <c r="M113" s="27">
        <f>IFERROR(100/'Skjema total MA'!I113*K113,0)</f>
        <v>4.8824084425634844</v>
      </c>
    </row>
    <row r="114" spans="1:14" x14ac:dyDescent="0.2">
      <c r="A114" s="21" t="s">
        <v>26</v>
      </c>
      <c r="B114" s="234"/>
      <c r="C114" s="144"/>
      <c r="D114" s="165"/>
      <c r="E114" s="27"/>
      <c r="F114" s="234"/>
      <c r="G114" s="144"/>
      <c r="H114" s="165"/>
      <c r="I114" s="27"/>
      <c r="J114" s="289"/>
      <c r="K114" s="44"/>
      <c r="L114" s="256"/>
      <c r="M114" s="27"/>
    </row>
    <row r="115" spans="1:14" x14ac:dyDescent="0.2">
      <c r="A115" s="694" t="s">
        <v>15</v>
      </c>
      <c r="B115" s="287"/>
      <c r="C115" s="287"/>
      <c r="D115" s="165"/>
      <c r="E115" s="418"/>
      <c r="F115" s="287"/>
      <c r="G115" s="287"/>
      <c r="H115" s="165"/>
      <c r="I115" s="418"/>
      <c r="J115" s="287"/>
      <c r="K115" s="287"/>
      <c r="L115" s="165"/>
      <c r="M115" s="23"/>
    </row>
    <row r="116" spans="1:14" ht="15.75" x14ac:dyDescent="0.2">
      <c r="A116" s="21" t="s">
        <v>410</v>
      </c>
      <c r="B116" s="234">
        <v>2428.154</v>
      </c>
      <c r="C116" s="234">
        <v>230.381</v>
      </c>
      <c r="D116" s="165">
        <f t="shared" si="10"/>
        <v>-90.5</v>
      </c>
      <c r="E116" s="27">
        <f>IFERROR(100/'Skjema total MA'!C116*C116,0)</f>
        <v>0.30056892454900991</v>
      </c>
      <c r="F116" s="234">
        <v>12157.834999999999</v>
      </c>
      <c r="G116" s="234">
        <v>766.40200000000004</v>
      </c>
      <c r="H116" s="165">
        <f t="shared" si="11"/>
        <v>-93.7</v>
      </c>
      <c r="I116" s="27">
        <f>IFERROR(100/'Skjema total MA'!F116*G116,0)</f>
        <v>47.607990468487735</v>
      </c>
      <c r="J116" s="289">
        <f t="shared" si="16"/>
        <v>14585.989</v>
      </c>
      <c r="K116" s="44">
        <f t="shared" si="16"/>
        <v>996.78300000000002</v>
      </c>
      <c r="L116" s="256">
        <f t="shared" si="13"/>
        <v>-93.2</v>
      </c>
      <c r="M116" s="27">
        <f>IFERROR(100/'Skjema total MA'!I116*K116,0)</f>
        <v>1.2737117919022944</v>
      </c>
    </row>
    <row r="117" spans="1:14" ht="15.75" x14ac:dyDescent="0.2">
      <c r="A117" s="21" t="s">
        <v>411</v>
      </c>
      <c r="B117" s="234"/>
      <c r="C117" s="234"/>
      <c r="D117" s="165"/>
      <c r="E117" s="27"/>
      <c r="F117" s="234">
        <v>58665.031000000003</v>
      </c>
      <c r="G117" s="234">
        <v>45816.163999999997</v>
      </c>
      <c r="H117" s="165">
        <f t="shared" si="11"/>
        <v>-21.9</v>
      </c>
      <c r="I117" s="27">
        <f>IFERROR(100/'Skjema total MA'!F117*G117,0)</f>
        <v>3.9948970620399629</v>
      </c>
      <c r="J117" s="289">
        <f t="shared" si="16"/>
        <v>58665.031000000003</v>
      </c>
      <c r="K117" s="44">
        <f t="shared" si="16"/>
        <v>45816.163999999997</v>
      </c>
      <c r="L117" s="256">
        <f t="shared" si="13"/>
        <v>-21.9</v>
      </c>
      <c r="M117" s="27">
        <f>IFERROR(100/'Skjema total MA'!I117*K117,0)</f>
        <v>3.9948970620399629</v>
      </c>
    </row>
    <row r="118" spans="1:14" ht="15.75" x14ac:dyDescent="0.2">
      <c r="A118" s="21" t="s">
        <v>405</v>
      </c>
      <c r="B118" s="234"/>
      <c r="C118" s="234"/>
      <c r="D118" s="165"/>
      <c r="E118" s="27"/>
      <c r="F118" s="234"/>
      <c r="G118" s="234"/>
      <c r="H118" s="165"/>
      <c r="I118" s="27"/>
      <c r="J118" s="289"/>
      <c r="K118" s="44"/>
      <c r="L118" s="256"/>
      <c r="M118" s="27"/>
    </row>
    <row r="119" spans="1:14" ht="15.75" x14ac:dyDescent="0.2">
      <c r="A119" s="13" t="s">
        <v>385</v>
      </c>
      <c r="B119" s="309">
        <v>4949.9650000000001</v>
      </c>
      <c r="C119" s="158">
        <v>8919.0689999999995</v>
      </c>
      <c r="D119" s="170">
        <f t="shared" si="10"/>
        <v>80.2</v>
      </c>
      <c r="E119" s="11">
        <f>IFERROR(100/'Skjema total MA'!C119*C119,0)</f>
        <v>2.5949431600270563</v>
      </c>
      <c r="F119" s="309">
        <v>318142.087</v>
      </c>
      <c r="G119" s="158">
        <v>463735.41399999999</v>
      </c>
      <c r="H119" s="170">
        <f t="shared" si="11"/>
        <v>45.8</v>
      </c>
      <c r="I119" s="11">
        <f>IFERROR(100/'Skjema total MA'!F119*G119,0)</f>
        <v>6.0769270426942095</v>
      </c>
      <c r="J119" s="310">
        <f t="shared" si="16"/>
        <v>323092.05200000003</v>
      </c>
      <c r="K119" s="236">
        <f t="shared" si="16"/>
        <v>472654.48300000001</v>
      </c>
      <c r="L119" s="429">
        <f t="shared" si="13"/>
        <v>46.3</v>
      </c>
      <c r="M119" s="11">
        <f>IFERROR(100/'Skjema total MA'!I119*K119,0)</f>
        <v>5.9268552838179538</v>
      </c>
    </row>
    <row r="120" spans="1:14" x14ac:dyDescent="0.2">
      <c r="A120" s="21" t="s">
        <v>9</v>
      </c>
      <c r="B120" s="234">
        <v>4949.9650000000001</v>
      </c>
      <c r="C120" s="144">
        <v>8919.0689999999995</v>
      </c>
      <c r="D120" s="165">
        <f t="shared" si="10"/>
        <v>80.2</v>
      </c>
      <c r="E120" s="27">
        <f>IFERROR(100/'Skjema total MA'!C120*C120,0)</f>
        <v>3.4796782910831632</v>
      </c>
      <c r="F120" s="234"/>
      <c r="G120" s="144"/>
      <c r="H120" s="165"/>
      <c r="I120" s="27"/>
      <c r="J120" s="289">
        <f t="shared" si="16"/>
        <v>4949.9650000000001</v>
      </c>
      <c r="K120" s="44">
        <f t="shared" si="16"/>
        <v>8919.0689999999995</v>
      </c>
      <c r="L120" s="256">
        <f t="shared" si="13"/>
        <v>80.2</v>
      </c>
      <c r="M120" s="27">
        <f>IFERROR(100/'Skjema total MA'!I120*K120,0)</f>
        <v>3.4796782910831632</v>
      </c>
    </row>
    <row r="121" spans="1:14" x14ac:dyDescent="0.2">
      <c r="A121" s="21" t="s">
        <v>10</v>
      </c>
      <c r="B121" s="234"/>
      <c r="C121" s="144"/>
      <c r="D121" s="165"/>
      <c r="E121" s="27"/>
      <c r="F121" s="234">
        <v>318142.087</v>
      </c>
      <c r="G121" s="144">
        <v>463735.41399999999</v>
      </c>
      <c r="H121" s="165">
        <f t="shared" si="11"/>
        <v>45.8</v>
      </c>
      <c r="I121" s="27">
        <f>IFERROR(100/'Skjema total MA'!F121*G121,0)</f>
        <v>6.0769270426942095</v>
      </c>
      <c r="J121" s="289">
        <f t="shared" si="16"/>
        <v>318142.087</v>
      </c>
      <c r="K121" s="44">
        <f t="shared" si="16"/>
        <v>463735.41399999999</v>
      </c>
      <c r="L121" s="256">
        <f t="shared" si="13"/>
        <v>45.8</v>
      </c>
      <c r="M121" s="27">
        <f>IFERROR(100/'Skjema total MA'!I121*K121,0)</f>
        <v>6.0671946439215692</v>
      </c>
    </row>
    <row r="122" spans="1:14" x14ac:dyDescent="0.2">
      <c r="A122" s="21" t="s">
        <v>26</v>
      </c>
      <c r="B122" s="234"/>
      <c r="C122" s="144"/>
      <c r="D122" s="165"/>
      <c r="E122" s="27"/>
      <c r="F122" s="234"/>
      <c r="G122" s="144"/>
      <c r="H122" s="165"/>
      <c r="I122" s="27"/>
      <c r="J122" s="289"/>
      <c r="K122" s="44"/>
      <c r="L122" s="256"/>
      <c r="M122" s="27"/>
    </row>
    <row r="123" spans="1:14" x14ac:dyDescent="0.2">
      <c r="A123" s="694" t="s">
        <v>14</v>
      </c>
      <c r="B123" s="287"/>
      <c r="C123" s="287"/>
      <c r="D123" s="165"/>
      <c r="E123" s="418"/>
      <c r="F123" s="287"/>
      <c r="G123" s="287"/>
      <c r="H123" s="165"/>
      <c r="I123" s="418"/>
      <c r="J123" s="287"/>
      <c r="K123" s="287"/>
      <c r="L123" s="165"/>
      <c r="M123" s="23"/>
    </row>
    <row r="124" spans="1:14" ht="15.75" x14ac:dyDescent="0.2">
      <c r="A124" s="21" t="s">
        <v>412</v>
      </c>
      <c r="B124" s="234"/>
      <c r="C124" s="234"/>
      <c r="D124" s="165"/>
      <c r="E124" s="27"/>
      <c r="F124" s="234"/>
      <c r="G124" s="234">
        <v>4.3090000000000002</v>
      </c>
      <c r="H124" s="165" t="str">
        <f t="shared" si="11"/>
        <v xml:space="preserve">    ---- </v>
      </c>
      <c r="I124" s="27">
        <f>IFERROR(100/'Skjema total MA'!F124*G124,0)</f>
        <v>2.9091334299803855E-2</v>
      </c>
      <c r="J124" s="289"/>
      <c r="K124" s="44">
        <f t="shared" si="16"/>
        <v>4.3090000000000002</v>
      </c>
      <c r="L124" s="256" t="str">
        <f t="shared" si="13"/>
        <v xml:space="preserve">    ---- </v>
      </c>
      <c r="M124" s="27">
        <f>IFERROR(100/'Skjema total MA'!I124*K124,0)</f>
        <v>8.3275176956852156E-3</v>
      </c>
    </row>
    <row r="125" spans="1:14" ht="15.75" x14ac:dyDescent="0.2">
      <c r="A125" s="21" t="s">
        <v>404</v>
      </c>
      <c r="B125" s="234"/>
      <c r="C125" s="234"/>
      <c r="D125" s="165"/>
      <c r="E125" s="27"/>
      <c r="F125" s="234">
        <v>80034.934999999998</v>
      </c>
      <c r="G125" s="234">
        <v>89806.593999999997</v>
      </c>
      <c r="H125" s="165">
        <f t="shared" si="11"/>
        <v>12.2</v>
      </c>
      <c r="I125" s="27">
        <f>IFERROR(100/'Skjema total MA'!F125*G125,0)</f>
        <v>8.3181828577692869</v>
      </c>
      <c r="J125" s="289">
        <f t="shared" si="16"/>
        <v>80034.934999999998</v>
      </c>
      <c r="K125" s="44">
        <f t="shared" si="16"/>
        <v>89806.593999999997</v>
      </c>
      <c r="L125" s="256">
        <f t="shared" si="13"/>
        <v>12.2</v>
      </c>
      <c r="M125" s="27">
        <f>IFERROR(100/'Skjema total MA'!I125*K125,0)</f>
        <v>8.3060219478046307</v>
      </c>
    </row>
    <row r="126" spans="1:14" ht="15.75" x14ac:dyDescent="0.2">
      <c r="A126" s="10" t="s">
        <v>405</v>
      </c>
      <c r="B126" s="45"/>
      <c r="C126" s="45"/>
      <c r="D126" s="166"/>
      <c r="E126" s="419"/>
      <c r="F126" s="45"/>
      <c r="G126" s="45"/>
      <c r="H126" s="166"/>
      <c r="I126" s="22"/>
      <c r="J126" s="290"/>
      <c r="K126" s="45"/>
      <c r="L126" s="257"/>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8"/>
      <c r="C130" s="728"/>
      <c r="D130" s="728"/>
      <c r="E130" s="407"/>
      <c r="F130" s="728"/>
      <c r="G130" s="728"/>
      <c r="H130" s="728"/>
      <c r="I130" s="407"/>
      <c r="J130" s="728"/>
      <c r="K130" s="728"/>
      <c r="L130" s="728"/>
      <c r="M130" s="407"/>
    </row>
    <row r="131" spans="1:14" s="3" customFormat="1" x14ac:dyDescent="0.2">
      <c r="A131" s="143"/>
      <c r="B131" s="724" t="s">
        <v>0</v>
      </c>
      <c r="C131" s="725"/>
      <c r="D131" s="725"/>
      <c r="E131" s="406"/>
      <c r="F131" s="724" t="s">
        <v>1</v>
      </c>
      <c r="G131" s="725"/>
      <c r="H131" s="725"/>
      <c r="I131" s="409"/>
      <c r="J131" s="724" t="s">
        <v>2</v>
      </c>
      <c r="K131" s="725"/>
      <c r="L131" s="725"/>
      <c r="M131" s="409"/>
      <c r="N131" s="147"/>
    </row>
    <row r="132" spans="1:14" s="3" customFormat="1" x14ac:dyDescent="0.2">
      <c r="A132" s="140"/>
      <c r="B132" s="151" t="s">
        <v>372</v>
      </c>
      <c r="C132" s="151" t="s">
        <v>373</v>
      </c>
      <c r="D132" s="246" t="s">
        <v>3</v>
      </c>
      <c r="E132" s="306" t="s">
        <v>29</v>
      </c>
      <c r="F132" s="151" t="s">
        <v>372</v>
      </c>
      <c r="G132" s="151" t="s">
        <v>373</v>
      </c>
      <c r="H132" s="206" t="s">
        <v>3</v>
      </c>
      <c r="I132" s="161" t="s">
        <v>29</v>
      </c>
      <c r="J132" s="247" t="s">
        <v>372</v>
      </c>
      <c r="K132" s="247" t="s">
        <v>373</v>
      </c>
      <c r="L132" s="248" t="s">
        <v>3</v>
      </c>
      <c r="M132" s="161" t="s">
        <v>29</v>
      </c>
      <c r="N132" s="147"/>
    </row>
    <row r="133" spans="1:14" s="3" customFormat="1" x14ac:dyDescent="0.2">
      <c r="A133" s="692"/>
      <c r="B133" s="155"/>
      <c r="C133" s="155"/>
      <c r="D133" s="248" t="s">
        <v>4</v>
      </c>
      <c r="E133" s="155" t="s">
        <v>30</v>
      </c>
      <c r="F133" s="160"/>
      <c r="G133" s="160"/>
      <c r="H133" s="206" t="s">
        <v>4</v>
      </c>
      <c r="I133" s="155" t="s">
        <v>30</v>
      </c>
      <c r="J133" s="155"/>
      <c r="K133" s="155"/>
      <c r="L133" s="149" t="s">
        <v>4</v>
      </c>
      <c r="M133" s="155" t="s">
        <v>30</v>
      </c>
      <c r="N133" s="147"/>
    </row>
    <row r="134" spans="1:14" s="3" customFormat="1" ht="15.75" x14ac:dyDescent="0.2">
      <c r="A134" s="14" t="s">
        <v>406</v>
      </c>
      <c r="B134" s="236"/>
      <c r="C134" s="310"/>
      <c r="D134" s="352"/>
      <c r="E134" s="11"/>
      <c r="F134" s="317"/>
      <c r="G134" s="318"/>
      <c r="H134" s="432"/>
      <c r="I134" s="24"/>
      <c r="J134" s="319"/>
      <c r="K134" s="319"/>
      <c r="L134" s="428"/>
      <c r="M134" s="11"/>
      <c r="N134" s="147"/>
    </row>
    <row r="135" spans="1:14" s="3" customFormat="1" ht="15.75" x14ac:dyDescent="0.2">
      <c r="A135" s="13" t="s">
        <v>409</v>
      </c>
      <c r="B135" s="236"/>
      <c r="C135" s="310"/>
      <c r="D135" s="170"/>
      <c r="E135" s="11"/>
      <c r="F135" s="236"/>
      <c r="G135" s="310"/>
      <c r="H135" s="433"/>
      <c r="I135" s="24"/>
      <c r="J135" s="309"/>
      <c r="K135" s="309"/>
      <c r="L135" s="429"/>
      <c r="M135" s="11"/>
      <c r="N135" s="147"/>
    </row>
    <row r="136" spans="1:14" s="3" customFormat="1" ht="15.75" x14ac:dyDescent="0.2">
      <c r="A136" s="13" t="s">
        <v>407</v>
      </c>
      <c r="B136" s="236"/>
      <c r="C136" s="310"/>
      <c r="D136" s="170"/>
      <c r="E136" s="11"/>
      <c r="F136" s="236"/>
      <c r="G136" s="310"/>
      <c r="H136" s="433"/>
      <c r="I136" s="24"/>
      <c r="J136" s="309"/>
      <c r="K136" s="309"/>
      <c r="L136" s="429"/>
      <c r="M136" s="11"/>
      <c r="N136" s="147"/>
    </row>
    <row r="137" spans="1:14" s="3" customFormat="1" ht="15.75" x14ac:dyDescent="0.2">
      <c r="A137" s="41" t="s">
        <v>413</v>
      </c>
      <c r="B137" s="278"/>
      <c r="C137" s="316"/>
      <c r="D137" s="168"/>
      <c r="E137" s="9"/>
      <c r="F137" s="278"/>
      <c r="G137" s="316"/>
      <c r="H137" s="434"/>
      <c r="I137" s="36"/>
      <c r="J137" s="315"/>
      <c r="K137" s="315"/>
      <c r="L137" s="430"/>
      <c r="M137" s="36"/>
      <c r="N137" s="147"/>
    </row>
    <row r="138" spans="1:14" s="3" customFormat="1" x14ac:dyDescent="0.2">
      <c r="A138" s="167"/>
      <c r="B138" s="33"/>
      <c r="C138" s="33"/>
      <c r="D138" s="158"/>
      <c r="E138" s="158"/>
      <c r="F138" s="33"/>
      <c r="G138" s="33"/>
      <c r="H138" s="158"/>
      <c r="I138" s="158"/>
      <c r="J138" s="33"/>
      <c r="K138" s="33"/>
      <c r="L138" s="158"/>
      <c r="M138" s="158"/>
      <c r="N138" s="147"/>
    </row>
    <row r="139" spans="1:14" x14ac:dyDescent="0.2">
      <c r="A139" s="167"/>
      <c r="B139" s="33"/>
      <c r="C139" s="33"/>
      <c r="D139" s="158"/>
      <c r="E139" s="158"/>
      <c r="F139" s="33"/>
      <c r="G139" s="33"/>
      <c r="H139" s="158"/>
      <c r="I139" s="158"/>
      <c r="J139" s="33"/>
      <c r="K139" s="33"/>
      <c r="L139" s="158"/>
      <c r="M139" s="158"/>
      <c r="N139" s="147"/>
    </row>
    <row r="140" spans="1:14" x14ac:dyDescent="0.2">
      <c r="A140" s="167"/>
      <c r="B140" s="33"/>
      <c r="C140" s="33"/>
      <c r="D140" s="158"/>
      <c r="E140" s="158"/>
      <c r="F140" s="33"/>
      <c r="G140" s="33"/>
      <c r="H140" s="158"/>
      <c r="I140" s="158"/>
      <c r="J140" s="33"/>
      <c r="K140" s="33"/>
      <c r="L140" s="158"/>
      <c r="M140" s="158"/>
      <c r="N140" s="147"/>
    </row>
    <row r="141" spans="1:14" x14ac:dyDescent="0.2">
      <c r="A141" s="145"/>
      <c r="B141" s="145"/>
      <c r="C141" s="145"/>
      <c r="D141" s="145"/>
      <c r="E141" s="145"/>
      <c r="F141" s="145"/>
      <c r="G141" s="145"/>
      <c r="H141" s="145"/>
      <c r="I141" s="145"/>
      <c r="J141" s="145"/>
      <c r="K141" s="145"/>
      <c r="L141" s="145"/>
      <c r="M141" s="145"/>
      <c r="N141" s="145"/>
    </row>
    <row r="142" spans="1:14" ht="15.75" x14ac:dyDescent="0.25">
      <c r="B142" s="141"/>
      <c r="C142" s="141"/>
      <c r="D142" s="141"/>
      <c r="E142" s="141"/>
      <c r="F142" s="141"/>
      <c r="G142" s="141"/>
      <c r="H142" s="141"/>
      <c r="I142" s="141"/>
      <c r="J142" s="141"/>
      <c r="K142" s="141"/>
      <c r="L142" s="141"/>
      <c r="M142" s="141"/>
      <c r="N142" s="141"/>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50:C52">
    <cfRule type="expression" dxfId="1314" priority="82">
      <formula>kvartal &lt; 4</formula>
    </cfRule>
  </conditionalFormatting>
  <conditionalFormatting sqref="B69">
    <cfRule type="expression" dxfId="1313" priority="61">
      <formula>kvartal &lt; 4</formula>
    </cfRule>
  </conditionalFormatting>
  <conditionalFormatting sqref="C69">
    <cfRule type="expression" dxfId="1312" priority="60">
      <formula>kvartal &lt; 4</formula>
    </cfRule>
  </conditionalFormatting>
  <conditionalFormatting sqref="B72">
    <cfRule type="expression" dxfId="1311" priority="59">
      <formula>kvartal &lt; 4</formula>
    </cfRule>
  </conditionalFormatting>
  <conditionalFormatting sqref="C72">
    <cfRule type="expression" dxfId="1310" priority="58">
      <formula>kvartal &lt; 4</formula>
    </cfRule>
  </conditionalFormatting>
  <conditionalFormatting sqref="B80">
    <cfRule type="expression" dxfId="1309" priority="57">
      <formula>kvartal &lt; 4</formula>
    </cfRule>
  </conditionalFormatting>
  <conditionalFormatting sqref="C80">
    <cfRule type="expression" dxfId="1308" priority="56">
      <formula>kvartal &lt; 4</formula>
    </cfRule>
  </conditionalFormatting>
  <conditionalFormatting sqref="B83">
    <cfRule type="expression" dxfId="1307" priority="55">
      <formula>kvartal &lt; 4</formula>
    </cfRule>
  </conditionalFormatting>
  <conditionalFormatting sqref="C83">
    <cfRule type="expression" dxfId="1306" priority="54">
      <formula>kvartal &lt; 4</formula>
    </cfRule>
  </conditionalFormatting>
  <conditionalFormatting sqref="B90">
    <cfRule type="expression" dxfId="1305" priority="53">
      <formula>kvartal &lt; 4</formula>
    </cfRule>
  </conditionalFormatting>
  <conditionalFormatting sqref="C90">
    <cfRule type="expression" dxfId="1304" priority="52">
      <formula>kvartal &lt; 4</formula>
    </cfRule>
  </conditionalFormatting>
  <conditionalFormatting sqref="B93">
    <cfRule type="expression" dxfId="1303" priority="51">
      <formula>kvartal &lt; 4</formula>
    </cfRule>
  </conditionalFormatting>
  <conditionalFormatting sqref="C93">
    <cfRule type="expression" dxfId="1302" priority="50">
      <formula>kvartal &lt; 4</formula>
    </cfRule>
  </conditionalFormatting>
  <conditionalFormatting sqref="B101">
    <cfRule type="expression" dxfId="1301" priority="49">
      <formula>kvartal &lt; 4</formula>
    </cfRule>
  </conditionalFormatting>
  <conditionalFormatting sqref="C101">
    <cfRule type="expression" dxfId="1300" priority="48">
      <formula>kvartal &lt; 4</formula>
    </cfRule>
  </conditionalFormatting>
  <conditionalFormatting sqref="B104">
    <cfRule type="expression" dxfId="1299" priority="47">
      <formula>kvartal &lt; 4</formula>
    </cfRule>
  </conditionalFormatting>
  <conditionalFormatting sqref="C104">
    <cfRule type="expression" dxfId="1298" priority="46">
      <formula>kvartal &lt; 4</formula>
    </cfRule>
  </conditionalFormatting>
  <conditionalFormatting sqref="B115">
    <cfRule type="expression" dxfId="1297" priority="45">
      <formula>kvartal &lt; 4</formula>
    </cfRule>
  </conditionalFormatting>
  <conditionalFormatting sqref="C115">
    <cfRule type="expression" dxfId="1296" priority="44">
      <formula>kvartal &lt; 4</formula>
    </cfRule>
  </conditionalFormatting>
  <conditionalFormatting sqref="B123">
    <cfRule type="expression" dxfId="1295" priority="43">
      <formula>kvartal &lt; 4</formula>
    </cfRule>
  </conditionalFormatting>
  <conditionalFormatting sqref="C123">
    <cfRule type="expression" dxfId="1294" priority="42">
      <formula>kvartal &lt; 4</formula>
    </cfRule>
  </conditionalFormatting>
  <conditionalFormatting sqref="F70">
    <cfRule type="expression" dxfId="1293" priority="41">
      <formula>kvartal &lt; 4</formula>
    </cfRule>
  </conditionalFormatting>
  <conditionalFormatting sqref="G70">
    <cfRule type="expression" dxfId="1292" priority="40">
      <formula>kvartal &lt; 4</formula>
    </cfRule>
  </conditionalFormatting>
  <conditionalFormatting sqref="F71:G71">
    <cfRule type="expression" dxfId="1291" priority="39">
      <formula>kvartal &lt; 4</formula>
    </cfRule>
  </conditionalFormatting>
  <conditionalFormatting sqref="F73:G74">
    <cfRule type="expression" dxfId="1290" priority="38">
      <formula>kvartal &lt; 4</formula>
    </cfRule>
  </conditionalFormatting>
  <conditionalFormatting sqref="F81:G82">
    <cfRule type="expression" dxfId="1289" priority="37">
      <formula>kvartal &lt; 4</formula>
    </cfRule>
  </conditionalFormatting>
  <conditionalFormatting sqref="F84:G85">
    <cfRule type="expression" dxfId="1288" priority="36">
      <formula>kvartal &lt; 4</formula>
    </cfRule>
  </conditionalFormatting>
  <conditionalFormatting sqref="F91:G92">
    <cfRule type="expression" dxfId="1287" priority="35">
      <formula>kvartal &lt; 4</formula>
    </cfRule>
  </conditionalFormatting>
  <conditionalFormatting sqref="F94:G95">
    <cfRule type="expression" dxfId="1286" priority="34">
      <formula>kvartal &lt; 4</formula>
    </cfRule>
  </conditionalFormatting>
  <conditionalFormatting sqref="F102:G103">
    <cfRule type="expression" dxfId="1285" priority="33">
      <formula>kvartal &lt; 4</formula>
    </cfRule>
  </conditionalFormatting>
  <conditionalFormatting sqref="F105:G106">
    <cfRule type="expression" dxfId="1284" priority="32">
      <formula>kvartal &lt; 4</formula>
    </cfRule>
  </conditionalFormatting>
  <conditionalFormatting sqref="F115">
    <cfRule type="expression" dxfId="1283" priority="31">
      <formula>kvartal &lt; 4</formula>
    </cfRule>
  </conditionalFormatting>
  <conditionalFormatting sqref="G115">
    <cfRule type="expression" dxfId="1282" priority="30">
      <formula>kvartal &lt; 4</formula>
    </cfRule>
  </conditionalFormatting>
  <conditionalFormatting sqref="F123:G123">
    <cfRule type="expression" dxfId="1281" priority="29">
      <formula>kvartal &lt; 4</formula>
    </cfRule>
  </conditionalFormatting>
  <conditionalFormatting sqref="F69:G69">
    <cfRule type="expression" dxfId="1280" priority="28">
      <formula>kvartal &lt; 4</formula>
    </cfRule>
  </conditionalFormatting>
  <conditionalFormatting sqref="F72:G72">
    <cfRule type="expression" dxfId="1279" priority="27">
      <formula>kvartal &lt; 4</formula>
    </cfRule>
  </conditionalFormatting>
  <conditionalFormatting sqref="F80:G80">
    <cfRule type="expression" dxfId="1278" priority="26">
      <formula>kvartal &lt; 4</formula>
    </cfRule>
  </conditionalFormatting>
  <conditionalFormatting sqref="F83:G83">
    <cfRule type="expression" dxfId="1277" priority="25">
      <formula>kvartal &lt; 4</formula>
    </cfRule>
  </conditionalFormatting>
  <conditionalFormatting sqref="F90:G90">
    <cfRule type="expression" dxfId="1276" priority="24">
      <formula>kvartal &lt; 4</formula>
    </cfRule>
  </conditionalFormatting>
  <conditionalFormatting sqref="F93">
    <cfRule type="expression" dxfId="1275" priority="23">
      <formula>kvartal &lt; 4</formula>
    </cfRule>
  </conditionalFormatting>
  <conditionalFormatting sqref="G93">
    <cfRule type="expression" dxfId="1274" priority="22">
      <formula>kvartal &lt; 4</formula>
    </cfRule>
  </conditionalFormatting>
  <conditionalFormatting sqref="F101">
    <cfRule type="expression" dxfId="1273" priority="21">
      <formula>kvartal &lt; 4</formula>
    </cfRule>
  </conditionalFormatting>
  <conditionalFormatting sqref="G101">
    <cfRule type="expression" dxfId="1272" priority="20">
      <formula>kvartal &lt; 4</formula>
    </cfRule>
  </conditionalFormatting>
  <conditionalFormatting sqref="G104">
    <cfRule type="expression" dxfId="1271" priority="19">
      <formula>kvartal &lt; 4</formula>
    </cfRule>
  </conditionalFormatting>
  <conditionalFormatting sqref="F104">
    <cfRule type="expression" dxfId="1270" priority="18">
      <formula>kvartal &lt; 4</formula>
    </cfRule>
  </conditionalFormatting>
  <conditionalFormatting sqref="J69:K73">
    <cfRule type="expression" dxfId="1269" priority="17">
      <formula>kvartal &lt; 4</formula>
    </cfRule>
  </conditionalFormatting>
  <conditionalFormatting sqref="J74:K74">
    <cfRule type="expression" dxfId="1268" priority="16">
      <formula>kvartal &lt; 4</formula>
    </cfRule>
  </conditionalFormatting>
  <conditionalFormatting sqref="J80:K85">
    <cfRule type="expression" dxfId="1267" priority="15">
      <formula>kvartal &lt; 4</formula>
    </cfRule>
  </conditionalFormatting>
  <conditionalFormatting sqref="J90:K95">
    <cfRule type="expression" dxfId="1266" priority="14">
      <formula>kvartal &lt; 4</formula>
    </cfRule>
  </conditionalFormatting>
  <conditionalFormatting sqref="J101:K106">
    <cfRule type="expression" dxfId="1265" priority="13">
      <formula>kvartal &lt; 4</formula>
    </cfRule>
  </conditionalFormatting>
  <conditionalFormatting sqref="J115:K115">
    <cfRule type="expression" dxfId="1264" priority="12">
      <formula>kvartal &lt; 4</formula>
    </cfRule>
  </conditionalFormatting>
  <conditionalFormatting sqref="J123:K123">
    <cfRule type="expression" dxfId="1263" priority="11">
      <formula>kvartal &lt; 4</formula>
    </cfRule>
  </conditionalFormatting>
  <conditionalFormatting sqref="A50:A52">
    <cfRule type="expression" dxfId="1262" priority="8">
      <formula>kvartal &lt; 4</formula>
    </cfRule>
  </conditionalFormatting>
  <conditionalFormatting sqref="A69:A74">
    <cfRule type="expression" dxfId="1261" priority="7">
      <formula>kvartal &lt; 4</formula>
    </cfRule>
  </conditionalFormatting>
  <conditionalFormatting sqref="A80:A85">
    <cfRule type="expression" dxfId="1260" priority="6">
      <formula>kvartal &lt; 4</formula>
    </cfRule>
  </conditionalFormatting>
  <conditionalFormatting sqref="A90:A95">
    <cfRule type="expression" dxfId="1259" priority="5">
      <formula>kvartal &lt; 4</formula>
    </cfRule>
  </conditionalFormatting>
  <conditionalFormatting sqref="A101:A106">
    <cfRule type="expression" dxfId="1258" priority="4">
      <formula>kvartal &lt; 4</formula>
    </cfRule>
  </conditionalFormatting>
  <conditionalFormatting sqref="A115">
    <cfRule type="expression" dxfId="1257" priority="3">
      <formula>kvartal &lt; 4</formula>
    </cfRule>
  </conditionalFormatting>
  <conditionalFormatting sqref="A123">
    <cfRule type="expression" dxfId="1256" priority="2">
      <formula>kvartal &lt; 4</formula>
    </cfRule>
  </conditionalFormatting>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8 f 6 9 7 3 f 7 - 0 8 c 0 - 4 5 7 9 - b f 5 c - 6 c 7 f a d 0 9 0 d 4 1 "   x m l n s = " h t t p : / / s c h e m a s . m i c r o s o f t . c o m / D a t a M a s h u p " > A A A A A P o D A A B Q S w M E F A A C A A g A n I 4 c T U 1 A h N W o A A A A + A A A A B I A H A B D b 2 5 m a W c v U G F j a 2 F n Z S 5 4 b W w g o h g A K K A U A A A A A A A A A A A A A A A A A A A A A A A A A A A A h Y 9 N D o I w G E S v Q r q n P w j G k I + y c C t q Y m L c 1 l K h E Y q h R b i b C 4 / k F S R R 1 J 3 L m b x J 3 j x u d 0 i H u v K u q r W 6 M Q l i m C J P G d n k 2 h Q J 6 t z J X 6 C U w 1 b I s y i U N 8 L G x o P V C S q d u 8 S E 9 H 2 P + x l u 2 o I E l D J y y F Y 7 W a p a + N p Y J 4 x U 6 L P K / 6 8 Q h / 1 L h g c 4 p D i M o h C z O Q M y 1 Z B p 8 0 W C 0 R h T I D 8 l L L v K d a 3 i 5 u i v N 0 C m C O T 9 g j 8 B U E s D B B Q A A g A I A J y O H E 0 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c j h x N d 4 j L t / A A A A B V A Q A A E w A c A E Z v c m 1 1 b G F z L 1 N l Y 3 R p b 2 4 x L m 0 g o h g A K K A U A A A A A A A A A A A A A A A A A A A A A A A A A A A A f Y / B a s J A E I b P L v g O w x 4 k g R D 0 H A K F N C d B F K U t L E v Y m I G m 2 W R 1 d h M s 4 r G P 0 i f x x b q p 0 t J L 5 z I D 8 3 / / P 2 N x 7 2 r T w f b W F 8 m U T Z l 9 V Y Q V P C q n I A W N j o G v t S L V o k N 6 Q q p q v 8 h P e 9 R x 1 h N h 5 5 4 N N a U x T R C e x c r r U v 6 j R y 4 v I j O d 8 z I Z w b f Z s t Y V e o / t U c d j T q k s B t z S Y I 9 6 v u A R c F 0 P R a v 8 J D Y 9 0 n v K 8 5 c 8 A 1 G V R s b i U O A Y X h w I r X d V 9 s 1 0 k k 0 m D 9 d P 8 q 4 c Z r D q 2 x I p 3 p k d n l z w 9 3 h x / S B 5 n l 9 C m P F o x J p B k V P 6 j v 7 P L m / a O w 8 8 4 T J k d f f 7 V v I F U E s B A i 0 A F A A C A A g A n I 4 c T U 1 A h N W o A A A A + A A A A B I A A A A A A A A A A A A A A A A A A A A A A E N v b m Z p Z y 9 Q Y W N r Y W d l L n h t b F B L A Q I t A B Q A A g A I A J y O H E 0 P y u m r p A A A A O k A A A A T A A A A A A A A A A A A A A A A A P Q A A A B b Q 2 9 u d G V u d F 9 U e X B l c 1 0 u e G 1 s U E s B A i 0 A F A A C A A g A n I 4 c T X e I y 7 f w A A A A V Q E A A B M A A A A A A A A A A A A A A A A A 5 Q E A A E Z v c m 1 1 b G F z L 1 N l Y 3 R p b 2 4 x L m 1 Q S w U G A A A A A A M A A w D C A A A A I g M A A A A A P Q 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x X b 3 J r Y m 9 v a 0 d y b 3 V w V H l w Z T 5 Q d W J s a W M 8 L 1 d v c m t i b 2 9 r R 3 J v d X B U e X B l P j w v U G V y b W l z c 2 l v b k x p c 3 Q + V Q s A A A A A A A A z C 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R G F 0 Y T w v S X R l b V B h d G g + P C 9 J d G V t T G 9 j Y X R p b 2 4 + P F N 0 Y W J s Z U V u d H J p Z X M + P E V u d H J 5 I F R 5 c G U 9 I k l z U H J p d m F 0 Z S I g V m F s d W U 9 I m w w I i A v P j x F b n R y e S B U e X B l P S J O Y W 1 l V X B k Y X R l Z E F m d G V y R m l s b C I g V m F s d W U 9 I m w w I i A v P j x F b n R y e S B U e X B l P S J G a W x s R W 5 h Y m x l Z C I g V m F s d W U 9 I m w w I i A v P j x F b n R y e S B U e X B l P S J G a W x s V G 9 E Y X R h T W 9 k Z W x F b m F i b G V k I i B W Y W x 1 Z T 0 i b D A i I C 8 + P E V u d H J 5 I F R 5 c G U 9 I k J 1 Z m Z l c k 5 l e H R S Z W Z y Z X N o I i B W Y W x 1 Z T 0 i b D E i I C 8 + P E V u d H J 5 I F R 5 c G U 9 I l J l c 3 V s d F R 5 c G U i I F Z h b H V l P S J z V G F i b G U i I C 8 + P E V u d H J 5 I F R 5 c G U 9 I k Z p b G x l Z E N v b X B s Z X R l U m V z d W x 0 V G 9 X b 3 J r c 2 h l Z X Q i I F Z h b H V l P S J s M S I g L z 4 8 R W 5 0 c n k g V H l w Z T 0 i Q W R k Z W R U b 0 R h d G F N b 2 R l b C I g V m F s d W U 9 I m w w I i A v P j x F b n R y e S B U e X B l P S J S Z W N v d m V y e V R h c m d l d F N o Z W V 0 I i B W Y W x 1 Z T 0 i c 0 F y a z I i I C 8 + P E V u d H J 5 I F R 5 c G U 9 I l J l Y 2 9 2 Z X J 5 V G F y Z 2 V 0 Q 2 9 s d W 1 u I i B W Y W x 1 Z T 0 i b D E i I C 8 + P E V u d H J 5 I F R 5 c G U 9 I l J l Y 2 9 2 Z X J 5 V G F y Z 2 V 0 U m 9 3 I i B W Y W x 1 Z T 0 i b D E i I C 8 + P E V u d H J 5 I F R 5 c G U 9 I l F 1 Z X J 5 S U Q i I F Z h b H V l P S J z N G U 4 M 2 F k Z D k t Z W N j Y i 0 0 Z W Y 2 L T l j Z j g t N m I y O T h k Z j A 0 N G M 5 I i A v P j x F b n R y e S B U e X B l P S J G a W x s R X J y b 3 J D b 3 V u d C I g V m F s d W U 9 I m w w I i A v P j x F b n R y e S B U e X B l P S J G a W x s T G F z d F V w Z G F 0 Z W Q i I F Z h b H V l P S J k M j A x O C 0 w O C 0 y O F Q x M z o 1 N T o 0 N S 4 4 M j E 4 M z I 1 W i I g L z 4 8 R W 5 0 c n k g V H l w Z T 0 i R m l s b F N 0 Y X R 1 c y I g V m F s d W U 9 I n N D b 2 1 w b G V 0 Z S I g L z 4 8 R W 5 0 c n k g V H l w Z T 0 i R m l s b E N v d W 5 0 I i B W Y W x 1 Z T 0 i b D c z M j g i I C 8 + P E V u d H J 5 I F R 5 c G U 9 I k Z p b G x D b 2 x 1 b W 5 U e X B l c y I g V m F s d W U 9 I n N C Z 0 l D Q W d J Q 0 F n V T 0 i I C 8 + P E V u d H J 5 I F R 5 c G U 9 I k Z p b G x D b 2 x 1 b W 5 O Y W 1 l c y I g V m F s d W U 9 I n N b J n F 1 b 3 Q 7 c 8 O 4 a 2 V u w 7 h r a 2 V s J n F 1 b 3 Q 7 L C Z x d W 9 0 O 3 N l b H N r Y X B f a W Q m c X V v d D s s J n F 1 b 3 Q 7 w 6 V y J n F 1 b 3 Q 7 L C Z x d W 9 0 O 2 t 2 Y X J 0 Y W w m c X V v d D s s J n F 1 b 3 Q 7 d G F i Z W x s X 2 l k J n F 1 b 3 Q 7 L C Z x d W 9 0 O 3 J h Z F 9 p Z C Z x d W 9 0 O y w m c X V v d D t r Y X R l Z 2 9 y a V 9 p Z C Z x d W 9 0 O y w m c X V v d D t 2 Z X J k a S Z x d W 9 0 O 1 0 i I C 8 + P E V u d H J 5 I F R 5 c G U 9 I k Z p b G x F c n J v c k N v Z G U i I F Z h b H V l P S J z V W 5 r b m 9 3 b i I g L z 4 8 R W 5 0 c n k g V H l w Z T 0 i U m V s Y X R p b 2 5 z a G l w S W 5 m b 0 N v b n R h a W 5 l c i I g V m F s d W U 9 I n N 7 J n F 1 b 3 Q 7 Y 2 9 s d W 1 u Q 2 9 1 b n Q m c X V v d D s 6 O C w m c X V v d D t r Z X l D b 2 x 1 b W 5 O Y W 1 l c y Z x d W 9 0 O z p b X S w m c X V v d D t x d W V y e V J l b G F 0 a W 9 u c 2 h p c H M m c X V v d D s 6 W 1 0 s J n F 1 b 3 Q 7 Y 2 9 s d W 1 u S W R l b n R p d G l l c y Z x d W 9 0 O z p b J n F 1 b 3 Q 7 U 2 V j d G l v b j E v R G F 0 Y S 9 L a W x k Z S 5 7 c 8 O 4 a 2 V u w 7 h r a 2 V s L D B 9 J n F 1 b 3 Q 7 L C Z x d W 9 0 O 1 N l Y 3 R p b 2 4 x L 0 R h d G E v S 2 l s Z G U u e 3 N l b H N r Y X B f a W Q s M X 0 m c X V v d D s s J n F 1 b 3 Q 7 U 2 V j d G l v b j E v R G F 0 Y S 9 L a W x k Z S 5 7 w 6 V y L D J 9 J n F 1 b 3 Q 7 L C Z x d W 9 0 O 1 N l Y 3 R p b 2 4 x L 0 R h d G E v S 2 l s Z G U u e 2 t 2 Y X J 0 Y W w s M 3 0 m c X V v d D s s J n F 1 b 3 Q 7 U 2 V j d G l v b j E v R G F 0 Y S 9 L a W x k Z S 5 7 d G F i Z W x s X 2 l k L D R 9 J n F 1 b 3 Q 7 L C Z x d W 9 0 O 1 N l Y 3 R p b 2 4 x L 0 R h d G E v S 2 l s Z G U u e 3 J h Z F 9 p Z C w 1 f S Z x d W 9 0 O y w m c X V v d D t T Z W N 0 a W 9 u M S 9 E Y X R h L 0 t p b G R l L n t r Y X R l Z 2 9 y a V 9 p Z C w 2 f S Z x d W 9 0 O y w m c X V v d D t T Z W N 0 a W 9 u M S 9 E Y X R h L 0 t p b G R l L n t 2 Z X J k a S w 3 f S Z x d W 9 0 O 1 0 s J n F 1 b 3 Q 7 Q 2 9 s d W 1 u Q 2 9 1 b n Q m c X V v d D s 6 O C w m c X V v d D t L Z X l D b 2 x 1 b W 5 O Y W 1 l c y Z x d W 9 0 O z p b X S w m c X V v d D t D b 2 x 1 b W 5 J Z G V u d G l 0 a W V z J n F 1 b 3 Q 7 O l s m c X V v d D t T Z W N 0 a W 9 u M S 9 E Y X R h L 0 t p b G R l L n t z w 7 h r Z W 7 D u G t r Z W w s M H 0 m c X V v d D s s J n F 1 b 3 Q 7 U 2 V j d G l v b j E v R G F 0 Y S 9 L a W x k Z S 5 7 c 2 V s c 2 t h c F 9 p Z C w x f S Z x d W 9 0 O y w m c X V v d D t T Z W N 0 a W 9 u M S 9 E Y X R h L 0 t p b G R l L n v D p X I s M n 0 m c X V v d D s s J n F 1 b 3 Q 7 U 2 V j d G l v b j E v R G F 0 Y S 9 L a W x k Z S 5 7 a 3 Z h c n R h b C w z f S Z x d W 9 0 O y w m c X V v d D t T Z W N 0 a W 9 u M S 9 E Y X R h L 0 t p b G R l L n t 0 Y W J l b G x f a W Q s N H 0 m c X V v d D s s J n F 1 b 3 Q 7 U 2 V j d G l v b j E v R G F 0 Y S 9 L a W x k Z S 5 7 c m F k X 2 l k L D V 9 J n F 1 b 3 Q 7 L C Z x d W 9 0 O 1 N l Y 3 R p b 2 4 x L 0 R h d G E v S 2 l s Z G U u e 2 t h d G V n b 3 J p X 2 l k L D Z 9 J n F 1 b 3 Q 7 L C Z x d W 9 0 O 1 N l Y 3 R p b 2 4 x L 0 R h d G E v S 2 l s Z G U u e 3 Z l c m R p L D d 9 J n F 1 b 3 Q 7 X S w m c X V v d D t S Z W x h d G l v b n N o a X B J b m Z v J n F 1 b 3 Q 7 O l t d f S I g L z 4 8 L 1 N 0 Y W J s Z U V u d H J p Z X M + P C 9 J d G V t P j x J d G V t P j x J d G V t T G 9 j Y X R p b 2 4 + P E l 0 Z W 1 U e X B l P k Z v c m 1 1 b G E 8 L 0 l 0 Z W 1 U e X B l P j x J d G V t U G F 0 a D 5 T Z W N 0 a W 9 u M S 9 E Y X R h L 0 t p b G R l P C 9 J d G V t U G F 0 a D 4 8 L 0 l 0 Z W 1 M b 2 N h d G l v b j 4 8 U 3 R h Y m x l R W 5 0 c m l l c y A v P j w v S X R l b T 4 8 S X R l b T 4 8 S X R l b U x v Y 2 F 0 a W 9 u P j x J d G V t V H l w Z T 5 G b 3 J t d W x h P C 9 J d G V t V H l w Z T 4 8 S X R l b V B h d G g + U 2 V j d G l v b j E v R G F 0 Y S 9 Q Y X J h b W V 0 Z X J W Z X J k a T w v S X R l b V B h d G g + P C 9 J d G V t T G 9 j Y X R p b 2 4 + P F N 0 Y W J s Z U V u d H J p Z X M g L z 4 8 L 0 l 0 Z W 0 + P C 9 J d G V t c z 4 8 L 0 x v Y 2 F s U G F j a 2 F n Z U 1 l d G F k Y X R h R m l s Z T 4 W A A A A U E s F B g A A A A A A A A A A A A A A A A A A A A A A A N o A A A A B A A A A 0 I y d 3 w E V 0 R G M e g D A T 8 K X 6 w E A A A B 1 X L o Q P U n S T Z k z 0 + 3 b N i h p A A A A A A I A A A A A A A N m A A D A A A A A E A A A A P 2 4 5 9 X 2 m b c u J R d f G G 6 T 9 I w A A A A A B I A A A K A A A A A Q A A A A b K e H N N / 3 P 1 w c o 7 l r k y k b m F A A A A A U x G 2 b H / C D r d X w y a x c 0 6 X T I c 4 H k 7 4 q c z m S 9 l I 4 7 t B 0 4 y q 1 R 4 g N B K Q R w g o B h r 7 d N i l l a q L g 3 t x E f i b G i 2 n B I u v u V k c Z V W L H g L 5 S V F t B 9 n Q I Q x Q A A A C N r 2 8 v l J a c m H 4 Z h O + 2 M g K T t Y o C y g = = < / D a t a M a s h u p > 
</file>

<file path=customXml/item2.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2020-123998358-373</_dlc_DocId>
    <_dlc_DocIdUrl xmlns="6edf9311-6556-4af2-85ff-d57844cfe120">
      <Url>https://finansnorge.sharepoint.com/sites/intranett/arkiv/_layouts/15/DocIdRedir.aspx?ID=2020-123998358-373</Url>
      <Description>2020-123998358-373</Description>
    </_dlc_DocIdUrl>
  </documentManagement>
</p:properties>
</file>

<file path=customXml/itemProps1.xml><?xml version="1.0" encoding="utf-8"?>
<ds:datastoreItem xmlns:ds="http://schemas.openxmlformats.org/officeDocument/2006/customXml" ds:itemID="{6C571F50-82AB-4A86-B234-FDCEFB014F76}">
  <ds:schemaRefs>
    <ds:schemaRef ds:uri="http://schemas.microsoft.com/DataMashup"/>
  </ds:schemaRefs>
</ds:datastoreItem>
</file>

<file path=customXml/itemProps2.xml><?xml version="1.0" encoding="utf-8"?>
<ds:datastoreItem xmlns:ds="http://schemas.openxmlformats.org/officeDocument/2006/customXml" ds:itemID="{78C12FE4-BDF5-4E79-9CDB-4EC6E8FFC3C2}"/>
</file>

<file path=customXml/itemProps3.xml><?xml version="1.0" encoding="utf-8"?>
<ds:datastoreItem xmlns:ds="http://schemas.openxmlformats.org/officeDocument/2006/customXml" ds:itemID="{305A355D-5A56-4144-9C2F-66218C350F36}"/>
</file>

<file path=customXml/itemProps4.xml><?xml version="1.0" encoding="utf-8"?>
<ds:datastoreItem xmlns:ds="http://schemas.openxmlformats.org/officeDocument/2006/customXml" ds:itemID="{A47180D8-85F2-41FC-9E0D-11254B1E7145}"/>
</file>

<file path=customXml/itemProps5.xml><?xml version="1.0" encoding="utf-8"?>
<ds:datastoreItem xmlns:ds="http://schemas.openxmlformats.org/officeDocument/2006/customXml" ds:itemID="{357DAAE6-B1BC-4998-81D7-B4D0EE82A9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34</vt:i4>
      </vt:variant>
      <vt:variant>
        <vt:lpstr>Navngitte områder</vt:lpstr>
      </vt:variant>
      <vt:variant>
        <vt:i4>4</vt:i4>
      </vt:variant>
    </vt:vector>
  </HeadingPairs>
  <TitlesOfParts>
    <vt:vector size="38" baseType="lpstr">
      <vt:lpstr>Forside</vt:lpstr>
      <vt:lpstr>Innhold</vt:lpstr>
      <vt:lpstr>Figurer</vt:lpstr>
      <vt:lpstr>Tabel 1.1</vt:lpstr>
      <vt:lpstr>Tabell 1.2</vt:lpstr>
      <vt:lpstr>Tabell 1.3</vt:lpstr>
      <vt:lpstr>Skjema total MA</vt:lpstr>
      <vt:lpstr>ACE European Group</vt:lpstr>
      <vt:lpstr>Danica Pensjonsforsikring</vt:lpstr>
      <vt:lpstr>DNB Livsforsikring</vt:lpstr>
      <vt:lpstr>Eika Forsikring AS</vt:lpstr>
      <vt:lpstr>Frende Livsforsikring</vt:lpstr>
      <vt:lpstr>Frende Skadeforsikring</vt:lpstr>
      <vt:lpstr>Gjensidige Forsikring</vt:lpstr>
      <vt:lpstr>Gjensidige Pensjon</vt:lpstr>
      <vt:lpstr>Handelsbanken Liv</vt:lpstr>
      <vt:lpstr>If Skadeforsikring NUF</vt:lpstr>
      <vt:lpstr>KLP</vt:lpstr>
      <vt:lpstr>KLP Bedriftspensjon AS</vt:lpstr>
      <vt:lpstr>KLP Skadeforsikring AS</vt:lpstr>
      <vt:lpstr>Landbruksforsikring AS</vt:lpstr>
      <vt:lpstr>NEMI Forsikring</vt:lpstr>
      <vt:lpstr>Nordea Liv </vt:lpstr>
      <vt:lpstr>Oslo Pensjonsforsikring</vt:lpstr>
      <vt:lpstr>Protector Forsikring</vt:lpstr>
      <vt:lpstr>SHB Liv</vt:lpstr>
      <vt:lpstr>Sparebank 1</vt:lpstr>
      <vt:lpstr>Storebrand Livsforsikring</vt:lpstr>
      <vt:lpstr>Telenor Forsikring</vt:lpstr>
      <vt:lpstr>Tryg Forsikring</vt:lpstr>
      <vt:lpstr>Tabell 4</vt:lpstr>
      <vt:lpstr>Tabell 6</vt:lpstr>
      <vt:lpstr>Tabell 8</vt:lpstr>
      <vt:lpstr>Noter og kommentarer</vt:lpstr>
      <vt:lpstr>'ACE European Group'!Utskriftsområde</vt:lpstr>
      <vt:lpstr>'NEMI Forsikring'!Utskriftsområde</vt:lpstr>
      <vt:lpstr>'Noter og kommentarer'!Utskriftsområde</vt:lpstr>
      <vt:lpstr>'Skjema total MA'!Utskriftsområde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Anne-Kathrine Johansen</dc:creator>
  <cp:lastModifiedBy>Randi Mørk</cp:lastModifiedBy>
  <cp:lastPrinted>2018-09-04T05:15:17Z</cp:lastPrinted>
  <dcterms:created xsi:type="dcterms:W3CDTF">2010-12-15T10:21:26Z</dcterms:created>
  <dcterms:modified xsi:type="dcterms:W3CDTF">2018-11-02T14:40:18Z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123eb7f3-33c2-48ed-930c-c3cbe55372bf</vt:lpwstr>
  </property>
  <property fmtid="{D5CDD505-2E9C-101B-9397-08002B2CF9AE}" pid="4" name="Avtale">
    <vt:lpwstr/>
  </property>
  <property fmtid="{D5CDD505-2E9C-101B-9397-08002B2CF9AE}" pid="5" name="n5dc56bd60b9453d8a2d716a3ace2936">
    <vt:lpwstr/>
  </property>
  <property fmtid="{D5CDD505-2E9C-101B-9397-08002B2CF9AE}" pid="6" name="Korrespondanse_x002d_fnf">
    <vt:lpwstr/>
  </property>
  <property fmtid="{D5CDD505-2E9C-101B-9397-08002B2CF9AE}" pid="7" name="pb5e3c85e100497daa11dd5a916fed68">
    <vt:lpwstr/>
  </property>
  <property fmtid="{D5CDD505-2E9C-101B-9397-08002B2CF9AE}" pid="8" name="Korrespondanse">
    <vt:lpwstr/>
  </property>
  <property fmtid="{D5CDD505-2E9C-101B-9397-08002B2CF9AE}" pid="9" name="b42cd6bccb18471bb7f8fb6f2b7f8ea5">
    <vt:lpwstr/>
  </property>
  <property fmtid="{D5CDD505-2E9C-101B-9397-08002B2CF9AE}" pid="10" name="Statistikk">
    <vt:lpwstr/>
  </property>
  <property fmtid="{D5CDD505-2E9C-101B-9397-08002B2CF9AE}" pid="11" name="Korrespondanse-fnf">
    <vt:lpwstr/>
  </property>
</Properties>
</file>