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sharedStrings.xml" ContentType="application/vnd.openxmlformats-officedocument.spreadsheetml.sharedStrings+xml"/>
  <Override PartName="/xl/worksheets/sheet1.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24.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worksheets/sheet8.xml" ContentType="application/vnd.openxmlformats-officedocument.spreadsheetml.worksheet+xml"/>
  <Override PartName="/xl/worksheets/sheet2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onnections.xml" ContentType="application/vnd.openxmlformats-officedocument.spreadsheetml.connections+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O:\SFA\Statistikk og analyse\Livstatistikk\Faste statistikker\MA\2017\Q1\Publisering\"/>
    </mc:Choice>
  </mc:AlternateContent>
  <bookViews>
    <workbookView xWindow="4275" yWindow="4305" windowWidth="10710" windowHeight="3225" tabRatio="835" activeTab="1"/>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bruksforsikring AS" sheetId="40" r:id="rId21"/>
    <sheet name="NEMI Forsikring" sheetId="41" r:id="rId22"/>
    <sheet name="Nordea Liv " sheetId="29" r:id="rId23"/>
    <sheet name="Oslo Pensjonsforsikring" sheetId="34" r:id="rId24"/>
    <sheet name="SHB Liv" sheetId="35" r:id="rId25"/>
    <sheet name="Silver Pensjonsforsikring AS" sheetId="36" r:id="rId26"/>
    <sheet name="Sparebank 1" sheetId="33" r:id="rId27"/>
    <sheet name="Storebrand Livsforsikring" sheetId="37" r:id="rId28"/>
    <sheet name="Telenor Forsikring" sheetId="38" r:id="rId29"/>
    <sheet name="Tryg Forsikring" sheetId="39" r:id="rId30"/>
    <sheet name="Tabell 4" sheetId="60" r:id="rId31"/>
    <sheet name="Tabell 6" sheetId="62" r:id="rId32"/>
    <sheet name="Tabell 8" sheetId="61" r:id="rId33"/>
    <sheet name="Noter og kommentarer" sheetId="3" r:id="rId34"/>
  </sheets>
  <externalReferences>
    <externalReference r:id="rId35"/>
  </externalReferences>
  <definedNames>
    <definedName name="Dag">#REF!</definedName>
    <definedName name="Dager">#REF!</definedName>
    <definedName name="Feilmelding">#REF!</definedName>
    <definedName name="FilNavn">[1]Oppslagstabeller!$N$5</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7">'ACE European Group'!$A$1:$M$135</definedName>
    <definedName name="_xlnm.Print_Area" localSheetId="21">'NEMI Forsikring'!$A$1:$M$135</definedName>
    <definedName name="_xlnm.Print_Area" localSheetId="33">'Noter og kommentarer'!$A$1:$L$43</definedName>
    <definedName name="_xlnm.Print_Area" localSheetId="6">'Skjema total MA'!$A$1:$J$136</definedName>
    <definedName name="år">#REF!</definedName>
    <definedName name="ÅrFratrekk">#REF!</definedName>
  </definedNames>
  <calcPr calcId="171027"/>
</workbook>
</file>

<file path=xl/calcChain.xml><?xml version="1.0" encoding="utf-8"?>
<calcChain xmlns="http://schemas.openxmlformats.org/spreadsheetml/2006/main">
  <c r="L9" i="37" l="1"/>
  <c r="L8" i="37"/>
  <c r="L9" i="33"/>
  <c r="L8" i="33"/>
  <c r="I9" i="9" l="1"/>
  <c r="I12" i="9"/>
  <c r="I14" i="9"/>
  <c r="I15" i="9"/>
  <c r="I18" i="9"/>
  <c r="N68" i="8"/>
  <c r="N67" i="8"/>
  <c r="M67" i="8"/>
  <c r="N66" i="8"/>
  <c r="M66" i="8"/>
  <c r="N65" i="8"/>
  <c r="M65" i="8"/>
  <c r="C24" i="10" l="1"/>
  <c r="G24" i="10"/>
  <c r="S42" i="60" l="1"/>
  <c r="M17" i="60"/>
  <c r="M25" i="60"/>
  <c r="G104" i="4" l="1"/>
  <c r="F104" i="4"/>
  <c r="E104" i="4"/>
  <c r="D104" i="4"/>
  <c r="C104" i="4"/>
  <c r="I104" i="4" s="1"/>
  <c r="B104" i="4"/>
  <c r="H104" i="4" s="1"/>
  <c r="G103" i="4"/>
  <c r="F103" i="4"/>
  <c r="E103" i="4"/>
  <c r="D103" i="4"/>
  <c r="C103" i="4"/>
  <c r="I103" i="4" s="1"/>
  <c r="B103" i="4"/>
  <c r="H103" i="4" s="1"/>
  <c r="G102" i="4"/>
  <c r="F102" i="4"/>
  <c r="E102" i="4"/>
  <c r="D102" i="4"/>
  <c r="C102" i="4"/>
  <c r="I102" i="4" s="1"/>
  <c r="B102" i="4"/>
  <c r="H102" i="4" s="1"/>
  <c r="G101" i="4"/>
  <c r="F101" i="4"/>
  <c r="E101" i="4"/>
  <c r="D101" i="4"/>
  <c r="C101" i="4"/>
  <c r="I101" i="4" s="1"/>
  <c r="B101" i="4"/>
  <c r="H101" i="4" s="1"/>
  <c r="G100" i="4"/>
  <c r="F100" i="4"/>
  <c r="E100" i="4"/>
  <c r="D100" i="4"/>
  <c r="C100" i="4"/>
  <c r="I100" i="4" s="1"/>
  <c r="B100" i="4"/>
  <c r="H100" i="4" s="1"/>
  <c r="G99" i="4"/>
  <c r="F99" i="4"/>
  <c r="E99" i="4"/>
  <c r="D99" i="4"/>
  <c r="C99" i="4"/>
  <c r="I99" i="4" s="1"/>
  <c r="B99" i="4"/>
  <c r="H99" i="4" s="1"/>
  <c r="G93" i="4"/>
  <c r="F93" i="4"/>
  <c r="E93" i="4"/>
  <c r="D93" i="4"/>
  <c r="C93" i="4"/>
  <c r="I93" i="4" s="1"/>
  <c r="B93" i="4"/>
  <c r="H93" i="4" s="1"/>
  <c r="G92" i="4"/>
  <c r="F92" i="4"/>
  <c r="E92" i="4"/>
  <c r="D92" i="4"/>
  <c r="C92" i="4"/>
  <c r="I92" i="4" s="1"/>
  <c r="B92" i="4"/>
  <c r="H92" i="4" s="1"/>
  <c r="G91" i="4"/>
  <c r="F91" i="4"/>
  <c r="E91" i="4"/>
  <c r="D91" i="4"/>
  <c r="C91" i="4"/>
  <c r="I91" i="4" s="1"/>
  <c r="B91" i="4"/>
  <c r="H91" i="4" s="1"/>
  <c r="G90" i="4"/>
  <c r="F90" i="4"/>
  <c r="E90" i="4"/>
  <c r="D90" i="4"/>
  <c r="C90" i="4"/>
  <c r="I90" i="4" s="1"/>
  <c r="B90" i="4"/>
  <c r="H90" i="4" s="1"/>
  <c r="G89" i="4"/>
  <c r="F89" i="4"/>
  <c r="E89" i="4"/>
  <c r="D89" i="4"/>
  <c r="C89" i="4"/>
  <c r="I89" i="4" s="1"/>
  <c r="B89" i="4"/>
  <c r="H89" i="4" s="1"/>
  <c r="G88" i="4"/>
  <c r="F88" i="4"/>
  <c r="E88" i="4"/>
  <c r="D88" i="4"/>
  <c r="C88" i="4"/>
  <c r="I88" i="4" s="1"/>
  <c r="B88" i="4"/>
  <c r="H88" i="4" s="1"/>
  <c r="G83" i="4"/>
  <c r="F83" i="4"/>
  <c r="E83" i="4"/>
  <c r="D83" i="4"/>
  <c r="C83" i="4"/>
  <c r="I83" i="4" s="1"/>
  <c r="B83" i="4"/>
  <c r="H83" i="4" s="1"/>
  <c r="G82" i="4"/>
  <c r="F82" i="4"/>
  <c r="E82" i="4"/>
  <c r="D82" i="4"/>
  <c r="C82" i="4"/>
  <c r="I82" i="4" s="1"/>
  <c r="B82" i="4"/>
  <c r="H82" i="4" s="1"/>
  <c r="G81" i="4"/>
  <c r="F81" i="4"/>
  <c r="E81" i="4"/>
  <c r="D81" i="4"/>
  <c r="C81" i="4"/>
  <c r="I81" i="4" s="1"/>
  <c r="B81" i="4"/>
  <c r="H81" i="4" s="1"/>
  <c r="G80" i="4"/>
  <c r="F80" i="4"/>
  <c r="E80" i="4"/>
  <c r="D80" i="4"/>
  <c r="C80" i="4"/>
  <c r="I80" i="4" s="1"/>
  <c r="B80" i="4"/>
  <c r="H80" i="4" s="1"/>
  <c r="G79" i="4"/>
  <c r="F79" i="4"/>
  <c r="E79" i="4"/>
  <c r="D79" i="4"/>
  <c r="C79" i="4"/>
  <c r="I79" i="4" s="1"/>
  <c r="B79" i="4"/>
  <c r="H79" i="4" s="1"/>
  <c r="G78" i="4"/>
  <c r="F78" i="4"/>
  <c r="E78" i="4"/>
  <c r="D78" i="4"/>
  <c r="C78" i="4"/>
  <c r="I78" i="4" s="1"/>
  <c r="B78" i="4"/>
  <c r="H78" i="4" s="1"/>
  <c r="G75" i="29"/>
  <c r="G75" i="23"/>
  <c r="G75" i="20"/>
  <c r="G75" i="13"/>
  <c r="G75" i="18"/>
  <c r="G75" i="27" l="1"/>
  <c r="G75" i="33" l="1"/>
  <c r="G75" i="37"/>
  <c r="B45" i="20" l="1"/>
  <c r="B96" i="18" l="1"/>
  <c r="B85" i="18"/>
  <c r="B75" i="18"/>
  <c r="B45" i="18"/>
  <c r="AJ14" i="61" l="1"/>
  <c r="AJ12" i="61"/>
  <c r="AJ11" i="61"/>
  <c r="AI11" i="61"/>
  <c r="AI12" i="61"/>
  <c r="AI14" i="61"/>
  <c r="G14" i="61"/>
  <c r="AK78" i="62"/>
  <c r="AB21" i="62"/>
  <c r="S78" i="62"/>
  <c r="G38" i="62"/>
  <c r="D70" i="62"/>
  <c r="AB27" i="60"/>
  <c r="V31" i="60"/>
  <c r="P44" i="60"/>
  <c r="P29" i="60"/>
  <c r="P23" i="60"/>
  <c r="J30" i="60"/>
  <c r="M26" i="60" l="1"/>
  <c r="AN45" i="60" l="1"/>
  <c r="AK45" i="60"/>
  <c r="AS44" i="60"/>
  <c r="AR44" i="60"/>
  <c r="AP44" i="60"/>
  <c r="AO44" i="60"/>
  <c r="AN44" i="60"/>
  <c r="S44" i="60"/>
  <c r="AN43" i="60"/>
  <c r="AK43" i="60"/>
  <c r="AS42" i="60"/>
  <c r="AR42" i="60"/>
  <c r="AP42" i="60"/>
  <c r="AO42" i="60"/>
  <c r="AN42" i="60"/>
  <c r="AK42" i="60"/>
  <c r="AB42" i="60"/>
  <c r="P42" i="60"/>
  <c r="M42" i="60"/>
  <c r="J42" i="60"/>
  <c r="G42" i="60"/>
  <c r="D42" i="60"/>
  <c r="AN41" i="60"/>
  <c r="AK41" i="60"/>
  <c r="AN40" i="60"/>
  <c r="AK40" i="60"/>
  <c r="AH40" i="60"/>
  <c r="AB40" i="60"/>
  <c r="Y40" i="60"/>
  <c r="S40" i="60"/>
  <c r="P40" i="60"/>
  <c r="M40" i="60"/>
  <c r="J40" i="60"/>
  <c r="G40" i="60"/>
  <c r="D40" i="60"/>
  <c r="AS39" i="60"/>
  <c r="AR39" i="60"/>
  <c r="AP39" i="60"/>
  <c r="AO39" i="60"/>
  <c r="AN39" i="60"/>
  <c r="AK39" i="60"/>
  <c r="AB39" i="60"/>
  <c r="Y39" i="60"/>
  <c r="S39" i="60"/>
  <c r="M39" i="60"/>
  <c r="G39" i="60"/>
  <c r="AS38" i="60"/>
  <c r="AR38" i="60"/>
  <c r="AP38" i="60"/>
  <c r="AO38" i="60"/>
  <c r="AN38" i="60"/>
  <c r="AK38" i="60"/>
  <c r="AB38" i="60"/>
  <c r="S38" i="60"/>
  <c r="M38" i="60"/>
  <c r="G38" i="60"/>
  <c r="AS37" i="60"/>
  <c r="AR37" i="60"/>
  <c r="AP37" i="60"/>
  <c r="AO37" i="60"/>
  <c r="AN37" i="60"/>
  <c r="AK37" i="60"/>
  <c r="AH37" i="60"/>
  <c r="AB37" i="60"/>
  <c r="Y37" i="60"/>
  <c r="V37" i="60"/>
  <c r="S37" i="60"/>
  <c r="P37" i="60"/>
  <c r="M37" i="60"/>
  <c r="J37" i="60"/>
  <c r="G37" i="60"/>
  <c r="D37" i="60"/>
  <c r="AN34" i="60"/>
  <c r="AK34" i="60"/>
  <c r="AS33" i="60"/>
  <c r="AR33" i="60"/>
  <c r="AP33" i="60"/>
  <c r="AO33" i="60"/>
  <c r="AN33" i="60"/>
  <c r="AK33" i="60"/>
  <c r="AH33" i="60"/>
  <c r="Y33" i="60"/>
  <c r="V33" i="60"/>
  <c r="S33" i="60"/>
  <c r="G33" i="60"/>
  <c r="AS32" i="60"/>
  <c r="AR32" i="60"/>
  <c r="AP32" i="60"/>
  <c r="AO32" i="60"/>
  <c r="AN32" i="60"/>
  <c r="AK32" i="60"/>
  <c r="AH32" i="60"/>
  <c r="AE32" i="60"/>
  <c r="Y32" i="60"/>
  <c r="V32" i="60"/>
  <c r="S32" i="60"/>
  <c r="P32" i="60"/>
  <c r="M32" i="60"/>
  <c r="J32" i="60"/>
  <c r="G32" i="60"/>
  <c r="D32" i="60"/>
  <c r="AS31" i="60"/>
  <c r="AR31" i="60"/>
  <c r="AP31" i="60"/>
  <c r="AO31" i="60"/>
  <c r="AN31" i="60"/>
  <c r="AK31" i="60"/>
  <c r="AH31" i="60"/>
  <c r="AB31" i="60"/>
  <c r="Y31" i="60"/>
  <c r="S31" i="60"/>
  <c r="M31" i="60"/>
  <c r="G31" i="60"/>
  <c r="AS30" i="60"/>
  <c r="AR30" i="60"/>
  <c r="AP30" i="60"/>
  <c r="AO30" i="60"/>
  <c r="AN30" i="60"/>
  <c r="AK30" i="60"/>
  <c r="AH30" i="60"/>
  <c r="AE30" i="60"/>
  <c r="Y30" i="60"/>
  <c r="V30" i="60"/>
  <c r="S30" i="60"/>
  <c r="M30" i="60"/>
  <c r="G30" i="60"/>
  <c r="D30" i="60"/>
  <c r="AN29" i="60"/>
  <c r="AK29" i="60"/>
  <c r="AB29" i="60"/>
  <c r="Y29" i="60"/>
  <c r="AS28" i="60"/>
  <c r="AR28" i="60"/>
  <c r="AP28" i="60"/>
  <c r="AO28" i="60"/>
  <c r="AN28" i="60"/>
  <c r="AK28" i="60"/>
  <c r="G28" i="60"/>
  <c r="AS27" i="60"/>
  <c r="AR27" i="60"/>
  <c r="AP27" i="60"/>
  <c r="AO27" i="60"/>
  <c r="AN27" i="60"/>
  <c r="J27" i="60"/>
  <c r="G27" i="60"/>
  <c r="D27" i="60"/>
  <c r="AS26" i="60"/>
  <c r="AR26" i="60"/>
  <c r="AP26" i="60"/>
  <c r="AO26" i="60"/>
  <c r="AN26" i="60"/>
  <c r="AK26" i="60"/>
  <c r="AB26" i="60"/>
  <c r="Y26" i="60"/>
  <c r="V26" i="60"/>
  <c r="S26" i="60"/>
  <c r="G26" i="60"/>
  <c r="AS25" i="60"/>
  <c r="AR25" i="60"/>
  <c r="AP25" i="60"/>
  <c r="AO25" i="60"/>
  <c r="AN25" i="60"/>
  <c r="AK25" i="60"/>
  <c r="AH25" i="60"/>
  <c r="AB25" i="60"/>
  <c r="Y25" i="60"/>
  <c r="V25" i="60"/>
  <c r="S25" i="60"/>
  <c r="G25" i="60"/>
  <c r="D25" i="60"/>
  <c r="AS24" i="60"/>
  <c r="AR24" i="60"/>
  <c r="AP24" i="60"/>
  <c r="AO24" i="60"/>
  <c r="AN24" i="60"/>
  <c r="AK24" i="60"/>
  <c r="Y24" i="60"/>
  <c r="M24" i="60"/>
  <c r="G24" i="60"/>
  <c r="AP23" i="60"/>
  <c r="AN23" i="60"/>
  <c r="AK23" i="60"/>
  <c r="AH23" i="60"/>
  <c r="AB23" i="60"/>
  <c r="Y23" i="60"/>
  <c r="V23" i="60"/>
  <c r="S29" i="60"/>
  <c r="M23" i="60"/>
  <c r="J23" i="60"/>
  <c r="D23" i="60"/>
  <c r="AS23" i="60"/>
  <c r="AO23" i="60"/>
  <c r="AN21" i="60"/>
  <c r="AK21" i="60"/>
  <c r="AB21" i="60"/>
  <c r="Y21" i="60"/>
  <c r="J21" i="60"/>
  <c r="AS20" i="60"/>
  <c r="AR20" i="60"/>
  <c r="AP20" i="60"/>
  <c r="AO20" i="60"/>
  <c r="AN20" i="60"/>
  <c r="AK20" i="60"/>
  <c r="AH20" i="60"/>
  <c r="AE20" i="60"/>
  <c r="Y20" i="60"/>
  <c r="V20" i="60"/>
  <c r="S20" i="60"/>
  <c r="M20" i="60"/>
  <c r="J20" i="60"/>
  <c r="G20" i="60"/>
  <c r="D20" i="60"/>
  <c r="AR19" i="60"/>
  <c r="AP19" i="60"/>
  <c r="AO19" i="60"/>
  <c r="AN19" i="60"/>
  <c r="AK19" i="60"/>
  <c r="AH19" i="60"/>
  <c r="AE19" i="60"/>
  <c r="AB19" i="60"/>
  <c r="Y19" i="60"/>
  <c r="V19" i="60"/>
  <c r="S19" i="60"/>
  <c r="P19" i="60"/>
  <c r="M19" i="60"/>
  <c r="J19" i="60"/>
  <c r="G19" i="60"/>
  <c r="D19" i="60"/>
  <c r="AS17" i="60"/>
  <c r="AR17" i="60"/>
  <c r="AP17" i="60"/>
  <c r="AO17" i="60"/>
  <c r="AN17" i="60"/>
  <c r="AK17" i="60"/>
  <c r="AB17" i="60"/>
  <c r="Y17" i="60"/>
  <c r="V17" i="60"/>
  <c r="S17" i="60"/>
  <c r="J17" i="60"/>
  <c r="G17" i="60"/>
  <c r="AS16" i="60"/>
  <c r="AR16" i="60"/>
  <c r="AP16" i="60"/>
  <c r="AO16" i="60"/>
  <c r="AN16" i="60"/>
  <c r="AK16" i="60"/>
  <c r="AH16" i="60"/>
  <c r="AE16" i="60"/>
  <c r="Y16" i="60"/>
  <c r="V16" i="60"/>
  <c r="S16" i="60"/>
  <c r="M16" i="60"/>
  <c r="J16" i="60"/>
  <c r="G16" i="60"/>
  <c r="D16" i="60"/>
  <c r="AS15" i="60"/>
  <c r="AR15" i="60"/>
  <c r="AP15" i="60"/>
  <c r="AO15" i="60"/>
  <c r="AN15" i="60"/>
  <c r="AK15" i="60"/>
  <c r="AH15" i="60"/>
  <c r="AB15" i="60"/>
  <c r="Y15" i="60"/>
  <c r="V15" i="60"/>
  <c r="S15" i="60"/>
  <c r="M15" i="60"/>
  <c r="J15" i="60"/>
  <c r="G15" i="60"/>
  <c r="D15" i="60"/>
  <c r="AR14" i="60"/>
  <c r="AO14" i="60"/>
  <c r="AN14" i="60"/>
  <c r="AK14" i="60"/>
  <c r="AS13" i="60"/>
  <c r="AR13" i="60"/>
  <c r="AP13" i="60"/>
  <c r="AO13" i="60"/>
  <c r="AN13" i="60"/>
  <c r="AK13" i="60"/>
  <c r="AH13" i="60"/>
  <c r="AE13" i="60"/>
  <c r="Y13" i="60"/>
  <c r="V13" i="60"/>
  <c r="S13" i="60"/>
  <c r="M13" i="60"/>
  <c r="J13" i="60"/>
  <c r="G13" i="60"/>
  <c r="D13" i="60"/>
  <c r="AS12" i="60"/>
  <c r="AR12" i="60"/>
  <c r="AP12" i="60"/>
  <c r="AO12" i="60"/>
  <c r="AN12" i="60"/>
  <c r="AK12" i="60"/>
  <c r="Y12" i="60"/>
  <c r="M12" i="60"/>
  <c r="J12" i="60"/>
  <c r="G12" i="60"/>
  <c r="D12" i="60"/>
  <c r="AS11" i="60"/>
  <c r="AR11" i="60"/>
  <c r="AO11" i="60"/>
  <c r="AN11" i="60"/>
  <c r="AK11" i="60"/>
  <c r="AE11" i="60"/>
  <c r="AB11" i="60"/>
  <c r="Y11" i="60"/>
  <c r="V11" i="60"/>
  <c r="S11" i="60"/>
  <c r="P11" i="60"/>
  <c r="M11" i="60"/>
  <c r="J11" i="60"/>
  <c r="G11" i="60"/>
  <c r="D11" i="60"/>
  <c r="AP11" i="60"/>
  <c r="AN78" i="62"/>
  <c r="AN53" i="62"/>
  <c r="AN50" i="62"/>
  <c r="AN46" i="62"/>
  <c r="AK58" i="62"/>
  <c r="AB78" i="62"/>
  <c r="AB77" i="62"/>
  <c r="AB76" i="62"/>
  <c r="Y33" i="62"/>
  <c r="V78" i="62"/>
  <c r="V59" i="62"/>
  <c r="V44" i="62"/>
  <c r="V25" i="62"/>
  <c r="V19" i="62"/>
  <c r="V16" i="62"/>
  <c r="S84" i="62"/>
  <c r="S52" i="62"/>
  <c r="M78" i="62"/>
  <c r="M76" i="62"/>
  <c r="M71" i="62"/>
  <c r="M46" i="62"/>
  <c r="M40" i="62"/>
  <c r="M25" i="62"/>
  <c r="J70" i="62"/>
  <c r="J36" i="62"/>
  <c r="J17" i="62"/>
  <c r="G19" i="62"/>
  <c r="G18" i="62"/>
  <c r="G17" i="62"/>
  <c r="AR91" i="62"/>
  <c r="AO91" i="62"/>
  <c r="AN91" i="62"/>
  <c r="AK91" i="62"/>
  <c r="AS89" i="62"/>
  <c r="AR89" i="62"/>
  <c r="AP89" i="62"/>
  <c r="AO89" i="62"/>
  <c r="AN89" i="62"/>
  <c r="AK89" i="62"/>
  <c r="AB89" i="62"/>
  <c r="Y89" i="62"/>
  <c r="V89" i="62"/>
  <c r="S89" i="62"/>
  <c r="P89" i="62"/>
  <c r="M89" i="62"/>
  <c r="J89" i="62"/>
  <c r="G89" i="62"/>
  <c r="D89" i="62"/>
  <c r="AR88" i="62"/>
  <c r="AO88" i="62"/>
  <c r="AN88" i="62"/>
  <c r="AK88" i="62"/>
  <c r="AE88" i="62"/>
  <c r="AB88" i="62"/>
  <c r="Y88" i="62"/>
  <c r="V88" i="62"/>
  <c r="S88" i="62"/>
  <c r="P88" i="62"/>
  <c r="M88" i="62"/>
  <c r="G88" i="62"/>
  <c r="AS88" i="62"/>
  <c r="D88" i="62"/>
  <c r="AS87" i="62"/>
  <c r="AR87" i="62"/>
  <c r="AP87" i="62"/>
  <c r="AO87" i="62"/>
  <c r="AK87" i="62"/>
  <c r="AS86" i="62"/>
  <c r="AR86" i="62"/>
  <c r="AP86" i="62"/>
  <c r="AO86" i="62"/>
  <c r="AN86" i="62"/>
  <c r="AK86" i="62"/>
  <c r="AB86" i="62"/>
  <c r="Y86" i="62"/>
  <c r="V86" i="62"/>
  <c r="S86" i="62"/>
  <c r="P86" i="62"/>
  <c r="M86" i="62"/>
  <c r="J86" i="62"/>
  <c r="G86" i="62"/>
  <c r="D86" i="62"/>
  <c r="AR85" i="62"/>
  <c r="AO85" i="62"/>
  <c r="AN85" i="62"/>
  <c r="AK85" i="62"/>
  <c r="Y85" i="62"/>
  <c r="V85" i="62"/>
  <c r="S85" i="62"/>
  <c r="AS84" i="62"/>
  <c r="AR84" i="62"/>
  <c r="AP84" i="62"/>
  <c r="AO84" i="62"/>
  <c r="AS83" i="62"/>
  <c r="AR83" i="62"/>
  <c r="AP83" i="62"/>
  <c r="AO83" i="62"/>
  <c r="AK83" i="62"/>
  <c r="V83" i="62"/>
  <c r="S83" i="62"/>
  <c r="M83" i="62"/>
  <c r="G83" i="62"/>
  <c r="D83" i="62"/>
  <c r="AS82" i="62"/>
  <c r="AR82" i="62"/>
  <c r="AP82" i="62"/>
  <c r="AO82" i="62"/>
  <c r="S82" i="62"/>
  <c r="AS81" i="62"/>
  <c r="AP81" i="62"/>
  <c r="AN81" i="62"/>
  <c r="AK81" i="62"/>
  <c r="AE81" i="62"/>
  <c r="Y81" i="62"/>
  <c r="V81" i="62"/>
  <c r="S81" i="62"/>
  <c r="M81" i="62"/>
  <c r="J81" i="62"/>
  <c r="G81" i="62"/>
  <c r="D81" i="62"/>
  <c r="AR79" i="62"/>
  <c r="AO79" i="62"/>
  <c r="AN79" i="62"/>
  <c r="AK79" i="62"/>
  <c r="AB79" i="62"/>
  <c r="V79" i="62"/>
  <c r="S79" i="62"/>
  <c r="M79" i="62"/>
  <c r="J79" i="62"/>
  <c r="G79" i="62"/>
  <c r="D79" i="62"/>
  <c r="AS78" i="62"/>
  <c r="AR78" i="62"/>
  <c r="AP78" i="62"/>
  <c r="AO78" i="62"/>
  <c r="AS77" i="62"/>
  <c r="AR77" i="62"/>
  <c r="AP77" i="62"/>
  <c r="AO77" i="62"/>
  <c r="AN77" i="62"/>
  <c r="Y77" i="62"/>
  <c r="J77" i="62"/>
  <c r="G77" i="62"/>
  <c r="D77" i="62"/>
  <c r="AS76" i="62"/>
  <c r="AR76" i="62"/>
  <c r="AP76" i="62"/>
  <c r="AO76" i="62"/>
  <c r="AN76" i="62"/>
  <c r="AK76" i="62"/>
  <c r="Y76" i="62"/>
  <c r="V76" i="62"/>
  <c r="S76" i="62"/>
  <c r="G76" i="62"/>
  <c r="D76" i="62"/>
  <c r="AS75" i="62"/>
  <c r="AR75" i="62"/>
  <c r="AP75" i="62"/>
  <c r="AO75" i="62"/>
  <c r="AN75" i="62"/>
  <c r="AK75" i="62"/>
  <c r="AB75" i="62"/>
  <c r="Y75" i="62"/>
  <c r="V75" i="62"/>
  <c r="S75" i="62"/>
  <c r="M75" i="62"/>
  <c r="G75" i="62"/>
  <c r="D75" i="62"/>
  <c r="AS74" i="62"/>
  <c r="AR74" i="62"/>
  <c r="AP74" i="62"/>
  <c r="AO74" i="62"/>
  <c r="AN74" i="62"/>
  <c r="AK74" i="62"/>
  <c r="AB74" i="62"/>
  <c r="Y74" i="62"/>
  <c r="V74" i="62"/>
  <c r="S74" i="62"/>
  <c r="M74" i="62"/>
  <c r="J74" i="62"/>
  <c r="G74" i="62"/>
  <c r="D74" i="62"/>
  <c r="AS73" i="62"/>
  <c r="AP73" i="62"/>
  <c r="AN73" i="62"/>
  <c r="AK73" i="62"/>
  <c r="AB73" i="62"/>
  <c r="Y73" i="62"/>
  <c r="V73" i="62"/>
  <c r="S73" i="62"/>
  <c r="P73" i="62"/>
  <c r="M73" i="62"/>
  <c r="J73" i="62"/>
  <c r="G73" i="62"/>
  <c r="AO73" i="62"/>
  <c r="AS71" i="62"/>
  <c r="AR71" i="62"/>
  <c r="AP71" i="62"/>
  <c r="AO71" i="62"/>
  <c r="AN71" i="62"/>
  <c r="AK71" i="62"/>
  <c r="AB71" i="62"/>
  <c r="Y71" i="62"/>
  <c r="S71" i="62"/>
  <c r="G71" i="62"/>
  <c r="AS70" i="62"/>
  <c r="AR70" i="62"/>
  <c r="AP70" i="62"/>
  <c r="AO70" i="62"/>
  <c r="AN70" i="62"/>
  <c r="AK70" i="62"/>
  <c r="Y70" i="62"/>
  <c r="V70" i="62"/>
  <c r="S70" i="62"/>
  <c r="G70" i="62"/>
  <c r="AS69" i="62"/>
  <c r="AR69" i="62"/>
  <c r="AP69" i="62"/>
  <c r="AO69" i="62"/>
  <c r="AN69" i="62"/>
  <c r="AK69" i="62"/>
  <c r="AE69" i="62"/>
  <c r="AB69" i="62"/>
  <c r="Y69" i="62"/>
  <c r="V69" i="62"/>
  <c r="S69" i="62"/>
  <c r="P69" i="62"/>
  <c r="M69" i="62"/>
  <c r="J69" i="62"/>
  <c r="G69" i="62"/>
  <c r="D69" i="62"/>
  <c r="AS68" i="62"/>
  <c r="AR68" i="62"/>
  <c r="AP68" i="62"/>
  <c r="AO68" i="62"/>
  <c r="AN68" i="62"/>
  <c r="AK68" i="62"/>
  <c r="AE68" i="62"/>
  <c r="AB68" i="62"/>
  <c r="Y68" i="62"/>
  <c r="V68" i="62"/>
  <c r="S68" i="62"/>
  <c r="P68" i="62"/>
  <c r="M68" i="62"/>
  <c r="J68" i="62"/>
  <c r="G68" i="62"/>
  <c r="D68" i="62"/>
  <c r="AR64" i="62"/>
  <c r="AO64" i="62"/>
  <c r="AN64" i="62"/>
  <c r="AK64" i="62"/>
  <c r="AR62" i="62"/>
  <c r="AO62" i="62"/>
  <c r="AN62" i="62"/>
  <c r="AK62" i="62"/>
  <c r="AS61" i="62"/>
  <c r="AR61" i="62"/>
  <c r="AP61" i="62"/>
  <c r="AO61" i="62"/>
  <c r="AR60" i="62"/>
  <c r="AO60" i="62"/>
  <c r="AN60" i="62"/>
  <c r="AK60" i="62"/>
  <c r="AS59" i="62"/>
  <c r="AR59" i="62"/>
  <c r="AP59" i="62"/>
  <c r="AO59" i="62"/>
  <c r="AN59" i="62"/>
  <c r="AK59" i="62"/>
  <c r="Y59" i="62"/>
  <c r="S59" i="62"/>
  <c r="M59" i="62"/>
  <c r="J59" i="62"/>
  <c r="D59" i="62"/>
  <c r="AS58" i="62"/>
  <c r="AR58" i="62"/>
  <c r="AP58" i="62"/>
  <c r="AO58" i="62"/>
  <c r="AN58" i="62"/>
  <c r="S58" i="62"/>
  <c r="AS57" i="62"/>
  <c r="AR57" i="62"/>
  <c r="AP57" i="62"/>
  <c r="AO57" i="62"/>
  <c r="V57" i="62"/>
  <c r="S57" i="62"/>
  <c r="M57" i="62"/>
  <c r="G57" i="62"/>
  <c r="AS56" i="62"/>
  <c r="AR56" i="62"/>
  <c r="AP56" i="62"/>
  <c r="AO56" i="62"/>
  <c r="AN56" i="62"/>
  <c r="AK56" i="62"/>
  <c r="S56" i="62"/>
  <c r="M56" i="62"/>
  <c r="G56" i="62"/>
  <c r="D56" i="62"/>
  <c r="AR55" i="62"/>
  <c r="AO55" i="62"/>
  <c r="AN55" i="62"/>
  <c r="AK55" i="62"/>
  <c r="AE55" i="62"/>
  <c r="Y55" i="62"/>
  <c r="V55" i="62"/>
  <c r="S55" i="62"/>
  <c r="M55" i="62"/>
  <c r="J55" i="62"/>
  <c r="G55" i="62"/>
  <c r="D55" i="62"/>
  <c r="AR54" i="62"/>
  <c r="AO54" i="62"/>
  <c r="AN54" i="62"/>
  <c r="AK54" i="62"/>
  <c r="Y54" i="62"/>
  <c r="V54" i="62"/>
  <c r="S54" i="62"/>
  <c r="AS53" i="62"/>
  <c r="AR53" i="62"/>
  <c r="AP53" i="62"/>
  <c r="AO53" i="62"/>
  <c r="S53" i="62"/>
  <c r="AS52" i="62"/>
  <c r="AR52" i="62"/>
  <c r="AP52" i="62"/>
  <c r="AO52" i="62"/>
  <c r="AS51" i="62"/>
  <c r="AR51" i="62"/>
  <c r="AP51" i="62"/>
  <c r="AO51" i="62"/>
  <c r="S51" i="62"/>
  <c r="AR50" i="62"/>
  <c r="AO50" i="62"/>
  <c r="S50" i="62"/>
  <c r="AS49" i="62"/>
  <c r="AR49" i="62"/>
  <c r="AP49" i="62"/>
  <c r="AO49" i="62"/>
  <c r="AN49" i="62"/>
  <c r="S49" i="62"/>
  <c r="AS46" i="62"/>
  <c r="AR46" i="62"/>
  <c r="AP46" i="62"/>
  <c r="AO46" i="62"/>
  <c r="AK46" i="62"/>
  <c r="Y46" i="62"/>
  <c r="J46" i="62"/>
  <c r="D46" i="62"/>
  <c r="AR45" i="62"/>
  <c r="AO45" i="62"/>
  <c r="AN45" i="62"/>
  <c r="AK45" i="62"/>
  <c r="AS44" i="62"/>
  <c r="AR44" i="62"/>
  <c r="AP44" i="62"/>
  <c r="AO44" i="62"/>
  <c r="AN44" i="62"/>
  <c r="AK44" i="62"/>
  <c r="AB44" i="62"/>
  <c r="Y44" i="62"/>
  <c r="S44" i="62"/>
  <c r="M44" i="62"/>
  <c r="J44" i="62"/>
  <c r="G44" i="62"/>
  <c r="D44" i="62"/>
  <c r="AS43" i="62"/>
  <c r="AR43" i="62"/>
  <c r="AP43" i="62"/>
  <c r="AO43" i="62"/>
  <c r="AN43" i="62"/>
  <c r="AK43" i="62"/>
  <c r="AB43" i="62"/>
  <c r="Y43" i="62"/>
  <c r="S43" i="62"/>
  <c r="G43" i="62"/>
  <c r="D43" i="62"/>
  <c r="AS42" i="62"/>
  <c r="AR42" i="62"/>
  <c r="AP42" i="62"/>
  <c r="AO42" i="62"/>
  <c r="AB42" i="62"/>
  <c r="V42" i="62"/>
  <c r="S42" i="62"/>
  <c r="M42" i="62"/>
  <c r="G42" i="62"/>
  <c r="AS41" i="62"/>
  <c r="AR41" i="62"/>
  <c r="AP41" i="62"/>
  <c r="AO41" i="62"/>
  <c r="AN41" i="62"/>
  <c r="AK41" i="62"/>
  <c r="AB41" i="62"/>
  <c r="Y41" i="62"/>
  <c r="V41" i="62"/>
  <c r="S41" i="62"/>
  <c r="M41" i="62"/>
  <c r="J41" i="62"/>
  <c r="G41" i="62"/>
  <c r="D41" i="62"/>
  <c r="AS40" i="62"/>
  <c r="AR40" i="62"/>
  <c r="AP40" i="62"/>
  <c r="AO40" i="62"/>
  <c r="AN40" i="62"/>
  <c r="AK40" i="62"/>
  <c r="AB40" i="62"/>
  <c r="Y40" i="62"/>
  <c r="V40" i="62"/>
  <c r="S40" i="62"/>
  <c r="J40" i="62"/>
  <c r="G40" i="62"/>
  <c r="D40" i="62"/>
  <c r="AR39" i="62"/>
  <c r="AO39" i="62"/>
  <c r="AN39" i="62"/>
  <c r="AK39" i="62"/>
  <c r="M39" i="62"/>
  <c r="J39" i="62"/>
  <c r="G39" i="62"/>
  <c r="D39" i="62"/>
  <c r="AS38" i="62"/>
  <c r="AR38" i="62"/>
  <c r="AP38" i="62"/>
  <c r="AO38" i="62"/>
  <c r="AN38" i="62"/>
  <c r="AK38" i="62"/>
  <c r="AB38" i="62"/>
  <c r="Y38" i="62"/>
  <c r="V38" i="62"/>
  <c r="S38" i="62"/>
  <c r="M38" i="62"/>
  <c r="AS37" i="62"/>
  <c r="AR37" i="62"/>
  <c r="AP37" i="62"/>
  <c r="AO37" i="62"/>
  <c r="AN37" i="62"/>
  <c r="AK37" i="62"/>
  <c r="Y37" i="62"/>
  <c r="S37" i="62"/>
  <c r="M37" i="62"/>
  <c r="G37" i="62"/>
  <c r="AS36" i="62"/>
  <c r="AR36" i="62"/>
  <c r="AP36" i="62"/>
  <c r="AO36" i="62"/>
  <c r="AN36" i="62"/>
  <c r="AK36" i="62"/>
  <c r="AB36" i="62"/>
  <c r="Y36" i="62"/>
  <c r="V36" i="62"/>
  <c r="S36" i="62"/>
  <c r="M36" i="62"/>
  <c r="G36" i="62"/>
  <c r="AR35" i="62"/>
  <c r="AO35" i="62"/>
  <c r="AN35" i="62"/>
  <c r="AK35" i="62"/>
  <c r="AB35" i="62"/>
  <c r="Y35" i="62"/>
  <c r="V35" i="62"/>
  <c r="S35" i="62"/>
  <c r="J35" i="62"/>
  <c r="G35" i="62"/>
  <c r="AR34" i="62"/>
  <c r="AO34" i="62"/>
  <c r="AN34" i="62"/>
  <c r="AK34" i="62"/>
  <c r="AS34" i="62"/>
  <c r="Y34" i="62"/>
  <c r="V34" i="62"/>
  <c r="S34" i="62"/>
  <c r="G34" i="62"/>
  <c r="AS33" i="62"/>
  <c r="AR33" i="62"/>
  <c r="AP33" i="62"/>
  <c r="AO33" i="62"/>
  <c r="AK33" i="62"/>
  <c r="G33" i="62"/>
  <c r="AR29" i="62"/>
  <c r="AO29" i="62"/>
  <c r="AN29" i="62"/>
  <c r="AK29" i="62"/>
  <c r="AR28" i="62"/>
  <c r="AO28" i="62"/>
  <c r="AN28" i="62"/>
  <c r="AK28" i="62"/>
  <c r="AE28" i="62"/>
  <c r="AB28" i="62"/>
  <c r="Y28" i="62"/>
  <c r="V28" i="62"/>
  <c r="S28" i="62"/>
  <c r="P28" i="62"/>
  <c r="M28" i="62"/>
  <c r="AS28" i="62"/>
  <c r="J28" i="62"/>
  <c r="G28" i="62"/>
  <c r="D28" i="62"/>
  <c r="AR27" i="62"/>
  <c r="AO27" i="62"/>
  <c r="AN27" i="62"/>
  <c r="AK27" i="62"/>
  <c r="AS26" i="62"/>
  <c r="AR26" i="62"/>
  <c r="AP26" i="62"/>
  <c r="AO26" i="62"/>
  <c r="AS25" i="62"/>
  <c r="AR25" i="62"/>
  <c r="AP25" i="62"/>
  <c r="AO25" i="62"/>
  <c r="AN25" i="62"/>
  <c r="AK25" i="62"/>
  <c r="S25" i="62"/>
  <c r="J25" i="62"/>
  <c r="G25" i="62"/>
  <c r="AS24" i="62"/>
  <c r="AR24" i="62"/>
  <c r="AP24" i="62"/>
  <c r="AO24" i="62"/>
  <c r="AN24" i="62"/>
  <c r="AB24" i="62"/>
  <c r="S24" i="62"/>
  <c r="AS23" i="62"/>
  <c r="AR23" i="62"/>
  <c r="AP23" i="62"/>
  <c r="AO23" i="62"/>
  <c r="Y23" i="62"/>
  <c r="V23" i="62"/>
  <c r="S23" i="62"/>
  <c r="G23" i="62"/>
  <c r="AS22" i="62"/>
  <c r="AR22" i="62"/>
  <c r="AP22" i="62"/>
  <c r="AO22" i="62"/>
  <c r="AN22" i="62"/>
  <c r="AK22" i="62"/>
  <c r="AB22" i="62"/>
  <c r="Y22" i="62"/>
  <c r="V22" i="62"/>
  <c r="S22" i="62"/>
  <c r="M22" i="62"/>
  <c r="J22" i="62"/>
  <c r="G22" i="62"/>
  <c r="D22" i="62"/>
  <c r="AS21" i="62"/>
  <c r="AR21" i="62"/>
  <c r="AP21" i="62"/>
  <c r="AO21" i="62"/>
  <c r="AN21" i="62"/>
  <c r="AK21" i="62"/>
  <c r="Y21" i="62"/>
  <c r="V21" i="62"/>
  <c r="S21" i="62"/>
  <c r="M21" i="62"/>
  <c r="J21" i="62"/>
  <c r="G21" i="62"/>
  <c r="D21" i="62"/>
  <c r="AR20" i="62"/>
  <c r="AO20" i="62"/>
  <c r="AN20" i="62"/>
  <c r="AK20" i="62"/>
  <c r="AB20" i="62"/>
  <c r="Y20" i="62"/>
  <c r="V20" i="62"/>
  <c r="S20" i="62"/>
  <c r="M20" i="62"/>
  <c r="J20" i="62"/>
  <c r="D20" i="62"/>
  <c r="AS19" i="62"/>
  <c r="AR19" i="62"/>
  <c r="AP19" i="62"/>
  <c r="AO19" i="62"/>
  <c r="AN19" i="62"/>
  <c r="AK19" i="62"/>
  <c r="AB19" i="62"/>
  <c r="S19" i="62"/>
  <c r="AS18" i="62"/>
  <c r="AR18" i="62"/>
  <c r="AP18" i="62"/>
  <c r="AO18" i="62"/>
  <c r="AK18" i="62"/>
  <c r="S18" i="62"/>
  <c r="AS17" i="62"/>
  <c r="AR17" i="62"/>
  <c r="AP17" i="62"/>
  <c r="AO17" i="62"/>
  <c r="AK17" i="62"/>
  <c r="AB17" i="62"/>
  <c r="S17" i="62"/>
  <c r="AR16" i="62"/>
  <c r="AO16" i="62"/>
  <c r="AN16" i="62"/>
  <c r="AK16" i="62"/>
  <c r="Y29" i="62"/>
  <c r="P29" i="62"/>
  <c r="J29" i="62"/>
  <c r="G16" i="62"/>
  <c r="AS15" i="62"/>
  <c r="AR15" i="62"/>
  <c r="AP15" i="62"/>
  <c r="AO15" i="62"/>
  <c r="AN15" i="62"/>
  <c r="AK15" i="62"/>
  <c r="AB15" i="62"/>
  <c r="S15" i="62"/>
  <c r="G15" i="62"/>
  <c r="AS14" i="62"/>
  <c r="AR14" i="62"/>
  <c r="AP14" i="62"/>
  <c r="AO14" i="62"/>
  <c r="AK14" i="62"/>
  <c r="S14" i="62"/>
  <c r="J14" i="61"/>
  <c r="AJ18" i="61"/>
  <c r="AI18" i="61"/>
  <c r="AH18" i="61"/>
  <c r="AE18" i="61"/>
  <c r="AB18" i="61"/>
  <c r="Y18" i="61"/>
  <c r="V18" i="61"/>
  <c r="S18" i="61"/>
  <c r="P18" i="61"/>
  <c r="G18" i="61"/>
  <c r="AJ16" i="61"/>
  <c r="AI16" i="61"/>
  <c r="AH16" i="61"/>
  <c r="AE16" i="61"/>
  <c r="AB16" i="61"/>
  <c r="Y16" i="61"/>
  <c r="V16" i="61"/>
  <c r="S16" i="61"/>
  <c r="P16" i="61"/>
  <c r="M16" i="61"/>
  <c r="G16" i="61"/>
  <c r="D16" i="61"/>
  <c r="AK14" i="61"/>
  <c r="AH14" i="61"/>
  <c r="AE14" i="61"/>
  <c r="AB14" i="61"/>
  <c r="Y14" i="61"/>
  <c r="V14" i="61"/>
  <c r="S14" i="61"/>
  <c r="P14" i="61"/>
  <c r="M14" i="61"/>
  <c r="AK12" i="61"/>
  <c r="AH12" i="61"/>
  <c r="AE12" i="61"/>
  <c r="AB12" i="61"/>
  <c r="Y12" i="61"/>
  <c r="V12" i="61"/>
  <c r="S12" i="61"/>
  <c r="P12" i="61"/>
  <c r="M12" i="61"/>
  <c r="G12" i="61"/>
  <c r="D12" i="61"/>
  <c r="AK11" i="61"/>
  <c r="AH11" i="61"/>
  <c r="AE11" i="61"/>
  <c r="AB11" i="61"/>
  <c r="Y11" i="61"/>
  <c r="V11" i="61"/>
  <c r="S11" i="61"/>
  <c r="P11" i="61"/>
  <c r="M11" i="61"/>
  <c r="G11" i="61"/>
  <c r="D11" i="61"/>
  <c r="B20" i="58" l="1"/>
  <c r="F20" i="58"/>
  <c r="B11" i="58"/>
  <c r="F11" i="58"/>
  <c r="F22" i="58"/>
  <c r="B22" i="58"/>
  <c r="F29" i="58"/>
  <c r="B29" i="58"/>
  <c r="F25" i="58"/>
  <c r="B25" i="58"/>
  <c r="F10" i="58"/>
  <c r="B10" i="58"/>
  <c r="F13" i="58"/>
  <c r="B13" i="58"/>
  <c r="F9" i="58"/>
  <c r="B9" i="58"/>
  <c r="B18" i="58"/>
  <c r="F18" i="58"/>
  <c r="F17" i="58"/>
  <c r="B17" i="58"/>
  <c r="F28" i="58"/>
  <c r="B28" i="58"/>
  <c r="B30" i="58"/>
  <c r="F30" i="58"/>
  <c r="F26" i="58"/>
  <c r="B26" i="58"/>
  <c r="B14" i="58"/>
  <c r="F14" i="58"/>
  <c r="F12" i="58"/>
  <c r="B12" i="58"/>
  <c r="B19" i="58"/>
  <c r="F19" i="58"/>
  <c r="F21" i="58"/>
  <c r="B21" i="58"/>
  <c r="B27" i="58"/>
  <c r="F27" i="58"/>
  <c r="C28" i="58"/>
  <c r="C30" i="58"/>
  <c r="C26" i="58"/>
  <c r="C14" i="58"/>
  <c r="C22" i="58"/>
  <c r="C11" i="58"/>
  <c r="C29" i="58"/>
  <c r="C12" i="58"/>
  <c r="C19" i="58"/>
  <c r="C21" i="58"/>
  <c r="C27" i="58"/>
  <c r="C10" i="58"/>
  <c r="C13" i="58"/>
  <c r="C9" i="58"/>
  <c r="AT34" i="62"/>
  <c r="C20" i="58"/>
  <c r="C18" i="58"/>
  <c r="C17" i="58"/>
  <c r="AT26" i="60"/>
  <c r="AQ28" i="60"/>
  <c r="AQ12" i="60"/>
  <c r="AT32" i="60"/>
  <c r="AT42" i="60"/>
  <c r="AQ44" i="60"/>
  <c r="AQ25" i="60"/>
  <c r="AQ20" i="60"/>
  <c r="AT12" i="60"/>
  <c r="AQ13" i="60"/>
  <c r="AT16" i="60"/>
  <c r="AT25" i="60"/>
  <c r="AT27" i="60"/>
  <c r="AT33" i="60"/>
  <c r="AT24" i="60"/>
  <c r="AQ37" i="60"/>
  <c r="AT38" i="60"/>
  <c r="AQ39" i="60"/>
  <c r="AQ42" i="60"/>
  <c r="AT44" i="60"/>
  <c r="AT15" i="60"/>
  <c r="AT17" i="60"/>
  <c r="AQ24" i="60"/>
  <c r="AT28" i="60"/>
  <c r="AT30" i="60"/>
  <c r="AQ33" i="60"/>
  <c r="AT11" i="60"/>
  <c r="AQ15" i="60"/>
  <c r="AQ16" i="60"/>
  <c r="AQ19" i="60"/>
  <c r="AT20" i="60"/>
  <c r="AQ26" i="60"/>
  <c r="AQ30" i="60"/>
  <c r="AT31" i="60"/>
  <c r="AQ11" i="60"/>
  <c r="AQ32" i="60"/>
  <c r="AT13" i="60"/>
  <c r="AQ17" i="60"/>
  <c r="AQ23" i="60"/>
  <c r="AT37" i="60"/>
  <c r="AQ38" i="60"/>
  <c r="AT39" i="60"/>
  <c r="G34" i="60"/>
  <c r="S34" i="60"/>
  <c r="P34" i="60"/>
  <c r="Y34" i="60"/>
  <c r="G21" i="60"/>
  <c r="V29" i="60"/>
  <c r="G14" i="60"/>
  <c r="M14" i="60"/>
  <c r="S14" i="60"/>
  <c r="Y14" i="60"/>
  <c r="AE14" i="60"/>
  <c r="AH21" i="60"/>
  <c r="AP21" i="60"/>
  <c r="S23" i="60"/>
  <c r="D29" i="60"/>
  <c r="AH29" i="60"/>
  <c r="AO29" i="60"/>
  <c r="Y41" i="60"/>
  <c r="AO21" i="60"/>
  <c r="AS14" i="60"/>
  <c r="AR21" i="60"/>
  <c r="P21" i="60"/>
  <c r="AE21" i="60"/>
  <c r="AS21" i="60"/>
  <c r="AP29" i="60"/>
  <c r="J29" i="60"/>
  <c r="AR34" i="60"/>
  <c r="AP40" i="60"/>
  <c r="AO40" i="60"/>
  <c r="V40" i="60"/>
  <c r="AR40" i="60"/>
  <c r="Y43" i="60"/>
  <c r="D14" i="60"/>
  <c r="J14" i="60"/>
  <c r="P14" i="60"/>
  <c r="V14" i="60"/>
  <c r="AB14" i="60"/>
  <c r="AH14" i="60"/>
  <c r="AP14" i="60"/>
  <c r="AS19" i="60"/>
  <c r="AT19" i="60" s="1"/>
  <c r="D21" i="60"/>
  <c r="M21" i="60"/>
  <c r="S21" i="60"/>
  <c r="V21" i="60"/>
  <c r="G23" i="60"/>
  <c r="AQ27" i="60"/>
  <c r="AS29" i="60"/>
  <c r="AQ31" i="60"/>
  <c r="AR23" i="60"/>
  <c r="AT23" i="60" s="1"/>
  <c r="AS40" i="60"/>
  <c r="AT14" i="62"/>
  <c r="AQ17" i="62"/>
  <c r="AT89" i="62"/>
  <c r="AT15" i="62"/>
  <c r="AQ69" i="62"/>
  <c r="AT18" i="62"/>
  <c r="AT19" i="62"/>
  <c r="AT74" i="62"/>
  <c r="AQ74" i="62"/>
  <c r="AQ56" i="62"/>
  <c r="AT58" i="62"/>
  <c r="AQ15" i="62"/>
  <c r="AT17" i="62"/>
  <c r="AQ18" i="62"/>
  <c r="AQ33" i="62"/>
  <c r="AT33" i="62"/>
  <c r="AQ37" i="62"/>
  <c r="AQ38" i="62"/>
  <c r="AQ14" i="62"/>
  <c r="AT40" i="62"/>
  <c r="AQ61" i="62"/>
  <c r="AT70" i="62"/>
  <c r="AT76" i="62"/>
  <c r="AT21" i="62"/>
  <c r="AT38" i="62"/>
  <c r="AT42" i="62"/>
  <c r="AT83" i="62"/>
  <c r="AQ87" i="62"/>
  <c r="AQ40" i="62"/>
  <c r="AT41" i="62"/>
  <c r="AT43" i="62"/>
  <c r="AT49" i="62"/>
  <c r="AQ53" i="62"/>
  <c r="AQ75" i="62"/>
  <c r="AQ21" i="62"/>
  <c r="AT56" i="62"/>
  <c r="AQ58" i="62"/>
  <c r="AT59" i="62"/>
  <c r="AQ83" i="62"/>
  <c r="AT22" i="62"/>
  <c r="AQ43" i="62"/>
  <c r="AQ51" i="62"/>
  <c r="AT78" i="62"/>
  <c r="AT87" i="62"/>
  <c r="AT26" i="62"/>
  <c r="AT36" i="62"/>
  <c r="AQ44" i="62"/>
  <c r="AQ46" i="62"/>
  <c r="AQ52" i="62"/>
  <c r="AT61" i="62"/>
  <c r="AT71" i="62"/>
  <c r="AR73" i="62"/>
  <c r="AT73" i="62" s="1"/>
  <c r="P79" i="62"/>
  <c r="AP88" i="62"/>
  <c r="AQ88" i="62" s="1"/>
  <c r="AR81" i="62"/>
  <c r="AT81" i="62" s="1"/>
  <c r="S16" i="62"/>
  <c r="AB16" i="62"/>
  <c r="AQ19" i="62"/>
  <c r="AP20" i="62"/>
  <c r="AQ20" i="62" s="1"/>
  <c r="AT28" i="62"/>
  <c r="AP28" i="62"/>
  <c r="AQ28" i="62" s="1"/>
  <c r="AQ41" i="62"/>
  <c r="AT44" i="62"/>
  <c r="AQ49" i="62"/>
  <c r="AT52" i="62"/>
  <c r="AT53" i="62"/>
  <c r="AQ68" i="62"/>
  <c r="AQ71" i="62"/>
  <c r="D73" i="62"/>
  <c r="AQ76" i="62"/>
  <c r="AQ86" i="62"/>
  <c r="AQ89" i="62"/>
  <c r="AS55" i="62"/>
  <c r="J16" i="62"/>
  <c r="AT82" i="62"/>
  <c r="AT77" i="62"/>
  <c r="AT57" i="62"/>
  <c r="AQ57" i="62"/>
  <c r="AQ42" i="62"/>
  <c r="AQ23" i="62"/>
  <c r="AT23" i="62"/>
  <c r="AQ59" i="62"/>
  <c r="AQ73" i="62"/>
  <c r="AT75" i="62"/>
  <c r="AT86" i="62"/>
  <c r="AQ22" i="62"/>
  <c r="AQ24" i="62"/>
  <c r="AQ36" i="62"/>
  <c r="AT37" i="62"/>
  <c r="AT46" i="62"/>
  <c r="AT51" i="62"/>
  <c r="AT68" i="62"/>
  <c r="AT69" i="62"/>
  <c r="AQ82" i="62"/>
  <c r="AQ84" i="62"/>
  <c r="AQ78" i="62"/>
  <c r="Y79" i="62"/>
  <c r="AP39" i="62"/>
  <c r="AQ39" i="62" s="1"/>
  <c r="AQ25" i="62"/>
  <c r="AQ77" i="62"/>
  <c r="AQ70" i="62"/>
  <c r="AT24" i="62"/>
  <c r="V45" i="62"/>
  <c r="S27" i="62"/>
  <c r="G27" i="62"/>
  <c r="M27" i="62"/>
  <c r="AP27" i="62"/>
  <c r="AQ27" i="62" s="1"/>
  <c r="G20" i="62"/>
  <c r="AS20" i="62"/>
  <c r="AT20" i="62" s="1"/>
  <c r="Y27" i="62"/>
  <c r="AB29" i="62"/>
  <c r="AB39" i="62"/>
  <c r="M85" i="62"/>
  <c r="AQ26" i="62"/>
  <c r="J27" i="62"/>
  <c r="AB27" i="62"/>
  <c r="AP34" i="62"/>
  <c r="AQ34" i="62" s="1"/>
  <c r="AB34" i="62"/>
  <c r="S60" i="62"/>
  <c r="G85" i="62"/>
  <c r="P91" i="62"/>
  <c r="AP16" i="62"/>
  <c r="AQ16" i="62" s="1"/>
  <c r="AS16" i="62"/>
  <c r="AT16" i="62" s="1"/>
  <c r="AT25" i="62"/>
  <c r="D27" i="62"/>
  <c r="V39" i="62"/>
  <c r="AS54" i="62"/>
  <c r="D54" i="62"/>
  <c r="AE54" i="62"/>
  <c r="Y60" i="62"/>
  <c r="AT84" i="62"/>
  <c r="AS85" i="62"/>
  <c r="AT88" i="62"/>
  <c r="Y91" i="62"/>
  <c r="AP55" i="62"/>
  <c r="AQ55" i="62" s="1"/>
  <c r="AO81" i="62"/>
  <c r="AQ81" i="62" s="1"/>
  <c r="AP85" i="62"/>
  <c r="AS35" i="62"/>
  <c r="AS50" i="62"/>
  <c r="AS79" i="62"/>
  <c r="M35" i="62"/>
  <c r="AP35" i="62"/>
  <c r="S39" i="62"/>
  <c r="Y39" i="62"/>
  <c r="AS39" i="62"/>
  <c r="AP50" i="62"/>
  <c r="G54" i="62"/>
  <c r="M54" i="62"/>
  <c r="AP79" i="62"/>
  <c r="D85" i="62"/>
  <c r="J85" i="62"/>
  <c r="AE85" i="62"/>
  <c r="AK18" i="61"/>
  <c r="AK16" i="61"/>
  <c r="B33" i="58" l="1"/>
  <c r="AT55" i="62"/>
  <c r="C25" i="58"/>
  <c r="AQ40" i="60"/>
  <c r="J34" i="60"/>
  <c r="M29" i="60"/>
  <c r="M34" i="60"/>
  <c r="Y45" i="60"/>
  <c r="AB34" i="60"/>
  <c r="AT21" i="60"/>
  <c r="V34" i="60"/>
  <c r="AO34" i="60"/>
  <c r="AH34" i="60"/>
  <c r="AT14" i="60"/>
  <c r="AQ21" i="60"/>
  <c r="G41" i="60"/>
  <c r="AQ29" i="60"/>
  <c r="AR29" i="60"/>
  <c r="G29" i="60"/>
  <c r="AQ14" i="60"/>
  <c r="AT40" i="60"/>
  <c r="D34" i="60"/>
  <c r="AP34" i="60"/>
  <c r="AS34" i="60"/>
  <c r="AE34" i="60"/>
  <c r="S41" i="60"/>
  <c r="AP54" i="62"/>
  <c r="AQ54" i="62" s="1"/>
  <c r="J54" i="62"/>
  <c r="V29" i="62"/>
  <c r="V27" i="62"/>
  <c r="AT79" i="62"/>
  <c r="AT54" i="62"/>
  <c r="AE91" i="62"/>
  <c r="G91" i="62"/>
  <c r="AQ79" i="62"/>
  <c r="AQ50" i="62"/>
  <c r="AT39" i="62"/>
  <c r="Y45" i="62"/>
  <c r="AP91" i="62"/>
  <c r="AS91" i="62"/>
  <c r="D91" i="62"/>
  <c r="M60" i="62"/>
  <c r="AS45" i="62"/>
  <c r="D45" i="62"/>
  <c r="AP45" i="62"/>
  <c r="AS29" i="62"/>
  <c r="D29" i="62"/>
  <c r="M29" i="62"/>
  <c r="S29" i="62"/>
  <c r="AB91" i="62"/>
  <c r="V60" i="62"/>
  <c r="S45" i="62"/>
  <c r="G60" i="62"/>
  <c r="AE60" i="62"/>
  <c r="M45" i="62"/>
  <c r="M91" i="62"/>
  <c r="S91" i="62"/>
  <c r="AT85" i="62"/>
  <c r="AE29" i="62"/>
  <c r="AT35" i="62"/>
  <c r="G29" i="62"/>
  <c r="V62" i="62"/>
  <c r="V91" i="62"/>
  <c r="AP60" i="62"/>
  <c r="AS60" i="62"/>
  <c r="G25" i="58" s="1"/>
  <c r="D60" i="62"/>
  <c r="AT50" i="62"/>
  <c r="G45" i="62"/>
  <c r="AQ35" i="62"/>
  <c r="J91" i="62"/>
  <c r="J45" i="62"/>
  <c r="AB45" i="62"/>
  <c r="J60" i="62"/>
  <c r="AQ85" i="62"/>
  <c r="AS27" i="62"/>
  <c r="AT27" i="62" s="1"/>
  <c r="G19" i="58" l="1"/>
  <c r="G21" i="58"/>
  <c r="G20" i="58"/>
  <c r="G18" i="58"/>
  <c r="G22" i="58"/>
  <c r="G17" i="58"/>
  <c r="G27" i="58"/>
  <c r="G28" i="58"/>
  <c r="G26" i="58"/>
  <c r="G29" i="58"/>
  <c r="G30" i="58"/>
  <c r="AT29" i="62"/>
  <c r="G12" i="58"/>
  <c r="G13" i="58"/>
  <c r="G14" i="58"/>
  <c r="G11" i="58"/>
  <c r="G10" i="58"/>
  <c r="G9" i="58"/>
  <c r="AB41" i="60"/>
  <c r="J41" i="60"/>
  <c r="AE41" i="60"/>
  <c r="P43" i="60"/>
  <c r="AR43" i="60"/>
  <c r="AH41" i="60"/>
  <c r="AQ34" i="60"/>
  <c r="AT29" i="60"/>
  <c r="P41" i="60"/>
  <c r="V41" i="60"/>
  <c r="AO41" i="60"/>
  <c r="S43" i="60"/>
  <c r="AS41" i="60"/>
  <c r="AP41" i="60"/>
  <c r="D41" i="60"/>
  <c r="G43" i="60"/>
  <c r="AR41" i="60"/>
  <c r="M41" i="60"/>
  <c r="AT34" i="60"/>
  <c r="V64" i="62"/>
  <c r="AP29" i="62"/>
  <c r="AQ29" i="62" s="1"/>
  <c r="D64" i="62"/>
  <c r="G62" i="62"/>
  <c r="AB62" i="62"/>
  <c r="AE64" i="62"/>
  <c r="M62" i="62"/>
  <c r="AQ45" i="62"/>
  <c r="AT91" i="62"/>
  <c r="Y62" i="62"/>
  <c r="AE62" i="62"/>
  <c r="S62" i="62"/>
  <c r="AT60" i="62"/>
  <c r="D62" i="62"/>
  <c r="AP62" i="62"/>
  <c r="AS62" i="62"/>
  <c r="AQ91" i="62"/>
  <c r="J62" i="62"/>
  <c r="AQ60" i="62"/>
  <c r="S64" i="62"/>
  <c r="AT45" i="62"/>
  <c r="G85" i="18"/>
  <c r="F85" i="18"/>
  <c r="C85" i="18"/>
  <c r="G64" i="18"/>
  <c r="F64" i="18"/>
  <c r="C64" i="18"/>
  <c r="K9" i="18"/>
  <c r="K8" i="18"/>
  <c r="B64" i="18" l="1"/>
  <c r="AT41" i="60"/>
  <c r="G45" i="60"/>
  <c r="AQ41" i="60"/>
  <c r="J43" i="60"/>
  <c r="M43" i="60"/>
  <c r="AP43" i="60"/>
  <c r="D43" i="60"/>
  <c r="AS43" i="60"/>
  <c r="AT43" i="60" s="1"/>
  <c r="AO43" i="60"/>
  <c r="V43" i="60"/>
  <c r="AH43" i="60"/>
  <c r="AE43" i="60"/>
  <c r="AB43" i="60"/>
  <c r="S45" i="60"/>
  <c r="AR45" i="60"/>
  <c r="P45" i="60"/>
  <c r="M64" i="62"/>
  <c r="G64" i="62"/>
  <c r="AS64" i="62"/>
  <c r="AB64" i="62"/>
  <c r="AT62" i="62"/>
  <c r="AQ62" i="62"/>
  <c r="P64" i="62"/>
  <c r="J64" i="62"/>
  <c r="Y64" i="62"/>
  <c r="AP64" i="62"/>
  <c r="D7" i="18"/>
  <c r="D10" i="18"/>
  <c r="H114" i="18"/>
  <c r="H115" i="18"/>
  <c r="H119" i="18"/>
  <c r="H10" i="18"/>
  <c r="K7" i="18"/>
  <c r="J86" i="18"/>
  <c r="H87" i="18"/>
  <c r="H107" i="18"/>
  <c r="H111" i="18"/>
  <c r="H123" i="18"/>
  <c r="K111" i="18"/>
  <c r="K97" i="18"/>
  <c r="H7" i="18"/>
  <c r="K11" i="18"/>
  <c r="C45" i="18"/>
  <c r="J65" i="18"/>
  <c r="D97" i="18"/>
  <c r="J107" i="18"/>
  <c r="J110" i="18"/>
  <c r="J114" i="18"/>
  <c r="J119" i="18"/>
  <c r="D27" i="18"/>
  <c r="H32" i="18"/>
  <c r="H33" i="18"/>
  <c r="K76" i="18"/>
  <c r="J87" i="18"/>
  <c r="H98" i="18"/>
  <c r="K106" i="18"/>
  <c r="J111" i="18"/>
  <c r="K118" i="18"/>
  <c r="H106" i="18"/>
  <c r="K28" i="18"/>
  <c r="J33" i="18"/>
  <c r="K77" i="18"/>
  <c r="H11" i="18"/>
  <c r="K66" i="18"/>
  <c r="F75" i="18"/>
  <c r="H75" i="18" s="1"/>
  <c r="K87" i="18"/>
  <c r="F96" i="18"/>
  <c r="J96" i="18" s="1"/>
  <c r="K107" i="18"/>
  <c r="J66" i="18"/>
  <c r="G96" i="18"/>
  <c r="J115" i="18"/>
  <c r="K12" i="18"/>
  <c r="K110" i="18"/>
  <c r="G109" i="18"/>
  <c r="K115" i="18"/>
  <c r="H12" i="18"/>
  <c r="J28" i="18"/>
  <c r="K33" i="18"/>
  <c r="F109" i="18"/>
  <c r="K10" i="18"/>
  <c r="H28" i="18"/>
  <c r="J32" i="18"/>
  <c r="D65" i="18"/>
  <c r="H77" i="18"/>
  <c r="D86" i="18"/>
  <c r="J97" i="18"/>
  <c r="K98" i="18"/>
  <c r="J118" i="18"/>
  <c r="K119" i="18"/>
  <c r="K27" i="18"/>
  <c r="K32" i="18"/>
  <c r="J77" i="18"/>
  <c r="D46" i="18"/>
  <c r="K65" i="18"/>
  <c r="K85" i="18"/>
  <c r="D118" i="18"/>
  <c r="C75" i="18"/>
  <c r="K75" i="18" s="1"/>
  <c r="H117" i="18"/>
  <c r="J11" i="18"/>
  <c r="D22" i="18"/>
  <c r="D28" i="18"/>
  <c r="C96" i="18"/>
  <c r="J106" i="18"/>
  <c r="D110" i="18"/>
  <c r="K114" i="18"/>
  <c r="D114" i="18"/>
  <c r="B117" i="18"/>
  <c r="H22" i="18"/>
  <c r="D76" i="18"/>
  <c r="D85" i="18"/>
  <c r="D106" i="18"/>
  <c r="B109" i="18"/>
  <c r="J123" i="18"/>
  <c r="J98" i="18"/>
  <c r="C109" i="18"/>
  <c r="J9" i="18"/>
  <c r="D9" i="18"/>
  <c r="J27" i="18"/>
  <c r="J12" i="18"/>
  <c r="K22" i="18"/>
  <c r="J7" i="18"/>
  <c r="J10" i="18"/>
  <c r="J8" i="18"/>
  <c r="D8" i="18"/>
  <c r="J76" i="18"/>
  <c r="C117" i="18"/>
  <c r="K117" i="18" s="1"/>
  <c r="K123" i="18"/>
  <c r="H66" i="18"/>
  <c r="J22" i="18"/>
  <c r="K86" i="18"/>
  <c r="L27" i="18" l="1"/>
  <c r="L12" i="18"/>
  <c r="L22" i="18"/>
  <c r="K96" i="18"/>
  <c r="L96" i="18" s="1"/>
  <c r="L28" i="18"/>
  <c r="D45" i="18"/>
  <c r="L111" i="18"/>
  <c r="L107" i="18"/>
  <c r="L98" i="18"/>
  <c r="L119" i="18"/>
  <c r="J109" i="18"/>
  <c r="L87" i="18"/>
  <c r="AQ43" i="60"/>
  <c r="AH45" i="60"/>
  <c r="AB45" i="60"/>
  <c r="AE45" i="60"/>
  <c r="V45" i="60"/>
  <c r="AO45" i="60"/>
  <c r="AP45" i="60"/>
  <c r="D45" i="60"/>
  <c r="AS45" i="60"/>
  <c r="M45" i="60"/>
  <c r="J45" i="60"/>
  <c r="AQ64" i="62"/>
  <c r="AT64" i="62"/>
  <c r="L86" i="18"/>
  <c r="H85" i="18"/>
  <c r="L118" i="18"/>
  <c r="L97" i="18"/>
  <c r="L33" i="18"/>
  <c r="L77" i="18"/>
  <c r="K64" i="18"/>
  <c r="H109" i="18"/>
  <c r="H96" i="18"/>
  <c r="L115" i="18"/>
  <c r="L76" i="18"/>
  <c r="L7" i="18"/>
  <c r="L106" i="18"/>
  <c r="L114" i="18"/>
  <c r="L11" i="18"/>
  <c r="L65" i="18"/>
  <c r="K109" i="18"/>
  <c r="L110" i="18"/>
  <c r="L66" i="18"/>
  <c r="D96" i="18"/>
  <c r="L10" i="18"/>
  <c r="H64" i="18"/>
  <c r="J117" i="18"/>
  <c r="L117" i="18" s="1"/>
  <c r="D117" i="18"/>
  <c r="L32" i="18"/>
  <c r="L123" i="18"/>
  <c r="D109" i="18"/>
  <c r="D75" i="18"/>
  <c r="J75" i="18"/>
  <c r="L75" i="18" s="1"/>
  <c r="J85" i="18"/>
  <c r="L85" i="18" s="1"/>
  <c r="D64" i="18"/>
  <c r="J64" i="18"/>
  <c r="C74" i="4"/>
  <c r="F74" i="4"/>
  <c r="E74" i="4"/>
  <c r="B74" i="4"/>
  <c r="D74" i="4" s="1"/>
  <c r="F95" i="4"/>
  <c r="E95" i="4"/>
  <c r="C95" i="4"/>
  <c r="K95" i="37"/>
  <c r="J95" i="37"/>
  <c r="L95" i="37" s="1"/>
  <c r="D95" i="16"/>
  <c r="B95" i="4"/>
  <c r="D95" i="4" s="1"/>
  <c r="H95" i="16"/>
  <c r="K95" i="33"/>
  <c r="J95" i="13"/>
  <c r="L95" i="13" s="1"/>
  <c r="J95" i="33"/>
  <c r="L95" i="33" s="1"/>
  <c r="J95" i="16"/>
  <c r="D95" i="37"/>
  <c r="D95" i="13"/>
  <c r="K95" i="13"/>
  <c r="K95" i="16"/>
  <c r="D95" i="33"/>
  <c r="K74" i="37"/>
  <c r="D74" i="16"/>
  <c r="D74" i="33"/>
  <c r="D74" i="37"/>
  <c r="K74" i="29"/>
  <c r="J74" i="13"/>
  <c r="L74" i="13" s="1"/>
  <c r="H74" i="16"/>
  <c r="J74" i="37"/>
  <c r="L74" i="37" s="1"/>
  <c r="D74" i="29"/>
  <c r="K74" i="33"/>
  <c r="K74" i="16"/>
  <c r="J74" i="16"/>
  <c r="J74" i="33"/>
  <c r="L74" i="33" s="1"/>
  <c r="J74" i="29"/>
  <c r="L74" i="29" s="1"/>
  <c r="D74" i="13"/>
  <c r="K74" i="13"/>
  <c r="J8" i="37"/>
  <c r="K8" i="37"/>
  <c r="J9" i="37"/>
  <c r="K9" i="37"/>
  <c r="J34" i="37"/>
  <c r="J35" i="37"/>
  <c r="L109" i="18" l="1"/>
  <c r="I95" i="4"/>
  <c r="L64" i="18"/>
  <c r="I74" i="4"/>
  <c r="AQ45" i="60"/>
  <c r="AT45" i="60"/>
  <c r="C45" i="37"/>
  <c r="C85" i="37"/>
  <c r="H28" i="37"/>
  <c r="C64" i="37"/>
  <c r="K22" i="37"/>
  <c r="G85" i="37"/>
  <c r="J77" i="37"/>
  <c r="G96" i="37"/>
  <c r="J98" i="37"/>
  <c r="F64" i="37"/>
  <c r="B85" i="37"/>
  <c r="B64" i="37"/>
  <c r="J28" i="37"/>
  <c r="H32" i="37"/>
  <c r="D114" i="37"/>
  <c r="J122" i="37"/>
  <c r="C54" i="37"/>
  <c r="H74" i="4"/>
  <c r="J74" i="4" s="1"/>
  <c r="H95" i="4"/>
  <c r="J95" i="4" s="1"/>
  <c r="L95" i="16"/>
  <c r="C51" i="37"/>
  <c r="K12" i="37"/>
  <c r="K7" i="37"/>
  <c r="H111" i="37"/>
  <c r="L74" i="16"/>
  <c r="H115" i="37"/>
  <c r="J86" i="37"/>
  <c r="K73" i="37"/>
  <c r="K106" i="37"/>
  <c r="K94" i="37"/>
  <c r="K65" i="37"/>
  <c r="J33" i="37"/>
  <c r="J10" i="37"/>
  <c r="D7" i="37"/>
  <c r="K135" i="37"/>
  <c r="K133" i="37"/>
  <c r="K132" i="37"/>
  <c r="J119" i="37"/>
  <c r="B45" i="37"/>
  <c r="D135" i="37"/>
  <c r="B117" i="37"/>
  <c r="H119" i="37"/>
  <c r="C75" i="37"/>
  <c r="K105" i="37"/>
  <c r="K97" i="37"/>
  <c r="J123" i="37"/>
  <c r="K114" i="37"/>
  <c r="K76" i="37"/>
  <c r="B51" i="37"/>
  <c r="D8" i="37"/>
  <c r="H106" i="37"/>
  <c r="D65" i="37"/>
  <c r="K108" i="37"/>
  <c r="J84" i="37"/>
  <c r="K27" i="37"/>
  <c r="H7" i="37"/>
  <c r="D133" i="37"/>
  <c r="H122" i="37"/>
  <c r="G109" i="37"/>
  <c r="J108" i="37"/>
  <c r="L108" i="37" s="1"/>
  <c r="D106" i="37"/>
  <c r="D27" i="37"/>
  <c r="D123" i="37"/>
  <c r="G117" i="37"/>
  <c r="K111" i="37"/>
  <c r="J106" i="37"/>
  <c r="D32" i="37"/>
  <c r="K10" i="37"/>
  <c r="K123" i="37"/>
  <c r="J115" i="37"/>
  <c r="J111" i="37"/>
  <c r="D108" i="37"/>
  <c r="J132" i="37"/>
  <c r="C117" i="37"/>
  <c r="H33" i="37"/>
  <c r="J27" i="37"/>
  <c r="K11" i="37"/>
  <c r="J114" i="37"/>
  <c r="K107" i="37"/>
  <c r="D33" i="37"/>
  <c r="J12" i="37"/>
  <c r="J7" i="37"/>
  <c r="H73" i="37"/>
  <c r="D46" i="37"/>
  <c r="J135" i="37"/>
  <c r="K119" i="37"/>
  <c r="C96" i="37"/>
  <c r="J65" i="37"/>
  <c r="H123" i="37"/>
  <c r="D122" i="37"/>
  <c r="D107" i="37"/>
  <c r="H94" i="37"/>
  <c r="K86" i="37"/>
  <c r="D53" i="37"/>
  <c r="J32" i="37"/>
  <c r="D9" i="37"/>
  <c r="J105" i="37"/>
  <c r="D105" i="37"/>
  <c r="K122" i="37"/>
  <c r="B96" i="37"/>
  <c r="D97" i="37"/>
  <c r="D132" i="37"/>
  <c r="D118" i="37"/>
  <c r="C109" i="37"/>
  <c r="D98" i="37"/>
  <c r="B75" i="37"/>
  <c r="J76" i="37"/>
  <c r="D76" i="37"/>
  <c r="J73" i="37"/>
  <c r="D73" i="37"/>
  <c r="F117" i="37"/>
  <c r="B109" i="37"/>
  <c r="J110" i="37"/>
  <c r="D110" i="37"/>
  <c r="J107" i="37"/>
  <c r="J133" i="37"/>
  <c r="K118" i="37"/>
  <c r="J97" i="37"/>
  <c r="J94" i="37"/>
  <c r="D94" i="37"/>
  <c r="K84" i="37"/>
  <c r="J118" i="37"/>
  <c r="H107" i="37"/>
  <c r="D84" i="37"/>
  <c r="B54" i="37"/>
  <c r="K115" i="37"/>
  <c r="K110" i="37"/>
  <c r="D86" i="37"/>
  <c r="F109" i="37"/>
  <c r="H11" i="37"/>
  <c r="D10" i="37"/>
  <c r="K33" i="37"/>
  <c r="D55" i="37"/>
  <c r="D52" i="37"/>
  <c r="K32" i="37"/>
  <c r="H12" i="37"/>
  <c r="K35" i="37"/>
  <c r="D35" i="37"/>
  <c r="H10" i="37"/>
  <c r="K34" i="37"/>
  <c r="D34" i="37"/>
  <c r="J11" i="37"/>
  <c r="H37" i="16"/>
  <c r="H36" i="16"/>
  <c r="H35" i="16"/>
  <c r="H34" i="16"/>
  <c r="H9" i="16"/>
  <c r="H8" i="16"/>
  <c r="L114" i="37" l="1"/>
  <c r="D87" i="37"/>
  <c r="D47" i="37"/>
  <c r="F96" i="37"/>
  <c r="H96" i="37" s="1"/>
  <c r="K87" i="37"/>
  <c r="K75" i="37"/>
  <c r="J22" i="37"/>
  <c r="L22" i="37" s="1"/>
  <c r="F75" i="37"/>
  <c r="H75" i="37" s="1"/>
  <c r="H22" i="37"/>
  <c r="K28" i="37"/>
  <c r="L28" i="37" s="1"/>
  <c r="K98" i="37"/>
  <c r="L98" i="37" s="1"/>
  <c r="H98" i="37"/>
  <c r="K77" i="37"/>
  <c r="L77" i="37" s="1"/>
  <c r="H77" i="37"/>
  <c r="D28" i="37"/>
  <c r="D22" i="37"/>
  <c r="D85" i="37"/>
  <c r="J66" i="37"/>
  <c r="D54" i="37"/>
  <c r="K85" i="37"/>
  <c r="L86" i="37"/>
  <c r="L122" i="37"/>
  <c r="L12" i="37"/>
  <c r="L76" i="37"/>
  <c r="K109" i="37"/>
  <c r="L7" i="37"/>
  <c r="L133" i="37"/>
  <c r="D51" i="37"/>
  <c r="L27" i="37"/>
  <c r="L94" i="37"/>
  <c r="L32" i="37"/>
  <c r="L107" i="37"/>
  <c r="L65" i="37"/>
  <c r="L97" i="37"/>
  <c r="L106" i="37"/>
  <c r="L132" i="37"/>
  <c r="L10" i="37"/>
  <c r="D45" i="37"/>
  <c r="L105" i="37"/>
  <c r="L73" i="37"/>
  <c r="K96" i="37"/>
  <c r="K117" i="37"/>
  <c r="H109" i="37"/>
  <c r="L84" i="37"/>
  <c r="L119" i="37"/>
  <c r="H117" i="37"/>
  <c r="L135" i="37"/>
  <c r="L33" i="37"/>
  <c r="L118" i="37"/>
  <c r="L11" i="37"/>
  <c r="D117" i="37"/>
  <c r="L115" i="37"/>
  <c r="L123" i="37"/>
  <c r="L111" i="37"/>
  <c r="J109" i="37"/>
  <c r="D109" i="37"/>
  <c r="J64" i="37"/>
  <c r="D64" i="37"/>
  <c r="D96" i="37"/>
  <c r="J117" i="37"/>
  <c r="L110" i="37"/>
  <c r="D75" i="37"/>
  <c r="G121" i="4"/>
  <c r="G113" i="4"/>
  <c r="G72" i="4"/>
  <c r="G71" i="4"/>
  <c r="G70" i="4"/>
  <c r="G69" i="4"/>
  <c r="G68" i="4"/>
  <c r="G67" i="4"/>
  <c r="G37" i="4"/>
  <c r="G36" i="4"/>
  <c r="G35" i="4"/>
  <c r="G34" i="4"/>
  <c r="G31" i="4"/>
  <c r="G30" i="4"/>
  <c r="G29" i="4"/>
  <c r="G26" i="4"/>
  <c r="G25" i="4"/>
  <c r="G24" i="4"/>
  <c r="G23" i="4"/>
  <c r="D121" i="4"/>
  <c r="D72" i="4"/>
  <c r="D71" i="4"/>
  <c r="D69" i="4"/>
  <c r="D68" i="4"/>
  <c r="D70" i="4"/>
  <c r="D67" i="4"/>
  <c r="D50" i="4"/>
  <c r="D49" i="4"/>
  <c r="D48" i="4"/>
  <c r="D31" i="4"/>
  <c r="D30" i="4"/>
  <c r="D29" i="4"/>
  <c r="D26" i="4"/>
  <c r="D25" i="4"/>
  <c r="D24" i="4"/>
  <c r="D23" i="4"/>
  <c r="F121" i="4"/>
  <c r="E121" i="4"/>
  <c r="F113" i="4"/>
  <c r="E113" i="4"/>
  <c r="F72" i="4"/>
  <c r="E72" i="4"/>
  <c r="F71" i="4"/>
  <c r="E71" i="4"/>
  <c r="F70" i="4"/>
  <c r="E70" i="4"/>
  <c r="F69" i="4"/>
  <c r="E69" i="4"/>
  <c r="F68" i="4"/>
  <c r="E68" i="4"/>
  <c r="F67" i="4"/>
  <c r="E67" i="4"/>
  <c r="C121" i="4"/>
  <c r="B121" i="4"/>
  <c r="C113" i="4"/>
  <c r="B113" i="4"/>
  <c r="C70" i="4"/>
  <c r="B70" i="4"/>
  <c r="C67" i="4"/>
  <c r="B67" i="4"/>
  <c r="C50" i="4"/>
  <c r="B50" i="4"/>
  <c r="C49" i="4"/>
  <c r="B49" i="4"/>
  <c r="C48" i="4"/>
  <c r="B48" i="4"/>
  <c r="C31" i="4"/>
  <c r="B31" i="4"/>
  <c r="C30" i="4"/>
  <c r="B30" i="4"/>
  <c r="C29" i="4"/>
  <c r="B29" i="4"/>
  <c r="F31" i="4"/>
  <c r="E31" i="4"/>
  <c r="F30" i="4"/>
  <c r="E30" i="4"/>
  <c r="F29" i="4"/>
  <c r="E29" i="4"/>
  <c r="F23" i="4"/>
  <c r="F26" i="4"/>
  <c r="E26" i="4"/>
  <c r="F25" i="4"/>
  <c r="E25" i="4"/>
  <c r="F24" i="4"/>
  <c r="E24" i="4"/>
  <c r="E23" i="4"/>
  <c r="C26" i="4"/>
  <c r="C25" i="4"/>
  <c r="C24" i="4"/>
  <c r="C23" i="4"/>
  <c r="B26" i="4"/>
  <c r="B25" i="4"/>
  <c r="B24" i="4"/>
  <c r="B23" i="4"/>
  <c r="H66" i="37" l="1"/>
  <c r="G64" i="37"/>
  <c r="J75" i="37"/>
  <c r="L75" i="37" s="1"/>
  <c r="J96" i="37"/>
  <c r="L96" i="37" s="1"/>
  <c r="K66" i="37"/>
  <c r="L66" i="37" s="1"/>
  <c r="H87" i="37"/>
  <c r="J87" i="37"/>
  <c r="L87" i="37" s="1"/>
  <c r="F85" i="37"/>
  <c r="H85" i="37" s="1"/>
  <c r="L109" i="37"/>
  <c r="L117" i="37"/>
  <c r="J85" i="37" l="1"/>
  <c r="L85" i="37" s="1"/>
  <c r="H64" i="37"/>
  <c r="K64" i="37"/>
  <c r="L64" i="37" s="1"/>
  <c r="C8" i="58"/>
  <c r="C72" i="4" l="1"/>
  <c r="B72" i="4"/>
  <c r="C71" i="4"/>
  <c r="B71" i="4"/>
  <c r="C69" i="4"/>
  <c r="B69" i="4"/>
  <c r="C68" i="4"/>
  <c r="B68" i="4"/>
  <c r="F37" i="4"/>
  <c r="F36" i="4"/>
  <c r="F35" i="4"/>
  <c r="F34" i="4"/>
  <c r="E37" i="4"/>
  <c r="E36" i="4"/>
  <c r="F34" i="10" s="1"/>
  <c r="E35" i="4"/>
  <c r="F26" i="10" s="1"/>
  <c r="E34" i="4"/>
  <c r="F16" i="10" s="1"/>
  <c r="I34" i="37" l="1"/>
  <c r="I35" i="37"/>
  <c r="G16" i="10"/>
  <c r="I34" i="13"/>
  <c r="I35" i="13"/>
  <c r="G26" i="10"/>
  <c r="G34" i="10"/>
  <c r="F9" i="4"/>
  <c r="F8" i="4"/>
  <c r="E9" i="4"/>
  <c r="E8" i="4"/>
  <c r="I8" i="37" l="1"/>
  <c r="I8" i="18"/>
  <c r="I9" i="37"/>
  <c r="I9" i="18"/>
  <c r="I9" i="13"/>
  <c r="I9" i="29"/>
  <c r="I9" i="33"/>
  <c r="I9" i="22"/>
  <c r="I8" i="29"/>
  <c r="I8" i="33"/>
  <c r="I8" i="13"/>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H37" i="58" s="1"/>
  <c r="F38" i="58"/>
  <c r="F34" i="58"/>
  <c r="H34" i="58" l="1"/>
  <c r="H36" i="58"/>
  <c r="G32" i="58"/>
  <c r="H38" i="58"/>
  <c r="H35" i="58"/>
  <c r="F32" i="58"/>
  <c r="H32" i="58" l="1"/>
  <c r="L51" i="10" l="1"/>
  <c r="L36" i="10"/>
  <c r="H26" i="10"/>
  <c r="H34" i="10"/>
  <c r="H36" i="10"/>
  <c r="H38" i="10"/>
  <c r="H45" i="10"/>
  <c r="H49" i="10"/>
  <c r="H51" i="10"/>
  <c r="G56" i="10"/>
  <c r="G60" i="10"/>
  <c r="F60" i="10" l="1"/>
  <c r="F56" i="10"/>
  <c r="H56" i="10" s="1"/>
  <c r="K28" i="10" l="1"/>
  <c r="J28" i="10"/>
  <c r="K9" i="33" l="1"/>
  <c r="F85" i="35"/>
  <c r="K9" i="29"/>
  <c r="K8" i="51"/>
  <c r="K8" i="29"/>
  <c r="K8" i="33"/>
  <c r="K7" i="35"/>
  <c r="C64" i="29"/>
  <c r="K9" i="51"/>
  <c r="K8" i="25"/>
  <c r="K8" i="24"/>
  <c r="G64" i="23"/>
  <c r="K9" i="25"/>
  <c r="K9" i="24"/>
  <c r="K8" i="22"/>
  <c r="K9" i="22"/>
  <c r="K9" i="20"/>
  <c r="K8" i="20"/>
  <c r="K8" i="19"/>
  <c r="J34" i="13"/>
  <c r="K9" i="19"/>
  <c r="K35" i="13"/>
  <c r="J35" i="13"/>
  <c r="K34" i="13"/>
  <c r="K8" i="13"/>
  <c r="K9" i="13"/>
  <c r="D22" i="16"/>
  <c r="K36" i="16"/>
  <c r="J36" i="16"/>
  <c r="K35" i="16"/>
  <c r="J35" i="16"/>
  <c r="J37" i="16"/>
  <c r="K34" i="16"/>
  <c r="J34" i="16"/>
  <c r="K37" i="16"/>
  <c r="G64" i="27" l="1"/>
  <c r="C39" i="9" s="1"/>
  <c r="G85" i="29"/>
  <c r="H40" i="9" s="1"/>
  <c r="G64" i="29"/>
  <c r="C40" i="9" s="1"/>
  <c r="G64" i="13"/>
  <c r="C35" i="9" s="1"/>
  <c r="C85" i="20"/>
  <c r="F64" i="35"/>
  <c r="B41" i="9" s="1"/>
  <c r="G64" i="35"/>
  <c r="C41" i="9" s="1"/>
  <c r="B85" i="27"/>
  <c r="G20" i="9" s="1"/>
  <c r="F85" i="23"/>
  <c r="G37" i="9" s="1"/>
  <c r="G85" i="35"/>
  <c r="H41" i="9" s="1"/>
  <c r="F64" i="23"/>
  <c r="F64" i="20"/>
  <c r="B36" i="9" s="1"/>
  <c r="B85" i="20"/>
  <c r="G13" i="9" s="1"/>
  <c r="B85" i="23"/>
  <c r="G16" i="9" s="1"/>
  <c r="H19" i="9"/>
  <c r="G18" i="9"/>
  <c r="G25" i="9"/>
  <c r="B85" i="36"/>
  <c r="G26" i="9" s="1"/>
  <c r="G85" i="33"/>
  <c r="H43" i="9" s="1"/>
  <c r="F85" i="36"/>
  <c r="B85" i="33"/>
  <c r="G27" i="9" s="1"/>
  <c r="G85" i="13"/>
  <c r="H35" i="9" s="1"/>
  <c r="B64" i="29"/>
  <c r="C64" i="13"/>
  <c r="F64" i="13"/>
  <c r="B35" i="9" s="1"/>
  <c r="F85" i="13"/>
  <c r="G35" i="9" s="1"/>
  <c r="C64" i="20"/>
  <c r="G85" i="23"/>
  <c r="G19" i="9"/>
  <c r="F85" i="27"/>
  <c r="G85" i="27"/>
  <c r="H39" i="9" s="1"/>
  <c r="C85" i="29"/>
  <c r="F85" i="33"/>
  <c r="G30" i="9"/>
  <c r="B64" i="23"/>
  <c r="G22" i="9"/>
  <c r="F64" i="29"/>
  <c r="B40" i="9" s="1"/>
  <c r="B85" i="13"/>
  <c r="G11" i="9" s="1"/>
  <c r="B64" i="13"/>
  <c r="F85" i="20"/>
  <c r="C85" i="23"/>
  <c r="C64" i="23"/>
  <c r="C85" i="27"/>
  <c r="C64" i="27"/>
  <c r="H22" i="9"/>
  <c r="G23" i="9"/>
  <c r="F64" i="27"/>
  <c r="B64" i="33"/>
  <c r="C64" i="33"/>
  <c r="B64" i="20"/>
  <c r="C85" i="13"/>
  <c r="H11" i="9" s="1"/>
  <c r="G85" i="20"/>
  <c r="H36" i="9" s="1"/>
  <c r="G64" i="20"/>
  <c r="B64" i="27"/>
  <c r="B85" i="29"/>
  <c r="G24" i="9" s="1"/>
  <c r="F85" i="29"/>
  <c r="C85" i="33"/>
  <c r="F64" i="33"/>
  <c r="B43" i="9" s="1"/>
  <c r="G64" i="33"/>
  <c r="K133" i="26"/>
  <c r="C45" i="39"/>
  <c r="H28" i="29"/>
  <c r="K119" i="13"/>
  <c r="H119" i="33"/>
  <c r="J133" i="13"/>
  <c r="H28" i="20"/>
  <c r="H123" i="33"/>
  <c r="H66" i="29"/>
  <c r="H107" i="36"/>
  <c r="K111" i="33"/>
  <c r="H66" i="35"/>
  <c r="L34" i="16"/>
  <c r="L37" i="16"/>
  <c r="L35" i="16"/>
  <c r="L36" i="16"/>
  <c r="D119" i="16"/>
  <c r="D132" i="16"/>
  <c r="H28" i="13"/>
  <c r="K66" i="20"/>
  <c r="H123" i="36"/>
  <c r="K12" i="29"/>
  <c r="J84" i="29"/>
  <c r="K106" i="33"/>
  <c r="H22" i="33"/>
  <c r="K66" i="33"/>
  <c r="H33" i="29"/>
  <c r="D122" i="16"/>
  <c r="H32" i="13"/>
  <c r="D86" i="16"/>
  <c r="D35" i="16"/>
  <c r="D133" i="16"/>
  <c r="H98" i="16"/>
  <c r="H115" i="16"/>
  <c r="H119" i="27"/>
  <c r="H132" i="23"/>
  <c r="D53" i="39"/>
  <c r="K87" i="27"/>
  <c r="K106" i="27"/>
  <c r="H119" i="35"/>
  <c r="K133" i="34"/>
  <c r="K132" i="26"/>
  <c r="K111" i="29"/>
  <c r="H98" i="29"/>
  <c r="H42" i="9"/>
  <c r="K135" i="26"/>
  <c r="K114" i="29"/>
  <c r="J77" i="29"/>
  <c r="H98" i="36"/>
  <c r="H32" i="16"/>
  <c r="H124" i="16"/>
  <c r="D123" i="16"/>
  <c r="H116" i="16"/>
  <c r="C54" i="40"/>
  <c r="H87" i="29"/>
  <c r="K12" i="33"/>
  <c r="K114" i="33"/>
  <c r="H132" i="16"/>
  <c r="C54" i="22"/>
  <c r="C45" i="40"/>
  <c r="H32" i="33"/>
  <c r="H119" i="16"/>
  <c r="H22" i="16"/>
  <c r="H12" i="33"/>
  <c r="H112" i="16"/>
  <c r="C51" i="13"/>
  <c r="H33" i="16"/>
  <c r="H77" i="27"/>
  <c r="H123" i="29"/>
  <c r="D135" i="16"/>
  <c r="H7" i="16"/>
  <c r="C45" i="20"/>
  <c r="G96" i="20"/>
  <c r="K106" i="23"/>
  <c r="D53" i="22"/>
  <c r="K132" i="23"/>
  <c r="K22" i="23"/>
  <c r="K98" i="27"/>
  <c r="K105" i="33"/>
  <c r="K98" i="33"/>
  <c r="K73" i="33"/>
  <c r="K120" i="33"/>
  <c r="H28" i="16"/>
  <c r="D124" i="16"/>
  <c r="H84" i="35"/>
  <c r="K112" i="33"/>
  <c r="H134" i="16"/>
  <c r="H134" i="23"/>
  <c r="H28" i="33"/>
  <c r="D56" i="39"/>
  <c r="H73" i="33"/>
  <c r="H118" i="16"/>
  <c r="D34" i="16"/>
  <c r="D12" i="16"/>
  <c r="H11" i="16"/>
  <c r="D76" i="16"/>
  <c r="D110" i="16"/>
  <c r="D112" i="16"/>
  <c r="H65" i="16"/>
  <c r="D11" i="16"/>
  <c r="G109" i="13"/>
  <c r="D35" i="13"/>
  <c r="K87" i="20"/>
  <c r="H98" i="20"/>
  <c r="K87" i="23"/>
  <c r="K66" i="23"/>
  <c r="K27" i="24"/>
  <c r="G96" i="29"/>
  <c r="H133" i="26"/>
  <c r="H22" i="29"/>
  <c r="K111" i="35"/>
  <c r="K12" i="35"/>
  <c r="K107" i="35"/>
  <c r="H12" i="35"/>
  <c r="H94" i="33"/>
  <c r="H115" i="33"/>
  <c r="K98" i="20"/>
  <c r="K27" i="25"/>
  <c r="C45" i="41"/>
  <c r="K94" i="33"/>
  <c r="H33" i="33"/>
  <c r="D47" i="33"/>
  <c r="K115" i="33"/>
  <c r="H98" i="27"/>
  <c r="H107" i="35"/>
  <c r="K133" i="23"/>
  <c r="K27" i="23"/>
  <c r="H133" i="23"/>
  <c r="C45" i="33"/>
  <c r="K111" i="20"/>
  <c r="H135" i="23"/>
  <c r="C54" i="25"/>
  <c r="K107" i="27"/>
  <c r="K87" i="33"/>
  <c r="K11" i="35"/>
  <c r="H111" i="35"/>
  <c r="H135" i="16"/>
  <c r="H77" i="16"/>
  <c r="D77" i="16"/>
  <c r="D73" i="16"/>
  <c r="H120" i="16"/>
  <c r="D97" i="16"/>
  <c r="D55" i="16"/>
  <c r="H27" i="16"/>
  <c r="D33" i="16"/>
  <c r="D27" i="16"/>
  <c r="H133" i="16"/>
  <c r="H94" i="16"/>
  <c r="D28" i="16"/>
  <c r="H108" i="16"/>
  <c r="D108" i="16"/>
  <c r="D116" i="16"/>
  <c r="D107" i="16"/>
  <c r="D115" i="16"/>
  <c r="H73" i="16"/>
  <c r="D9" i="16"/>
  <c r="H97" i="16"/>
  <c r="H111" i="16"/>
  <c r="D10" i="16"/>
  <c r="D37" i="16"/>
  <c r="D56" i="16"/>
  <c r="H110" i="16"/>
  <c r="D52" i="16"/>
  <c r="H86" i="16"/>
  <c r="D120" i="16"/>
  <c r="H107" i="16"/>
  <c r="H106" i="16"/>
  <c r="H114" i="16"/>
  <c r="H10" i="16"/>
  <c r="D84" i="16"/>
  <c r="D8" i="16"/>
  <c r="H76" i="16"/>
  <c r="D111" i="16"/>
  <c r="D134" i="16"/>
  <c r="D47" i="16"/>
  <c r="H87" i="16"/>
  <c r="D7" i="16"/>
  <c r="D53" i="16"/>
  <c r="D105" i="16"/>
  <c r="D32" i="16"/>
  <c r="H12" i="16"/>
  <c r="H105" i="16"/>
  <c r="D36" i="16"/>
  <c r="D94" i="16"/>
  <c r="D46" i="16"/>
  <c r="H84" i="16"/>
  <c r="D118" i="16"/>
  <c r="D65" i="16"/>
  <c r="H66" i="16"/>
  <c r="D87" i="16"/>
  <c r="D66" i="16"/>
  <c r="D98" i="16"/>
  <c r="D106" i="16"/>
  <c r="H123" i="16"/>
  <c r="H122" i="16"/>
  <c r="D114" i="16"/>
  <c r="H98" i="23"/>
  <c r="C37" i="9"/>
  <c r="B28" i="4"/>
  <c r="B21" i="10" s="1"/>
  <c r="K107" i="23"/>
  <c r="K134" i="23"/>
  <c r="H107" i="27"/>
  <c r="K10" i="35"/>
  <c r="K32" i="13"/>
  <c r="K105" i="13"/>
  <c r="G117" i="13"/>
  <c r="K119" i="23"/>
  <c r="H107" i="23"/>
  <c r="G117" i="23"/>
  <c r="H22" i="23"/>
  <c r="H87" i="35"/>
  <c r="H28" i="36"/>
  <c r="C42" i="9"/>
  <c r="H98" i="33"/>
  <c r="H66" i="33"/>
  <c r="K123" i="33"/>
  <c r="C54" i="39"/>
  <c r="D47" i="39"/>
  <c r="K7" i="13"/>
  <c r="K7" i="19"/>
  <c r="K10" i="29"/>
  <c r="H7" i="23"/>
  <c r="H7" i="29"/>
  <c r="H7" i="33"/>
  <c r="K10" i="33"/>
  <c r="H10" i="13"/>
  <c r="K7" i="23"/>
  <c r="K11" i="33"/>
  <c r="K7" i="29"/>
  <c r="H10" i="35"/>
  <c r="H11" i="13"/>
  <c r="H87" i="20"/>
  <c r="K22" i="13"/>
  <c r="K28" i="13"/>
  <c r="H77" i="13"/>
  <c r="K98" i="13"/>
  <c r="K114" i="13"/>
  <c r="K10" i="13"/>
  <c r="H119" i="13"/>
  <c r="K7" i="20"/>
  <c r="K10" i="20"/>
  <c r="B45" i="22"/>
  <c r="C51" i="22"/>
  <c r="K22" i="24"/>
  <c r="D47" i="26"/>
  <c r="K11" i="29"/>
  <c r="H22" i="35"/>
  <c r="H111" i="29"/>
  <c r="H7" i="35"/>
  <c r="H11" i="35"/>
  <c r="K7" i="33"/>
  <c r="H87" i="33"/>
  <c r="H105" i="33"/>
  <c r="K119" i="33"/>
  <c r="H87" i="13"/>
  <c r="K107" i="13"/>
  <c r="K65" i="13"/>
  <c r="K11" i="13"/>
  <c r="H22" i="20"/>
  <c r="H111" i="33"/>
  <c r="H105" i="35"/>
  <c r="H12" i="23"/>
  <c r="H134" i="26"/>
  <c r="H87" i="27"/>
  <c r="K27" i="29"/>
  <c r="K32" i="29"/>
  <c r="H132" i="26"/>
  <c r="K115" i="29"/>
  <c r="H119" i="36"/>
  <c r="H33" i="35"/>
  <c r="H77" i="23"/>
  <c r="K135" i="23"/>
  <c r="H87" i="23"/>
  <c r="H115" i="23"/>
  <c r="K33" i="29"/>
  <c r="H115" i="29"/>
  <c r="D47" i="13"/>
  <c r="H38" i="9"/>
  <c r="G117" i="35"/>
  <c r="G96" i="33"/>
  <c r="H44" i="9"/>
  <c r="C54" i="13"/>
  <c r="H22" i="13"/>
  <c r="H111" i="20"/>
  <c r="H7" i="13"/>
  <c r="B135" i="4"/>
  <c r="B44" i="10" s="1"/>
  <c r="K33" i="13"/>
  <c r="K106" i="13"/>
  <c r="K12" i="13"/>
  <c r="H105" i="13"/>
  <c r="G96" i="13"/>
  <c r="G109" i="20"/>
  <c r="G96" i="23"/>
  <c r="G96" i="27"/>
  <c r="C43" i="9"/>
  <c r="C44" i="9"/>
  <c r="H37" i="9"/>
  <c r="G117" i="33"/>
  <c r="D46" i="13"/>
  <c r="B45" i="13"/>
  <c r="J10" i="13"/>
  <c r="D10" i="13"/>
  <c r="K27" i="13"/>
  <c r="K66" i="13"/>
  <c r="K110" i="13"/>
  <c r="C109" i="13"/>
  <c r="K115" i="13"/>
  <c r="D133" i="13"/>
  <c r="K133" i="13"/>
  <c r="H33" i="13"/>
  <c r="H107" i="13"/>
  <c r="F117" i="13"/>
  <c r="J87" i="13"/>
  <c r="D87" i="13"/>
  <c r="D11" i="13"/>
  <c r="J11" i="13"/>
  <c r="J9" i="19"/>
  <c r="D9" i="19"/>
  <c r="B96" i="20"/>
  <c r="B34" i="9"/>
  <c r="K111" i="13"/>
  <c r="J9" i="13"/>
  <c r="D9" i="13"/>
  <c r="H66" i="13"/>
  <c r="J86" i="13"/>
  <c r="D86" i="13"/>
  <c r="H98" i="13"/>
  <c r="H12" i="13"/>
  <c r="C34" i="9"/>
  <c r="H34" i="9"/>
  <c r="G34" i="9"/>
  <c r="B75" i="13"/>
  <c r="D76" i="13"/>
  <c r="J76" i="13"/>
  <c r="J12" i="13"/>
  <c r="D12" i="13"/>
  <c r="F75" i="13"/>
  <c r="H75" i="13" s="1"/>
  <c r="F96" i="13"/>
  <c r="K118" i="13"/>
  <c r="C117" i="13"/>
  <c r="K86" i="13"/>
  <c r="F109" i="13"/>
  <c r="H115" i="13"/>
  <c r="H13" i="9"/>
  <c r="G117" i="20"/>
  <c r="B109" i="20"/>
  <c r="D33" i="13"/>
  <c r="J33" i="13"/>
  <c r="J66" i="13"/>
  <c r="K84" i="13"/>
  <c r="K87" i="13"/>
  <c r="J105" i="13"/>
  <c r="D105" i="13"/>
  <c r="D110" i="13"/>
  <c r="B109" i="13"/>
  <c r="J110" i="13"/>
  <c r="J115" i="13"/>
  <c r="D84" i="13"/>
  <c r="J84" i="13"/>
  <c r="J123" i="13"/>
  <c r="G10" i="9"/>
  <c r="D8" i="20"/>
  <c r="J8" i="20"/>
  <c r="J77" i="13"/>
  <c r="D97" i="13"/>
  <c r="B96" i="13"/>
  <c r="J97" i="13"/>
  <c r="J122" i="13"/>
  <c r="D122" i="13"/>
  <c r="H106" i="13"/>
  <c r="H111" i="13"/>
  <c r="J66" i="20"/>
  <c r="D66" i="20"/>
  <c r="J98" i="20"/>
  <c r="D98" i="20"/>
  <c r="D34" i="13"/>
  <c r="D52" i="13"/>
  <c r="B51" i="13"/>
  <c r="D106" i="13"/>
  <c r="J106" i="13"/>
  <c r="J111" i="13"/>
  <c r="K122" i="13"/>
  <c r="H12" i="9"/>
  <c r="J7" i="20"/>
  <c r="D7" i="20"/>
  <c r="J7" i="13"/>
  <c r="D7" i="13"/>
  <c r="D22" i="13"/>
  <c r="J22" i="13"/>
  <c r="J28" i="13"/>
  <c r="D28" i="13"/>
  <c r="D55" i="13"/>
  <c r="B54" i="13"/>
  <c r="C75" i="13"/>
  <c r="K76" i="13"/>
  <c r="K97" i="13"/>
  <c r="J107" i="13"/>
  <c r="J118" i="13"/>
  <c r="D118" i="13"/>
  <c r="B117" i="13"/>
  <c r="H123" i="13"/>
  <c r="J10" i="20"/>
  <c r="D10" i="20"/>
  <c r="J7" i="19"/>
  <c r="D7" i="19"/>
  <c r="B75" i="20"/>
  <c r="C96" i="20"/>
  <c r="B117" i="20"/>
  <c r="J27" i="20"/>
  <c r="D27" i="20"/>
  <c r="K77" i="20"/>
  <c r="K119" i="20"/>
  <c r="G12" i="9"/>
  <c r="F75" i="20"/>
  <c r="H75" i="20" s="1"/>
  <c r="F117" i="20"/>
  <c r="H117" i="20" s="1"/>
  <c r="D52" i="22"/>
  <c r="B51" i="22"/>
  <c r="D22" i="23"/>
  <c r="J22" i="23"/>
  <c r="D27" i="24"/>
  <c r="J27" i="24"/>
  <c r="D27" i="25"/>
  <c r="J27" i="25"/>
  <c r="J98" i="27"/>
  <c r="F96" i="23"/>
  <c r="F75" i="23"/>
  <c r="J110" i="23"/>
  <c r="D110" i="23"/>
  <c r="B109" i="23"/>
  <c r="J22" i="24"/>
  <c r="D22" i="24"/>
  <c r="J86" i="27"/>
  <c r="D86" i="27"/>
  <c r="D8" i="22"/>
  <c r="J8" i="22"/>
  <c r="D28" i="23"/>
  <c r="J28" i="23"/>
  <c r="C109" i="23"/>
  <c r="K110" i="23"/>
  <c r="D7" i="24"/>
  <c r="J7" i="24"/>
  <c r="G21" i="9"/>
  <c r="K11" i="23"/>
  <c r="K33" i="23"/>
  <c r="J115" i="23"/>
  <c r="K28" i="24"/>
  <c r="D46" i="25"/>
  <c r="B45" i="25"/>
  <c r="G109" i="27"/>
  <c r="D9" i="22"/>
  <c r="J9" i="22"/>
  <c r="K12" i="23"/>
  <c r="K65" i="23"/>
  <c r="D76" i="23"/>
  <c r="K76" i="23"/>
  <c r="C75" i="23"/>
  <c r="J106" i="23"/>
  <c r="D106" i="23"/>
  <c r="H111" i="23"/>
  <c r="D132" i="23"/>
  <c r="J132" i="23"/>
  <c r="L132" i="23" s="1"/>
  <c r="D135" i="23"/>
  <c r="J135" i="23"/>
  <c r="L135" i="23" s="1"/>
  <c r="C45" i="25"/>
  <c r="J66" i="27"/>
  <c r="K86" i="27"/>
  <c r="H20" i="9"/>
  <c r="G117" i="27"/>
  <c r="D65" i="29"/>
  <c r="K65" i="29"/>
  <c r="J73" i="33"/>
  <c r="D73" i="33"/>
  <c r="D46" i="26"/>
  <c r="B45" i="26"/>
  <c r="K65" i="27"/>
  <c r="J77" i="27"/>
  <c r="J119" i="27"/>
  <c r="B45" i="51"/>
  <c r="D46" i="51"/>
  <c r="J27" i="29"/>
  <c r="D27" i="29"/>
  <c r="C45" i="26"/>
  <c r="D134" i="26"/>
  <c r="J134" i="26"/>
  <c r="H66" i="27"/>
  <c r="F109" i="27"/>
  <c r="H115" i="27"/>
  <c r="D7" i="29"/>
  <c r="J7" i="29"/>
  <c r="J10" i="35"/>
  <c r="J12" i="29"/>
  <c r="H12" i="29"/>
  <c r="J107" i="29"/>
  <c r="D107" i="29"/>
  <c r="C117" i="29"/>
  <c r="K118" i="29"/>
  <c r="D66" i="29"/>
  <c r="J66" i="29"/>
  <c r="D84" i="29"/>
  <c r="K84" i="29"/>
  <c r="K87" i="29"/>
  <c r="K105" i="29"/>
  <c r="J110" i="29"/>
  <c r="B109" i="29"/>
  <c r="D110" i="29"/>
  <c r="D114" i="29"/>
  <c r="J114" i="29"/>
  <c r="H119" i="29"/>
  <c r="J7" i="35"/>
  <c r="L7" i="35" s="1"/>
  <c r="K22" i="35"/>
  <c r="K28" i="35"/>
  <c r="F96" i="36"/>
  <c r="J10" i="33"/>
  <c r="D10" i="33"/>
  <c r="J66" i="33"/>
  <c r="D66" i="33"/>
  <c r="J84" i="35"/>
  <c r="J87" i="35"/>
  <c r="J105" i="35"/>
  <c r="J28" i="36"/>
  <c r="J98" i="36"/>
  <c r="D55" i="33"/>
  <c r="B54" i="33"/>
  <c r="K76" i="33"/>
  <c r="C75" i="33"/>
  <c r="K75" i="33" s="1"/>
  <c r="C109" i="33"/>
  <c r="K110" i="33"/>
  <c r="K119" i="35"/>
  <c r="D118" i="36"/>
  <c r="B117" i="36"/>
  <c r="J118" i="36"/>
  <c r="J123" i="36"/>
  <c r="J8" i="33"/>
  <c r="D8" i="33"/>
  <c r="H11" i="33"/>
  <c r="K33" i="33"/>
  <c r="D94" i="33"/>
  <c r="J94" i="33"/>
  <c r="J106" i="33"/>
  <c r="D106" i="33"/>
  <c r="F109" i="33"/>
  <c r="K108" i="33"/>
  <c r="D114" i="33"/>
  <c r="J114" i="33"/>
  <c r="B51" i="39"/>
  <c r="D52" i="39"/>
  <c r="J8" i="13"/>
  <c r="D8" i="13"/>
  <c r="J27" i="13"/>
  <c r="D27" i="13"/>
  <c r="J32" i="13"/>
  <c r="D32" i="13"/>
  <c r="C45" i="13"/>
  <c r="D65" i="13"/>
  <c r="J65" i="13"/>
  <c r="K77" i="13"/>
  <c r="D98" i="13"/>
  <c r="J98" i="13"/>
  <c r="J114" i="13"/>
  <c r="D114" i="13"/>
  <c r="J119" i="13"/>
  <c r="D111" i="20"/>
  <c r="J111" i="20"/>
  <c r="K123" i="13"/>
  <c r="J8" i="19"/>
  <c r="D8" i="19"/>
  <c r="D77" i="20"/>
  <c r="J77" i="20"/>
  <c r="J119" i="20"/>
  <c r="D119" i="20"/>
  <c r="D55" i="22"/>
  <c r="B54" i="22"/>
  <c r="J9" i="20"/>
  <c r="D9" i="20"/>
  <c r="H66" i="20"/>
  <c r="F109" i="20"/>
  <c r="K22" i="20"/>
  <c r="K28" i="20"/>
  <c r="C36" i="9"/>
  <c r="H77" i="20"/>
  <c r="H119" i="20"/>
  <c r="J111" i="23"/>
  <c r="J123" i="27"/>
  <c r="K7" i="22"/>
  <c r="F117" i="27"/>
  <c r="J12" i="35"/>
  <c r="D47" i="22"/>
  <c r="J10" i="23"/>
  <c r="J32" i="23"/>
  <c r="K111" i="23"/>
  <c r="J123" i="23"/>
  <c r="J8" i="24"/>
  <c r="D8" i="24"/>
  <c r="G17" i="9"/>
  <c r="J7" i="25"/>
  <c r="D7" i="25"/>
  <c r="J12" i="23"/>
  <c r="J76" i="23"/>
  <c r="B75" i="23"/>
  <c r="F109" i="23"/>
  <c r="H110" i="23"/>
  <c r="K7" i="24"/>
  <c r="D10" i="24"/>
  <c r="J10" i="24"/>
  <c r="H28" i="23"/>
  <c r="J66" i="23"/>
  <c r="K77" i="23"/>
  <c r="J86" i="23"/>
  <c r="D86" i="23"/>
  <c r="C96" i="23"/>
  <c r="K97" i="23"/>
  <c r="J107" i="23"/>
  <c r="C117" i="23"/>
  <c r="K118" i="23"/>
  <c r="K10" i="24"/>
  <c r="C38" i="9"/>
  <c r="D46" i="40"/>
  <c r="B45" i="40"/>
  <c r="J28" i="29"/>
  <c r="D28" i="29"/>
  <c r="D110" i="27"/>
  <c r="J110" i="27"/>
  <c r="B109" i="27"/>
  <c r="J115" i="27"/>
  <c r="B45" i="41"/>
  <c r="D46" i="41"/>
  <c r="K66" i="27"/>
  <c r="C109" i="27"/>
  <c r="K110" i="27"/>
  <c r="K115" i="27"/>
  <c r="D132" i="26"/>
  <c r="J132" i="26"/>
  <c r="D135" i="26"/>
  <c r="J135" i="26"/>
  <c r="H111" i="27"/>
  <c r="K7" i="51"/>
  <c r="K10" i="51"/>
  <c r="B75" i="29"/>
  <c r="J76" i="29"/>
  <c r="D76" i="29"/>
  <c r="F109" i="29"/>
  <c r="J22" i="29"/>
  <c r="D22" i="29"/>
  <c r="K66" i="29"/>
  <c r="J86" i="29"/>
  <c r="D86" i="29"/>
  <c r="J11" i="33"/>
  <c r="J119" i="29"/>
  <c r="D119" i="29"/>
  <c r="J132" i="34"/>
  <c r="D132" i="34"/>
  <c r="H28" i="35"/>
  <c r="K106" i="29"/>
  <c r="G109" i="29"/>
  <c r="K122" i="29"/>
  <c r="B45" i="34"/>
  <c r="D46" i="34"/>
  <c r="J22" i="35"/>
  <c r="J28" i="35"/>
  <c r="F117" i="35"/>
  <c r="F75" i="29"/>
  <c r="H75" i="29" s="1"/>
  <c r="H105" i="29"/>
  <c r="K110" i="29"/>
  <c r="C109" i="29"/>
  <c r="J115" i="29"/>
  <c r="J133" i="34"/>
  <c r="D133" i="34"/>
  <c r="K32" i="35"/>
  <c r="F117" i="36"/>
  <c r="J9" i="33"/>
  <c r="D9" i="33"/>
  <c r="J76" i="33"/>
  <c r="D76" i="33"/>
  <c r="B75" i="33"/>
  <c r="F96" i="33"/>
  <c r="G109" i="35"/>
  <c r="J22" i="33"/>
  <c r="D22" i="33"/>
  <c r="J28" i="33"/>
  <c r="D28" i="33"/>
  <c r="J65" i="33"/>
  <c r="K77" i="33"/>
  <c r="K84" i="35"/>
  <c r="K87" i="35"/>
  <c r="K105" i="35"/>
  <c r="J119" i="36"/>
  <c r="C54" i="33"/>
  <c r="H76" i="33"/>
  <c r="F75" i="33"/>
  <c r="H75" i="33" s="1"/>
  <c r="J97" i="33"/>
  <c r="D97" i="33"/>
  <c r="B96" i="33"/>
  <c r="D107" i="33"/>
  <c r="J107" i="33"/>
  <c r="G44" i="9"/>
  <c r="G109" i="33"/>
  <c r="H30" i="9"/>
  <c r="J110" i="33"/>
  <c r="B109" i="33"/>
  <c r="D110" i="33"/>
  <c r="D115" i="33"/>
  <c r="J115" i="33"/>
  <c r="D46" i="39"/>
  <c r="B45" i="39"/>
  <c r="D45" i="39" s="1"/>
  <c r="C51" i="39"/>
  <c r="C109" i="20"/>
  <c r="K27" i="20"/>
  <c r="J87" i="20"/>
  <c r="D87" i="20"/>
  <c r="C45" i="21"/>
  <c r="J27" i="23"/>
  <c r="D27" i="23"/>
  <c r="D46" i="21"/>
  <c r="B45" i="21"/>
  <c r="B54" i="25"/>
  <c r="D55" i="25"/>
  <c r="J11" i="23"/>
  <c r="J33" i="23"/>
  <c r="J8" i="25"/>
  <c r="D8" i="25"/>
  <c r="J9" i="51"/>
  <c r="D9" i="51"/>
  <c r="K28" i="23"/>
  <c r="J65" i="23"/>
  <c r="D65" i="23"/>
  <c r="J77" i="23"/>
  <c r="B96" i="23"/>
  <c r="J97" i="23"/>
  <c r="D97" i="23"/>
  <c r="J118" i="23"/>
  <c r="B117" i="23"/>
  <c r="D118" i="23"/>
  <c r="K123" i="23"/>
  <c r="K7" i="25"/>
  <c r="C51" i="25"/>
  <c r="D46" i="22"/>
  <c r="C45" i="22"/>
  <c r="H10" i="23"/>
  <c r="H32" i="23"/>
  <c r="J87" i="23"/>
  <c r="K98" i="23"/>
  <c r="K114" i="23"/>
  <c r="J119" i="23"/>
  <c r="H123" i="23"/>
  <c r="D133" i="23"/>
  <c r="J133" i="23"/>
  <c r="L133" i="23" s="1"/>
  <c r="J9" i="24"/>
  <c r="D9" i="24"/>
  <c r="B51" i="25"/>
  <c r="D52" i="25"/>
  <c r="B96" i="27"/>
  <c r="D97" i="27"/>
  <c r="J97" i="27"/>
  <c r="J111" i="27"/>
  <c r="K111" i="27"/>
  <c r="J7" i="51"/>
  <c r="L7" i="51" s="1"/>
  <c r="D7" i="51"/>
  <c r="D10" i="51"/>
  <c r="J10" i="51"/>
  <c r="L10" i="51" s="1"/>
  <c r="J32" i="29"/>
  <c r="D32" i="29"/>
  <c r="K76" i="27"/>
  <c r="C75" i="27"/>
  <c r="K75" i="27" s="1"/>
  <c r="C117" i="27"/>
  <c r="K118" i="27"/>
  <c r="H123" i="27"/>
  <c r="D10" i="29"/>
  <c r="J10" i="29"/>
  <c r="J87" i="29"/>
  <c r="D87" i="29"/>
  <c r="J11" i="35"/>
  <c r="H23" i="9"/>
  <c r="H10" i="29"/>
  <c r="K22" i="29"/>
  <c r="K28" i="29"/>
  <c r="B117" i="29"/>
  <c r="J118" i="29"/>
  <c r="D118" i="29"/>
  <c r="J105" i="29"/>
  <c r="D105" i="29"/>
  <c r="H32" i="35"/>
  <c r="C75" i="29"/>
  <c r="K76" i="29"/>
  <c r="K97" i="29"/>
  <c r="C96" i="29"/>
  <c r="K107" i="29"/>
  <c r="F117" i="29"/>
  <c r="J123" i="29"/>
  <c r="D123" i="29"/>
  <c r="K132" i="34"/>
  <c r="J32" i="35"/>
  <c r="J66" i="35"/>
  <c r="H28" i="9"/>
  <c r="H77" i="29"/>
  <c r="J111" i="29"/>
  <c r="K123" i="29"/>
  <c r="K33" i="35"/>
  <c r="K66" i="35"/>
  <c r="D46" i="33"/>
  <c r="B45" i="33"/>
  <c r="F109" i="35"/>
  <c r="J86" i="36"/>
  <c r="D86" i="36"/>
  <c r="D65" i="33"/>
  <c r="K65" i="33"/>
  <c r="J77" i="33"/>
  <c r="D77" i="33"/>
  <c r="J106" i="36"/>
  <c r="D106" i="36"/>
  <c r="J27" i="33"/>
  <c r="D27" i="33"/>
  <c r="J32" i="33"/>
  <c r="K84" i="33"/>
  <c r="D120" i="33"/>
  <c r="J120" i="33"/>
  <c r="J111" i="35"/>
  <c r="H87" i="36"/>
  <c r="K22" i="33"/>
  <c r="K28" i="33"/>
  <c r="H77" i="33"/>
  <c r="J86" i="33"/>
  <c r="D86" i="33"/>
  <c r="J98" i="33"/>
  <c r="D98" i="33"/>
  <c r="C117" i="33"/>
  <c r="D111" i="33"/>
  <c r="J111" i="33"/>
  <c r="B54" i="39"/>
  <c r="D55" i="39"/>
  <c r="J22" i="20"/>
  <c r="J28" i="20"/>
  <c r="D28" i="20"/>
  <c r="D46" i="20"/>
  <c r="C75" i="20"/>
  <c r="K75" i="20" s="1"/>
  <c r="F96" i="20"/>
  <c r="C117" i="20"/>
  <c r="J7" i="23"/>
  <c r="G15" i="9"/>
  <c r="G14" i="9"/>
  <c r="K86" i="23"/>
  <c r="J33" i="29"/>
  <c r="D33" i="29"/>
  <c r="D7" i="22"/>
  <c r="J7" i="22"/>
  <c r="F117" i="23"/>
  <c r="H119" i="23"/>
  <c r="J28" i="24"/>
  <c r="D28" i="24"/>
  <c r="H18" i="9"/>
  <c r="J87" i="27"/>
  <c r="K10" i="23"/>
  <c r="K32" i="23"/>
  <c r="H66" i="23"/>
  <c r="J98" i="23"/>
  <c r="D114" i="23"/>
  <c r="J114" i="23"/>
  <c r="J106" i="27"/>
  <c r="D106" i="27"/>
  <c r="H11" i="23"/>
  <c r="H33" i="23"/>
  <c r="G109" i="23"/>
  <c r="K115" i="23"/>
  <c r="D134" i="23"/>
  <c r="J134" i="23"/>
  <c r="L134" i="23" s="1"/>
  <c r="J9" i="25"/>
  <c r="D9" i="25"/>
  <c r="F75" i="27"/>
  <c r="H75" i="27" s="1"/>
  <c r="J107" i="27"/>
  <c r="D65" i="27"/>
  <c r="J65" i="27"/>
  <c r="C96" i="27"/>
  <c r="K97" i="27"/>
  <c r="K123" i="27"/>
  <c r="K134" i="26"/>
  <c r="B75" i="27"/>
  <c r="J76" i="27"/>
  <c r="D76" i="27"/>
  <c r="F96" i="27"/>
  <c r="D118" i="27"/>
  <c r="B117" i="27"/>
  <c r="J118" i="27"/>
  <c r="J8" i="51"/>
  <c r="D8" i="51"/>
  <c r="D133" i="26"/>
  <c r="J133" i="26"/>
  <c r="L133" i="26" s="1"/>
  <c r="K77" i="27"/>
  <c r="K119" i="27"/>
  <c r="C45" i="51"/>
  <c r="B54" i="40"/>
  <c r="D55" i="40"/>
  <c r="J8" i="29"/>
  <c r="D8" i="29"/>
  <c r="J11" i="29"/>
  <c r="B96" i="29"/>
  <c r="J97" i="29"/>
  <c r="D97" i="29"/>
  <c r="B117" i="33"/>
  <c r="D9" i="29"/>
  <c r="J9" i="29"/>
  <c r="H11" i="29"/>
  <c r="H32" i="29"/>
  <c r="J98" i="29"/>
  <c r="D98" i="29"/>
  <c r="J106" i="29"/>
  <c r="D106" i="29"/>
  <c r="D122" i="29"/>
  <c r="J122" i="29"/>
  <c r="J12" i="33"/>
  <c r="D123" i="33"/>
  <c r="J123" i="33"/>
  <c r="J65" i="29"/>
  <c r="D77" i="29"/>
  <c r="K77" i="29"/>
  <c r="K86" i="29"/>
  <c r="K98" i="29"/>
  <c r="K119" i="29"/>
  <c r="J33" i="35"/>
  <c r="K97" i="33"/>
  <c r="C96" i="33"/>
  <c r="H84" i="29"/>
  <c r="F96" i="29"/>
  <c r="H107" i="29"/>
  <c r="G117" i="29"/>
  <c r="C45" i="34"/>
  <c r="K86" i="33"/>
  <c r="J87" i="36"/>
  <c r="J84" i="33"/>
  <c r="D119" i="33"/>
  <c r="J119" i="33"/>
  <c r="J119" i="35"/>
  <c r="B96" i="36"/>
  <c r="J97" i="36"/>
  <c r="D97" i="36"/>
  <c r="J107" i="36"/>
  <c r="J33" i="33"/>
  <c r="D33" i="33"/>
  <c r="J107" i="35"/>
  <c r="D122" i="36"/>
  <c r="J122" i="36"/>
  <c r="J7" i="33"/>
  <c r="D7" i="33"/>
  <c r="H10" i="33"/>
  <c r="K27" i="33"/>
  <c r="K32" i="33"/>
  <c r="H84" i="33"/>
  <c r="J87" i="33"/>
  <c r="D87" i="33"/>
  <c r="J105" i="33"/>
  <c r="J108" i="33"/>
  <c r="L108" i="33" s="1"/>
  <c r="D108" i="33"/>
  <c r="K107" i="33"/>
  <c r="F117" i="33"/>
  <c r="H107" i="33"/>
  <c r="J112" i="33"/>
  <c r="D112" i="33"/>
  <c r="G28" i="9"/>
  <c r="G29" i="9"/>
  <c r="K98" i="16"/>
  <c r="B10" i="4"/>
  <c r="B20" i="10" s="1"/>
  <c r="C55" i="4"/>
  <c r="F124" i="4"/>
  <c r="B107" i="4"/>
  <c r="C34" i="4"/>
  <c r="B73" i="4"/>
  <c r="B14" i="10" s="1"/>
  <c r="B132" i="4"/>
  <c r="B15" i="10" s="1"/>
  <c r="C111" i="4"/>
  <c r="C134" i="4"/>
  <c r="C10" i="4"/>
  <c r="H75" i="16"/>
  <c r="C22" i="4"/>
  <c r="B7" i="4"/>
  <c r="B9" i="10" s="1"/>
  <c r="F106" i="4"/>
  <c r="C28" i="4"/>
  <c r="B112" i="4"/>
  <c r="C73" i="4"/>
  <c r="C14" i="10" s="1"/>
  <c r="F111" i="4"/>
  <c r="F27" i="4"/>
  <c r="F115" i="4"/>
  <c r="C120" i="4"/>
  <c r="C118" i="4"/>
  <c r="E118" i="18" s="1"/>
  <c r="F84" i="4"/>
  <c r="B22" i="4"/>
  <c r="B10" i="10" s="1"/>
  <c r="B12" i="4"/>
  <c r="B41" i="10" s="1"/>
  <c r="B110" i="4"/>
  <c r="C53" i="4"/>
  <c r="C119" i="4"/>
  <c r="F108" i="4"/>
  <c r="B33" i="4"/>
  <c r="B42" i="10" s="1"/>
  <c r="C112" i="4"/>
  <c r="B116" i="4"/>
  <c r="F94" i="4"/>
  <c r="B105" i="4"/>
  <c r="B123" i="4"/>
  <c r="F76" i="4"/>
  <c r="C12" i="4"/>
  <c r="B32" i="4"/>
  <c r="B31" i="10" s="1"/>
  <c r="C105" i="4"/>
  <c r="C114" i="4"/>
  <c r="E114" i="18" s="1"/>
  <c r="C132" i="4"/>
  <c r="C15" i="10" s="1"/>
  <c r="B11" i="4"/>
  <c r="B30" i="10" s="1"/>
  <c r="C94" i="4"/>
  <c r="F110" i="4"/>
  <c r="F119" i="4"/>
  <c r="F135" i="4"/>
  <c r="B94" i="4"/>
  <c r="C36" i="4"/>
  <c r="B111" i="4"/>
  <c r="B122" i="4"/>
  <c r="C98" i="4"/>
  <c r="F22" i="4"/>
  <c r="C87" i="4"/>
  <c r="E87" i="4"/>
  <c r="F23" i="10" s="1"/>
  <c r="F120" i="4"/>
  <c r="C7" i="4"/>
  <c r="F32" i="4"/>
  <c r="C108" i="4"/>
  <c r="B133" i="4"/>
  <c r="B25" i="10" s="1"/>
  <c r="C32" i="4"/>
  <c r="F86" i="4"/>
  <c r="B55" i="4"/>
  <c r="F122" i="4"/>
  <c r="C106" i="4"/>
  <c r="E106" i="18" s="1"/>
  <c r="F65" i="4"/>
  <c r="C107" i="4"/>
  <c r="C133" i="4"/>
  <c r="C35" i="4"/>
  <c r="F98" i="4"/>
  <c r="F112" i="4"/>
  <c r="F123" i="4"/>
  <c r="E110" i="4"/>
  <c r="C52" i="4"/>
  <c r="E94" i="4"/>
  <c r="B115" i="4"/>
  <c r="B124" i="4"/>
  <c r="C47" i="4"/>
  <c r="E47" i="16" s="1"/>
  <c r="B65" i="4"/>
  <c r="B98" i="4"/>
  <c r="C122" i="4"/>
  <c r="F11" i="4"/>
  <c r="E7" i="4"/>
  <c r="F9" i="10" s="1"/>
  <c r="F73" i="4"/>
  <c r="G14" i="10" s="1"/>
  <c r="F97" i="4"/>
  <c r="C110" i="4"/>
  <c r="E110" i="18" s="1"/>
  <c r="C135" i="4"/>
  <c r="F10" i="4"/>
  <c r="E132" i="4"/>
  <c r="F15" i="10" s="1"/>
  <c r="B27" i="4"/>
  <c r="F105" i="4"/>
  <c r="F132" i="4"/>
  <c r="F12" i="4"/>
  <c r="B46" i="4"/>
  <c r="C11" i="4"/>
  <c r="C27" i="4"/>
  <c r="E27" i="18" s="1"/>
  <c r="E84" i="4"/>
  <c r="B106" i="4"/>
  <c r="B118" i="4"/>
  <c r="B87" i="4"/>
  <c r="B23" i="10" s="1"/>
  <c r="C115" i="4"/>
  <c r="B8" i="4"/>
  <c r="E33" i="4"/>
  <c r="F42" i="10" s="1"/>
  <c r="C84" i="4"/>
  <c r="F107" i="4"/>
  <c r="C33" i="4"/>
  <c r="B52" i="4"/>
  <c r="F33" i="4"/>
  <c r="B108" i="4"/>
  <c r="B120" i="4"/>
  <c r="B134" i="4"/>
  <c r="B33" i="10" s="1"/>
  <c r="F87" i="4"/>
  <c r="E28" i="4"/>
  <c r="F21" i="10" s="1"/>
  <c r="E77" i="4"/>
  <c r="C37" i="4"/>
  <c r="B9" i="4"/>
  <c r="F118" i="4"/>
  <c r="C56" i="4"/>
  <c r="E133" i="4"/>
  <c r="F25" i="10" s="1"/>
  <c r="B77" i="4"/>
  <c r="B114" i="4"/>
  <c r="E118" i="4"/>
  <c r="F114" i="4"/>
  <c r="E22" i="4"/>
  <c r="F10" i="10" s="1"/>
  <c r="B47" i="4"/>
  <c r="C65" i="4"/>
  <c r="E65" i="18" s="1"/>
  <c r="C124" i="4"/>
  <c r="C116" i="4"/>
  <c r="E114" i="4"/>
  <c r="F7" i="4"/>
  <c r="F77" i="4"/>
  <c r="B119" i="4"/>
  <c r="B84" i="4"/>
  <c r="F116" i="4"/>
  <c r="F133" i="4"/>
  <c r="C46" i="4"/>
  <c r="C77" i="4"/>
  <c r="F28" i="4"/>
  <c r="E111" i="4"/>
  <c r="E120" i="4"/>
  <c r="E134" i="4"/>
  <c r="E32" i="4"/>
  <c r="F31" i="10" s="1"/>
  <c r="K134" i="16"/>
  <c r="F134" i="4"/>
  <c r="E65" i="4"/>
  <c r="E73" i="4"/>
  <c r="B53" i="4"/>
  <c r="B34" i="4"/>
  <c r="B16" i="10" s="1"/>
  <c r="K9" i="16"/>
  <c r="C9" i="4"/>
  <c r="E9" i="18" s="1"/>
  <c r="C97" i="4"/>
  <c r="E97" i="18" s="1"/>
  <c r="E97" i="4"/>
  <c r="E11" i="4"/>
  <c r="F30" i="10" s="1"/>
  <c r="B97" i="4"/>
  <c r="E27" i="4"/>
  <c r="B37" i="4"/>
  <c r="E10" i="4"/>
  <c r="F20" i="10" s="1"/>
  <c r="E12" i="4"/>
  <c r="F41" i="10" s="1"/>
  <c r="B56" i="4"/>
  <c r="B35" i="4"/>
  <c r="B26" i="10" s="1"/>
  <c r="E105" i="4"/>
  <c r="E135" i="4"/>
  <c r="B76" i="4"/>
  <c r="B86" i="4"/>
  <c r="E98" i="4"/>
  <c r="E112" i="4"/>
  <c r="E119" i="4"/>
  <c r="B36" i="4"/>
  <c r="B34" i="10" s="1"/>
  <c r="C76" i="4"/>
  <c r="E76" i="18" s="1"/>
  <c r="H9" i="9"/>
  <c r="C86" i="4"/>
  <c r="E86" i="18" s="1"/>
  <c r="K8" i="16"/>
  <c r="C8" i="4"/>
  <c r="E8" i="18" s="1"/>
  <c r="E76" i="4"/>
  <c r="E86" i="4"/>
  <c r="C66" i="4"/>
  <c r="E66" i="4"/>
  <c r="F13" i="10" s="1"/>
  <c r="B66" i="4"/>
  <c r="B13" i="10" s="1"/>
  <c r="F66" i="4"/>
  <c r="E124" i="4"/>
  <c r="E123" i="4"/>
  <c r="K123" i="16"/>
  <c r="C123" i="4"/>
  <c r="E122" i="4"/>
  <c r="E116" i="4"/>
  <c r="E115" i="4"/>
  <c r="E108" i="4"/>
  <c r="E107" i="4"/>
  <c r="E106" i="4"/>
  <c r="K124" i="16"/>
  <c r="K112" i="16"/>
  <c r="K73" i="16"/>
  <c r="K22" i="16"/>
  <c r="K94" i="16"/>
  <c r="K76" i="16"/>
  <c r="K11" i="16"/>
  <c r="K135" i="16"/>
  <c r="K111" i="16"/>
  <c r="K97" i="16"/>
  <c r="K86" i="16"/>
  <c r="K132" i="16"/>
  <c r="K77" i="16"/>
  <c r="K65" i="16"/>
  <c r="K114" i="16"/>
  <c r="K7" i="16"/>
  <c r="K133" i="16"/>
  <c r="J87" i="16"/>
  <c r="J105" i="16"/>
  <c r="J8" i="16"/>
  <c r="J33" i="16"/>
  <c r="J106" i="16"/>
  <c r="J9" i="16"/>
  <c r="J22" i="16"/>
  <c r="J27" i="16"/>
  <c r="J76" i="16"/>
  <c r="J108" i="16"/>
  <c r="K116" i="16"/>
  <c r="K105" i="16"/>
  <c r="J123" i="16"/>
  <c r="J32" i="16"/>
  <c r="J111" i="16"/>
  <c r="J28" i="16"/>
  <c r="J133" i="16"/>
  <c r="K84" i="16"/>
  <c r="K10" i="16"/>
  <c r="K28" i="16"/>
  <c r="K32" i="16"/>
  <c r="J107" i="16"/>
  <c r="J118" i="16"/>
  <c r="K122" i="16"/>
  <c r="J134" i="16"/>
  <c r="K106" i="16"/>
  <c r="K115" i="16"/>
  <c r="K120" i="16"/>
  <c r="K118" i="16"/>
  <c r="J114" i="16"/>
  <c r="J110" i="16"/>
  <c r="J11" i="16"/>
  <c r="J65" i="16"/>
  <c r="J120" i="16"/>
  <c r="J112" i="16"/>
  <c r="J119" i="16"/>
  <c r="K33" i="16"/>
  <c r="J86" i="16"/>
  <c r="K119" i="16"/>
  <c r="J124" i="16"/>
  <c r="J84" i="16"/>
  <c r="J97" i="16"/>
  <c r="K107" i="16"/>
  <c r="J116" i="16"/>
  <c r="J132" i="16"/>
  <c r="J12" i="16"/>
  <c r="J66" i="16"/>
  <c r="J10" i="16"/>
  <c r="K66" i="16"/>
  <c r="J94" i="16"/>
  <c r="J7" i="16"/>
  <c r="K12" i="16"/>
  <c r="K27" i="16"/>
  <c r="J73" i="16"/>
  <c r="K87" i="16"/>
  <c r="K110" i="16"/>
  <c r="J115" i="16"/>
  <c r="J77" i="16"/>
  <c r="J98" i="16"/>
  <c r="K108" i="16"/>
  <c r="J122" i="16"/>
  <c r="J135" i="16"/>
  <c r="C30" i="9" l="1"/>
  <c r="K96" i="33"/>
  <c r="H109" i="35"/>
  <c r="L120" i="33"/>
  <c r="D108" i="4"/>
  <c r="H108" i="4"/>
  <c r="D120" i="4"/>
  <c r="L111" i="35"/>
  <c r="L123" i="36"/>
  <c r="H117" i="35"/>
  <c r="D45" i="34"/>
  <c r="L119" i="13"/>
  <c r="L106" i="33"/>
  <c r="L119" i="35"/>
  <c r="L119" i="36"/>
  <c r="E46" i="37"/>
  <c r="E46" i="18"/>
  <c r="E33" i="37"/>
  <c r="I11" i="37"/>
  <c r="I11" i="18"/>
  <c r="E52" i="37"/>
  <c r="I32" i="37"/>
  <c r="I32" i="18"/>
  <c r="I115" i="37"/>
  <c r="I115" i="18"/>
  <c r="E22" i="37"/>
  <c r="E22" i="18"/>
  <c r="I107" i="37"/>
  <c r="I107" i="18"/>
  <c r="E7" i="37"/>
  <c r="E7" i="18"/>
  <c r="E132" i="37"/>
  <c r="E53" i="37"/>
  <c r="I87" i="37"/>
  <c r="I87" i="18"/>
  <c r="I10" i="37"/>
  <c r="I10" i="18"/>
  <c r="I123" i="37"/>
  <c r="I123" i="18"/>
  <c r="I122" i="37"/>
  <c r="I111" i="37"/>
  <c r="I111" i="18"/>
  <c r="I66" i="37"/>
  <c r="I66" i="18"/>
  <c r="E11" i="18"/>
  <c r="E135" i="37"/>
  <c r="I94" i="37"/>
  <c r="E73" i="37"/>
  <c r="E34" i="37"/>
  <c r="E47" i="37"/>
  <c r="I98" i="37"/>
  <c r="I98" i="18"/>
  <c r="E87" i="37"/>
  <c r="D112" i="4"/>
  <c r="I12" i="37"/>
  <c r="I12" i="18"/>
  <c r="E35" i="37"/>
  <c r="E32" i="37"/>
  <c r="I22" i="37"/>
  <c r="I22" i="18"/>
  <c r="I119" i="37"/>
  <c r="I119" i="18"/>
  <c r="E12" i="18"/>
  <c r="E28" i="37"/>
  <c r="E28" i="18"/>
  <c r="I28" i="37"/>
  <c r="I28" i="18"/>
  <c r="I77" i="37"/>
  <c r="I77" i="18"/>
  <c r="I114" i="18"/>
  <c r="I33" i="37"/>
  <c r="I33" i="18"/>
  <c r="I73" i="37"/>
  <c r="E133" i="37"/>
  <c r="I106" i="37"/>
  <c r="I106" i="18"/>
  <c r="E10" i="37"/>
  <c r="E10" i="18"/>
  <c r="E55" i="37"/>
  <c r="I7" i="37"/>
  <c r="I7" i="18"/>
  <c r="E94" i="37"/>
  <c r="L112" i="33"/>
  <c r="H117" i="36"/>
  <c r="H75" i="23"/>
  <c r="K75" i="23"/>
  <c r="F75" i="4"/>
  <c r="L123" i="16"/>
  <c r="L112" i="16"/>
  <c r="L84" i="16"/>
  <c r="L94" i="16"/>
  <c r="D45" i="21"/>
  <c r="D45" i="20"/>
  <c r="D117" i="16"/>
  <c r="L105" i="29"/>
  <c r="L132" i="26"/>
  <c r="L107" i="23"/>
  <c r="L111" i="33"/>
  <c r="L12" i="33"/>
  <c r="D54" i="22"/>
  <c r="H109" i="20"/>
  <c r="G122" i="4"/>
  <c r="E98" i="37"/>
  <c r="E76" i="37"/>
  <c r="E9" i="37"/>
  <c r="E27" i="37"/>
  <c r="E122" i="37"/>
  <c r="E8" i="37"/>
  <c r="E65" i="37"/>
  <c r="E107" i="37"/>
  <c r="E114" i="37"/>
  <c r="E123" i="37"/>
  <c r="E97" i="37"/>
  <c r="E110" i="37"/>
  <c r="E108" i="37"/>
  <c r="E105" i="37"/>
  <c r="E86" i="37"/>
  <c r="E84" i="37"/>
  <c r="E106" i="37"/>
  <c r="E118" i="37"/>
  <c r="G114" i="4"/>
  <c r="H64" i="27"/>
  <c r="L94" i="33"/>
  <c r="L111" i="29"/>
  <c r="L87" i="23"/>
  <c r="L73" i="33"/>
  <c r="L66" i="20"/>
  <c r="H96" i="20"/>
  <c r="L66" i="33"/>
  <c r="L66" i="23"/>
  <c r="L27" i="24"/>
  <c r="H96" i="29"/>
  <c r="K96" i="29"/>
  <c r="L87" i="20"/>
  <c r="L22" i="23"/>
  <c r="K96" i="20"/>
  <c r="K85" i="29"/>
  <c r="L135" i="26"/>
  <c r="D45" i="40"/>
  <c r="L87" i="27"/>
  <c r="K64" i="27"/>
  <c r="L111" i="20"/>
  <c r="L27" i="23"/>
  <c r="L12" i="29"/>
  <c r="D51" i="13"/>
  <c r="H85" i="36"/>
  <c r="K85" i="33"/>
  <c r="K85" i="23"/>
  <c r="L87" i="33"/>
  <c r="H85" i="29"/>
  <c r="L133" i="34"/>
  <c r="L107" i="27"/>
  <c r="L10" i="29"/>
  <c r="L7" i="33"/>
  <c r="H96" i="27"/>
  <c r="H64" i="23"/>
  <c r="L33" i="29"/>
  <c r="D54" i="39"/>
  <c r="L11" i="35"/>
  <c r="H85" i="35"/>
  <c r="L114" i="29"/>
  <c r="L11" i="29"/>
  <c r="D45" i="41"/>
  <c r="H109" i="13"/>
  <c r="L106" i="27"/>
  <c r="L33" i="23"/>
  <c r="N138" i="8"/>
  <c r="C12" i="9"/>
  <c r="N114" i="8"/>
  <c r="C24" i="9"/>
  <c r="C13" i="9"/>
  <c r="L73" i="16"/>
  <c r="C22" i="9"/>
  <c r="L98" i="16"/>
  <c r="C27" i="9"/>
  <c r="K117" i="20"/>
  <c r="K109" i="13"/>
  <c r="L105" i="33"/>
  <c r="L98" i="33"/>
  <c r="L98" i="20"/>
  <c r="N141" i="8"/>
  <c r="M114" i="8"/>
  <c r="L106" i="13"/>
  <c r="D54" i="40"/>
  <c r="L97" i="16"/>
  <c r="L134" i="16"/>
  <c r="N143" i="8"/>
  <c r="L107" i="35"/>
  <c r="H117" i="23"/>
  <c r="L114" i="33"/>
  <c r="L98" i="27"/>
  <c r="C19" i="9"/>
  <c r="D51" i="22"/>
  <c r="L33" i="33"/>
  <c r="L8" i="16"/>
  <c r="L110" i="16"/>
  <c r="L65" i="29"/>
  <c r="L28" i="20"/>
  <c r="L114" i="23"/>
  <c r="L12" i="35"/>
  <c r="H85" i="27"/>
  <c r="L133" i="16"/>
  <c r="L122" i="36"/>
  <c r="L106" i="23"/>
  <c r="L27" i="25"/>
  <c r="L132" i="16"/>
  <c r="L9" i="16"/>
  <c r="H96" i="13"/>
  <c r="K109" i="29"/>
  <c r="L76" i="16"/>
  <c r="N142" i="8"/>
  <c r="L7" i="16"/>
  <c r="L115" i="16"/>
  <c r="D96" i="16"/>
  <c r="D51" i="16"/>
  <c r="L122" i="16"/>
  <c r="D45" i="33"/>
  <c r="D54" i="25"/>
  <c r="L115" i="33"/>
  <c r="L10" i="35"/>
  <c r="L12" i="13"/>
  <c r="L124" i="16"/>
  <c r="K64" i="35"/>
  <c r="D54" i="16"/>
  <c r="N136" i="8"/>
  <c r="L77" i="16"/>
  <c r="L97" i="23"/>
  <c r="H117" i="16"/>
  <c r="L7" i="20"/>
  <c r="K117" i="13"/>
  <c r="M116" i="8"/>
  <c r="K64" i="23"/>
  <c r="K85" i="35"/>
  <c r="M111" i="8"/>
  <c r="L11" i="33"/>
  <c r="H117" i="13"/>
  <c r="L22" i="16"/>
  <c r="D64" i="16"/>
  <c r="L28" i="16"/>
  <c r="L105" i="16"/>
  <c r="L66" i="16"/>
  <c r="C14" i="9"/>
  <c r="D75" i="16"/>
  <c r="D109" i="16"/>
  <c r="H109" i="16"/>
  <c r="L33" i="16"/>
  <c r="L107" i="16"/>
  <c r="H85" i="16"/>
  <c r="L106" i="16"/>
  <c r="L10" i="16"/>
  <c r="L119" i="16"/>
  <c r="L65" i="16"/>
  <c r="G9" i="9"/>
  <c r="D85" i="16"/>
  <c r="H64" i="16"/>
  <c r="L86" i="16"/>
  <c r="D45" i="16"/>
  <c r="L27" i="16"/>
  <c r="L87" i="16"/>
  <c r="L135" i="16"/>
  <c r="L12" i="16"/>
  <c r="L116" i="16"/>
  <c r="L120" i="16"/>
  <c r="L11" i="16"/>
  <c r="L114" i="16"/>
  <c r="L118" i="16"/>
  <c r="L111" i="16"/>
  <c r="L32" i="16"/>
  <c r="L108" i="16"/>
  <c r="H96" i="16"/>
  <c r="N140" i="8"/>
  <c r="L7" i="13"/>
  <c r="M139" i="8"/>
  <c r="N135" i="8"/>
  <c r="B28" i="9"/>
  <c r="M118" i="8"/>
  <c r="M140" i="8"/>
  <c r="N113" i="8"/>
  <c r="N137" i="8"/>
  <c r="N144" i="8"/>
  <c r="C9" i="9"/>
  <c r="C28" i="9"/>
  <c r="C21" i="9"/>
  <c r="C17" i="9"/>
  <c r="M113" i="8"/>
  <c r="B11" i="9"/>
  <c r="B15" i="9"/>
  <c r="B9" i="9"/>
  <c r="M119" i="8"/>
  <c r="H117" i="33"/>
  <c r="L107" i="36"/>
  <c r="L123" i="33"/>
  <c r="M142" i="8"/>
  <c r="L119" i="23"/>
  <c r="M115" i="8"/>
  <c r="M138" i="8"/>
  <c r="L114" i="13"/>
  <c r="N118" i="8"/>
  <c r="C26" i="9"/>
  <c r="L10" i="33"/>
  <c r="C18" i="9"/>
  <c r="B18" i="9"/>
  <c r="L22" i="13"/>
  <c r="L105" i="13"/>
  <c r="B10" i="9"/>
  <c r="L10" i="13"/>
  <c r="L119" i="33"/>
  <c r="C25" i="9"/>
  <c r="K96" i="27"/>
  <c r="H85" i="23"/>
  <c r="L28" i="24"/>
  <c r="L7" i="23"/>
  <c r="H85" i="33"/>
  <c r="L118" i="29"/>
  <c r="D45" i="22"/>
  <c r="L11" i="23"/>
  <c r="M117" i="8"/>
  <c r="L115" i="29"/>
  <c r="B23" i="9"/>
  <c r="N115" i="8"/>
  <c r="K117" i="23"/>
  <c r="L32" i="13"/>
  <c r="M143" i="8"/>
  <c r="B21" i="9"/>
  <c r="B19" i="9"/>
  <c r="N139" i="8"/>
  <c r="L22" i="24"/>
  <c r="L7" i="19"/>
  <c r="N111" i="8"/>
  <c r="M112" i="8"/>
  <c r="C10" i="9"/>
  <c r="L11" i="13"/>
  <c r="C11" i="9"/>
  <c r="M135" i="8"/>
  <c r="C29" i="9"/>
  <c r="G73" i="4"/>
  <c r="F14" i="10"/>
  <c r="E46" i="39"/>
  <c r="I87" i="20"/>
  <c r="I87" i="13"/>
  <c r="I87" i="29"/>
  <c r="I87" i="35"/>
  <c r="I87" i="33"/>
  <c r="I87" i="27"/>
  <c r="I87" i="23"/>
  <c r="G23" i="10"/>
  <c r="I33" i="23"/>
  <c r="I33" i="29"/>
  <c r="I33" i="35"/>
  <c r="I33" i="33"/>
  <c r="I33" i="13"/>
  <c r="G42" i="10"/>
  <c r="I132" i="23"/>
  <c r="I132" i="26"/>
  <c r="G15" i="10"/>
  <c r="I10" i="23"/>
  <c r="I10" i="35"/>
  <c r="I10" i="29"/>
  <c r="I10" i="33"/>
  <c r="I10" i="13"/>
  <c r="G20" i="10"/>
  <c r="E47" i="39"/>
  <c r="E52" i="39"/>
  <c r="C25" i="10"/>
  <c r="C31" i="10"/>
  <c r="C9" i="10"/>
  <c r="C23" i="10"/>
  <c r="I135" i="23"/>
  <c r="G44" i="10"/>
  <c r="C41" i="10"/>
  <c r="I84" i="29"/>
  <c r="I84" i="33"/>
  <c r="I84" i="35"/>
  <c r="C21" i="10"/>
  <c r="C33" i="10"/>
  <c r="C16" i="10"/>
  <c r="N117" i="8"/>
  <c r="H16" i="9"/>
  <c r="B14" i="9"/>
  <c r="M144" i="8"/>
  <c r="B12" i="9"/>
  <c r="H26" i="9"/>
  <c r="H17" i="9"/>
  <c r="M137" i="8"/>
  <c r="N112" i="8"/>
  <c r="B42" i="9"/>
  <c r="G39" i="9"/>
  <c r="I28" i="33"/>
  <c r="I28" i="20"/>
  <c r="I28" i="23"/>
  <c r="I28" i="29"/>
  <c r="I28" i="13"/>
  <c r="I28" i="35"/>
  <c r="G21" i="10"/>
  <c r="C30" i="10"/>
  <c r="I105" i="13"/>
  <c r="I105" i="29"/>
  <c r="I105" i="35"/>
  <c r="I105" i="33"/>
  <c r="C44" i="10"/>
  <c r="I73" i="33"/>
  <c r="I98" i="13"/>
  <c r="I98" i="20"/>
  <c r="I98" i="23"/>
  <c r="I98" i="27"/>
  <c r="I98" i="29"/>
  <c r="I98" i="33"/>
  <c r="I22" i="23"/>
  <c r="I22" i="29"/>
  <c r="I22" i="35"/>
  <c r="I22" i="33"/>
  <c r="I22" i="20"/>
  <c r="I22" i="13"/>
  <c r="G10" i="10"/>
  <c r="C34" i="10"/>
  <c r="I119" i="20"/>
  <c r="I119" i="13"/>
  <c r="I119" i="23"/>
  <c r="I119" i="35"/>
  <c r="I119" i="27"/>
  <c r="I119" i="33"/>
  <c r="I119" i="29"/>
  <c r="I111" i="20"/>
  <c r="I111" i="23"/>
  <c r="I111" i="13"/>
  <c r="I111" i="27"/>
  <c r="I111" i="35"/>
  <c r="I111" i="33"/>
  <c r="I111" i="29"/>
  <c r="I106" i="13"/>
  <c r="B26" i="9"/>
  <c r="M141" i="8"/>
  <c r="N116" i="8"/>
  <c r="B38" i="9"/>
  <c r="B13" i="9"/>
  <c r="B30" i="9"/>
  <c r="G43" i="9"/>
  <c r="B39" i="9"/>
  <c r="H21" i="9"/>
  <c r="C15" i="9"/>
  <c r="B29" i="9"/>
  <c r="H27" i="9"/>
  <c r="G42" i="9"/>
  <c r="B37" i="9"/>
  <c r="B17" i="9"/>
  <c r="I134" i="23"/>
  <c r="I134" i="26"/>
  <c r="G33" i="10"/>
  <c r="I7" i="29"/>
  <c r="I7" i="33"/>
  <c r="I7" i="23"/>
  <c r="I7" i="35"/>
  <c r="I7" i="13"/>
  <c r="G9" i="10"/>
  <c r="B45" i="10"/>
  <c r="C45" i="10"/>
  <c r="C42" i="10"/>
  <c r="I76" i="33"/>
  <c r="B27" i="9"/>
  <c r="B20" i="9"/>
  <c r="H15" i="9"/>
  <c r="M136" i="8"/>
  <c r="B44" i="9"/>
  <c r="G41" i="9"/>
  <c r="C23" i="9"/>
  <c r="H10" i="9"/>
  <c r="N119" i="8"/>
  <c r="C16" i="9"/>
  <c r="H29" i="9"/>
  <c r="C13" i="10"/>
  <c r="F44" i="10"/>
  <c r="I133" i="26"/>
  <c r="I133" i="23"/>
  <c r="G25" i="10"/>
  <c r="E56" i="39"/>
  <c r="I110" i="13"/>
  <c r="I110" i="23"/>
  <c r="I94" i="33"/>
  <c r="E53" i="39"/>
  <c r="I66" i="20"/>
  <c r="I66" i="23"/>
  <c r="I66" i="27"/>
  <c r="I66" i="29"/>
  <c r="I66" i="35"/>
  <c r="I66" i="33"/>
  <c r="I66" i="13"/>
  <c r="G13" i="10"/>
  <c r="G134" i="4"/>
  <c r="F33" i="10"/>
  <c r="I77" i="13"/>
  <c r="I77" i="20"/>
  <c r="I77" i="23"/>
  <c r="I77" i="33"/>
  <c r="I77" i="27"/>
  <c r="I77" i="29"/>
  <c r="I118" i="13"/>
  <c r="I107" i="13"/>
  <c r="I107" i="27"/>
  <c r="I107" i="35"/>
  <c r="I107" i="29"/>
  <c r="I107" i="23"/>
  <c r="I107" i="33"/>
  <c r="I12" i="29"/>
  <c r="I12" i="33"/>
  <c r="I12" i="35"/>
  <c r="I12" i="23"/>
  <c r="I12" i="13"/>
  <c r="G41" i="10"/>
  <c r="I11" i="13"/>
  <c r="I11" i="23"/>
  <c r="I11" i="35"/>
  <c r="I11" i="33"/>
  <c r="G30" i="10"/>
  <c r="I11" i="29"/>
  <c r="G94" i="4"/>
  <c r="F24" i="10"/>
  <c r="I123" i="13"/>
  <c r="I123" i="27"/>
  <c r="I123" i="23"/>
  <c r="I123" i="29"/>
  <c r="I123" i="33"/>
  <c r="C26" i="10"/>
  <c r="I32" i="13"/>
  <c r="I32" i="35"/>
  <c r="I32" i="23"/>
  <c r="I32" i="29"/>
  <c r="I32" i="33"/>
  <c r="G31" i="10"/>
  <c r="D94" i="4"/>
  <c r="B24" i="10"/>
  <c r="I115" i="13"/>
  <c r="I115" i="23"/>
  <c r="I115" i="29"/>
  <c r="I115" i="33"/>
  <c r="I115" i="27"/>
  <c r="C10" i="10"/>
  <c r="C20" i="10"/>
  <c r="D73" i="4"/>
  <c r="E55" i="39"/>
  <c r="L87" i="36"/>
  <c r="L122" i="29"/>
  <c r="L118" i="27"/>
  <c r="K117" i="27"/>
  <c r="L118" i="23"/>
  <c r="L65" i="23"/>
  <c r="H96" i="33"/>
  <c r="L22" i="35"/>
  <c r="H85" i="20"/>
  <c r="L98" i="13"/>
  <c r="D51" i="39"/>
  <c r="D54" i="33"/>
  <c r="L98" i="36"/>
  <c r="L107" i="29"/>
  <c r="L7" i="29"/>
  <c r="L27" i="29"/>
  <c r="L115" i="23"/>
  <c r="H96" i="23"/>
  <c r="L10" i="20"/>
  <c r="K96" i="13"/>
  <c r="L28" i="13"/>
  <c r="G38" i="9"/>
  <c r="B16" i="9"/>
  <c r="G40" i="9"/>
  <c r="B22" i="9"/>
  <c r="H14" i="9"/>
  <c r="B25" i="9"/>
  <c r="C20" i="9"/>
  <c r="G36" i="9"/>
  <c r="H25" i="9"/>
  <c r="B24" i="9"/>
  <c r="H24" i="9"/>
  <c r="L22" i="20"/>
  <c r="L107" i="33"/>
  <c r="L97" i="33"/>
  <c r="H109" i="29"/>
  <c r="L10" i="23"/>
  <c r="L27" i="13"/>
  <c r="L87" i="35"/>
  <c r="D54" i="13"/>
  <c r="F85" i="4"/>
  <c r="L33" i="35"/>
  <c r="L97" i="29"/>
  <c r="K117" i="33"/>
  <c r="L86" i="33"/>
  <c r="L27" i="33"/>
  <c r="L77" i="33"/>
  <c r="L32" i="29"/>
  <c r="H64" i="33"/>
  <c r="L76" i="33"/>
  <c r="L65" i="13"/>
  <c r="H64" i="35"/>
  <c r="K85" i="27"/>
  <c r="L107" i="13"/>
  <c r="L110" i="13"/>
  <c r="L33" i="13"/>
  <c r="L77" i="29"/>
  <c r="L84" i="29"/>
  <c r="L7" i="22"/>
  <c r="L76" i="27"/>
  <c r="K64" i="33"/>
  <c r="L86" i="36"/>
  <c r="L87" i="29"/>
  <c r="L110" i="27"/>
  <c r="L12" i="23"/>
  <c r="H85" i="13"/>
  <c r="L118" i="13"/>
  <c r="L66" i="13"/>
  <c r="L7" i="25"/>
  <c r="K64" i="20"/>
  <c r="L132" i="34"/>
  <c r="L123" i="27"/>
  <c r="F64" i="4"/>
  <c r="B75" i="4"/>
  <c r="L97" i="36"/>
  <c r="L106" i="29"/>
  <c r="L65" i="27"/>
  <c r="L32" i="35"/>
  <c r="D51" i="25"/>
  <c r="L110" i="33"/>
  <c r="L28" i="33"/>
  <c r="L119" i="29"/>
  <c r="L28" i="29"/>
  <c r="H109" i="23"/>
  <c r="L84" i="35"/>
  <c r="L110" i="29"/>
  <c r="L66" i="29"/>
  <c r="L134" i="26"/>
  <c r="L77" i="27"/>
  <c r="D45" i="25"/>
  <c r="L86" i="27"/>
  <c r="L110" i="23"/>
  <c r="H64" i="20"/>
  <c r="L111" i="13"/>
  <c r="L115" i="13"/>
  <c r="K85" i="20"/>
  <c r="L66" i="35"/>
  <c r="L84" i="33"/>
  <c r="H117" i="29"/>
  <c r="L98" i="29"/>
  <c r="L32" i="33"/>
  <c r="L123" i="29"/>
  <c r="L97" i="27"/>
  <c r="L28" i="35"/>
  <c r="L86" i="29"/>
  <c r="L76" i="29"/>
  <c r="K109" i="27"/>
  <c r="L86" i="23"/>
  <c r="L123" i="23"/>
  <c r="L111" i="23"/>
  <c r="L77" i="20"/>
  <c r="H109" i="33"/>
  <c r="L28" i="36"/>
  <c r="L105" i="35"/>
  <c r="H96" i="36"/>
  <c r="D45" i="51"/>
  <c r="D45" i="26"/>
  <c r="L7" i="24"/>
  <c r="L28" i="23"/>
  <c r="L27" i="20"/>
  <c r="L119" i="27"/>
  <c r="K117" i="35"/>
  <c r="L98" i="23"/>
  <c r="L106" i="36"/>
  <c r="L111" i="27"/>
  <c r="L77" i="23"/>
  <c r="L65" i="33"/>
  <c r="L22" i="33"/>
  <c r="L22" i="29"/>
  <c r="J75" i="29"/>
  <c r="L115" i="27"/>
  <c r="K96" i="23"/>
  <c r="L10" i="24"/>
  <c r="L76" i="23"/>
  <c r="L32" i="23"/>
  <c r="L119" i="20"/>
  <c r="L118" i="36"/>
  <c r="H109" i="27"/>
  <c r="L66" i="27"/>
  <c r="K109" i="20"/>
  <c r="C96" i="4"/>
  <c r="B64" i="4"/>
  <c r="C64" i="4"/>
  <c r="E64" i="18" s="1"/>
  <c r="C85" i="4"/>
  <c r="E85" i="18" s="1"/>
  <c r="B85" i="4"/>
  <c r="B22" i="10" s="1"/>
  <c r="F96" i="4"/>
  <c r="B96" i="4"/>
  <c r="L122" i="13"/>
  <c r="L77" i="13"/>
  <c r="L87" i="13"/>
  <c r="L133" i="13"/>
  <c r="L97" i="13"/>
  <c r="L123" i="13"/>
  <c r="L76" i="13"/>
  <c r="K64" i="13"/>
  <c r="L84" i="13"/>
  <c r="K85" i="13"/>
  <c r="J75" i="13"/>
  <c r="L86" i="13"/>
  <c r="H64" i="13"/>
  <c r="D45" i="13"/>
  <c r="J85" i="35"/>
  <c r="D64" i="33"/>
  <c r="J64" i="33"/>
  <c r="D75" i="27"/>
  <c r="J75" i="27"/>
  <c r="L75" i="27" s="1"/>
  <c r="J96" i="23"/>
  <c r="D96" i="23"/>
  <c r="D109" i="33"/>
  <c r="J109" i="33"/>
  <c r="J109" i="35"/>
  <c r="D85" i="20"/>
  <c r="J85" i="20"/>
  <c r="D64" i="13"/>
  <c r="J64" i="13"/>
  <c r="K109" i="33"/>
  <c r="K109" i="35"/>
  <c r="J109" i="29"/>
  <c r="D109" i="29"/>
  <c r="J109" i="23"/>
  <c r="D109" i="23"/>
  <c r="J75" i="20"/>
  <c r="L75" i="20" s="1"/>
  <c r="D75" i="20"/>
  <c r="J85" i="13"/>
  <c r="D85" i="13"/>
  <c r="J117" i="33"/>
  <c r="D117" i="33"/>
  <c r="J117" i="27"/>
  <c r="D117" i="27"/>
  <c r="J64" i="27"/>
  <c r="D64" i="27"/>
  <c r="D75" i="29"/>
  <c r="K75" i="29"/>
  <c r="D96" i="27"/>
  <c r="J96" i="27"/>
  <c r="J64" i="35"/>
  <c r="D75" i="13"/>
  <c r="K75" i="13"/>
  <c r="D96" i="20"/>
  <c r="J96" i="20"/>
  <c r="D96" i="36"/>
  <c r="J96" i="36"/>
  <c r="J64" i="29"/>
  <c r="J85" i="33"/>
  <c r="D85" i="33"/>
  <c r="D85" i="36"/>
  <c r="J85" i="36"/>
  <c r="D117" i="29"/>
  <c r="J117" i="29"/>
  <c r="D96" i="33"/>
  <c r="J96" i="33"/>
  <c r="J85" i="29"/>
  <c r="D85" i="29"/>
  <c r="J109" i="27"/>
  <c r="D109" i="27"/>
  <c r="J85" i="23"/>
  <c r="D85" i="23"/>
  <c r="K117" i="29"/>
  <c r="H117" i="27"/>
  <c r="K109" i="23"/>
  <c r="D117" i="13"/>
  <c r="J117" i="13"/>
  <c r="D96" i="13"/>
  <c r="J96" i="13"/>
  <c r="D109" i="13"/>
  <c r="J109" i="13"/>
  <c r="J96" i="29"/>
  <c r="D96" i="29"/>
  <c r="J117" i="35"/>
  <c r="L117" i="35" s="1"/>
  <c r="H64" i="29"/>
  <c r="D117" i="23"/>
  <c r="J117" i="23"/>
  <c r="J64" i="23"/>
  <c r="D64" i="23"/>
  <c r="D75" i="33"/>
  <c r="J75" i="33"/>
  <c r="L75" i="33" s="1"/>
  <c r="J75" i="23"/>
  <c r="D75" i="23"/>
  <c r="D117" i="36"/>
  <c r="J117" i="36"/>
  <c r="D64" i="29"/>
  <c r="K64" i="29"/>
  <c r="D85" i="27"/>
  <c r="J85" i="27"/>
  <c r="D117" i="20"/>
  <c r="J117" i="20"/>
  <c r="J109" i="20"/>
  <c r="D109" i="20"/>
  <c r="D64" i="20"/>
  <c r="J64" i="20"/>
  <c r="E86" i="33"/>
  <c r="E106" i="33"/>
  <c r="E22" i="33"/>
  <c r="E55" i="33"/>
  <c r="E97" i="33"/>
  <c r="E9" i="33"/>
  <c r="E46" i="33"/>
  <c r="E115" i="33"/>
  <c r="E108" i="33"/>
  <c r="E120" i="33"/>
  <c r="E73" i="33"/>
  <c r="E27" i="33"/>
  <c r="E114" i="33"/>
  <c r="E10" i="33"/>
  <c r="E77" i="33"/>
  <c r="E33" i="33"/>
  <c r="E47" i="33"/>
  <c r="E7" i="33"/>
  <c r="E87" i="33"/>
  <c r="E98" i="33"/>
  <c r="E28" i="33"/>
  <c r="E123" i="33"/>
  <c r="E66" i="33"/>
  <c r="E94" i="33"/>
  <c r="E8" i="33"/>
  <c r="E76" i="33"/>
  <c r="E65" i="33"/>
  <c r="E110" i="33"/>
  <c r="E107" i="33"/>
  <c r="E112" i="33"/>
  <c r="E119" i="33"/>
  <c r="E111" i="33"/>
  <c r="G115" i="4"/>
  <c r="E97" i="29"/>
  <c r="E9" i="29"/>
  <c r="E46" i="34"/>
  <c r="E84" i="29"/>
  <c r="E132" i="34"/>
  <c r="E123" i="29"/>
  <c r="E66" i="29"/>
  <c r="E86" i="29"/>
  <c r="E27" i="29"/>
  <c r="E122" i="29"/>
  <c r="E106" i="29"/>
  <c r="E114" i="29"/>
  <c r="E22" i="29"/>
  <c r="E10" i="29"/>
  <c r="E77" i="29"/>
  <c r="E33" i="29"/>
  <c r="E133" i="34"/>
  <c r="E32" i="29"/>
  <c r="E7" i="29"/>
  <c r="E87" i="29"/>
  <c r="E98" i="29"/>
  <c r="E105" i="29"/>
  <c r="E28" i="29"/>
  <c r="E8" i="29"/>
  <c r="E76" i="29"/>
  <c r="E65" i="29"/>
  <c r="E110" i="29"/>
  <c r="E107" i="29"/>
  <c r="E119" i="29"/>
  <c r="E118" i="29"/>
  <c r="E46" i="40"/>
  <c r="E46" i="41"/>
  <c r="E55" i="40"/>
  <c r="E97" i="27"/>
  <c r="E9" i="51"/>
  <c r="E46" i="51"/>
  <c r="E86" i="27"/>
  <c r="E106" i="27"/>
  <c r="E10" i="51"/>
  <c r="E7" i="51"/>
  <c r="E8" i="51"/>
  <c r="E76" i="27"/>
  <c r="E65" i="27"/>
  <c r="E110" i="27"/>
  <c r="E118" i="27"/>
  <c r="E9" i="25"/>
  <c r="E27" i="25"/>
  <c r="E55" i="25"/>
  <c r="E46" i="25"/>
  <c r="E46" i="26"/>
  <c r="E135" i="26"/>
  <c r="E47" i="26"/>
  <c r="E52" i="25"/>
  <c r="E133" i="26"/>
  <c r="E7" i="25"/>
  <c r="E134" i="26"/>
  <c r="E132" i="26"/>
  <c r="E8" i="25"/>
  <c r="E97" i="23"/>
  <c r="E9" i="24"/>
  <c r="E132" i="23"/>
  <c r="E86" i="23"/>
  <c r="E27" i="23"/>
  <c r="E27" i="24"/>
  <c r="E106" i="23"/>
  <c r="E114" i="23"/>
  <c r="E22" i="23"/>
  <c r="E22" i="24"/>
  <c r="E10" i="24"/>
  <c r="E135" i="23"/>
  <c r="E133" i="23"/>
  <c r="E7" i="24"/>
  <c r="E28" i="23"/>
  <c r="E28" i="24"/>
  <c r="E134" i="23"/>
  <c r="E8" i="24"/>
  <c r="E76" i="23"/>
  <c r="E65" i="23"/>
  <c r="E110" i="23"/>
  <c r="E118" i="23"/>
  <c r="E9" i="22"/>
  <c r="E46" i="21"/>
  <c r="E46" i="22"/>
  <c r="E53" i="22"/>
  <c r="E55" i="22"/>
  <c r="E47" i="22"/>
  <c r="E52" i="22"/>
  <c r="E7" i="22"/>
  <c r="E8" i="22"/>
  <c r="E66" i="20"/>
  <c r="E27" i="20"/>
  <c r="E10" i="20"/>
  <c r="E77" i="20"/>
  <c r="E7" i="19"/>
  <c r="E7" i="20"/>
  <c r="E87" i="20"/>
  <c r="E98" i="20"/>
  <c r="E28" i="20"/>
  <c r="E9" i="19"/>
  <c r="E9" i="20"/>
  <c r="E46" i="20"/>
  <c r="E8" i="19"/>
  <c r="E8" i="20"/>
  <c r="E119" i="20"/>
  <c r="E111" i="20"/>
  <c r="E97" i="13"/>
  <c r="E9" i="13"/>
  <c r="E46" i="13"/>
  <c r="E84" i="13"/>
  <c r="E86" i="13"/>
  <c r="E27" i="13"/>
  <c r="E122" i="13"/>
  <c r="E35" i="13"/>
  <c r="E106" i="13"/>
  <c r="E114" i="13"/>
  <c r="E22" i="13"/>
  <c r="E10" i="13"/>
  <c r="E55" i="13"/>
  <c r="E33" i="13"/>
  <c r="E11" i="13"/>
  <c r="E47" i="13"/>
  <c r="E52" i="13"/>
  <c r="E133" i="13"/>
  <c r="E32" i="13"/>
  <c r="E7" i="13"/>
  <c r="E87" i="13"/>
  <c r="E98" i="13"/>
  <c r="E105" i="13"/>
  <c r="E12" i="13"/>
  <c r="E28" i="13"/>
  <c r="E34" i="13"/>
  <c r="E8" i="13"/>
  <c r="E76" i="13"/>
  <c r="E65" i="13"/>
  <c r="E110" i="13"/>
  <c r="E118" i="13"/>
  <c r="G123" i="4"/>
  <c r="D114" i="4"/>
  <c r="D106" i="4"/>
  <c r="G106" i="4"/>
  <c r="G107" i="4"/>
  <c r="D115" i="4"/>
  <c r="D122" i="4"/>
  <c r="D123" i="4"/>
  <c r="D107" i="4"/>
  <c r="D22" i="4"/>
  <c r="D134" i="4"/>
  <c r="D55" i="4"/>
  <c r="D34" i="4"/>
  <c r="G22" i="4"/>
  <c r="E75" i="4"/>
  <c r="D111" i="4"/>
  <c r="E96" i="4"/>
  <c r="E85" i="4"/>
  <c r="D135" i="4"/>
  <c r="D10" i="4"/>
  <c r="D110" i="4"/>
  <c r="D53" i="4"/>
  <c r="D118" i="4"/>
  <c r="D7" i="4"/>
  <c r="D66" i="4"/>
  <c r="D8" i="4"/>
  <c r="D132" i="4"/>
  <c r="D33" i="4"/>
  <c r="D28" i="4"/>
  <c r="G7" i="4"/>
  <c r="D46" i="4"/>
  <c r="G84" i="4"/>
  <c r="G105" i="4"/>
  <c r="G111" i="4"/>
  <c r="D52" i="4"/>
  <c r="D47" i="4"/>
  <c r="D12" i="4"/>
  <c r="D35" i="4"/>
  <c r="D32" i="4"/>
  <c r="D11" i="4"/>
  <c r="K85" i="16"/>
  <c r="G119" i="4"/>
  <c r="G98" i="4"/>
  <c r="G12" i="4"/>
  <c r="J85" i="16"/>
  <c r="G32" i="4"/>
  <c r="D119" i="4"/>
  <c r="G11" i="4"/>
  <c r="H22" i="4"/>
  <c r="G28" i="4"/>
  <c r="D65" i="4"/>
  <c r="D98" i="4"/>
  <c r="G10" i="4"/>
  <c r="G77" i="4"/>
  <c r="D87" i="4"/>
  <c r="J96" i="16"/>
  <c r="G33" i="4"/>
  <c r="D97" i="4"/>
  <c r="D84" i="4"/>
  <c r="D105" i="4"/>
  <c r="D133" i="4"/>
  <c r="G87" i="4"/>
  <c r="G133" i="4"/>
  <c r="D27" i="4"/>
  <c r="G132" i="4"/>
  <c r="K96" i="16"/>
  <c r="C109" i="4"/>
  <c r="B51" i="4"/>
  <c r="B38" i="10" s="1"/>
  <c r="F117" i="4"/>
  <c r="J64" i="16"/>
  <c r="C117" i="4"/>
  <c r="D76" i="4"/>
  <c r="C51" i="4"/>
  <c r="C54" i="4"/>
  <c r="G66" i="4"/>
  <c r="D86" i="4"/>
  <c r="D77" i="4"/>
  <c r="C75" i="4"/>
  <c r="K75" i="16"/>
  <c r="K64" i="16"/>
  <c r="J75" i="16"/>
  <c r="E64" i="4"/>
  <c r="D9" i="4"/>
  <c r="E117" i="4"/>
  <c r="F43" i="10" s="1"/>
  <c r="B109" i="4"/>
  <c r="B32" i="10" s="1"/>
  <c r="B117" i="4"/>
  <c r="B43" i="10" s="1"/>
  <c r="E109" i="4"/>
  <c r="F109" i="4"/>
  <c r="B54" i="4"/>
  <c r="B49" i="10" s="1"/>
  <c r="B45" i="4"/>
  <c r="B11" i="10" s="1"/>
  <c r="C45" i="4"/>
  <c r="K117" i="16"/>
  <c r="K109" i="16"/>
  <c r="J109" i="16"/>
  <c r="J117" i="16"/>
  <c r="L96" i="33" l="1"/>
  <c r="L75" i="23"/>
  <c r="F32" i="10"/>
  <c r="G109" i="4"/>
  <c r="I75" i="23"/>
  <c r="I75" i="27"/>
  <c r="G75" i="4"/>
  <c r="I75" i="29"/>
  <c r="I75" i="13"/>
  <c r="I75" i="20"/>
  <c r="I75" i="33"/>
  <c r="L109" i="35"/>
  <c r="E54" i="37"/>
  <c r="I109" i="37"/>
  <c r="I109" i="18"/>
  <c r="I96" i="18"/>
  <c r="E75" i="18"/>
  <c r="I75" i="18"/>
  <c r="E117" i="37"/>
  <c r="E117" i="18"/>
  <c r="I117" i="37"/>
  <c r="I117" i="18"/>
  <c r="E45" i="37"/>
  <c r="E45" i="18"/>
  <c r="E96" i="18"/>
  <c r="I85" i="37"/>
  <c r="I85" i="18"/>
  <c r="E109" i="37"/>
  <c r="E109" i="18"/>
  <c r="E51" i="37"/>
  <c r="I64" i="37"/>
  <c r="I64" i="18"/>
  <c r="I75" i="37"/>
  <c r="L96" i="27"/>
  <c r="L85" i="29"/>
  <c r="E95" i="33"/>
  <c r="E95" i="37"/>
  <c r="E95" i="13"/>
  <c r="I96" i="37"/>
  <c r="L117" i="13"/>
  <c r="E74" i="33"/>
  <c r="E74" i="29"/>
  <c r="E74" i="37"/>
  <c r="E74" i="13"/>
  <c r="E64" i="37"/>
  <c r="E85" i="33"/>
  <c r="E85" i="37"/>
  <c r="E96" i="37"/>
  <c r="E75" i="37"/>
  <c r="L96" i="20"/>
  <c r="L109" i="29"/>
  <c r="L64" i="27"/>
  <c r="L109" i="13"/>
  <c r="L85" i="33"/>
  <c r="L85" i="36"/>
  <c r="L96" i="29"/>
  <c r="L85" i="20"/>
  <c r="L117" i="23"/>
  <c r="L85" i="23"/>
  <c r="L96" i="23"/>
  <c r="L117" i="20"/>
  <c r="L109" i="27"/>
  <c r="E64" i="20"/>
  <c r="E85" i="13"/>
  <c r="E85" i="23"/>
  <c r="L85" i="16"/>
  <c r="D96" i="4"/>
  <c r="L64" i="35"/>
  <c r="E96" i="29"/>
  <c r="E96" i="33"/>
  <c r="L85" i="27"/>
  <c r="L117" i="36"/>
  <c r="L117" i="33"/>
  <c r="L75" i="16"/>
  <c r="L96" i="13"/>
  <c r="L64" i="33"/>
  <c r="G96" i="4"/>
  <c r="L85" i="35"/>
  <c r="L64" i="23"/>
  <c r="L96" i="36"/>
  <c r="L64" i="13"/>
  <c r="L117" i="16"/>
  <c r="E64" i="23"/>
  <c r="L109" i="16"/>
  <c r="E64" i="13"/>
  <c r="E64" i="27"/>
  <c r="E64" i="29"/>
  <c r="E64" i="33"/>
  <c r="L64" i="16"/>
  <c r="L96" i="16"/>
  <c r="L109" i="33"/>
  <c r="D85" i="4"/>
  <c r="E96" i="20"/>
  <c r="E96" i="23"/>
  <c r="E85" i="27"/>
  <c r="E96" i="27"/>
  <c r="E85" i="29"/>
  <c r="L117" i="27"/>
  <c r="C43" i="10"/>
  <c r="I117" i="13"/>
  <c r="I117" i="20"/>
  <c r="I117" i="23"/>
  <c r="I117" i="27"/>
  <c r="I117" i="29"/>
  <c r="I117" i="35"/>
  <c r="I117" i="33"/>
  <c r="G43" i="10"/>
  <c r="G85" i="4"/>
  <c r="F22" i="10"/>
  <c r="I96" i="20"/>
  <c r="I96" i="13"/>
  <c r="I96" i="23"/>
  <c r="I96" i="29"/>
  <c r="I96" i="27"/>
  <c r="I96" i="33"/>
  <c r="D64" i="4"/>
  <c r="B12" i="10"/>
  <c r="I64" i="13"/>
  <c r="I64" i="20"/>
  <c r="I64" i="27"/>
  <c r="I64" i="29"/>
  <c r="I64" i="35"/>
  <c r="I64" i="33"/>
  <c r="G12" i="10"/>
  <c r="I64" i="23"/>
  <c r="G64" i="4"/>
  <c r="F12" i="10"/>
  <c r="E51" i="39"/>
  <c r="C38" i="10"/>
  <c r="I109" i="13"/>
  <c r="I109" i="20"/>
  <c r="I109" i="23"/>
  <c r="I109" i="27"/>
  <c r="I109" i="29"/>
  <c r="I109" i="35"/>
  <c r="I109" i="33"/>
  <c r="G32" i="10"/>
  <c r="E54" i="39"/>
  <c r="C49" i="10"/>
  <c r="C32" i="10"/>
  <c r="C22" i="10"/>
  <c r="E45" i="39"/>
  <c r="C11" i="10"/>
  <c r="E45" i="16"/>
  <c r="C12" i="10"/>
  <c r="I85" i="13"/>
  <c r="I85" i="20"/>
  <c r="I85" i="27"/>
  <c r="I85" i="29"/>
  <c r="I85" i="23"/>
  <c r="I85" i="33"/>
  <c r="I85" i="35"/>
  <c r="G22" i="10"/>
  <c r="L64" i="20"/>
  <c r="L109" i="20"/>
  <c r="L85" i="13"/>
  <c r="L117" i="29"/>
  <c r="L64" i="29"/>
  <c r="L75" i="29"/>
  <c r="L109" i="23"/>
  <c r="E96" i="13"/>
  <c r="E85" i="20"/>
  <c r="L75" i="13"/>
  <c r="E75" i="33"/>
  <c r="E109" i="33"/>
  <c r="E45" i="33"/>
  <c r="E117" i="33"/>
  <c r="E54" i="33"/>
  <c r="E45" i="34"/>
  <c r="E117" i="29"/>
  <c r="E75" i="29"/>
  <c r="E109" i="29"/>
  <c r="E54" i="40"/>
  <c r="E45" i="40"/>
  <c r="E45" i="41"/>
  <c r="E75" i="27"/>
  <c r="E109" i="27"/>
  <c r="E45" i="51"/>
  <c r="E117" i="27"/>
  <c r="E51" i="25"/>
  <c r="E45" i="25"/>
  <c r="E45" i="26"/>
  <c r="E54" i="25"/>
  <c r="E117" i="23"/>
  <c r="E75" i="23"/>
  <c r="E109" i="23"/>
  <c r="E54" i="22"/>
  <c r="E45" i="21"/>
  <c r="E45" i="22"/>
  <c r="E51" i="22"/>
  <c r="E117" i="20"/>
  <c r="E45" i="20"/>
  <c r="E75" i="20"/>
  <c r="E109" i="20"/>
  <c r="E51" i="13"/>
  <c r="E75" i="13"/>
  <c r="E54" i="13"/>
  <c r="E109" i="13"/>
  <c r="E45" i="13"/>
  <c r="E117" i="13"/>
  <c r="D109" i="4"/>
  <c r="D75" i="4"/>
  <c r="D117" i="4"/>
  <c r="D51" i="4"/>
  <c r="G117" i="4"/>
  <c r="D54" i="4"/>
  <c r="D45" i="4"/>
  <c r="I71" i="4"/>
  <c r="C60" i="10" l="1"/>
  <c r="H69" i="4"/>
  <c r="H105" i="4"/>
  <c r="H71" i="4"/>
  <c r="H112" i="4"/>
  <c r="H114" i="4"/>
  <c r="H72" i="4"/>
  <c r="H121" i="4"/>
  <c r="H27" i="4"/>
  <c r="H68" i="4"/>
  <c r="H113" i="4"/>
  <c r="H96" i="4" l="1"/>
  <c r="H115" i="4"/>
  <c r="H97" i="4"/>
  <c r="H24" i="4"/>
  <c r="H70" i="4"/>
  <c r="H116" i="4"/>
  <c r="H26" i="4"/>
  <c r="H76" i="4"/>
  <c r="D9" i="10"/>
  <c r="H122" i="4"/>
  <c r="H110" i="4"/>
  <c r="H86" i="4"/>
  <c r="H9" i="4"/>
  <c r="H8" i="4"/>
  <c r="H77" i="4"/>
  <c r="H120" i="4"/>
  <c r="H14" i="10"/>
  <c r="H35" i="4"/>
  <c r="H119" i="4"/>
  <c r="I119" i="4"/>
  <c r="I110" i="4"/>
  <c r="I9" i="4"/>
  <c r="I107" i="4"/>
  <c r="K49" i="10"/>
  <c r="H111" i="4"/>
  <c r="I106" i="4"/>
  <c r="H11" i="4"/>
  <c r="I120" i="4"/>
  <c r="I77" i="4"/>
  <c r="I98" i="4"/>
  <c r="J108" i="4"/>
  <c r="H25" i="4"/>
  <c r="H123" i="4"/>
  <c r="H84" i="4"/>
  <c r="H42" i="10"/>
  <c r="H21" i="10"/>
  <c r="I118" i="4"/>
  <c r="I27" i="4"/>
  <c r="H107" i="4"/>
  <c r="I31" i="4"/>
  <c r="I65" i="4"/>
  <c r="K11" i="10"/>
  <c r="I23" i="4"/>
  <c r="H22" i="10"/>
  <c r="H106" i="4"/>
  <c r="H10" i="4"/>
  <c r="I124" i="4"/>
  <c r="H36" i="4"/>
  <c r="I75" i="4"/>
  <c r="I86" i="4"/>
  <c r="I115" i="4"/>
  <c r="H65" i="4"/>
  <c r="H12" i="10"/>
  <c r="I114" i="4"/>
  <c r="I116" i="4"/>
  <c r="H118" i="4"/>
  <c r="I108" i="4"/>
  <c r="I111" i="4"/>
  <c r="I67" i="4"/>
  <c r="I76" i="4"/>
  <c r="I113" i="4"/>
  <c r="K26" i="10"/>
  <c r="I96" i="4"/>
  <c r="I97" i="4"/>
  <c r="K9" i="10"/>
  <c r="H75" i="4"/>
  <c r="H24" i="10"/>
  <c r="I30" i="4"/>
  <c r="I24" i="4"/>
  <c r="H67" i="4"/>
  <c r="H124" i="4"/>
  <c r="K16" i="10"/>
  <c r="I70" i="4"/>
  <c r="I29" i="4"/>
  <c r="H34" i="4"/>
  <c r="I121" i="4"/>
  <c r="K45" i="10"/>
  <c r="H37" i="4"/>
  <c r="I105" i="4"/>
  <c r="I72" i="4"/>
  <c r="I8" i="4"/>
  <c r="I112" i="4"/>
  <c r="I84" i="4"/>
  <c r="H10" i="10"/>
  <c r="I122" i="4"/>
  <c r="I68" i="4"/>
  <c r="H98" i="4"/>
  <c r="H7" i="4"/>
  <c r="H23" i="4"/>
  <c r="H15" i="10"/>
  <c r="I69" i="4"/>
  <c r="I123" i="4"/>
  <c r="M65" i="37" l="1"/>
  <c r="M65" i="18"/>
  <c r="M105" i="37"/>
  <c r="M77" i="37"/>
  <c r="M77" i="18"/>
  <c r="M122" i="37"/>
  <c r="M86" i="37"/>
  <c r="M86" i="18"/>
  <c r="M76" i="37"/>
  <c r="M76" i="18"/>
  <c r="M98" i="37"/>
  <c r="M98" i="18"/>
  <c r="M84" i="37"/>
  <c r="M107" i="37"/>
  <c r="M107" i="18"/>
  <c r="M97" i="37"/>
  <c r="M97" i="18"/>
  <c r="M111" i="37"/>
  <c r="M111" i="18"/>
  <c r="M115" i="37"/>
  <c r="M115" i="18"/>
  <c r="M27" i="37"/>
  <c r="M27" i="18"/>
  <c r="M96" i="18"/>
  <c r="M108" i="37"/>
  <c r="M9" i="37"/>
  <c r="M9" i="18"/>
  <c r="M8" i="37"/>
  <c r="M8" i="18"/>
  <c r="M106" i="37"/>
  <c r="M106" i="18"/>
  <c r="M110" i="37"/>
  <c r="M110" i="18"/>
  <c r="J120" i="4"/>
  <c r="M119" i="37"/>
  <c r="M119" i="18"/>
  <c r="M123" i="37"/>
  <c r="M123" i="18"/>
  <c r="M114" i="37"/>
  <c r="M114" i="18"/>
  <c r="M75" i="18"/>
  <c r="M118" i="37"/>
  <c r="M118" i="18"/>
  <c r="J112" i="4"/>
  <c r="M96" i="37"/>
  <c r="M95" i="37"/>
  <c r="M95" i="13"/>
  <c r="M95" i="33"/>
  <c r="M75" i="37"/>
  <c r="M74" i="37"/>
  <c r="M74" i="33"/>
  <c r="M74" i="29"/>
  <c r="M74" i="13"/>
  <c r="M86" i="13"/>
  <c r="M86" i="27"/>
  <c r="M86" i="29"/>
  <c r="M86" i="23"/>
  <c r="M86" i="33"/>
  <c r="J27" i="4"/>
  <c r="M27" i="20"/>
  <c r="M27" i="25"/>
  <c r="M27" i="23"/>
  <c r="M27" i="24"/>
  <c r="M27" i="29"/>
  <c r="M27" i="13"/>
  <c r="M27" i="33"/>
  <c r="M119" i="23"/>
  <c r="M119" i="13"/>
  <c r="M119" i="27"/>
  <c r="M119" i="29"/>
  <c r="M119" i="33"/>
  <c r="M119" i="20"/>
  <c r="M119" i="35"/>
  <c r="M123" i="23"/>
  <c r="M123" i="27"/>
  <c r="M123" i="13"/>
  <c r="M123" i="29"/>
  <c r="M123" i="33"/>
  <c r="M122" i="13"/>
  <c r="M122" i="29"/>
  <c r="M112" i="33"/>
  <c r="M76" i="23"/>
  <c r="M76" i="27"/>
  <c r="M76" i="13"/>
  <c r="M76" i="29"/>
  <c r="M76" i="33"/>
  <c r="M111" i="23"/>
  <c r="M111" i="13"/>
  <c r="M111" i="27"/>
  <c r="M111" i="20"/>
  <c r="M111" i="29"/>
  <c r="M111" i="33"/>
  <c r="M111" i="35"/>
  <c r="J114" i="4"/>
  <c r="M114" i="13"/>
  <c r="M114" i="23"/>
  <c r="M114" i="29"/>
  <c r="M114" i="33"/>
  <c r="M115" i="23"/>
  <c r="M115" i="27"/>
  <c r="M115" i="13"/>
  <c r="M115" i="29"/>
  <c r="M115" i="33"/>
  <c r="M77" i="13"/>
  <c r="M77" i="20"/>
  <c r="M77" i="23"/>
  <c r="M77" i="33"/>
  <c r="M77" i="29"/>
  <c r="M77" i="27"/>
  <c r="M8" i="20"/>
  <c r="M8" i="13"/>
  <c r="M8" i="22"/>
  <c r="M8" i="24"/>
  <c r="M8" i="51"/>
  <c r="M8" i="25"/>
  <c r="M8" i="29"/>
  <c r="M8" i="33"/>
  <c r="M8" i="19"/>
  <c r="M97" i="23"/>
  <c r="M97" i="27"/>
  <c r="M97" i="29"/>
  <c r="M97" i="13"/>
  <c r="M97" i="33"/>
  <c r="M108" i="33"/>
  <c r="M118" i="13"/>
  <c r="M118" i="23"/>
  <c r="M118" i="27"/>
  <c r="M118" i="29"/>
  <c r="M98" i="13"/>
  <c r="M98" i="20"/>
  <c r="M98" i="29"/>
  <c r="M98" i="33"/>
  <c r="M98" i="27"/>
  <c r="M98" i="23"/>
  <c r="M120" i="33"/>
  <c r="M106" i="13"/>
  <c r="M106" i="23"/>
  <c r="M106" i="33"/>
  <c r="M106" i="29"/>
  <c r="M106" i="27"/>
  <c r="M9" i="19"/>
  <c r="M9" i="25"/>
  <c r="M9" i="20"/>
  <c r="M9" i="22"/>
  <c r="M9" i="51"/>
  <c r="M9" i="13"/>
  <c r="M9" i="29"/>
  <c r="M9" i="24"/>
  <c r="M9" i="33"/>
  <c r="M84" i="35"/>
  <c r="M84" i="29"/>
  <c r="M84" i="13"/>
  <c r="M84" i="33"/>
  <c r="J105" i="4"/>
  <c r="M105" i="13"/>
  <c r="M105" i="35"/>
  <c r="M105" i="29"/>
  <c r="M105" i="33"/>
  <c r="M96" i="20"/>
  <c r="M96" i="13"/>
  <c r="M96" i="23"/>
  <c r="M96" i="27"/>
  <c r="M96" i="29"/>
  <c r="M96" i="33"/>
  <c r="M75" i="20"/>
  <c r="M75" i="13"/>
  <c r="M75" i="27"/>
  <c r="M75" i="23"/>
  <c r="M75" i="29"/>
  <c r="M75" i="33"/>
  <c r="M65" i="13"/>
  <c r="M65" i="23"/>
  <c r="M65" i="27"/>
  <c r="M65" i="29"/>
  <c r="M65" i="33"/>
  <c r="M107" i="27"/>
  <c r="M107" i="13"/>
  <c r="M107" i="23"/>
  <c r="M107" i="29"/>
  <c r="M107" i="35"/>
  <c r="M107" i="33"/>
  <c r="M110" i="13"/>
  <c r="M110" i="23"/>
  <c r="M110" i="27"/>
  <c r="M110" i="33"/>
  <c r="M110" i="29"/>
  <c r="J106" i="4"/>
  <c r="M42" i="8"/>
  <c r="D40" i="9"/>
  <c r="N72" i="8"/>
  <c r="H65" i="9"/>
  <c r="B66" i="9"/>
  <c r="M43" i="8"/>
  <c r="D41" i="9"/>
  <c r="M38" i="8"/>
  <c r="D36" i="9"/>
  <c r="C53" i="9"/>
  <c r="N13" i="8"/>
  <c r="H52" i="9"/>
  <c r="N63" i="8"/>
  <c r="N46" i="8"/>
  <c r="G55" i="9"/>
  <c r="G49" i="9"/>
  <c r="I49" i="9" s="1"/>
  <c r="G31" i="9"/>
  <c r="M29" i="8"/>
  <c r="B71" i="9"/>
  <c r="D30" i="9"/>
  <c r="D14" i="9"/>
  <c r="B54" i="9"/>
  <c r="M14" i="8"/>
  <c r="M22" i="8"/>
  <c r="D22" i="9"/>
  <c r="B62" i="9"/>
  <c r="M36" i="8"/>
  <c r="B45" i="9"/>
  <c r="D34" i="9"/>
  <c r="G52" i="9"/>
  <c r="M63" i="8"/>
  <c r="G50" i="9"/>
  <c r="M61" i="8"/>
  <c r="I10" i="9"/>
  <c r="M71" i="8"/>
  <c r="G64" i="9"/>
  <c r="I24" i="9"/>
  <c r="H54" i="9"/>
  <c r="G63" i="9"/>
  <c r="I23" i="9"/>
  <c r="N10" i="8"/>
  <c r="C50" i="9"/>
  <c r="B70" i="9"/>
  <c r="D29" i="9"/>
  <c r="M28" i="8"/>
  <c r="M86" i="8"/>
  <c r="I36" i="9"/>
  <c r="M70" i="8"/>
  <c r="G60" i="9"/>
  <c r="I20" i="9"/>
  <c r="N42" i="8"/>
  <c r="N12" i="8"/>
  <c r="C52" i="9"/>
  <c r="N22" i="8"/>
  <c r="C62" i="9"/>
  <c r="M19" i="8"/>
  <c r="B59" i="9"/>
  <c r="D19" i="9"/>
  <c r="H55" i="9"/>
  <c r="N40" i="8"/>
  <c r="D39" i="9"/>
  <c r="M41" i="8"/>
  <c r="N39" i="8"/>
  <c r="N27" i="8"/>
  <c r="C69" i="9"/>
  <c r="N64" i="8"/>
  <c r="H53" i="9"/>
  <c r="N45" i="8"/>
  <c r="M46" i="8"/>
  <c r="D44" i="9"/>
  <c r="B69" i="9"/>
  <c r="H31" i="9"/>
  <c r="J24" i="9" s="1"/>
  <c r="H49" i="9"/>
  <c r="I19" i="9"/>
  <c r="M69" i="8"/>
  <c r="G59" i="9"/>
  <c r="N92" i="8"/>
  <c r="N11" i="8"/>
  <c r="C51" i="9"/>
  <c r="M85" i="8"/>
  <c r="I35" i="9"/>
  <c r="G54" i="9"/>
  <c r="H58" i="9"/>
  <c r="D43" i="9"/>
  <c r="M45" i="8"/>
  <c r="H62" i="9"/>
  <c r="I21" i="9"/>
  <c r="G61" i="9"/>
  <c r="D13" i="9"/>
  <c r="M13" i="8"/>
  <c r="B53" i="9"/>
  <c r="N86" i="8"/>
  <c r="M92" i="8"/>
  <c r="I42" i="9"/>
  <c r="B65" i="9"/>
  <c r="M25" i="8"/>
  <c r="D25" i="9"/>
  <c r="N19" i="8"/>
  <c r="C59" i="9"/>
  <c r="H59" i="9"/>
  <c r="N69" i="8"/>
  <c r="M20" i="8"/>
  <c r="D20" i="9"/>
  <c r="B60" i="9"/>
  <c r="N20" i="8"/>
  <c r="C60" i="9"/>
  <c r="D11" i="9"/>
  <c r="M11" i="8"/>
  <c r="B51" i="9"/>
  <c r="G67" i="9"/>
  <c r="M73" i="8"/>
  <c r="I26" i="9"/>
  <c r="M87" i="8"/>
  <c r="I37" i="9"/>
  <c r="H57" i="9"/>
  <c r="I22" i="9"/>
  <c r="G62" i="9"/>
  <c r="I27" i="9"/>
  <c r="M74" i="8"/>
  <c r="G68" i="9"/>
  <c r="I30" i="9"/>
  <c r="G71" i="9"/>
  <c r="N74" i="8"/>
  <c r="H68" i="9"/>
  <c r="N75" i="8"/>
  <c r="H69" i="9"/>
  <c r="N94" i="8"/>
  <c r="B50" i="9"/>
  <c r="D10" i="9"/>
  <c r="M10" i="8"/>
  <c r="N43" i="8"/>
  <c r="C66" i="9"/>
  <c r="H64" i="9"/>
  <c r="N71" i="8"/>
  <c r="N87" i="8"/>
  <c r="H51" i="9"/>
  <c r="N62" i="8"/>
  <c r="C55" i="9"/>
  <c r="N15" i="8"/>
  <c r="I40" i="9"/>
  <c r="M90" i="8"/>
  <c r="B57" i="9"/>
  <c r="M17" i="8"/>
  <c r="D17" i="9"/>
  <c r="C49" i="9"/>
  <c r="C31" i="9"/>
  <c r="E16" i="9" s="1"/>
  <c r="N9" i="8"/>
  <c r="N90" i="8"/>
  <c r="C71" i="9"/>
  <c r="N29" i="8"/>
  <c r="G66" i="9"/>
  <c r="I41" i="9"/>
  <c r="M91" i="8"/>
  <c r="C68" i="9"/>
  <c r="N26" i="8"/>
  <c r="N89" i="8"/>
  <c r="D21" i="9"/>
  <c r="B61" i="9"/>
  <c r="M21" i="8"/>
  <c r="N16" i="8"/>
  <c r="C56" i="9"/>
  <c r="N93" i="8"/>
  <c r="C45" i="9"/>
  <c r="E34" i="9" s="1"/>
  <c r="N36" i="8"/>
  <c r="M40" i="8"/>
  <c r="D38" i="9"/>
  <c r="M72" i="8"/>
  <c r="I25" i="9"/>
  <c r="G65" i="9"/>
  <c r="N38" i="8"/>
  <c r="B64" i="9"/>
  <c r="D24" i="9"/>
  <c r="M24" i="8"/>
  <c r="H60" i="9"/>
  <c r="N70" i="8"/>
  <c r="D35" i="9"/>
  <c r="M37" i="8"/>
  <c r="N88" i="8"/>
  <c r="D28" i="9"/>
  <c r="M27" i="8"/>
  <c r="M62" i="8"/>
  <c r="I11" i="9"/>
  <c r="G51" i="9"/>
  <c r="H45" i="9"/>
  <c r="J38" i="9" s="1"/>
  <c r="N84" i="8"/>
  <c r="C65" i="9"/>
  <c r="N25" i="8"/>
  <c r="N37" i="8"/>
  <c r="B56" i="9"/>
  <c r="D16" i="9"/>
  <c r="M16" i="8"/>
  <c r="N21" i="8"/>
  <c r="C61" i="9"/>
  <c r="H71" i="9"/>
  <c r="N85" i="8"/>
  <c r="N23" i="8"/>
  <c r="C63" i="9"/>
  <c r="N28" i="8"/>
  <c r="C70" i="9"/>
  <c r="H50" i="9"/>
  <c r="N61" i="8"/>
  <c r="I38" i="9"/>
  <c r="M88" i="8"/>
  <c r="D12" i="9"/>
  <c r="M12" i="8"/>
  <c r="B52" i="9"/>
  <c r="C54" i="9"/>
  <c r="N14" i="8"/>
  <c r="I34" i="9"/>
  <c r="G45" i="9"/>
  <c r="F27" i="10" s="1"/>
  <c r="M84" i="8"/>
  <c r="N17" i="8"/>
  <c r="C57" i="9"/>
  <c r="H66" i="9"/>
  <c r="N91" i="8"/>
  <c r="D42" i="9"/>
  <c r="M44" i="8"/>
  <c r="B67" i="9"/>
  <c r="M26" i="8"/>
  <c r="D27" i="9"/>
  <c r="B68" i="9"/>
  <c r="H56" i="9"/>
  <c r="M93" i="8"/>
  <c r="I43" i="9"/>
  <c r="H61" i="9"/>
  <c r="D18" i="9"/>
  <c r="M18" i="8"/>
  <c r="B58" i="9"/>
  <c r="H70" i="9"/>
  <c r="N18" i="8"/>
  <c r="C58" i="9"/>
  <c r="M94" i="8"/>
  <c r="I44" i="9"/>
  <c r="B31" i="9"/>
  <c r="B17" i="10" s="1"/>
  <c r="B49" i="9"/>
  <c r="D9" i="9"/>
  <c r="M9" i="8"/>
  <c r="N41" i="8"/>
  <c r="M68" i="8"/>
  <c r="G58" i="9"/>
  <c r="M39" i="8"/>
  <c r="D37" i="9"/>
  <c r="D26" i="9"/>
  <c r="B55" i="9"/>
  <c r="M15" i="8"/>
  <c r="D15" i="9"/>
  <c r="D23" i="9"/>
  <c r="M23" i="8"/>
  <c r="B63" i="9"/>
  <c r="I29" i="9"/>
  <c r="G70" i="9"/>
  <c r="C67" i="9"/>
  <c r="H63" i="9"/>
  <c r="N44" i="8"/>
  <c r="I13" i="9"/>
  <c r="G53" i="9"/>
  <c r="M64" i="8"/>
  <c r="H67" i="9"/>
  <c r="N73" i="8"/>
  <c r="I28" i="9"/>
  <c r="M75" i="8"/>
  <c r="G69" i="9"/>
  <c r="G56" i="9"/>
  <c r="I16" i="9"/>
  <c r="N24" i="8"/>
  <c r="C64" i="9"/>
  <c r="G57" i="9"/>
  <c r="I17" i="9"/>
  <c r="M89" i="8"/>
  <c r="I39" i="9"/>
  <c r="J107" i="4"/>
  <c r="J115" i="4"/>
  <c r="J123" i="4"/>
  <c r="J122" i="4"/>
  <c r="J118" i="4"/>
  <c r="J8" i="4"/>
  <c r="J110" i="4"/>
  <c r="J76" i="4"/>
  <c r="J9" i="4"/>
  <c r="J65" i="4"/>
  <c r="J84" i="4"/>
  <c r="J111" i="4"/>
  <c r="J86" i="4"/>
  <c r="J97" i="4"/>
  <c r="J98" i="4"/>
  <c r="J119" i="4"/>
  <c r="J75" i="4"/>
  <c r="J77" i="4"/>
  <c r="J96" i="4"/>
  <c r="K21" i="10"/>
  <c r="H73" i="4"/>
  <c r="H25" i="10"/>
  <c r="G55" i="10"/>
  <c r="H134" i="4"/>
  <c r="H94" i="4"/>
  <c r="K42" i="10"/>
  <c r="G53" i="10"/>
  <c r="H28" i="4"/>
  <c r="H87" i="4"/>
  <c r="K12" i="10"/>
  <c r="K14" i="10"/>
  <c r="K23" i="10"/>
  <c r="H85" i="4"/>
  <c r="H44" i="10"/>
  <c r="H109" i="4"/>
  <c r="K44" i="10"/>
  <c r="K24" i="10"/>
  <c r="G46" i="10"/>
  <c r="H43" i="10"/>
  <c r="H30" i="4"/>
  <c r="H31" i="4"/>
  <c r="J10" i="10"/>
  <c r="D10" i="10"/>
  <c r="J24" i="10"/>
  <c r="D24" i="10"/>
  <c r="I25" i="4"/>
  <c r="B60" i="10"/>
  <c r="D38" i="10"/>
  <c r="J38" i="10"/>
  <c r="I35" i="4"/>
  <c r="F55" i="10"/>
  <c r="H33" i="10"/>
  <c r="D23" i="10"/>
  <c r="J23" i="10"/>
  <c r="H32" i="4"/>
  <c r="H132" i="4"/>
  <c r="J14" i="10"/>
  <c r="D14" i="10"/>
  <c r="I85"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3" i="4"/>
  <c r="I135" i="4"/>
  <c r="D22" i="10"/>
  <c r="J22" i="10"/>
  <c r="G54" i="10"/>
  <c r="J31" i="10"/>
  <c r="B53" i="10"/>
  <c r="D31" i="10"/>
  <c r="J15" i="10"/>
  <c r="D15" i="10"/>
  <c r="I94" i="4"/>
  <c r="H20" i="10"/>
  <c r="K22" i="10"/>
  <c r="K10" i="10"/>
  <c r="D44" i="10"/>
  <c r="J44" i="10"/>
  <c r="I109" i="4"/>
  <c r="C55" i="10"/>
  <c r="K33" i="10"/>
  <c r="J13" i="10"/>
  <c r="D13" i="10"/>
  <c r="K13" i="10"/>
  <c r="H33" i="4"/>
  <c r="C56" i="10"/>
  <c r="K56" i="10" s="1"/>
  <c r="K34" i="10"/>
  <c r="I117" i="4"/>
  <c r="F35" i="10"/>
  <c r="F52" i="10"/>
  <c r="H30" i="10"/>
  <c r="I133" i="4"/>
  <c r="I28" i="4"/>
  <c r="H31" i="10"/>
  <c r="F53" i="10"/>
  <c r="I87" i="4"/>
  <c r="J32" i="10"/>
  <c r="D32" i="10"/>
  <c r="B54" i="10"/>
  <c r="I64" i="4"/>
  <c r="J20" i="10"/>
  <c r="D20" i="10"/>
  <c r="B56" i="10"/>
  <c r="D34" i="10"/>
  <c r="J34" i="10"/>
  <c r="H64" i="4"/>
  <c r="H32" i="10"/>
  <c r="F54" i="10"/>
  <c r="I22" i="4"/>
  <c r="K41" i="10"/>
  <c r="C46" i="10"/>
  <c r="H117" i="4"/>
  <c r="H135" i="4"/>
  <c r="I134" i="4"/>
  <c r="H66" i="4"/>
  <c r="I66" i="4"/>
  <c r="I36" i="4"/>
  <c r="K43" i="10"/>
  <c r="I10" i="4"/>
  <c r="H133" i="4"/>
  <c r="H12" i="4"/>
  <c r="J26" i="10"/>
  <c r="L26" i="10" s="1"/>
  <c r="D26" i="10"/>
  <c r="I32" i="4"/>
  <c r="H9" i="10"/>
  <c r="J9" i="10"/>
  <c r="L9" i="10" s="1"/>
  <c r="J49" i="10"/>
  <c r="L49" i="10" s="1"/>
  <c r="D49" i="10"/>
  <c r="D21" i="10"/>
  <c r="J21" i="10"/>
  <c r="I37" i="4"/>
  <c r="I26" i="4"/>
  <c r="I34" i="4"/>
  <c r="B35" i="10"/>
  <c r="J30" i="10"/>
  <c r="B52" i="10"/>
  <c r="D30" i="10"/>
  <c r="I7" i="4"/>
  <c r="K60" i="10"/>
  <c r="K38" i="10"/>
  <c r="H13" i="10"/>
  <c r="G35" i="10"/>
  <c r="G52" i="10"/>
  <c r="I33" i="4"/>
  <c r="D12" i="10"/>
  <c r="J12" i="10"/>
  <c r="I12" i="4"/>
  <c r="D43" i="10"/>
  <c r="J43" i="10"/>
  <c r="I132" i="4"/>
  <c r="I11" i="4"/>
  <c r="K20" i="10"/>
  <c r="D25" i="10"/>
  <c r="J25" i="10"/>
  <c r="D41" i="10"/>
  <c r="J41" i="10"/>
  <c r="B46" i="10"/>
  <c r="K31" i="10"/>
  <c r="C53" i="10"/>
  <c r="M33" i="37" l="1"/>
  <c r="M33" i="18"/>
  <c r="M22" i="37"/>
  <c r="M22" i="18"/>
  <c r="M28" i="37"/>
  <c r="M28" i="18"/>
  <c r="M133" i="37"/>
  <c r="M35" i="37"/>
  <c r="M135" i="37"/>
  <c r="M64" i="37"/>
  <c r="M64" i="18"/>
  <c r="M109" i="37"/>
  <c r="M109" i="18"/>
  <c r="M10" i="37"/>
  <c r="M10" i="18"/>
  <c r="M73" i="37"/>
  <c r="M132" i="37"/>
  <c r="M34" i="37"/>
  <c r="M12" i="37"/>
  <c r="M12" i="18"/>
  <c r="M87" i="37"/>
  <c r="M87" i="18"/>
  <c r="M85" i="37"/>
  <c r="M85" i="18"/>
  <c r="M11" i="37"/>
  <c r="M11" i="18"/>
  <c r="M7" i="37"/>
  <c r="M7" i="18"/>
  <c r="M32" i="37"/>
  <c r="M32" i="18"/>
  <c r="M117" i="37"/>
  <c r="M117" i="18"/>
  <c r="M66" i="37"/>
  <c r="M66" i="18"/>
  <c r="M94" i="37"/>
  <c r="L24" i="10"/>
  <c r="L14" i="10"/>
  <c r="J73" i="4"/>
  <c r="J94" i="4"/>
  <c r="L15" i="10"/>
  <c r="D49" i="9"/>
  <c r="L42" i="10"/>
  <c r="J11" i="4"/>
  <c r="M11" i="13"/>
  <c r="M11" i="33"/>
  <c r="M11" i="23"/>
  <c r="M11" i="29"/>
  <c r="M11" i="35"/>
  <c r="J10" i="4"/>
  <c r="M10" i="20"/>
  <c r="M10" i="23"/>
  <c r="M10" i="13"/>
  <c r="M10" i="24"/>
  <c r="M10" i="35"/>
  <c r="M10" i="51"/>
  <c r="M10" i="29"/>
  <c r="M10" i="33"/>
  <c r="M66" i="20"/>
  <c r="M66" i="13"/>
  <c r="M66" i="27"/>
  <c r="M66" i="23"/>
  <c r="M66" i="29"/>
  <c r="M66" i="35"/>
  <c r="M66" i="33"/>
  <c r="M134" i="26"/>
  <c r="M134" i="23"/>
  <c r="M117" i="23"/>
  <c r="M117" i="20"/>
  <c r="M117" i="27"/>
  <c r="M117" i="13"/>
  <c r="M117" i="35"/>
  <c r="M117" i="29"/>
  <c r="M117" i="33"/>
  <c r="M109" i="23"/>
  <c r="M109" i="20"/>
  <c r="M109" i="27"/>
  <c r="M109" i="35"/>
  <c r="M109" i="29"/>
  <c r="M109" i="13"/>
  <c r="M109" i="33"/>
  <c r="J7" i="4"/>
  <c r="M7" i="19"/>
  <c r="M7" i="13"/>
  <c r="M7" i="23"/>
  <c r="M7" i="22"/>
  <c r="M7" i="25"/>
  <c r="M7" i="20"/>
  <c r="M7" i="24"/>
  <c r="M7" i="29"/>
  <c r="M7" i="51"/>
  <c r="M7" i="35"/>
  <c r="M7" i="33"/>
  <c r="J22" i="4"/>
  <c r="M22" i="20"/>
  <c r="M22" i="13"/>
  <c r="M22" i="24"/>
  <c r="M22" i="23"/>
  <c r="M22" i="29"/>
  <c r="M22" i="35"/>
  <c r="M22" i="33"/>
  <c r="M28" i="23"/>
  <c r="M28" i="13"/>
  <c r="M28" i="29"/>
  <c r="M28" i="35"/>
  <c r="M28" i="24"/>
  <c r="M28" i="20"/>
  <c r="M28" i="33"/>
  <c r="M135" i="23"/>
  <c r="M135" i="26"/>
  <c r="M85" i="13"/>
  <c r="M85" i="20"/>
  <c r="M85" i="23"/>
  <c r="M85" i="27"/>
  <c r="M85" i="33"/>
  <c r="M85" i="29"/>
  <c r="M85" i="35"/>
  <c r="J9" i="9"/>
  <c r="M33" i="13"/>
  <c r="M33" i="23"/>
  <c r="M33" i="29"/>
  <c r="M33" i="35"/>
  <c r="M33" i="33"/>
  <c r="M32" i="13"/>
  <c r="M32" i="23"/>
  <c r="M32" i="29"/>
  <c r="M32" i="35"/>
  <c r="M32" i="33"/>
  <c r="M64" i="13"/>
  <c r="M64" i="20"/>
  <c r="M64" i="27"/>
  <c r="M64" i="35"/>
  <c r="M64" i="33"/>
  <c r="M64" i="23"/>
  <c r="M64" i="29"/>
  <c r="M87" i="20"/>
  <c r="M87" i="13"/>
  <c r="M87" i="23"/>
  <c r="M87" i="27"/>
  <c r="M87" i="29"/>
  <c r="M87" i="35"/>
  <c r="M87" i="33"/>
  <c r="M94" i="33"/>
  <c r="M73" i="33"/>
  <c r="J35" i="4"/>
  <c r="M35" i="13"/>
  <c r="I69" i="9"/>
  <c r="M132" i="23"/>
  <c r="M132" i="26"/>
  <c r="M132" i="34"/>
  <c r="M12" i="13"/>
  <c r="M12" i="23"/>
  <c r="M12" i="29"/>
  <c r="M12" i="35"/>
  <c r="M12" i="33"/>
  <c r="J34" i="4"/>
  <c r="M34" i="13"/>
  <c r="L21" i="10"/>
  <c r="H53" i="10"/>
  <c r="M133" i="23"/>
  <c r="M133" i="13"/>
  <c r="M133" i="26"/>
  <c r="M133" i="34"/>
  <c r="L31" i="10"/>
  <c r="L22" i="10"/>
  <c r="L12" i="10"/>
  <c r="L10" i="10"/>
  <c r="I66" i="9"/>
  <c r="I64" i="9"/>
  <c r="I67" i="9"/>
  <c r="I60" i="9"/>
  <c r="I56" i="9"/>
  <c r="I53" i="9"/>
  <c r="I31" i="9"/>
  <c r="I50" i="9"/>
  <c r="D66" i="9"/>
  <c r="D45" i="9"/>
  <c r="D50" i="9"/>
  <c r="G17" i="10"/>
  <c r="E37" i="9"/>
  <c r="E41" i="9"/>
  <c r="E35" i="9"/>
  <c r="E36" i="9"/>
  <c r="E44" i="9"/>
  <c r="D31" i="9"/>
  <c r="E43" i="9"/>
  <c r="E40" i="9"/>
  <c r="E42" i="9"/>
  <c r="F17" i="10"/>
  <c r="J17" i="10" s="1"/>
  <c r="E39" i="9"/>
  <c r="E38" i="9"/>
  <c r="B27" i="10"/>
  <c r="J27" i="10" s="1"/>
  <c r="J34" i="9"/>
  <c r="E20" i="9"/>
  <c r="C72" i="9"/>
  <c r="E70" i="9" s="1"/>
  <c r="D70" i="9" s="1"/>
  <c r="E11" i="9"/>
  <c r="J40" i="9"/>
  <c r="E23" i="9"/>
  <c r="J12" i="9"/>
  <c r="E15" i="9"/>
  <c r="G27" i="10"/>
  <c r="H27" i="10" s="1"/>
  <c r="J26" i="9"/>
  <c r="E19" i="9"/>
  <c r="E13" i="9"/>
  <c r="J20" i="9"/>
  <c r="J14" i="9"/>
  <c r="H72" i="9"/>
  <c r="E29" i="9"/>
  <c r="E22" i="9"/>
  <c r="E17" i="9"/>
  <c r="E18" i="9"/>
  <c r="J10" i="9"/>
  <c r="J18" i="9"/>
  <c r="J30" i="9"/>
  <c r="J13" i="9"/>
  <c r="J11" i="9"/>
  <c r="J15" i="9"/>
  <c r="B72" i="9"/>
  <c r="E25" i="9"/>
  <c r="E9" i="9"/>
  <c r="E14" i="9"/>
  <c r="E10" i="9"/>
  <c r="C17" i="10"/>
  <c r="J27" i="9"/>
  <c r="C27" i="10"/>
  <c r="J22" i="9"/>
  <c r="J16" i="9"/>
  <c r="J19" i="9"/>
  <c r="J17" i="9"/>
  <c r="J25" i="9"/>
  <c r="E30" i="9"/>
  <c r="E12" i="9"/>
  <c r="E21" i="9"/>
  <c r="E24" i="9"/>
  <c r="E26" i="9"/>
  <c r="E27" i="9"/>
  <c r="E28" i="9"/>
  <c r="J23" i="9"/>
  <c r="J28" i="9"/>
  <c r="J29" i="9"/>
  <c r="J21" i="9"/>
  <c r="J41" i="9"/>
  <c r="J43" i="9"/>
  <c r="J42" i="9"/>
  <c r="G72" i="9"/>
  <c r="J35" i="9"/>
  <c r="J36" i="9"/>
  <c r="J39" i="9"/>
  <c r="I45" i="9"/>
  <c r="J37" i="9"/>
  <c r="J44" i="9"/>
  <c r="J117" i="4"/>
  <c r="J135" i="4"/>
  <c r="J133" i="4"/>
  <c r="J109" i="4"/>
  <c r="J12" i="4"/>
  <c r="J64" i="4"/>
  <c r="J33" i="4"/>
  <c r="J132" i="4"/>
  <c r="J32" i="4"/>
  <c r="J134" i="4"/>
  <c r="J66" i="4"/>
  <c r="J87" i="4"/>
  <c r="J85" i="4"/>
  <c r="J28" i="4"/>
  <c r="K53" i="10"/>
  <c r="K55" i="10"/>
  <c r="L44" i="10"/>
  <c r="L23" i="10"/>
  <c r="H55" i="10"/>
  <c r="L30" i="10"/>
  <c r="G57" i="10"/>
  <c r="L32" i="10"/>
  <c r="H54" i="10"/>
  <c r="L34" i="10"/>
  <c r="L43" i="10"/>
  <c r="K46" i="10"/>
  <c r="H46" i="10"/>
  <c r="L41" i="10"/>
  <c r="L13" i="10"/>
  <c r="L25" i="10"/>
  <c r="H29" i="4"/>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D17" i="10" l="1"/>
  <c r="J71" i="9"/>
  <c r="I71" i="9" s="1"/>
  <c r="L55" i="10"/>
  <c r="L53" i="10"/>
  <c r="J45" i="9"/>
  <c r="J31" i="9"/>
  <c r="I72" i="9"/>
  <c r="E45" i="9"/>
  <c r="D72" i="9"/>
  <c r="H17" i="10"/>
  <c r="E55" i="9"/>
  <c r="D55" i="9" s="1"/>
  <c r="E61" i="9"/>
  <c r="D61" i="9" s="1"/>
  <c r="E54" i="9"/>
  <c r="D54" i="9" s="1"/>
  <c r="E53" i="9"/>
  <c r="D53" i="9" s="1"/>
  <c r="J56" i="9"/>
  <c r="J55" i="9"/>
  <c r="I55" i="9" s="1"/>
  <c r="D27" i="10"/>
  <c r="E57" i="9"/>
  <c r="D57" i="9" s="1"/>
  <c r="E63" i="9"/>
  <c r="D63" i="9" s="1"/>
  <c r="E58" i="9"/>
  <c r="D58" i="9" s="1"/>
  <c r="E64" i="9"/>
  <c r="D64" i="9" s="1"/>
  <c r="K27" i="10"/>
  <c r="L27" i="10" s="1"/>
  <c r="J66" i="9"/>
  <c r="J63" i="9"/>
  <c r="I63" i="9" s="1"/>
  <c r="J52" i="9"/>
  <c r="I52" i="9" s="1"/>
  <c r="J59" i="9"/>
  <c r="I59" i="9" s="1"/>
  <c r="E59" i="9"/>
  <c r="D59" i="9" s="1"/>
  <c r="E51" i="9"/>
  <c r="D51" i="9" s="1"/>
  <c r="E50" i="9"/>
  <c r="E49" i="9"/>
  <c r="E66" i="9"/>
  <c r="E71" i="9"/>
  <c r="D71" i="9" s="1"/>
  <c r="E68" i="9"/>
  <c r="D68" i="9" s="1"/>
  <c r="E62" i="9"/>
  <c r="D62" i="9" s="1"/>
  <c r="K17" i="10"/>
  <c r="J62" i="9"/>
  <c r="I62" i="9" s="1"/>
  <c r="J51" i="9"/>
  <c r="I51" i="9" s="1"/>
  <c r="J57" i="9"/>
  <c r="I57" i="9" s="1"/>
  <c r="J64" i="9"/>
  <c r="J58" i="9"/>
  <c r="I58" i="9" s="1"/>
  <c r="J65" i="9"/>
  <c r="I65" i="9" s="1"/>
  <c r="J53" i="9"/>
  <c r="J60" i="9"/>
  <c r="J70" i="9"/>
  <c r="I70" i="9" s="1"/>
  <c r="J50" i="9"/>
  <c r="J61" i="9"/>
  <c r="I61" i="9" s="1"/>
  <c r="J54" i="9"/>
  <c r="I54" i="9" s="1"/>
  <c r="J68" i="9"/>
  <c r="I68" i="9" s="1"/>
  <c r="J69" i="9"/>
  <c r="J49" i="9"/>
  <c r="J67" i="9"/>
  <c r="E60" i="9"/>
  <c r="D60" i="9" s="1"/>
  <c r="E65" i="9"/>
  <c r="D65" i="9" s="1"/>
  <c r="E52" i="9"/>
  <c r="D52" i="9" s="1"/>
  <c r="E56" i="9"/>
  <c r="D56" i="9" s="1"/>
  <c r="E67" i="9"/>
  <c r="D67" i="9" s="1"/>
  <c r="E69" i="9"/>
  <c r="D69" i="9" s="1"/>
  <c r="E31" i="9"/>
  <c r="K57" i="10"/>
  <c r="H57" i="10"/>
  <c r="L46" i="10"/>
  <c r="L35" i="10"/>
  <c r="L54" i="10"/>
  <c r="J57" i="10"/>
  <c r="D57" i="10"/>
  <c r="L52" i="10"/>
  <c r="L17" i="10" l="1"/>
  <c r="J72" i="9"/>
  <c r="E72" i="9"/>
  <c r="L57" i="10"/>
</calcChain>
</file>

<file path=xl/connections.xml><?xml version="1.0" encoding="utf-8"?>
<connections xmlns="http://schemas.openxmlformats.org/spreadsheetml/2006/main">
  <connection id="1"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<sst xmlns="http://schemas.openxmlformats.org/spreadsheetml/2006/main" count="5622" uniqueCount="406">
  <si>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</si>
  <si>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</si>
  <si>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</si>
  <si>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</si>
  <si>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</si>
  <si>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</si>
  <si>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</si>
  <si>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</si>
  <si>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</si>
  <si>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</si>
  <si>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</si>
  <si>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</si>
  <si>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</si>
  <si>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</si>
  <si>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</si>
  <si>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</si>
  <si>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</si>
  <si>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</si>
  <si>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</si>
  <si>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</si>
  <si>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</si>
  <si>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</si>
  <si>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</si>
  <si>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t>Livrenter, IPA og IPS er individuelle pensjonsspareavtaler etter skattereglene (kun i årsstatistikken / 4.kvartal).</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</si>
  <si>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</si>
  <si>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</si>
  <si>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</si>
  <si>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</si>
  <si>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</si>
  <si>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</si>
  <si>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</si>
  <si>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</si>
  <si>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</si>
  <si>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</si>
  <si>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</si>
  <si>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</si>
  <si>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</si>
  <si>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</si>
  <si>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</si>
  <si>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</si>
  <si>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</si>
  <si>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</si>
  <si>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</si>
  <si>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</si>
  <si>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</si>
  <si>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</si>
  <si>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</si>
  <si>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</si>
  <si>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</si>
  <si>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</si>
  <si>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</si>
  <si>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</si>
  <si>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</si>
  <si>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</si>
  <si>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</si>
  <si>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</si>
  <si>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</si>
  <si>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</si>
  <si>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</si>
  <si>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</si>
  <si>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</si>
  <si>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</si>
  <si>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</si>
  <si>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</si>
  <si>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</si>
  <si>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</si>
  <si>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</si>
  <si>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</si>
  <si>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</si>
  <si>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</si>
  <si>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</si>
  <si>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</si>
  <si>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</si>
  <si>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</si>
  <si>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</si>
  <si>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</si>
  <si>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</si>
  <si>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Silver</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</si>
  <si>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</si>
  <si>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</si>
  <si>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</si>
  <si>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</si>
  <si>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</si>
  <si>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</si>
  <si>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</si>
  <si>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</si>
  <si>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r>
      <t>Forsikringsforpliktelser</t>
    </r>
    <r>
      <rPr>
        <sz val="14"/>
        <rFont val="Times New Roman"/>
        <family val="1"/>
      </rPr>
      <t xml:space="preserve"> </t>
    </r>
    <r>
      <rPr>
        <vertAlign val="superscript"/>
        <sz val="14"/>
        <rFont val="Times New Roman"/>
        <family val="1"/>
      </rPr>
      <t>9)</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</si>
  <si>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</si>
  <si>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</si>
  <si>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</si>
  <si>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</si>
  <si>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</si>
  <si>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</si>
  <si>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</si>
  <si>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</si>
  <si>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</si>
  <si>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</si>
  <si>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</si>
  <si>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</si>
  <si>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</si>
  <si>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</si>
  <si>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</si>
  <si>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</si>
  <si>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</si>
  <si>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</si>
  <si>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</si>
  <si>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Silver Pensjonsforsikring AS</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</si>
  <si>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</si>
  <si>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</si>
  <si>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</si>
  <si>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</si>
  <si>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</si>
  <si>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</si>
  <si>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</si>
  <si>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</si>
  <si>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</si>
  <si>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</si>
  <si>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</si>
  <si>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</si>
  <si>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</si>
  <si>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</si>
  <si>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</si>
  <si>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</si>
  <si>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</si>
  <si>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</si>
  <si>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</si>
  <si>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</si>
  <si>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</si>
  <si>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</si>
  <si>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</si>
  <si>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</si>
  <si>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</si>
  <si>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</si>
  <si>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</si>
  <si>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</si>
  <si>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ACE European Group Ltd</t>
  </si>
  <si>
    <t>DNB Livsforsikring ASA</t>
  </si>
  <si>
    <t>Eika Gruppen AS</t>
  </si>
  <si>
    <t>Frende Livsforsikring AS</t>
  </si>
  <si>
    <t>Frende Skadeforsikring AS</t>
  </si>
  <si>
    <t>Gjensidige Forsikring ASA</t>
  </si>
  <si>
    <t>Gjensidige Pensjon og Sparing</t>
  </si>
  <si>
    <t>If Skadeforsikring nuf</t>
  </si>
  <si>
    <t>NEMI Forsikring AS</t>
  </si>
  <si>
    <t>Livsforsikringsselskapet Nordea Liv Norge AS</t>
  </si>
  <si>
    <t>Silver Pensjonsforsikring  AS</t>
  </si>
  <si>
    <t>Telenor Forsikring AS</t>
  </si>
  <si>
    <t>SpareBank 1 Forsikring AS</t>
  </si>
  <si>
    <t>Storebrand ASA</t>
  </si>
  <si>
    <t>KLP Skadeforsikring</t>
  </si>
  <si>
    <t>Selskap</t>
  </si>
  <si>
    <t>Tabell 1.3 Hovedtall</t>
  </si>
  <si>
    <t>Aktivaposter (aggregert)</t>
  </si>
  <si>
    <t>31.03.</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</si>
  <si>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</si>
  <si>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</si>
  <si>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</si>
  <si>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</si>
  <si>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</si>
  <si>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</si>
  <si>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</si>
  <si>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</si>
  <si>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</si>
  <si>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</si>
  <si>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</si>
  <si>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</si>
  <si>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</si>
  <si>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</si>
  <si>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</si>
  <si>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</si>
  <si>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</si>
  <si>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</si>
  <si>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</si>
  <si>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</si>
  <si>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</si>
  <si>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</si>
  <si>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</si>
  <si>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</si>
  <si>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</si>
  <si>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t>Pensjonsforsikring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</si>
  <si>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</si>
  <si>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</si>
  <si>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</si>
  <si>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</si>
  <si>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</si>
  <si>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</si>
  <si>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</si>
  <si>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</si>
  <si>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</si>
  <si>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</si>
  <si>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</si>
  <si>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</si>
  <si>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</si>
  <si>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</si>
  <si>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</si>
  <si>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</si>
  <si>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</si>
  <si>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</si>
  <si>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</si>
  <si>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</si>
  <si>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</si>
  <si>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</si>
  <si>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</si>
  <si>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</si>
  <si>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</si>
  <si>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</si>
  <si>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</si>
  <si>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</si>
  <si>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</si>
  <si>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</si>
  <si>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</si>
  <si>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</si>
  <si>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</si>
  <si>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</si>
  <si>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</si>
  <si>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</si>
  <si>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</si>
  <si>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</si>
  <si>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</si>
  <si>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</si>
  <si>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</si>
  <si>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</si>
  <si>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</si>
  <si>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</si>
  <si>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</si>
  <si>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</si>
  <si>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</si>
  <si>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</si>
  <si>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</si>
  <si>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</si>
  <si>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</si>
  <si>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</si>
  <si>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</si>
  <si>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</si>
  <si>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</si>
  <si>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</si>
  <si>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</si>
  <si>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13.1 Premiereserve</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</si>
  <si>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</si>
  <si>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</si>
  <si>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</si>
  <si>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</si>
  <si>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</si>
  <si>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 xml:space="preserve">    14.1 Premiereserve</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</si>
  <si>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</si>
  <si>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</si>
  <si>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</si>
  <si>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</si>
  <si>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</si>
  <si>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</si>
  <si>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</si>
  <si>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</si>
  <si>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</si>
  <si>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</si>
  <si>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</si>
  <si>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</si>
  <si>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</si>
  <si>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</si>
  <si>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</si>
  <si>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</si>
  <si>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</si>
  <si>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</si>
  <si>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</si>
  <si>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</si>
  <si>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</si>
  <si>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</si>
  <si>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</si>
  <si>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</si>
  <si>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</si>
  <si>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</si>
  <si>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</si>
  <si>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</si>
  <si>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</si>
  <si>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</si>
  <si>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</si>
  <si>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</si>
  <si>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</si>
  <si>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</si>
  <si>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</si>
  <si>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</si>
  <si>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</si>
  <si>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</si>
  <si>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</si>
  <si>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</si>
  <si>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</si>
  <si>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</si>
  <si>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</si>
  <si>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</si>
  <si>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</si>
  <si>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</si>
  <si>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</si>
  <si>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</si>
  <si>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</si>
  <si>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</si>
  <si>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</si>
  <si>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</si>
  <si>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</si>
  <si>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</si>
  <si>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</si>
  <si>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</si>
  <si>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</si>
  <si>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</si>
  <si>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</si>
  <si>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</si>
  <si>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</si>
  <si>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</si>
  <si>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</si>
  <si>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</si>
  <si>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</si>
  <si>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</si>
  <si>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</si>
  <si>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</si>
  <si>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</si>
  <si>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</si>
  <si>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</si>
  <si>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</si>
  <si>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</si>
  <si>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</si>
  <si>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</si>
  <si>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</si>
  <si>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</si>
  <si>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</si>
  <si>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</si>
  <si>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</si>
  <si>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</si>
  <si>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</si>
  <si>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</si>
  <si>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</si>
  <si>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</si>
  <si>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</si>
  <si>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</si>
  <si>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</si>
  <si>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</si>
  <si>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</si>
  <si>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</si>
  <si>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</si>
  <si>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Avkastningstall (%)</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</si>
  <si>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</si>
  <si>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</si>
  <si>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</si>
  <si>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</si>
  <si>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</si>
  <si>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</si>
  <si>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</si>
  <si>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</si>
  <si>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Figur 1  Brutto forfalt premie livprodukter  -  produkter uten investeringsvalg pr. 31.03.</t>
  </si>
  <si>
    <t>Figur 2  Brutto forfalt premie livprodukter  -  produkter med investeringsvalg pr. 31.03.</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</si>
  <si>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</si>
  <si>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</si>
  <si>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</si>
  <si>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Kursreguleringsfond</t>
  </si>
  <si>
    <t>Mer/mindre-verdier</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</si>
  <si>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</si>
  <si>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</si>
  <si>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</si>
  <si>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</si>
  <si>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 xml:space="preserve">    13.4 Premiefond, innskuddsfond og pensjonistenes overskuddsfond</t>
  </si>
  <si>
    <t xml:space="preserve">    13.5 Andre tekniske avsetninger for skadeforsikringsvirksomheten</t>
  </si>
  <si>
    <t xml:space="preserve">    14.2 Tilleggsavsetninger</t>
  </si>
  <si>
    <t xml:space="preserve">    14.3 Premiefond, innskuddsfond og pensjonistenes overskuddsfond</t>
  </si>
  <si>
    <t xml:space="preserve">    5.2 Overføring av premieres., tilleggsavsetn. til andre selskap/kasser</t>
  </si>
  <si>
    <t>Figur 3  Forsikringsforpliktelser i livsforsikring  -  produkter uten investeringsvalg pr. 31.03.</t>
  </si>
  <si>
    <t>Figur 4  Forsikringsforpliktelser i livsforsikring -  produkter med investeringsvalg pr. 31.03.</t>
  </si>
  <si>
    <t>Figur 5  Netto tilflytting livprodukter  -  produkter uten investeringsvalg pr. 31.03.</t>
  </si>
  <si>
    <t>Figur 6  Netto tilflytting livprodukter  -  produkter med investeringsvalg pr. 31.03.</t>
  </si>
  <si>
    <t>31.3.2016</t>
  </si>
  <si>
    <t>31.3.2017</t>
  </si>
  <si>
    <t>Brutto forfalt premie tilsvarer post 1.1 i resultatregnskapet, jf. forskrift til årsregnskap for livsforsikringsfortak.</t>
  </si>
  <si>
    <t>Overførte reserver til andre tilsvarer post 5.2 i resultatregnskapet.</t>
  </si>
  <si>
    <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</si>
  <si>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</si>
  <si>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</si>
  <si>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</si>
  <si>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</si>
  <si>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</si>
  <si>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t>
    </r>
    <r>
      <rPr>
        <vertAlign val="superscript"/>
        <sz val="10"/>
        <rFont val="Times New Roman"/>
        <family val="1"/>
      </rPr>
      <t>10</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</si>
  <si>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</si>
  <si>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</si>
  <si>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</si>
  <si>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</si>
  <si>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</si>
  <si>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</si>
  <si>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</si>
  <si>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</si>
  <si>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</si>
  <si>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</si>
  <si>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13,14</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</si>
  <si>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</si>
  <si>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</si>
  <si>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</si>
  <si>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</si>
  <si>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</si>
  <si>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</si>
  <si>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fripoliser </t>
    </r>
    <r>
      <rPr>
        <vertAlign val="superscript"/>
        <sz val="10"/>
        <rFont val="Times New Roman"/>
        <family val="1"/>
      </rPr>
      <t>14</t>
    </r>
  </si>
  <si>
    <r>
      <t xml:space="preserve">Brutto forfalt premie </t>
    </r>
    <r>
      <rPr>
        <b/>
        <vertAlign val="superscript"/>
        <sz val="10"/>
        <rFont val="Times New Roman"/>
        <family val="1"/>
      </rPr>
      <t>1, 15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</si>
  <si>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</si>
  <si>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</si>
  <si>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Forsikringsforpliktelser </t>
    </r>
    <r>
      <rPr>
        <b/>
        <vertAlign val="superscript"/>
        <sz val="10"/>
        <rFont val="Times New Roman"/>
        <family val="1"/>
      </rPr>
      <t>4, 15</t>
    </r>
  </si>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</sst>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
    <numFmt numFmtId="165" formatCode="_ * #,##0_ ;_ * \-#,##0_ ;_ * &quot;-&quot;??_ ;_ @_ "/>
    <numFmt numFmtId="166" formatCode="dd/mm/yy;@"/>
    <numFmt numFmtId="167" formatCode="0;\-0;;@"/>
    <numFmt numFmtId="168" formatCode="0.0"/>
    <numFmt numFmtId="169" formatCode="#,##0_ ;\-#,##0\ "/>
    <numFmt numFmtId="170" formatCode="_ * #,##0_ ;_ * \-#,##0_ ;_ * &quot;&quot;??_ ;_ @_ "/>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rgb="FFFFFF00"/>
        <bgColor indexed="64"/>
      </patternFill>
    </fill>
    <fill>
      <patternFill patternType="solid">
        <fgColor indexed="9"/>
        <bgColor indexed="9"/>
      </patternFill>
    </fill>
    <fill>
      <patternFill patternType="solid">
        <fgColor theme="4" tint="0.79995117038483843"/>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47">
    <xf numFmtId="0" fontId="0" fillId="0" borderId="0"/>
    <xf numFmtId="0" fontId="19" fillId="0" borderId="0"/>
    <xf numFmtId="43"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0" fontId="10" fillId="0" borderId="0"/>
    <xf numFmtId="0" fontId="19" fillId="0" borderId="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25" fillId="0" borderId="0" applyFont="0" applyFill="0" applyBorder="0" applyAlignment="0" applyProtection="0"/>
    <xf numFmtId="0" fontId="10"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0" fontId="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7" borderId="0" applyNumberFormat="0" applyBorder="0" applyAlignment="0" applyProtection="0"/>
    <xf numFmtId="0" fontId="14" fillId="0" borderId="0"/>
    <xf numFmtId="170" fontId="15" fillId="0" borderId="7" applyFont="0" applyFill="0" applyBorder="0" applyAlignment="0" applyProtection="0">
      <alignment horizontal="right"/>
    </xf>
  </cellStyleXfs>
  <cellXfs count="711">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4"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4" fontId="15" fillId="3" borderId="5" xfId="1" applyNumberFormat="1" applyFont="1" applyFill="1" applyBorder="1" applyAlignment="1">
      <alignment horizontal="right"/>
    </xf>
    <xf numFmtId="0" fontId="17" fillId="0" borderId="6" xfId="1" applyFont="1" applyBorder="1"/>
    <xf numFmtId="164"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14" fontId="16" fillId="0" borderId="4" xfId="1" applyNumberFormat="1" applyFont="1" applyBorder="1" applyAlignment="1">
      <alignment horizontal="center"/>
    </xf>
    <xf numFmtId="0" fontId="17" fillId="0" borderId="3" xfId="1" applyFont="1" applyBorder="1"/>
    <xf numFmtId="164" fontId="17" fillId="3" borderId="6" xfId="1" applyNumberFormat="1" applyFont="1" applyFill="1" applyBorder="1" applyAlignment="1">
      <alignment horizontal="right"/>
    </xf>
    <xf numFmtId="164" fontId="17" fillId="3" borderId="3" xfId="1" applyNumberFormat="1" applyFont="1" applyFill="1" applyBorder="1" applyAlignment="1">
      <alignment horizontal="right"/>
    </xf>
    <xf numFmtId="164" fontId="15" fillId="3" borderId="3" xfId="1" applyNumberFormat="1" applyFont="1" applyFill="1" applyBorder="1" applyAlignment="1">
      <alignment horizontal="right"/>
    </xf>
    <xf numFmtId="164" fontId="17" fillId="0" borderId="0" xfId="1" applyNumberFormat="1" applyFont="1" applyBorder="1"/>
    <xf numFmtId="3" fontId="17" fillId="0" borderId="0" xfId="1" applyNumberFormat="1" applyFont="1" applyBorder="1"/>
    <xf numFmtId="164"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4"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4"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4"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6" fontId="45" fillId="0" borderId="7" xfId="0" applyNumberFormat="1" applyFont="1" applyBorder="1" applyAlignment="1">
      <alignment horizontal="left"/>
    </xf>
    <xf numFmtId="0" fontId="45" fillId="0" borderId="2" xfId="0" applyFont="1" applyBorder="1" applyAlignment="1">
      <alignment horizontal="center"/>
    </xf>
    <xf numFmtId="166"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6"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30" fillId="0" borderId="0"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4" xfId="0" applyFont="1" applyBorder="1" applyAlignment="1">
      <alignment horizontal="center"/>
    </xf>
    <xf numFmtId="0" fontId="13" fillId="0" borderId="3" xfId="0" applyFont="1" applyBorder="1" applyAlignment="1">
      <alignment horizontal="center"/>
    </xf>
    <xf numFmtId="3" fontId="17" fillId="2" borderId="3" xfId="1" applyNumberFormat="1" applyFont="1" applyFill="1" applyBorder="1" applyAlignment="1">
      <alignment horizontal="right"/>
    </xf>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6"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5" fillId="0" borderId="0" xfId="0" applyNumberFormat="1" applyFont="1" applyBorder="1"/>
    <xf numFmtId="3" fontId="17" fillId="0" borderId="0"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45" fillId="0" borderId="2" xfId="0" applyNumberFormat="1" applyFont="1" applyBorder="1"/>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14" fontId="16" fillId="0" borderId="1" xfId="1" applyNumberFormat="1" applyFont="1" applyBorder="1" applyAlignment="1">
      <alignment horizontal="center"/>
    </xf>
    <xf numFmtId="14" fontId="16" fillId="0" borderId="7" xfId="1" applyNumberFormat="1" applyFont="1" applyBorder="1" applyAlignment="1">
      <alignment horizontal="center"/>
    </xf>
    <xf numFmtId="14" fontId="16" fillId="0" borderId="15" xfId="1" applyNumberFormat="1" applyFont="1" applyBorder="1" applyAlignment="1">
      <alignment horizontal="center"/>
    </xf>
    <xf numFmtId="0" fontId="17" fillId="0" borderId="5" xfId="1" applyFont="1" applyFill="1" applyBorder="1"/>
    <xf numFmtId="0" fontId="17" fillId="0" borderId="9" xfId="1" applyFont="1" applyFill="1" applyBorder="1"/>
    <xf numFmtId="167" fontId="17" fillId="0" borderId="0" xfId="1" applyNumberFormat="1" applyFont="1" applyFill="1" applyBorder="1" applyAlignment="1">
      <alignment horizontal="center"/>
    </xf>
    <xf numFmtId="167" fontId="17" fillId="3" borderId="3" xfId="1" applyNumberFormat="1" applyFont="1" applyFill="1" applyBorder="1" applyAlignment="1">
      <alignment horizontal="right"/>
    </xf>
    <xf numFmtId="167"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6" fontId="15" fillId="0" borderId="4" xfId="0" applyNumberFormat="1" applyFont="1" applyBorder="1" applyAlignment="1">
      <alignment horizontal="center"/>
    </xf>
    <xf numFmtId="166" fontId="15" fillId="0" borderId="11" xfId="0" applyNumberFormat="1" applyFont="1" applyBorder="1" applyAlignment="1">
      <alignment horizontal="center"/>
    </xf>
    <xf numFmtId="0" fontId="15" fillId="0" borderId="5" xfId="0" applyFont="1" applyBorder="1" applyAlignment="1">
      <alignment horizontal="center"/>
    </xf>
    <xf numFmtId="164" fontId="45" fillId="0" borderId="4" xfId="0" applyNumberFormat="1" applyFont="1" applyBorder="1" applyAlignment="1">
      <alignment horizontal="right"/>
    </xf>
    <xf numFmtId="164" fontId="45" fillId="0" borderId="3" xfId="0" applyNumberFormat="1" applyFont="1" applyBorder="1" applyAlignment="1">
      <alignment horizontal="right"/>
    </xf>
    <xf numFmtId="164" fontId="30" fillId="0" borderId="4" xfId="0" applyNumberFormat="1" applyFont="1" applyBorder="1" applyAlignment="1">
      <alignment horizontal="right"/>
    </xf>
    <xf numFmtId="164" fontId="30" fillId="0" borderId="3" xfId="0" applyNumberFormat="1" applyFont="1" applyBorder="1" applyAlignment="1">
      <alignment horizontal="right"/>
    </xf>
    <xf numFmtId="164"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4" fontId="30" fillId="0" borderId="11" xfId="0" applyNumberFormat="1" applyFont="1" applyBorder="1" applyAlignment="1">
      <alignment horizontal="right"/>
    </xf>
    <xf numFmtId="164"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42" fillId="8" borderId="0" xfId="0" applyFont="1" applyFill="1"/>
    <xf numFmtId="0" fontId="65"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6" fillId="0" borderId="4" xfId="1" applyNumberFormat="1" applyFont="1" applyFill="1" applyBorder="1" applyAlignment="1">
      <alignment horizontal="right"/>
    </xf>
    <xf numFmtId="3" fontId="66" fillId="0" borderId="3" xfId="1" applyNumberFormat="1" applyFont="1" applyFill="1" applyBorder="1" applyAlignment="1">
      <alignment horizontal="right"/>
    </xf>
    <xf numFmtId="3" fontId="66" fillId="0" borderId="11" xfId="1" applyNumberFormat="1" applyFont="1" applyFill="1" applyBorder="1" applyAlignment="1">
      <alignment horizontal="right"/>
    </xf>
    <xf numFmtId="3" fontId="66"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2" borderId="0" xfId="1" applyNumberFormat="1" applyFont="1" applyFill="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4" xfId="1" quotePrefix="1" applyNumberFormat="1" applyFont="1" applyFill="1" applyBorder="1" applyAlignment="1">
      <alignment horizontal="right"/>
    </xf>
    <xf numFmtId="3" fontId="15" fillId="0" borderId="2" xfId="1" quotePrefix="1" applyNumberFormat="1" applyFont="1" applyFill="1" applyBorder="1" applyAlignment="1">
      <alignment horizontal="right"/>
    </xf>
    <xf numFmtId="0" fontId="55"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0" fontId="45" fillId="2" borderId="3" xfId="0" applyFont="1" applyFill="1" applyBorder="1"/>
    <xf numFmtId="0" fontId="30" fillId="2" borderId="3" xfId="0" applyFont="1" applyFill="1" applyBorder="1"/>
    <xf numFmtId="3" fontId="30" fillId="2" borderId="3" xfId="0" applyNumberFormat="1" applyFont="1" applyFill="1" applyBorder="1"/>
    <xf numFmtId="1" fontId="30" fillId="2" borderId="3" xfId="0" applyNumberFormat="1" applyFont="1" applyFill="1" applyBorder="1"/>
    <xf numFmtId="0" fontId="45" fillId="2" borderId="6" xfId="0" applyFont="1" applyFill="1" applyBorder="1"/>
    <xf numFmtId="1" fontId="30" fillId="2" borderId="6" xfId="0" applyNumberFormat="1" applyFont="1" applyFill="1" applyBorder="1"/>
    <xf numFmtId="0" fontId="30" fillId="2" borderId="6" xfId="0" applyFont="1" applyFill="1" applyBorder="1"/>
    <xf numFmtId="3" fontId="30" fillId="2" borderId="6" xfId="0" applyNumberFormat="1" applyFont="1" applyFill="1" applyBorder="1"/>
    <xf numFmtId="3" fontId="30" fillId="4" borderId="3" xfId="0" applyNumberFormat="1" applyFont="1" applyFill="1" applyBorder="1" applyAlignment="1" applyProtection="1">
      <alignment horizontal="right"/>
      <protection locked="0"/>
    </xf>
    <xf numFmtId="0" fontId="67" fillId="0" borderId="0" xfId="0" applyFont="1" applyAlignment="1">
      <alignment horizontal="left" vertical="center" readingOrder="1"/>
    </xf>
    <xf numFmtId="0" fontId="17" fillId="0" borderId="0" xfId="1" applyFont="1" applyFill="1" applyBorder="1" applyAlignment="1">
      <alignment horizontal="left"/>
    </xf>
    <xf numFmtId="0" fontId="69" fillId="0" borderId="0" xfId="1" applyFont="1" applyFill="1" applyAlignment="1">
      <alignment horizontal="left"/>
    </xf>
    <xf numFmtId="0" fontId="18" fillId="0" borderId="0" xfId="1" applyFont="1" applyFill="1"/>
    <xf numFmtId="0" fontId="42" fillId="8" borderId="0" xfId="3" applyFont="1" applyFill="1" applyAlignment="1" applyProtection="1"/>
    <xf numFmtId="0" fontId="63" fillId="0" borderId="0" xfId="0" applyFont="1" applyFill="1"/>
    <xf numFmtId="0" fontId="64"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1" fillId="0" borderId="0" xfId="1" applyFont="1" applyBorder="1" applyAlignment="1">
      <alignment horizontal="left"/>
    </xf>
    <xf numFmtId="3" fontId="66" fillId="0" borderId="2" xfId="1" applyNumberFormat="1" applyFont="1" applyFill="1" applyBorder="1" applyAlignment="1">
      <alignment horizontal="right"/>
    </xf>
    <xf numFmtId="3" fontId="58" fillId="0" borderId="2" xfId="1" applyNumberFormat="1" applyFont="1" applyFill="1" applyBorder="1" applyAlignment="1">
      <alignment horizontal="right"/>
    </xf>
    <xf numFmtId="0" fontId="70" fillId="0" borderId="0" xfId="0" applyFont="1" applyFill="1" applyAlignment="1">
      <alignment horizontal="left" vertical="center" readingOrder="1"/>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4" xfId="1" applyNumberFormat="1" applyFont="1" applyFill="1" applyBorder="1" applyAlignment="1">
      <alignment horizontal="center"/>
    </xf>
    <xf numFmtId="170" fontId="15" fillId="0" borderId="7" xfId="846" applyFont="1" applyFill="1" applyBorder="1" applyAlignment="1">
      <alignment horizontal="right"/>
    </xf>
    <xf numFmtId="170" fontId="15" fillId="0" borderId="1" xfId="846" applyFont="1" applyFill="1" applyBorder="1" applyAlignment="1">
      <alignment horizontal="right"/>
    </xf>
    <xf numFmtId="170" fontId="17" fillId="0" borderId="3" xfId="846" applyFont="1" applyFill="1" applyBorder="1" applyAlignment="1">
      <alignment horizontal="right"/>
    </xf>
    <xf numFmtId="170" fontId="17" fillId="0" borderId="4" xfId="846" applyFont="1" applyFill="1" applyBorder="1" applyAlignment="1">
      <alignment horizontal="right"/>
    </xf>
    <xf numFmtId="170" fontId="15" fillId="0" borderId="3" xfId="846" applyFont="1" applyFill="1" applyBorder="1" applyAlignment="1">
      <alignment horizontal="right"/>
    </xf>
    <xf numFmtId="170" fontId="15" fillId="0" borderId="4" xfId="846" applyFont="1" applyFill="1" applyBorder="1" applyAlignment="1">
      <alignment horizontal="right"/>
    </xf>
    <xf numFmtId="170" fontId="15" fillId="0" borderId="6" xfId="846" applyFont="1" applyFill="1" applyBorder="1" applyAlignment="1">
      <alignment horizontal="right"/>
    </xf>
    <xf numFmtId="170" fontId="15" fillId="0" borderId="11" xfId="846" applyFont="1" applyFill="1" applyBorder="1" applyAlignment="1">
      <alignment horizontal="right"/>
    </xf>
    <xf numFmtId="170" fontId="17" fillId="3" borderId="7" xfId="846" applyFont="1" applyFill="1" applyBorder="1" applyAlignment="1">
      <alignment horizontal="right"/>
    </xf>
    <xf numFmtId="170" fontId="15" fillId="0" borderId="2" xfId="846" applyFont="1" applyFill="1" applyBorder="1" applyAlignment="1">
      <alignment horizontal="right"/>
    </xf>
    <xf numFmtId="170" fontId="17" fillId="3" borderId="3" xfId="846" applyFont="1" applyFill="1" applyBorder="1" applyAlignment="1">
      <alignment horizontal="right"/>
    </xf>
    <xf numFmtId="170" fontId="17" fillId="0" borderId="2" xfId="846" applyFont="1" applyFill="1" applyBorder="1" applyAlignment="1">
      <alignment horizontal="right"/>
    </xf>
    <xf numFmtId="170" fontId="17" fillId="3" borderId="6" xfId="846" applyFont="1" applyFill="1" applyBorder="1" applyAlignment="1">
      <alignment horizontal="right"/>
    </xf>
    <xf numFmtId="170" fontId="15" fillId="0" borderId="5" xfId="846" applyFont="1" applyFill="1" applyBorder="1" applyAlignment="1">
      <alignment horizontal="right"/>
    </xf>
    <xf numFmtId="170" fontId="15" fillId="0" borderId="15" xfId="846" applyFont="1" applyFill="1" applyBorder="1" applyAlignment="1">
      <alignment horizontal="right"/>
    </xf>
    <xf numFmtId="170" fontId="17" fillId="0" borderId="6" xfId="846" applyFont="1" applyFill="1" applyBorder="1" applyAlignment="1">
      <alignment horizontal="right"/>
    </xf>
    <xf numFmtId="170" fontId="17" fillId="0" borderId="11" xfId="846" applyFont="1" applyFill="1" applyBorder="1" applyAlignment="1">
      <alignment horizontal="right"/>
    </xf>
    <xf numFmtId="170" fontId="66" fillId="0" borderId="2" xfId="846" applyFont="1" applyFill="1" applyBorder="1" applyAlignment="1">
      <alignment horizontal="right"/>
    </xf>
    <xf numFmtId="170" fontId="17" fillId="0" borderId="0" xfId="846" applyFont="1" applyFill="1" applyBorder="1" applyAlignment="1">
      <alignment horizontal="right"/>
    </xf>
    <xf numFmtId="170" fontId="22" fillId="0" borderId="2" xfId="846" applyFont="1" applyFill="1" applyBorder="1" applyAlignment="1">
      <alignment horizontal="right"/>
    </xf>
    <xf numFmtId="170" fontId="22" fillId="0" borderId="0" xfId="846" applyFont="1" applyFill="1" applyBorder="1" applyAlignment="1">
      <alignment horizontal="right"/>
    </xf>
    <xf numFmtId="170" fontId="15" fillId="0" borderId="0" xfId="846" applyFont="1" applyFill="1" applyBorder="1" applyAlignment="1">
      <alignment horizontal="right"/>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0" fontId="41" fillId="0" borderId="0" xfId="7" applyFont="1" applyFill="1"/>
    <xf numFmtId="0" fontId="19" fillId="0" borderId="0" xfId="7"/>
    <xf numFmtId="164" fontId="19" fillId="0" borderId="0" xfId="7" applyNumberFormat="1"/>
    <xf numFmtId="3" fontId="57" fillId="0" borderId="0" xfId="7" applyNumberFormat="1" applyFont="1" applyFill="1"/>
    <xf numFmtId="164" fontId="19" fillId="0" borderId="0" xfId="7" applyNumberFormat="1" applyBorder="1"/>
    <xf numFmtId="14" fontId="13" fillId="0" borderId="7" xfId="7" applyNumberFormat="1" applyFont="1" applyFill="1" applyBorder="1" applyAlignment="1">
      <alignment horizontal="left"/>
    </xf>
    <xf numFmtId="0" fontId="17" fillId="0" borderId="10" xfId="7" applyFont="1" applyBorder="1"/>
    <xf numFmtId="0" fontId="17" fillId="0" borderId="8" xfId="7" applyFont="1" applyBorder="1"/>
    <xf numFmtId="0" fontId="17" fillId="0" borderId="9" xfId="7" applyFont="1" applyBorder="1"/>
    <xf numFmtId="0" fontId="68" fillId="0" borderId="8" xfId="7" applyFont="1" applyBorder="1" applyAlignment="1">
      <alignment horizontal="center"/>
    </xf>
    <xf numFmtId="164" fontId="17" fillId="4" borderId="0" xfId="7" applyNumberFormat="1" applyFont="1" applyFill="1" applyBorder="1"/>
    <xf numFmtId="0" fontId="17" fillId="4" borderId="0" xfId="7" applyFont="1" applyFill="1" applyBorder="1"/>
    <xf numFmtId="3" fontId="45" fillId="0" borderId="1" xfId="7" applyNumberFormat="1" applyFont="1" applyFill="1" applyBorder="1"/>
    <xf numFmtId="0" fontId="45" fillId="0" borderId="1" xfId="7" applyNumberFormat="1" applyFont="1" applyFill="1" applyBorder="1" applyAlignment="1">
      <alignment horizontal="center"/>
    </xf>
    <xf numFmtId="0" fontId="45" fillId="0" borderId="14" xfId="7" applyNumberFormat="1" applyFont="1" applyFill="1" applyBorder="1" applyAlignment="1">
      <alignment horizontal="center"/>
    </xf>
    <xf numFmtId="0" fontId="45" fillId="0" borderId="15" xfId="7" applyNumberFormat="1" applyFont="1" applyFill="1" applyBorder="1" applyAlignment="1">
      <alignment horizontal="center"/>
    </xf>
    <xf numFmtId="0" fontId="19" fillId="0" borderId="0" xfId="7" applyBorder="1"/>
    <xf numFmtId="0" fontId="45" fillId="4" borderId="0" xfId="7" applyNumberFormat="1" applyFont="1" applyFill="1" applyBorder="1" applyAlignment="1">
      <alignment horizontal="center"/>
    </xf>
    <xf numFmtId="3" fontId="45" fillId="0" borderId="4" xfId="7" applyNumberFormat="1" applyFont="1" applyFill="1" applyBorder="1"/>
    <xf numFmtId="0" fontId="15" fillId="0" borderId="1" xfId="7" applyNumberFormat="1" applyFont="1" applyFill="1" applyBorder="1" applyAlignment="1">
      <alignment horizontal="center"/>
    </xf>
    <xf numFmtId="0" fontId="15" fillId="0" borderId="7" xfId="7" applyNumberFormat="1" applyFont="1" applyFill="1" applyBorder="1" applyAlignment="1">
      <alignment horizontal="center"/>
    </xf>
    <xf numFmtId="3" fontId="50" fillId="4" borderId="11" xfId="7" applyNumberFormat="1" applyFont="1" applyFill="1" applyBorder="1"/>
    <xf numFmtId="0" fontId="13" fillId="0" borderId="6" xfId="7" applyFont="1" applyFill="1" applyBorder="1" applyAlignment="1">
      <alignment horizontal="center"/>
    </xf>
    <xf numFmtId="168" fontId="15" fillId="0" borderId="6" xfId="7" applyNumberFormat="1" applyFont="1" applyFill="1" applyBorder="1" applyAlignment="1">
      <alignment horizontal="center"/>
    </xf>
    <xf numFmtId="0" fontId="13" fillId="0" borderId="6" xfId="7" applyFont="1" applyFill="1" applyBorder="1" applyAlignment="1" applyProtection="1">
      <alignment horizontal="center"/>
    </xf>
    <xf numFmtId="168" fontId="13" fillId="4" borderId="0" xfId="7" applyNumberFormat="1" applyFont="1" applyFill="1" applyBorder="1" applyAlignment="1">
      <alignment horizontal="center"/>
    </xf>
    <xf numFmtId="0" fontId="13" fillId="4" borderId="0" xfId="7" applyNumberFormat="1" applyFont="1" applyFill="1" applyBorder="1" applyAlignment="1">
      <alignment horizontal="center"/>
    </xf>
    <xf numFmtId="4" fontId="30" fillId="4" borderId="7" xfId="7" applyNumberFormat="1" applyFont="1" applyFill="1" applyBorder="1" applyAlignment="1" applyProtection="1">
      <alignment horizontal="right"/>
    </xf>
    <xf numFmtId="4" fontId="30" fillId="4" borderId="2" xfId="7" applyNumberFormat="1" applyFont="1" applyFill="1" applyBorder="1" applyAlignment="1">
      <alignment horizontal="right"/>
    </xf>
    <xf numFmtId="4" fontId="30" fillId="4" borderId="3" xfId="7" applyNumberFormat="1" applyFont="1" applyFill="1" applyBorder="1" applyAlignment="1">
      <alignment horizontal="right"/>
    </xf>
    <xf numFmtId="4" fontId="30" fillId="4" borderId="3" xfId="7" applyNumberFormat="1" applyFont="1" applyFill="1" applyBorder="1" applyAlignment="1" applyProtection="1">
      <alignment horizontal="right"/>
    </xf>
    <xf numFmtId="4" fontId="30" fillId="4" borderId="2" xfId="7" applyNumberFormat="1" applyFont="1" applyFill="1" applyBorder="1" applyAlignment="1" applyProtection="1">
      <alignment horizontal="right"/>
    </xf>
    <xf numFmtId="4" fontId="30" fillId="4" borderId="4" xfId="7" applyNumberFormat="1" applyFont="1" applyFill="1" applyBorder="1" applyAlignment="1" applyProtection="1">
      <alignment horizontal="right"/>
    </xf>
    <xf numFmtId="4" fontId="30" fillId="4" borderId="4" xfId="7" applyNumberFormat="1" applyFont="1" applyFill="1" applyBorder="1" applyAlignment="1">
      <alignment horizontal="right"/>
    </xf>
    <xf numFmtId="4" fontId="30" fillId="4" borderId="7" xfId="7" applyNumberFormat="1" applyFont="1" applyFill="1" applyBorder="1" applyAlignment="1">
      <alignment horizontal="right"/>
    </xf>
    <xf numFmtId="0" fontId="36" fillId="0" borderId="0" xfId="7" applyFont="1" applyBorder="1"/>
    <xf numFmtId="0" fontId="36" fillId="0" borderId="0" xfId="7" applyFont="1"/>
    <xf numFmtId="0" fontId="30" fillId="0" borderId="4" xfId="7" applyFont="1" applyFill="1" applyBorder="1"/>
    <xf numFmtId="4" fontId="30" fillId="4" borderId="0" xfId="7" applyNumberFormat="1" applyFont="1" applyFill="1" applyBorder="1" applyAlignment="1">
      <alignment horizontal="right"/>
    </xf>
    <xf numFmtId="3" fontId="30" fillId="4" borderId="3" xfId="7" applyNumberFormat="1" applyFont="1" applyFill="1" applyBorder="1" applyAlignment="1">
      <alignment horizontal="right"/>
    </xf>
    <xf numFmtId="0" fontId="53" fillId="0" borderId="0" xfId="7" applyFont="1" applyBorder="1"/>
    <xf numFmtId="0" fontId="53" fillId="0" borderId="0" xfId="7" applyFont="1"/>
    <xf numFmtId="4" fontId="30" fillId="4" borderId="3" xfId="0" applyNumberFormat="1" applyFont="1" applyFill="1" applyBorder="1" applyAlignment="1" applyProtection="1">
      <alignment horizontal="right"/>
      <protection locked="0"/>
    </xf>
    <xf numFmtId="3" fontId="30" fillId="4" borderId="2" xfId="7" applyNumberFormat="1" applyFont="1" applyFill="1" applyBorder="1" applyAlignment="1" applyProtection="1">
      <alignment horizontal="right"/>
    </xf>
    <xf numFmtId="3" fontId="30" fillId="4" borderId="0" xfId="7" applyNumberFormat="1" applyFont="1" applyFill="1" applyBorder="1" applyAlignment="1">
      <alignment horizontal="right"/>
    </xf>
    <xf numFmtId="3" fontId="30" fillId="4" borderId="3" xfId="7" applyNumberFormat="1" applyFont="1" applyFill="1" applyBorder="1" applyAlignment="1" applyProtection="1">
      <alignment horizontal="right"/>
    </xf>
    <xf numFmtId="3" fontId="30" fillId="4" borderId="4" xfId="7" applyNumberFormat="1" applyFont="1" applyFill="1" applyBorder="1" applyAlignment="1" applyProtection="1">
      <alignment horizontal="right"/>
    </xf>
    <xf numFmtId="3" fontId="30" fillId="4" borderId="4" xfId="7" applyNumberFormat="1" applyFont="1" applyFill="1" applyBorder="1" applyAlignment="1">
      <alignment horizontal="right"/>
    </xf>
    <xf numFmtId="3" fontId="30" fillId="4" borderId="3" xfId="7" applyNumberFormat="1" applyFont="1" applyFill="1" applyBorder="1" applyAlignment="1" applyProtection="1">
      <alignment horizontal="right"/>
      <protection locked="0"/>
    </xf>
    <xf numFmtId="0" fontId="30" fillId="0" borderId="11" xfId="7" applyFont="1" applyFill="1" applyBorder="1"/>
    <xf numFmtId="3" fontId="30" fillId="4" borderId="6" xfId="7" applyNumberFormat="1" applyFont="1" applyFill="1" applyBorder="1" applyAlignment="1" applyProtection="1">
      <alignment horizontal="right"/>
    </xf>
    <xf numFmtId="3" fontId="30" fillId="4" borderId="5" xfId="7" applyNumberFormat="1" applyFont="1" applyFill="1" applyBorder="1" applyAlignment="1">
      <alignment horizontal="right"/>
    </xf>
    <xf numFmtId="3" fontId="30" fillId="4" borderId="6" xfId="7" applyNumberFormat="1" applyFont="1" applyFill="1" applyBorder="1" applyAlignment="1">
      <alignment horizontal="right"/>
    </xf>
    <xf numFmtId="3" fontId="30" fillId="4" borderId="5" xfId="7" applyNumberFormat="1" applyFont="1" applyFill="1" applyBorder="1" applyAlignment="1" applyProtection="1">
      <alignment horizontal="right"/>
    </xf>
    <xf numFmtId="3" fontId="30" fillId="0" borderId="11" xfId="7" applyNumberFormat="1" applyFont="1" applyFill="1" applyBorder="1" applyAlignment="1" applyProtection="1">
      <alignment horizontal="right"/>
    </xf>
    <xf numFmtId="3" fontId="30" fillId="0" borderId="11" xfId="7" applyNumberFormat="1" applyFont="1" applyFill="1" applyBorder="1" applyAlignment="1">
      <alignment horizontal="right"/>
    </xf>
    <xf numFmtId="3" fontId="30" fillId="4" borderId="6" xfId="7" applyNumberFormat="1" applyFont="1" applyFill="1" applyBorder="1" applyAlignment="1" applyProtection="1">
      <alignment horizontal="right"/>
      <protection locked="0"/>
    </xf>
    <xf numFmtId="3" fontId="30" fillId="4" borderId="11" xfId="7" applyNumberFormat="1" applyFont="1" applyFill="1" applyBorder="1" applyAlignment="1" applyProtection="1">
      <alignment horizontal="right"/>
    </xf>
    <xf numFmtId="3" fontId="30" fillId="4" borderId="11" xfId="7" applyNumberFormat="1" applyFont="1" applyFill="1" applyBorder="1" applyAlignment="1">
      <alignment horizontal="right"/>
    </xf>
    <xf numFmtId="0" fontId="30" fillId="0" borderId="0" xfId="7" applyFont="1" applyFill="1"/>
    <xf numFmtId="0" fontId="30" fillId="0" borderId="0" xfId="7" applyFont="1"/>
    <xf numFmtId="0" fontId="19" fillId="0" borderId="0" xfId="7" applyProtection="1">
      <protection locked="0"/>
    </xf>
    <xf numFmtId="0" fontId="45" fillId="0" borderId="4" xfId="7" applyFont="1" applyFill="1" applyBorder="1"/>
    <xf numFmtId="4" fontId="51" fillId="4" borderId="3" xfId="7" applyNumberFormat="1" applyFont="1" applyFill="1" applyBorder="1" applyAlignment="1" applyProtection="1">
      <alignment horizontal="right"/>
    </xf>
    <xf numFmtId="0" fontId="41" fillId="0" borderId="0" xfId="0" applyFont="1" applyProtection="1">
      <protection locked="0"/>
    </xf>
    <xf numFmtId="0" fontId="17" fillId="0" borderId="0" xfId="3" applyFont="1" applyFill="1" applyAlignment="1" applyProtection="1">
      <protection locked="0"/>
    </xf>
    <xf numFmtId="0" fontId="56" fillId="0" borderId="0" xfId="0" applyFont="1" applyProtection="1">
      <protection locked="0"/>
    </xf>
    <xf numFmtId="0" fontId="0" fillId="0" borderId="0" xfId="0" applyProtection="1">
      <protection locked="0"/>
    </xf>
    <xf numFmtId="164" fontId="0" fillId="0" borderId="0" xfId="0" applyNumberFormat="1" applyProtection="1">
      <protection locked="0"/>
    </xf>
    <xf numFmtId="3" fontId="57" fillId="4" borderId="12" xfId="0" applyNumberFormat="1" applyFont="1" applyFill="1" applyBorder="1" applyProtection="1">
      <protection locked="0"/>
    </xf>
    <xf numFmtId="3" fontId="58" fillId="4" borderId="0" xfId="0" applyNumberFormat="1" applyFont="1" applyFill="1" applyBorder="1" applyProtection="1">
      <protection locked="0"/>
    </xf>
    <xf numFmtId="164" fontId="0" fillId="0" borderId="0" xfId="0" applyNumberForma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164" fontId="17" fillId="4" borderId="0" xfId="0" applyNumberFormat="1" applyFont="1" applyFill="1" applyBorder="1" applyProtection="1">
      <protection locked="0"/>
    </xf>
    <xf numFmtId="0" fontId="17" fillId="4" borderId="0" xfId="0" applyFont="1" applyFill="1" applyBorder="1" applyProtection="1">
      <protection locked="0"/>
    </xf>
    <xf numFmtId="3" fontId="45" fillId="0" borderId="1" xfId="0" applyNumberFormat="1" applyFont="1" applyFill="1" applyBorder="1" applyProtection="1">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0" fillId="0" borderId="0" xfId="0" applyBorder="1" applyProtection="1">
      <protection locked="0"/>
    </xf>
    <xf numFmtId="0" fontId="45" fillId="4" borderId="0"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1" xfId="0" applyNumberFormat="1" applyFont="1" applyFill="1" applyBorder="1" applyAlignment="1" applyProtection="1">
      <alignment horizontal="center"/>
      <protection locked="0"/>
    </xf>
    <xf numFmtId="0" fontId="15" fillId="0" borderId="7" xfId="0" applyNumberFormat="1" applyFont="1" applyFill="1" applyBorder="1" applyAlignment="1" applyProtection="1">
      <alignment horizontal="center"/>
      <protection locked="0"/>
    </xf>
    <xf numFmtId="3" fontId="50" fillId="4" borderId="11" xfId="0" applyNumberFormat="1" applyFont="1" applyFill="1" applyBorder="1" applyProtection="1">
      <protection locked="0"/>
    </xf>
    <xf numFmtId="0" fontId="13" fillId="0" borderId="11" xfId="0" applyFont="1" applyBorder="1" applyAlignment="1" applyProtection="1">
      <alignment horizontal="center"/>
      <protection locked="0"/>
    </xf>
    <xf numFmtId="168" fontId="15" fillId="0" borderId="6" xfId="0" applyNumberFormat="1" applyFont="1" applyFill="1" applyBorder="1" applyAlignment="1" applyProtection="1">
      <alignment horizontal="center"/>
      <protection locked="0"/>
    </xf>
    <xf numFmtId="168"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3" fontId="59" fillId="4" borderId="4" xfId="0" applyNumberFormat="1" applyFont="1" applyFill="1" applyBorder="1" applyProtection="1">
      <protection locked="0"/>
    </xf>
    <xf numFmtId="3" fontId="59" fillId="4" borderId="3" xfId="0" applyNumberFormat="1" applyFont="1" applyFill="1" applyBorder="1" applyAlignment="1" applyProtection="1">
      <alignment horizontal="right"/>
    </xf>
    <xf numFmtId="3" fontId="59" fillId="4" borderId="3" xfId="0"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xf>
    <xf numFmtId="3" fontId="30" fillId="4" borderId="4" xfId="0" applyNumberFormat="1" applyFont="1" applyFill="1" applyBorder="1" applyAlignment="1" applyProtection="1">
      <alignment horizontal="right"/>
      <protection locked="0"/>
    </xf>
    <xf numFmtId="3" fontId="30" fillId="4" borderId="4" xfId="2" applyNumberFormat="1" applyFont="1" applyFill="1" applyBorder="1" applyAlignment="1" applyProtection="1">
      <alignment horizontal="right"/>
    </xf>
    <xf numFmtId="3" fontId="30" fillId="4" borderId="4" xfId="2" applyNumberFormat="1" applyFont="1" applyFill="1" applyBorder="1" applyAlignment="1" applyProtection="1">
      <alignment horizontal="right"/>
      <protection locked="0"/>
    </xf>
    <xf numFmtId="0" fontId="45" fillId="0" borderId="4" xfId="0" applyFont="1" applyFill="1" applyBorder="1" applyProtection="1">
      <protection locked="0"/>
    </xf>
    <xf numFmtId="3" fontId="45" fillId="4" borderId="3"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protection locked="0"/>
    </xf>
    <xf numFmtId="0" fontId="19" fillId="0" borderId="0" xfId="0" applyFont="1" applyBorder="1" applyProtection="1">
      <protection locked="0"/>
    </xf>
    <xf numFmtId="0" fontId="19" fillId="0" borderId="0" xfId="0" applyFont="1" applyProtection="1">
      <protection locked="0"/>
    </xf>
    <xf numFmtId="3" fontId="45" fillId="4" borderId="4" xfId="0" applyNumberFormat="1" applyFont="1" applyFill="1" applyBorder="1" applyProtection="1">
      <protection locked="0"/>
    </xf>
    <xf numFmtId="3" fontId="45" fillId="0" borderId="3" xfId="0" applyNumberFormat="1" applyFont="1" applyBorder="1" applyAlignment="1" applyProtection="1">
      <alignment horizontal="right"/>
    </xf>
    <xf numFmtId="3" fontId="45" fillId="0" borderId="3" xfId="0" applyNumberFormat="1" applyFont="1" applyBorder="1" applyAlignment="1" applyProtection="1">
      <alignment horizontal="right"/>
      <protection locked="0"/>
    </xf>
    <xf numFmtId="3" fontId="45" fillId="0" borderId="3" xfId="0" applyNumberFormat="1" applyFont="1" applyFill="1" applyBorder="1" applyAlignment="1" applyProtection="1">
      <alignment horizontal="right"/>
    </xf>
    <xf numFmtId="3" fontId="45"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4" xfId="0" applyNumberFormat="1" applyFont="1" applyFill="1" applyBorder="1" applyAlignment="1" applyProtection="1">
      <alignment horizontal="right"/>
      <protection locked="0"/>
    </xf>
    <xf numFmtId="3" fontId="30" fillId="0" borderId="4" xfId="2" applyNumberFormat="1" applyFont="1" applyFill="1" applyBorder="1" applyAlignment="1" applyProtection="1">
      <alignment horizontal="right"/>
    </xf>
    <xf numFmtId="3" fontId="30" fillId="0" borderId="4" xfId="2" applyNumberFormat="1" applyFont="1" applyFill="1" applyBorder="1" applyAlignment="1" applyProtection="1">
      <alignment horizontal="right"/>
      <protection locked="0"/>
    </xf>
    <xf numFmtId="3" fontId="30" fillId="0" borderId="3" xfId="0" applyNumberFormat="1" applyFont="1" applyFill="1" applyBorder="1" applyAlignment="1" applyProtection="1">
      <alignment horizontal="right"/>
      <protection locked="0"/>
    </xf>
    <xf numFmtId="0" fontId="19" fillId="0" borderId="0" xfId="0" applyFont="1" applyFill="1" applyBorder="1" applyProtection="1">
      <protection locked="0"/>
    </xf>
    <xf numFmtId="0" fontId="19" fillId="0" borderId="0" xfId="0" applyFont="1" applyFill="1" applyProtection="1">
      <protection locked="0"/>
    </xf>
    <xf numFmtId="0" fontId="30" fillId="0" borderId="4" xfId="0" applyFont="1" applyFill="1" applyBorder="1" applyProtection="1">
      <protection locked="0"/>
    </xf>
    <xf numFmtId="3" fontId="30" fillId="0" borderId="3" xfId="0" applyNumberFormat="1" applyFont="1" applyFill="1" applyBorder="1" applyAlignment="1" applyProtection="1">
      <alignment horizontal="right"/>
    </xf>
    <xf numFmtId="0" fontId="30" fillId="0" borderId="3" xfId="0" applyFont="1" applyFill="1" applyBorder="1" applyProtection="1">
      <protection locked="0"/>
    </xf>
    <xf numFmtId="164" fontId="30" fillId="0" borderId="4" xfId="0" applyNumberFormat="1" applyFont="1" applyFill="1" applyBorder="1" applyAlignment="1" applyProtection="1">
      <alignment horizontal="right"/>
      <protection locked="0"/>
    </xf>
    <xf numFmtId="3" fontId="30" fillId="0" borderId="3" xfId="845" applyNumberFormat="1" applyFont="1" applyFill="1" applyBorder="1" applyAlignment="1" applyProtection="1">
      <alignment horizontal="right"/>
      <protection locked="0"/>
    </xf>
    <xf numFmtId="3" fontId="19" fillId="0" borderId="0" xfId="0" applyNumberFormat="1" applyFont="1" applyFill="1" applyProtection="1">
      <protection locked="0"/>
    </xf>
    <xf numFmtId="3" fontId="30" fillId="0" borderId="3" xfId="0" applyNumberFormat="1" applyFont="1" applyBorder="1" applyAlignment="1" applyProtection="1">
      <alignment horizontal="right"/>
      <protection locked="0"/>
    </xf>
    <xf numFmtId="3" fontId="30" fillId="0" borderId="3" xfId="0" applyNumberFormat="1" applyFont="1" applyBorder="1" applyAlignment="1" applyProtection="1">
      <alignment horizontal="right"/>
    </xf>
    <xf numFmtId="3" fontId="30" fillId="4" borderId="3" xfId="845" applyNumberFormat="1" applyFont="1" applyFill="1" applyBorder="1" applyAlignment="1" applyProtection="1">
      <alignment horizontal="right"/>
      <protection locked="0"/>
    </xf>
    <xf numFmtId="3" fontId="19" fillId="0" borderId="0" xfId="0" applyNumberFormat="1" applyFont="1" applyProtection="1">
      <protection locked="0"/>
    </xf>
    <xf numFmtId="3" fontId="19" fillId="0" borderId="0" xfId="0" applyNumberFormat="1" applyFont="1" applyBorder="1" applyProtection="1">
      <protection locked="0"/>
    </xf>
    <xf numFmtId="3" fontId="45" fillId="4" borderId="4" xfId="0"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xf>
    <xf numFmtId="3" fontId="45" fillId="4" borderId="3" xfId="845" applyNumberFormat="1" applyFont="1" applyFill="1" applyBorder="1" applyAlignment="1" applyProtection="1">
      <alignment horizontal="right"/>
      <protection locked="0"/>
    </xf>
    <xf numFmtId="0" fontId="49" fillId="0" borderId="0" xfId="0" applyFont="1" applyBorder="1" applyProtection="1">
      <protection locked="0"/>
    </xf>
    <xf numFmtId="3" fontId="49" fillId="0" borderId="0" xfId="0" applyNumberFormat="1" applyFont="1" applyProtection="1">
      <protection locked="0"/>
    </xf>
    <xf numFmtId="0" fontId="49" fillId="0" borderId="0" xfId="0" applyFont="1" applyProtection="1">
      <protection locked="0"/>
    </xf>
    <xf numFmtId="3" fontId="45" fillId="0" borderId="4" xfId="0" applyNumberFormat="1" applyFont="1" applyFill="1" applyBorder="1" applyAlignment="1" applyProtection="1">
      <alignment horizontal="right"/>
    </xf>
    <xf numFmtId="0" fontId="19" fillId="0" borderId="3" xfId="0" applyFont="1" applyFill="1" applyBorder="1" applyProtection="1">
      <protection locked="0"/>
    </xf>
    <xf numFmtId="3" fontId="30" fillId="4" borderId="3" xfId="0" applyNumberFormat="1" applyFont="1" applyFill="1" applyBorder="1" applyAlignment="1" applyProtection="1">
      <alignment horizontal="right"/>
    </xf>
    <xf numFmtId="0" fontId="45" fillId="0" borderId="11" xfId="0" applyFont="1" applyFill="1" applyBorder="1" applyProtection="1">
      <protection locked="0"/>
    </xf>
    <xf numFmtId="3" fontId="45" fillId="0" borderId="6" xfId="0" applyNumberFormat="1" applyFont="1" applyBorder="1" applyAlignment="1" applyProtection="1">
      <alignment horizontal="right"/>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45" fillId="4" borderId="11" xfId="0" applyNumberFormat="1" applyFont="1" applyFill="1" applyBorder="1" applyAlignment="1" applyProtection="1">
      <alignment horizontal="right"/>
    </xf>
    <xf numFmtId="3" fontId="45" fillId="4" borderId="11" xfId="0" applyNumberFormat="1" applyFont="1" applyFill="1" applyBorder="1" applyAlignment="1" applyProtection="1">
      <alignment horizontal="right"/>
      <protection locked="0"/>
    </xf>
    <xf numFmtId="3" fontId="45" fillId="0" borderId="11" xfId="0" applyNumberFormat="1" applyFont="1" applyFill="1" applyBorder="1" applyAlignment="1" applyProtection="1">
      <alignment horizontal="right"/>
    </xf>
    <xf numFmtId="3" fontId="45" fillId="4" borderId="6" xfId="845" applyNumberFormat="1" applyFont="1" applyFill="1" applyBorder="1" applyAlignment="1" applyProtection="1">
      <alignment horizontal="right"/>
      <protection locked="0"/>
    </xf>
    <xf numFmtId="0" fontId="30" fillId="0" borderId="0" xfId="0" applyFont="1" applyProtection="1">
      <protection locked="0"/>
    </xf>
    <xf numFmtId="3" fontId="30" fillId="0" borderId="0" xfId="0" applyNumberFormat="1" applyFont="1" applyBorder="1" applyProtection="1">
      <protection locked="0"/>
    </xf>
    <xf numFmtId="3" fontId="30" fillId="0" borderId="0" xfId="0" applyNumberFormat="1" applyFont="1" applyBorder="1" applyProtection="1"/>
    <xf numFmtId="0" fontId="60" fillId="0" borderId="0" xfId="0" applyFont="1" applyProtection="1">
      <protection locked="0"/>
    </xf>
    <xf numFmtId="3" fontId="61" fillId="0" borderId="0" xfId="0" applyNumberFormat="1" applyFont="1" applyBorder="1" applyProtection="1">
      <protection locked="0"/>
    </xf>
    <xf numFmtId="0" fontId="60" fillId="0" borderId="0" xfId="0" applyFont="1" applyBorder="1" applyProtection="1">
      <protection locked="0"/>
    </xf>
    <xf numFmtId="3" fontId="60" fillId="0" borderId="0" xfId="0" applyNumberFormat="1" applyFont="1" applyProtection="1">
      <protection locked="0"/>
    </xf>
    <xf numFmtId="0" fontId="62" fillId="0" borderId="0" xfId="0" applyFont="1" applyProtection="1">
      <protection locked="0"/>
    </xf>
    <xf numFmtId="3" fontId="45" fillId="4" borderId="0" xfId="0" applyNumberFormat="1" applyFont="1" applyFill="1" applyProtection="1">
      <protection locked="0"/>
    </xf>
    <xf numFmtId="3" fontId="15" fillId="4" borderId="0" xfId="0" applyNumberFormat="1" applyFont="1" applyFill="1" applyProtection="1">
      <protection locked="0"/>
    </xf>
    <xf numFmtId="3" fontId="13" fillId="0" borderId="8" xfId="0" quotePrefix="1" applyNumberFormat="1" applyFont="1" applyFill="1" applyBorder="1" applyAlignment="1" applyProtection="1">
      <alignment horizontal="center"/>
      <protection locked="0"/>
    </xf>
    <xf numFmtId="3" fontId="13" fillId="0" borderId="9" xfId="0" quotePrefix="1" applyNumberFormat="1" applyFont="1" applyFill="1" applyBorder="1" applyAlignment="1" applyProtection="1">
      <alignment horizontal="center"/>
      <protection locked="0"/>
    </xf>
    <xf numFmtId="3" fontId="13" fillId="0" borderId="10" xfId="0" quotePrefix="1" applyNumberFormat="1" applyFont="1" applyFill="1" applyBorder="1" applyAlignment="1" applyProtection="1">
      <alignment horizontal="center"/>
      <protection locked="0"/>
    </xf>
    <xf numFmtId="0" fontId="17" fillId="4" borderId="10" xfId="0" applyFont="1" applyFill="1" applyBorder="1" applyProtection="1">
      <protection locked="0"/>
    </xf>
    <xf numFmtId="0" fontId="17" fillId="4" borderId="8" xfId="0" applyFont="1" applyFill="1" applyBorder="1" applyProtection="1">
      <protection locked="0"/>
    </xf>
    <xf numFmtId="0" fontId="17" fillId="4" borderId="9" xfId="0" applyFont="1" applyFill="1" applyBorder="1" applyProtection="1">
      <protection locked="0"/>
    </xf>
    <xf numFmtId="0" fontId="19" fillId="0" borderId="9" xfId="0" applyFont="1" applyBorder="1" applyProtection="1">
      <protection locked="0"/>
    </xf>
    <xf numFmtId="3" fontId="50" fillId="4" borderId="6" xfId="0" applyNumberFormat="1" applyFont="1" applyFill="1" applyBorder="1" applyProtection="1">
      <protection locked="0"/>
    </xf>
    <xf numFmtId="3" fontId="30" fillId="4" borderId="1" xfId="0" applyNumberFormat="1" applyFont="1" applyFill="1" applyBorder="1" applyAlignment="1" applyProtection="1">
      <alignment horizontal="right"/>
    </xf>
    <xf numFmtId="3" fontId="30" fillId="4" borderId="1" xfId="0" applyNumberFormat="1" applyFont="1" applyFill="1" applyBorder="1" applyAlignment="1" applyProtection="1">
      <alignment horizontal="right"/>
      <protection locked="0"/>
    </xf>
    <xf numFmtId="3" fontId="30" fillId="4" borderId="7" xfId="0" applyNumberFormat="1" applyFont="1" applyFill="1" applyBorder="1" applyAlignment="1" applyProtection="1">
      <alignment horizontal="right"/>
      <protection locked="0"/>
    </xf>
    <xf numFmtId="3" fontId="30" fillId="4" borderId="1" xfId="15" applyNumberFormat="1" applyFont="1" applyFill="1" applyBorder="1" applyAlignment="1" applyProtection="1">
      <alignment horizontal="right"/>
    </xf>
    <xf numFmtId="3" fontId="30" fillId="4" borderId="1" xfId="14" applyNumberFormat="1" applyFont="1" applyFill="1" applyBorder="1" applyAlignment="1" applyProtection="1">
      <alignment horizontal="right"/>
      <protection locked="0"/>
    </xf>
    <xf numFmtId="3" fontId="30" fillId="4" borderId="7" xfId="0" applyNumberFormat="1" applyFont="1" applyFill="1" applyBorder="1" applyAlignment="1" applyProtection="1">
      <alignment horizontal="right"/>
    </xf>
    <xf numFmtId="0" fontId="30" fillId="4" borderId="7" xfId="0" applyFont="1" applyFill="1" applyBorder="1" applyAlignment="1" applyProtection="1">
      <alignment horizontal="right"/>
    </xf>
    <xf numFmtId="0" fontId="30" fillId="4" borderId="7" xfId="0" applyFont="1" applyFill="1" applyBorder="1" applyAlignment="1" applyProtection="1">
      <alignment horizontal="right"/>
      <protection locked="0"/>
    </xf>
    <xf numFmtId="3" fontId="30" fillId="4" borderId="4" xfId="15" applyNumberFormat="1" applyFont="1" applyFill="1" applyBorder="1" applyAlignment="1" applyProtection="1">
      <alignment horizontal="right"/>
    </xf>
    <xf numFmtId="3" fontId="30" fillId="4" borderId="4" xfId="14" applyNumberFormat="1" applyFont="1" applyFill="1" applyBorder="1" applyAlignment="1" applyProtection="1">
      <alignment horizontal="right"/>
      <protection locked="0"/>
    </xf>
    <xf numFmtId="0" fontId="30" fillId="4" borderId="3" xfId="0" applyFont="1" applyFill="1" applyBorder="1" applyAlignment="1" applyProtection="1">
      <alignment horizontal="right"/>
    </xf>
    <xf numFmtId="0" fontId="30" fillId="4" borderId="3" xfId="0" applyFont="1" applyFill="1" applyBorder="1" applyAlignment="1" applyProtection="1">
      <alignment horizontal="right"/>
      <protection locked="0"/>
    </xf>
    <xf numFmtId="1" fontId="30" fillId="0" borderId="3" xfId="0" applyNumberFormat="1" applyFont="1" applyBorder="1" applyAlignment="1" applyProtection="1">
      <alignment horizontal="right"/>
    </xf>
    <xf numFmtId="1" fontId="30" fillId="0" borderId="3" xfId="0" applyNumberFormat="1" applyFont="1" applyBorder="1" applyAlignment="1" applyProtection="1">
      <alignment horizontal="right"/>
      <protection locked="0"/>
    </xf>
    <xf numFmtId="0" fontId="30" fillId="0" borderId="3" xfId="0" applyFont="1" applyBorder="1" applyAlignment="1" applyProtection="1">
      <alignment horizontal="right"/>
    </xf>
    <xf numFmtId="0" fontId="30" fillId="0" borderId="3" xfId="0" applyFont="1" applyBorder="1" applyAlignment="1" applyProtection="1">
      <alignment horizontal="right"/>
      <protection locked="0"/>
    </xf>
    <xf numFmtId="165" fontId="30" fillId="0" borderId="3" xfId="2" applyNumberFormat="1" applyFont="1" applyBorder="1" applyAlignment="1" applyProtection="1">
      <alignment horizontal="right"/>
    </xf>
    <xf numFmtId="165" fontId="30" fillId="0" borderId="3" xfId="2" applyNumberFormat="1" applyFont="1" applyBorder="1" applyAlignment="1" applyProtection="1">
      <alignment horizontal="right"/>
      <protection locked="0"/>
    </xf>
    <xf numFmtId="3" fontId="30" fillId="9" borderId="3" xfId="0" applyNumberFormat="1" applyFont="1" applyFill="1" applyBorder="1" applyAlignment="1" applyProtection="1">
      <alignment horizontal="right"/>
      <protection locked="0"/>
    </xf>
    <xf numFmtId="169" fontId="30" fillId="0" borderId="3" xfId="2" applyNumberFormat="1" applyFont="1" applyBorder="1" applyAlignment="1" applyProtection="1">
      <alignment horizontal="right"/>
    </xf>
    <xf numFmtId="169" fontId="30" fillId="0" borderId="3" xfId="2" applyNumberFormat="1" applyFont="1" applyBorder="1" applyAlignment="1" applyProtection="1">
      <alignment horizontal="right"/>
      <protection locked="0"/>
    </xf>
    <xf numFmtId="0" fontId="30" fillId="0" borderId="3" xfId="0" applyFont="1" applyFill="1" applyBorder="1" applyAlignment="1" applyProtection="1">
      <alignment horizontal="right"/>
    </xf>
    <xf numFmtId="165" fontId="30" fillId="4" borderId="4" xfId="2" applyNumberFormat="1" applyFont="1" applyFill="1" applyBorder="1" applyAlignment="1" applyProtection="1">
      <alignment horizontal="right"/>
    </xf>
    <xf numFmtId="165" fontId="30" fillId="4" borderId="4" xfId="2" applyNumberFormat="1" applyFont="1" applyFill="1" applyBorder="1" applyAlignment="1" applyProtection="1">
      <alignment horizontal="right"/>
      <protection locked="0"/>
    </xf>
    <xf numFmtId="165" fontId="30" fillId="4" borderId="3" xfId="2" applyNumberFormat="1" applyFont="1" applyFill="1" applyBorder="1" applyAlignment="1" applyProtection="1">
      <alignment horizontal="right"/>
    </xf>
    <xf numFmtId="165" fontId="30" fillId="4" borderId="3" xfId="2" applyNumberFormat="1" applyFont="1" applyFill="1" applyBorder="1" applyAlignment="1" applyProtection="1">
      <alignment horizontal="right"/>
      <protection locked="0"/>
    </xf>
    <xf numFmtId="3" fontId="45" fillId="0" borderId="6" xfId="0" applyNumberFormat="1" applyFont="1" applyFill="1" applyBorder="1" applyAlignment="1" applyProtection="1">
      <alignment horizontal="right"/>
    </xf>
    <xf numFmtId="3" fontId="45" fillId="0" borderId="6" xfId="0" applyNumberFormat="1" applyFont="1" applyFill="1" applyBorder="1" applyAlignment="1" applyProtection="1">
      <alignment horizontal="right"/>
      <protection locked="0"/>
    </xf>
    <xf numFmtId="3" fontId="45" fillId="4" borderId="6" xfId="0" applyNumberFormat="1" applyFont="1" applyFill="1" applyBorder="1" applyAlignment="1" applyProtection="1">
      <alignment horizontal="right"/>
    </xf>
    <xf numFmtId="3" fontId="45" fillId="4" borderId="4" xfId="15" applyNumberFormat="1" applyFont="1" applyFill="1" applyBorder="1" applyAlignment="1" applyProtection="1">
      <alignment horizontal="right"/>
    </xf>
    <xf numFmtId="3" fontId="45" fillId="4" borderId="4" xfId="14" applyNumberFormat="1" applyFont="1" applyFill="1" applyBorder="1" applyAlignment="1" applyProtection="1">
      <alignment horizontal="right"/>
      <protection locked="0"/>
    </xf>
    <xf numFmtId="3" fontId="45" fillId="4" borderId="7" xfId="0" applyNumberFormat="1" applyFont="1" applyFill="1" applyBorder="1" applyAlignment="1" applyProtection="1">
      <alignment horizontal="right"/>
      <protection locked="0"/>
    </xf>
    <xf numFmtId="3" fontId="45" fillId="4" borderId="7" xfId="0" applyNumberFormat="1" applyFont="1" applyFill="1" applyBorder="1" applyAlignment="1" applyProtection="1">
      <alignment horizontal="right"/>
    </xf>
    <xf numFmtId="0" fontId="45" fillId="4" borderId="15" xfId="0" applyFont="1" applyFill="1" applyBorder="1" applyAlignment="1" applyProtection="1">
      <alignment horizontal="right"/>
      <protection locked="0"/>
    </xf>
    <xf numFmtId="0" fontId="49" fillId="0" borderId="7" xfId="0" applyFont="1" applyBorder="1" applyAlignment="1" applyProtection="1">
      <alignment horizontal="right"/>
      <protection locked="0"/>
    </xf>
    <xf numFmtId="0" fontId="45" fillId="4" borderId="2" xfId="0" applyFont="1" applyFill="1" applyBorder="1" applyAlignment="1" applyProtection="1">
      <alignment horizontal="right"/>
      <protection locked="0"/>
    </xf>
    <xf numFmtId="0" fontId="49" fillId="0" borderId="3" xfId="0" applyFont="1" applyBorder="1" applyAlignment="1" applyProtection="1">
      <alignment horizontal="right"/>
      <protection locked="0"/>
    </xf>
    <xf numFmtId="3" fontId="30" fillId="4" borderId="4" xfId="15" applyNumberFormat="1" applyFont="1" applyFill="1" applyBorder="1" applyAlignment="1" applyProtection="1">
      <alignment horizontal="right"/>
      <protection locked="0"/>
    </xf>
    <xf numFmtId="0" fontId="45" fillId="0" borderId="0" xfId="0" applyFont="1" applyProtection="1">
      <protection locked="0"/>
    </xf>
    <xf numFmtId="3" fontId="45" fillId="4" borderId="11" xfId="15" applyNumberFormat="1" applyFont="1" applyFill="1" applyBorder="1" applyAlignment="1" applyProtection="1">
      <alignment horizontal="right"/>
    </xf>
    <xf numFmtId="3" fontId="45" fillId="4" borderId="11" xfId="14" applyNumberFormat="1" applyFont="1" applyFill="1" applyBorder="1" applyAlignment="1" applyProtection="1">
      <alignment horizontal="right"/>
      <protection locked="0"/>
    </xf>
    <xf numFmtId="3" fontId="30" fillId="0" borderId="6" xfId="0" applyNumberFormat="1" applyFont="1" applyFill="1" applyBorder="1" applyAlignment="1" applyProtection="1">
      <alignment horizontal="right"/>
    </xf>
    <xf numFmtId="0" fontId="45" fillId="0" borderId="7" xfId="0" applyFont="1" applyFill="1" applyBorder="1" applyProtection="1">
      <protection locked="0"/>
    </xf>
    <xf numFmtId="3" fontId="45" fillId="4" borderId="1" xfId="14" applyNumberFormat="1" applyFont="1" applyFill="1" applyBorder="1" applyAlignment="1" applyProtection="1">
      <alignment horizontal="right"/>
    </xf>
    <xf numFmtId="3" fontId="45" fillId="4" borderId="1" xfId="14" applyNumberFormat="1" applyFont="1" applyFill="1" applyBorder="1" applyAlignment="1" applyProtection="1">
      <alignment horizontal="right"/>
      <protection locked="0"/>
    </xf>
    <xf numFmtId="3" fontId="45" fillId="4" borderId="1" xfId="0" applyNumberFormat="1" applyFont="1" applyFill="1" applyBorder="1" applyAlignment="1" applyProtection="1">
      <alignment horizontal="right"/>
      <protection locked="0"/>
    </xf>
    <xf numFmtId="3" fontId="45" fillId="4" borderId="1" xfId="0" applyNumberFormat="1" applyFont="1" applyFill="1" applyBorder="1" applyAlignment="1" applyProtection="1">
      <alignment horizontal="right"/>
    </xf>
    <xf numFmtId="0" fontId="45" fillId="4" borderId="1" xfId="0" applyFont="1" applyFill="1" applyBorder="1" applyAlignment="1" applyProtection="1">
      <alignment horizontal="right"/>
      <protection locked="0"/>
    </xf>
    <xf numFmtId="0" fontId="45" fillId="0" borderId="7" xfId="0" applyFont="1" applyBorder="1" applyAlignment="1" applyProtection="1">
      <alignment horizontal="right"/>
      <protection locked="0"/>
    </xf>
    <xf numFmtId="3" fontId="45" fillId="2" borderId="4" xfId="15" applyNumberFormat="1" applyFont="1" applyFill="1" applyBorder="1" applyAlignment="1">
      <alignment horizontal="right"/>
    </xf>
    <xf numFmtId="0" fontId="45" fillId="0" borderId="0" xfId="0" applyFont="1" applyFill="1" applyProtection="1">
      <protection locked="0"/>
    </xf>
    <xf numFmtId="3" fontId="30" fillId="2" borderId="4" xfId="15" applyNumberFormat="1" applyFont="1" applyFill="1" applyBorder="1" applyAlignment="1">
      <alignment horizontal="right"/>
    </xf>
    <xf numFmtId="0" fontId="30" fillId="0" borderId="0" xfId="0" applyFont="1" applyFill="1" applyProtection="1">
      <protection locked="0"/>
    </xf>
    <xf numFmtId="3" fontId="45" fillId="2" borderId="11" xfId="15" applyNumberFormat="1" applyFont="1" applyFill="1" applyBorder="1" applyAlignment="1">
      <alignment horizontal="right"/>
    </xf>
    <xf numFmtId="3" fontId="0" fillId="0" borderId="0" xfId="0" applyNumberFormat="1" applyProtection="1">
      <protection locked="0"/>
    </xf>
    <xf numFmtId="3" fontId="17" fillId="7" borderId="3" xfId="844" applyNumberFormat="1" applyFont="1" applyBorder="1" applyAlignment="1">
      <alignment horizontal="right"/>
    </xf>
    <xf numFmtId="170" fontId="15" fillId="3" borderId="7" xfId="846" applyFont="1" applyFill="1" applyBorder="1" applyAlignment="1">
      <alignment horizontal="right"/>
    </xf>
    <xf numFmtId="167" fontId="15" fillId="3" borderId="7" xfId="1" applyNumberFormat="1" applyFont="1" applyFill="1" applyBorder="1" applyAlignment="1">
      <alignment horizontal="right"/>
    </xf>
    <xf numFmtId="167" fontId="15" fillId="3" borderId="3" xfId="1" applyNumberFormat="1" applyFont="1" applyFill="1" applyBorder="1" applyAlignment="1">
      <alignment horizontal="right"/>
    </xf>
    <xf numFmtId="167" fontId="15" fillId="3" borderId="6"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4" fontId="17" fillId="3" borderId="0" xfId="1" applyNumberFormat="1" applyFont="1" applyFill="1" applyBorder="1" applyAlignment="1">
      <alignment horizontal="right"/>
    </xf>
    <xf numFmtId="164" fontId="15" fillId="3" borderId="0" xfId="1" applyNumberFormat="1" applyFont="1" applyFill="1" applyBorder="1" applyAlignment="1">
      <alignment horizontal="right"/>
    </xf>
    <xf numFmtId="164" fontId="17" fillId="3" borderId="5" xfId="1" applyNumberFormat="1" applyFont="1" applyFill="1" applyBorder="1" applyAlignment="1">
      <alignment horizontal="right"/>
    </xf>
    <xf numFmtId="168" fontId="15" fillId="3" borderId="2" xfId="1" applyNumberFormat="1" applyFont="1" applyFill="1" applyBorder="1" applyAlignment="1">
      <alignment horizontal="right"/>
    </xf>
    <xf numFmtId="168" fontId="17" fillId="3" borderId="2" xfId="1" applyNumberFormat="1" applyFont="1" applyFill="1" applyBorder="1" applyAlignment="1">
      <alignment horizontal="right"/>
    </xf>
    <xf numFmtId="168" fontId="15" fillId="3" borderId="6" xfId="1" applyNumberFormat="1" applyFont="1" applyFill="1" applyBorder="1" applyAlignment="1">
      <alignment horizontal="right"/>
    </xf>
    <xf numFmtId="168" fontId="17" fillId="3" borderId="0" xfId="1" applyNumberFormat="1" applyFont="1" applyFill="1" applyBorder="1" applyAlignment="1">
      <alignment horizontal="right"/>
    </xf>
    <xf numFmtId="168" fontId="15" fillId="3" borderId="5" xfId="1" applyNumberFormat="1" applyFont="1" applyFill="1" applyBorder="1" applyAlignment="1">
      <alignment horizontal="right"/>
    </xf>
    <xf numFmtId="168" fontId="15" fillId="3" borderId="0" xfId="1" applyNumberFormat="1" applyFont="1" applyFill="1" applyBorder="1" applyAlignment="1">
      <alignment horizontal="right"/>
    </xf>
    <xf numFmtId="168" fontId="15" fillId="3" borderId="3" xfId="1" applyNumberFormat="1" applyFont="1" applyFill="1" applyBorder="1" applyAlignment="1">
      <alignment horizontal="right"/>
    </xf>
    <xf numFmtId="168" fontId="17" fillId="3" borderId="3" xfId="1" applyNumberFormat="1" applyFont="1" applyFill="1" applyBorder="1" applyAlignment="1">
      <alignment horizontal="right"/>
    </xf>
    <xf numFmtId="168" fontId="17" fillId="3" borderId="6" xfId="1" applyNumberFormat="1" applyFont="1" applyFill="1" applyBorder="1" applyAlignment="1">
      <alignment horizontal="right"/>
    </xf>
    <xf numFmtId="168" fontId="17" fillId="3" borderId="5" xfId="1" applyNumberFormat="1" applyFont="1" applyFill="1" applyBorder="1" applyAlignment="1">
      <alignment horizontal="right"/>
    </xf>
    <xf numFmtId="168" fontId="17" fillId="3" borderId="2" xfId="846" applyNumberFormat="1" applyFont="1" applyFill="1" applyBorder="1" applyAlignment="1">
      <alignment horizontal="right"/>
    </xf>
    <xf numFmtId="168" fontId="17" fillId="3" borderId="6" xfId="846" applyNumberFormat="1" applyFont="1" applyFill="1" applyBorder="1" applyAlignment="1">
      <alignment horizontal="right"/>
    </xf>
    <xf numFmtId="168" fontId="17" fillId="3" borderId="0" xfId="846" applyNumberFormat="1" applyFont="1" applyFill="1" applyBorder="1" applyAlignment="1">
      <alignment horizontal="right"/>
    </xf>
    <xf numFmtId="168" fontId="17" fillId="3" borderId="5" xfId="846" applyNumberFormat="1" applyFont="1" applyFill="1" applyBorder="1" applyAlignment="1">
      <alignment horizontal="right"/>
    </xf>
    <xf numFmtId="168" fontId="17" fillId="3" borderId="3" xfId="846" applyNumberFormat="1" applyFont="1" applyFill="1" applyBorder="1" applyAlignment="1">
      <alignment horizontal="right"/>
    </xf>
    <xf numFmtId="168" fontId="15" fillId="3" borderId="2" xfId="846" applyNumberFormat="1" applyFont="1" applyFill="1" applyBorder="1" applyAlignment="1">
      <alignment horizontal="right"/>
    </xf>
    <xf numFmtId="170" fontId="15" fillId="3" borderId="1" xfId="846" applyFont="1" applyFill="1" applyBorder="1" applyAlignment="1">
      <alignment horizontal="right"/>
    </xf>
    <xf numFmtId="170" fontId="15" fillId="3" borderId="3" xfId="846" applyFont="1" applyFill="1" applyBorder="1" applyAlignment="1">
      <alignment horizontal="right"/>
    </xf>
    <xf numFmtId="170" fontId="15" fillId="3" borderId="4" xfId="846" applyFont="1" applyFill="1" applyBorder="1" applyAlignment="1">
      <alignment horizontal="right"/>
    </xf>
    <xf numFmtId="170" fontId="15" fillId="3" borderId="6" xfId="846" applyFont="1" applyFill="1" applyBorder="1" applyAlignment="1">
      <alignment horizontal="right"/>
    </xf>
    <xf numFmtId="168" fontId="15" fillId="3" borderId="5" xfId="846" applyNumberFormat="1" applyFont="1" applyFill="1" applyBorder="1" applyAlignment="1">
      <alignment horizontal="right"/>
    </xf>
    <xf numFmtId="170" fontId="15" fillId="3" borderId="11" xfId="846" applyFont="1" applyFill="1" applyBorder="1" applyAlignment="1">
      <alignment horizontal="right"/>
    </xf>
    <xf numFmtId="168" fontId="15" fillId="3" borderId="6" xfId="846" applyNumberFormat="1" applyFont="1" applyFill="1" applyBorder="1" applyAlignment="1">
      <alignment horizontal="right"/>
    </xf>
    <xf numFmtId="3" fontId="36" fillId="0" borderId="0" xfId="0" applyNumberFormat="1" applyFont="1"/>
    <xf numFmtId="3" fontId="17" fillId="2" borderId="3" xfId="2" applyNumberFormat="1" applyFont="1" applyFill="1" applyBorder="1" applyAlignment="1">
      <alignment horizontal="left"/>
    </xf>
    <xf numFmtId="3" fontId="17" fillId="10" borderId="3" xfId="2" applyNumberFormat="1" applyFont="1" applyFill="1" applyBorder="1" applyAlignment="1">
      <alignment horizontal="right"/>
    </xf>
    <xf numFmtId="3" fontId="17" fillId="10" borderId="4" xfId="2" applyNumberFormat="1" applyFont="1" applyFill="1" applyBorder="1" applyAlignment="1">
      <alignment horizontal="right"/>
    </xf>
    <xf numFmtId="3" fontId="17" fillId="10" borderId="3" xfId="2" applyNumberFormat="1" applyFont="1" applyFill="1" applyBorder="1" applyAlignment="1">
      <alignment horizontal="left"/>
    </xf>
    <xf numFmtId="3" fontId="15" fillId="10" borderId="2" xfId="1" applyNumberFormat="1" applyFont="1" applyFill="1" applyBorder="1" applyAlignment="1">
      <alignment horizontal="right"/>
    </xf>
    <xf numFmtId="3" fontId="15" fillId="10" borderId="0" xfId="1" applyNumberFormat="1" applyFont="1" applyFill="1" applyBorder="1" applyAlignment="1">
      <alignment horizontal="right"/>
    </xf>
    <xf numFmtId="3" fontId="15" fillId="10" borderId="4" xfId="1" applyNumberFormat="1" applyFont="1" applyFill="1" applyBorder="1" applyAlignment="1">
      <alignment horizontal="right"/>
    </xf>
    <xf numFmtId="3" fontId="15" fillId="10" borderId="5" xfId="1" applyNumberFormat="1" applyFont="1" applyFill="1" applyBorder="1" applyAlignment="1">
      <alignment horizontal="right"/>
    </xf>
    <xf numFmtId="3" fontId="15" fillId="10" borderId="11" xfId="1" applyNumberFormat="1" applyFont="1" applyFill="1" applyBorder="1" applyAlignment="1">
      <alignment horizontal="right"/>
    </xf>
    <xf numFmtId="3" fontId="18" fillId="10" borderId="2" xfId="1" applyNumberFormat="1" applyFont="1" applyFill="1" applyBorder="1" applyAlignment="1">
      <alignment horizontal="right"/>
    </xf>
    <xf numFmtId="3" fontId="18" fillId="10" borderId="0" xfId="1" applyNumberFormat="1" applyFont="1" applyFill="1" applyBorder="1" applyAlignment="1">
      <alignment horizontal="right"/>
    </xf>
    <xf numFmtId="3" fontId="17" fillId="10" borderId="2" xfId="1" applyNumberFormat="1" applyFont="1" applyFill="1" applyBorder="1" applyAlignment="1">
      <alignment horizontal="right"/>
    </xf>
    <xf numFmtId="3" fontId="17" fillId="10" borderId="0" xfId="1" applyNumberFormat="1" applyFont="1" applyFill="1" applyBorder="1" applyAlignment="1">
      <alignment horizontal="right"/>
    </xf>
    <xf numFmtId="3" fontId="15" fillId="0" borderId="10" xfId="1" applyNumberFormat="1" applyFont="1" applyBorder="1" applyAlignment="1">
      <alignment horizontal="center"/>
    </xf>
    <xf numFmtId="3" fontId="15" fillId="0" borderId="9" xfId="1" applyNumberFormat="1" applyFont="1" applyBorder="1" applyAlignment="1">
      <alignment horizontal="center"/>
    </xf>
    <xf numFmtId="168" fontId="15" fillId="3" borderId="7" xfId="846" applyNumberFormat="1" applyFont="1" applyFill="1" applyBorder="1" applyAlignment="1">
      <alignment horizontal="right"/>
    </xf>
    <xf numFmtId="168" fontId="15" fillId="3" borderId="3" xfId="846" applyNumberFormat="1" applyFont="1" applyFill="1" applyBorder="1" applyAlignment="1">
      <alignment horizontal="right"/>
    </xf>
    <xf numFmtId="3" fontId="15" fillId="0" borderId="0" xfId="1" applyNumberFormat="1" applyFont="1" applyFill="1"/>
    <xf numFmtId="3" fontId="0" fillId="0" borderId="0" xfId="0" applyNumberFormat="1" applyFill="1"/>
    <xf numFmtId="3" fontId="17" fillId="0" borderId="8" xfId="1" applyNumberFormat="1" applyFont="1" applyFill="1" applyBorder="1"/>
    <xf numFmtId="3" fontId="15" fillId="0" borderId="6" xfId="1" applyNumberFormat="1" applyFont="1" applyFill="1" applyBorder="1"/>
    <xf numFmtId="3" fontId="15" fillId="0" borderId="11" xfId="1" applyNumberFormat="1" applyFont="1" applyFill="1" applyBorder="1"/>
    <xf numFmtId="3" fontId="15" fillId="0" borderId="8" xfId="1" applyNumberFormat="1" applyFont="1" applyBorder="1" applyAlignment="1"/>
    <xf numFmtId="3" fontId="15" fillId="0" borderId="10" xfId="1" applyNumberFormat="1" applyFont="1" applyBorder="1" applyAlignment="1"/>
    <xf numFmtId="3" fontId="15" fillId="0" borderId="9" xfId="1" applyNumberFormat="1" applyFont="1" applyBorder="1" applyAlignment="1"/>
    <xf numFmtId="170" fontId="17" fillId="10" borderId="3" xfId="846" applyFont="1" applyFill="1" applyBorder="1" applyAlignment="1">
      <alignment horizontal="right"/>
    </xf>
    <xf numFmtId="170" fontId="17" fillId="10" borderId="4" xfId="846" applyFont="1" applyFill="1" applyBorder="1" applyAlignment="1">
      <alignment horizontal="right"/>
    </xf>
    <xf numFmtId="170" fontId="15" fillId="10" borderId="2" xfId="846" applyFont="1" applyFill="1" applyBorder="1" applyAlignment="1">
      <alignment horizontal="right"/>
    </xf>
    <xf numFmtId="170" fontId="15" fillId="10" borderId="0" xfId="846" applyFont="1" applyFill="1" applyBorder="1" applyAlignment="1">
      <alignment horizontal="right"/>
    </xf>
    <xf numFmtId="170" fontId="15" fillId="10" borderId="4" xfId="846" applyFont="1" applyFill="1" applyBorder="1" applyAlignment="1">
      <alignment horizontal="right"/>
    </xf>
    <xf numFmtId="170" fontId="15" fillId="10" borderId="5" xfId="846" applyFont="1" applyFill="1" applyBorder="1" applyAlignment="1">
      <alignment horizontal="right"/>
    </xf>
    <xf numFmtId="170" fontId="15" fillId="10" borderId="11" xfId="846" applyFont="1" applyFill="1" applyBorder="1" applyAlignment="1">
      <alignment horizontal="right"/>
    </xf>
    <xf numFmtId="170" fontId="18" fillId="10" borderId="2" xfId="846" applyFont="1" applyFill="1" applyBorder="1" applyAlignment="1">
      <alignment horizontal="right"/>
    </xf>
    <xf numFmtId="170" fontId="18" fillId="10" borderId="0" xfId="846" applyFont="1" applyFill="1" applyBorder="1" applyAlignment="1">
      <alignment horizontal="right"/>
    </xf>
    <xf numFmtId="170" fontId="17" fillId="10" borderId="2" xfId="846" applyFont="1" applyFill="1" applyBorder="1" applyAlignment="1">
      <alignment horizontal="right"/>
    </xf>
    <xf numFmtId="170" fontId="17" fillId="10" borderId="0" xfId="846" applyFont="1" applyFill="1" applyBorder="1" applyAlignment="1">
      <alignment horizontal="right"/>
    </xf>
    <xf numFmtId="3" fontId="17" fillId="2" borderId="2" xfId="1" quotePrefix="1" applyNumberFormat="1" applyFont="1" applyFill="1" applyBorder="1" applyAlignment="1">
      <alignment horizontal="right"/>
    </xf>
    <xf numFmtId="14" fontId="30" fillId="0" borderId="0" xfId="1" applyNumberFormat="1" applyFont="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12"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0" borderId="11" xfId="0" applyFont="1" applyBorder="1" applyAlignment="1" applyProtection="1">
      <alignment horizontal="center"/>
      <protection locked="0"/>
    </xf>
    <xf numFmtId="0" fontId="45" fillId="0" borderId="12" xfId="0" applyFont="1" applyBorder="1" applyAlignment="1" applyProtection="1">
      <alignment horizontal="center"/>
      <protection locked="0"/>
    </xf>
    <xf numFmtId="0" fontId="45" fillId="0" borderId="5" xfId="0" applyFont="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0" applyFont="1" applyBorder="1" applyAlignment="1" applyProtection="1">
      <alignment horizontal="center"/>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4" borderId="0" xfId="7" applyNumberFormat="1" applyFont="1" applyFill="1" applyBorder="1" applyAlignment="1">
      <alignment horizontal="center"/>
    </xf>
    <xf numFmtId="0" fontId="45" fillId="0" borderId="11" xfId="7" applyNumberFormat="1" applyFont="1" applyFill="1" applyBorder="1" applyAlignment="1">
      <alignment horizontal="center"/>
    </xf>
    <xf numFmtId="0" fontId="45" fillId="0" borderId="12" xfId="7" applyNumberFormat="1" applyFont="1" applyFill="1" applyBorder="1" applyAlignment="1">
      <alignment horizontal="center"/>
    </xf>
    <xf numFmtId="0" fontId="45" fillId="0" borderId="5" xfId="7" applyNumberFormat="1" applyFont="1" applyFill="1" applyBorder="1" applyAlignment="1">
      <alignment horizontal="center"/>
    </xf>
    <xf numFmtId="0" fontId="45" fillId="0" borderId="1" xfId="7" applyNumberFormat="1" applyFont="1" applyFill="1" applyBorder="1" applyAlignment="1">
      <alignment horizontal="center"/>
    </xf>
    <xf numFmtId="0" fontId="45" fillId="0" borderId="14" xfId="7" applyNumberFormat="1" applyFont="1" applyFill="1" applyBorder="1" applyAlignment="1">
      <alignment horizontal="center"/>
    </xf>
    <xf numFmtId="0" fontId="45" fillId="0" borderId="15" xfId="7" applyNumberFormat="1" applyFont="1" applyFill="1" applyBorder="1" applyAlignment="1">
      <alignment horizontal="center"/>
    </xf>
  </cellXfs>
  <cellStyles count="847">
    <cellStyle name="20 % - uthevingsfarge 2" xfId="844" builtinId="34"/>
    <cellStyle name="40% - uthevingsfarge 4 2" xfId="38"/>
    <cellStyle name="40% - uthevingsfarge 4 2 10" xfId="771"/>
    <cellStyle name="40% - uthevingsfarge 4 2 2" xfId="80"/>
    <cellStyle name="40% - uthevingsfarge 4 2 2 2" xfId="173"/>
    <cellStyle name="40% - uthevingsfarge 4 2 2 3" xfId="263"/>
    <cellStyle name="40% - uthevingsfarge 4 2 2 4" xfId="353"/>
    <cellStyle name="40% - uthevingsfarge 4 2 2 5" xfId="443"/>
    <cellStyle name="40% - uthevingsfarge 4 2 2 6" xfId="533"/>
    <cellStyle name="40% - uthevingsfarge 4 2 2 7" xfId="623"/>
    <cellStyle name="40% - uthevingsfarge 4 2 2 8" xfId="713"/>
    <cellStyle name="40% - uthevingsfarge 4 2 2 9" xfId="810"/>
    <cellStyle name="40% - uthevingsfarge 4 2 3" xfId="136"/>
    <cellStyle name="40% - uthevingsfarge 4 2 4" xfId="226"/>
    <cellStyle name="40% - uthevingsfarge 4 2 5" xfId="316"/>
    <cellStyle name="40% - uthevingsfarge 4 2 6" xfId="406"/>
    <cellStyle name="40% - uthevingsfarge 4 2 7" xfId="496"/>
    <cellStyle name="40% - uthevingsfarge 4 2 8" xfId="586"/>
    <cellStyle name="40% - uthevingsfarge 4 2 9" xfId="676"/>
    <cellStyle name="Hyperkobling" xfId="3" builtinId="8"/>
    <cellStyle name="Komma" xfId="2" builtinId="3"/>
    <cellStyle name="Merknad 2" xfId="94"/>
    <cellStyle name="Normal" xfId="0" builtinId="0"/>
    <cellStyle name="Normal 10" xfId="31"/>
    <cellStyle name="Normal 10 10" xfId="670"/>
    <cellStyle name="Normal 10 11" xfId="765"/>
    <cellStyle name="Normal 10 2" xfId="53"/>
    <cellStyle name="Normal 10 2 10" xfId="785"/>
    <cellStyle name="Normal 10 2 2" xfId="93"/>
    <cellStyle name="Normal 10 2 2 10" xfId="823"/>
    <cellStyle name="Normal 10 2 2 2" xfId="6"/>
    <cellStyle name="Normal 10 2 2 2 2" xfId="116"/>
    <cellStyle name="Normal 10 2 2 3" xfId="186"/>
    <cellStyle name="Normal 10 2 2 4" xfId="276"/>
    <cellStyle name="Normal 10 2 2 5" xfId="366"/>
    <cellStyle name="Normal 10 2 2 6" xfId="456"/>
    <cellStyle name="Normal 10 2 2 7" xfId="546"/>
    <cellStyle name="Normal 10 2 2 8" xfId="636"/>
    <cellStyle name="Normal 10 2 2 9" xfId="726"/>
    <cellStyle name="Normal 10 2 3" xfId="149"/>
    <cellStyle name="Normal 10 2 4" xfId="239"/>
    <cellStyle name="Normal 10 2 5" xfId="329"/>
    <cellStyle name="Normal 10 2 6" xfId="419"/>
    <cellStyle name="Normal 10 2 7" xfId="509"/>
    <cellStyle name="Normal 10 2 8" xfId="599"/>
    <cellStyle name="Normal 10 2 9" xfId="689"/>
    <cellStyle name="Normal 10 3" xfId="74"/>
    <cellStyle name="Normal 10 3 2" xfId="167"/>
    <cellStyle name="Normal 10 3 3" xfId="257"/>
    <cellStyle name="Normal 10 3 4" xfId="347"/>
    <cellStyle name="Normal 10 3 5" xfId="437"/>
    <cellStyle name="Normal 10 3 6" xfId="527"/>
    <cellStyle name="Normal 10 3 7" xfId="617"/>
    <cellStyle name="Normal 10 3 8" xfId="707"/>
    <cellStyle name="Normal 10 3 9" xfId="804"/>
    <cellStyle name="Normal 10 4" xfId="130"/>
    <cellStyle name="Normal 10 5" xfId="220"/>
    <cellStyle name="Normal 10 6" xfId="310"/>
    <cellStyle name="Normal 10 7" xfId="400"/>
    <cellStyle name="Normal 10 8" xfId="490"/>
    <cellStyle name="Normal 10 9" xfId="580"/>
    <cellStyle name="Normal 11" xfId="35"/>
    <cellStyle name="Normal 11 10" xfId="673"/>
    <cellStyle name="Normal 11 11" xfId="768"/>
    <cellStyle name="Normal 11 2" xfId="57"/>
    <cellStyle name="Normal 11 2 10" xfId="788"/>
    <cellStyle name="Normal 11 2 2" xfId="97"/>
    <cellStyle name="Normal 11 2 2 2" xfId="189"/>
    <cellStyle name="Normal 11 2 2 3" xfId="279"/>
    <cellStyle name="Normal 11 2 2 4" xfId="369"/>
    <cellStyle name="Normal 11 2 2 5" xfId="459"/>
    <cellStyle name="Normal 11 2 2 6" xfId="549"/>
    <cellStyle name="Normal 11 2 2 7" xfId="639"/>
    <cellStyle name="Normal 11 2 2 8" xfId="729"/>
    <cellStyle name="Normal 11 2 2 9" xfId="826"/>
    <cellStyle name="Normal 11 2 3" xfId="152"/>
    <cellStyle name="Normal 11 2 4" xfId="242"/>
    <cellStyle name="Normal 11 2 5" xfId="332"/>
    <cellStyle name="Normal 11 2 6" xfId="422"/>
    <cellStyle name="Normal 11 2 7" xfId="512"/>
    <cellStyle name="Normal 11 2 8" xfId="602"/>
    <cellStyle name="Normal 11 2 9" xfId="692"/>
    <cellStyle name="Normal 11 3" xfId="77"/>
    <cellStyle name="Normal 11 3 2" xfId="170"/>
    <cellStyle name="Normal 11 3 3" xfId="260"/>
    <cellStyle name="Normal 11 3 4" xfId="350"/>
    <cellStyle name="Normal 11 3 5" xfId="440"/>
    <cellStyle name="Normal 11 3 6" xfId="530"/>
    <cellStyle name="Normal 11 3 7" xfId="620"/>
    <cellStyle name="Normal 11 3 8" xfId="710"/>
    <cellStyle name="Normal 11 3 9" xfId="807"/>
    <cellStyle name="Normal 11 4" xfId="133"/>
    <cellStyle name="Normal 11 5" xfId="223"/>
    <cellStyle name="Normal 11 6" xfId="313"/>
    <cellStyle name="Normal 11 7" xfId="403"/>
    <cellStyle name="Normal 11 8" xfId="493"/>
    <cellStyle name="Normal 11 9" xfId="583"/>
    <cellStyle name="Normal 12" xfId="100"/>
    <cellStyle name="Normal 12 2" xfId="192"/>
    <cellStyle name="Normal 12 3" xfId="282"/>
    <cellStyle name="Normal 12 4" xfId="372"/>
    <cellStyle name="Normal 12 5" xfId="462"/>
    <cellStyle name="Normal 12 6" xfId="552"/>
    <cellStyle name="Normal 12 7" xfId="642"/>
    <cellStyle name="Normal 12 8" xfId="732"/>
    <cellStyle name="Normal 12 9" xfId="829"/>
    <cellStyle name="Normal 13" xfId="103"/>
    <cellStyle name="Normal 13 2" xfId="195"/>
    <cellStyle name="Normal 13 3" xfId="285"/>
    <cellStyle name="Normal 13 4" xfId="375"/>
    <cellStyle name="Normal 13 5" xfId="465"/>
    <cellStyle name="Normal 13 6" xfId="555"/>
    <cellStyle name="Normal 13 7" xfId="645"/>
    <cellStyle name="Normal 13 8" xfId="735"/>
    <cellStyle name="Normal 13 9" xfId="832"/>
    <cellStyle name="Normal 14" xfId="106"/>
    <cellStyle name="Normal 14 2" xfId="198"/>
    <cellStyle name="Normal 14 3" xfId="288"/>
    <cellStyle name="Normal 14 4" xfId="378"/>
    <cellStyle name="Normal 14 5" xfId="468"/>
    <cellStyle name="Normal 14 6" xfId="558"/>
    <cellStyle name="Normal 14 7" xfId="648"/>
    <cellStyle name="Normal 14 8" xfId="738"/>
    <cellStyle name="Normal 14 9" xfId="835"/>
    <cellStyle name="Normal 15" xfId="109"/>
    <cellStyle name="Normal 15 2" xfId="201"/>
    <cellStyle name="Normal 15 3" xfId="291"/>
    <cellStyle name="Normal 15 4" xfId="381"/>
    <cellStyle name="Normal 15 5" xfId="471"/>
    <cellStyle name="Normal 15 6" xfId="561"/>
    <cellStyle name="Normal 15 7" xfId="651"/>
    <cellStyle name="Normal 15 8" xfId="741"/>
    <cellStyle name="Normal 15 9" xfId="838"/>
    <cellStyle name="Normal 16" xfId="112"/>
    <cellStyle name="Normal 16 2" xfId="204"/>
    <cellStyle name="Normal 16 3" xfId="294"/>
    <cellStyle name="Normal 16 4" xfId="384"/>
    <cellStyle name="Normal 16 5" xfId="474"/>
    <cellStyle name="Normal 16 6" xfId="564"/>
    <cellStyle name="Normal 16 7" xfId="654"/>
    <cellStyle name="Normal 16 8" xfId="744"/>
    <cellStyle name="Normal 16 9" xfId="841"/>
    <cellStyle name="Normal 17" xfId="8"/>
    <cellStyle name="Normal 18" xfId="10"/>
    <cellStyle name="Normal 19" xfId="117"/>
    <cellStyle name="Normal 2" xfId="1"/>
    <cellStyle name="Normal 2 2" xfId="7"/>
    <cellStyle name="Normal 2 3" xfId="20"/>
    <cellStyle name="Normal 2 4" xfId="39"/>
    <cellStyle name="Normal 2 5" xfId="60"/>
    <cellStyle name="Normal 20" xfId="207"/>
    <cellStyle name="Normal 21" xfId="297"/>
    <cellStyle name="Normal 22" xfId="387"/>
    <cellStyle name="Normal 23" xfId="477"/>
    <cellStyle name="Normal 24" xfId="567"/>
    <cellStyle name="Normal 25" xfId="657"/>
    <cellStyle name="Normal 26" xfId="747"/>
    <cellStyle name="Normal 3" xfId="4"/>
    <cellStyle name="Normal 3 10" xfId="104"/>
    <cellStyle name="Normal 3 10 2" xfId="196"/>
    <cellStyle name="Normal 3 10 3" xfId="286"/>
    <cellStyle name="Normal 3 10 4" xfId="376"/>
    <cellStyle name="Normal 3 10 5" xfId="466"/>
    <cellStyle name="Normal 3 10 6" xfId="556"/>
    <cellStyle name="Normal 3 10 7" xfId="646"/>
    <cellStyle name="Normal 3 10 8" xfId="736"/>
    <cellStyle name="Normal 3 10 9" xfId="833"/>
    <cellStyle name="Normal 3 11" xfId="107"/>
    <cellStyle name="Normal 3 11 2" xfId="199"/>
    <cellStyle name="Normal 3 11 3" xfId="289"/>
    <cellStyle name="Normal 3 11 4" xfId="379"/>
    <cellStyle name="Normal 3 11 5" xfId="469"/>
    <cellStyle name="Normal 3 11 6" xfId="559"/>
    <cellStyle name="Normal 3 11 7" xfId="649"/>
    <cellStyle name="Normal 3 11 8" xfId="739"/>
    <cellStyle name="Normal 3 11 9" xfId="836"/>
    <cellStyle name="Normal 3 12" xfId="110"/>
    <cellStyle name="Normal 3 12 2" xfId="202"/>
    <cellStyle name="Normal 3 12 3" xfId="292"/>
    <cellStyle name="Normal 3 12 4" xfId="382"/>
    <cellStyle name="Normal 3 12 5" xfId="472"/>
    <cellStyle name="Normal 3 12 6" xfId="562"/>
    <cellStyle name="Normal 3 12 7" xfId="652"/>
    <cellStyle name="Normal 3 12 8" xfId="742"/>
    <cellStyle name="Normal 3 12 9" xfId="839"/>
    <cellStyle name="Normal 3 13" xfId="113"/>
    <cellStyle name="Normal 3 13 2" xfId="205"/>
    <cellStyle name="Normal 3 13 3" xfId="295"/>
    <cellStyle name="Normal 3 13 4" xfId="385"/>
    <cellStyle name="Normal 3 13 5" xfId="475"/>
    <cellStyle name="Normal 3 13 6" xfId="565"/>
    <cellStyle name="Normal 3 13 7" xfId="655"/>
    <cellStyle name="Normal 3 13 8" xfId="745"/>
    <cellStyle name="Normal 3 13 9" xfId="842"/>
    <cellStyle name="Normal 3 14" xfId="11"/>
    <cellStyle name="Normal 3 15" xfId="118"/>
    <cellStyle name="Normal 3 16" xfId="208"/>
    <cellStyle name="Normal 3 17" xfId="298"/>
    <cellStyle name="Normal 3 18" xfId="388"/>
    <cellStyle name="Normal 3 19" xfId="478"/>
    <cellStyle name="Normal 3 2" xfId="23"/>
    <cellStyle name="Normal 3 2 10" xfId="662"/>
    <cellStyle name="Normal 3 2 11" xfId="757"/>
    <cellStyle name="Normal 3 2 2" xfId="45"/>
    <cellStyle name="Normal 3 2 2 10" xfId="777"/>
    <cellStyle name="Normal 3 2 2 2" xfId="85"/>
    <cellStyle name="Normal 3 2 2 2 2" xfId="178"/>
    <cellStyle name="Normal 3 2 2 2 3" xfId="268"/>
    <cellStyle name="Normal 3 2 2 2 4" xfId="358"/>
    <cellStyle name="Normal 3 2 2 2 5" xfId="448"/>
    <cellStyle name="Normal 3 2 2 2 6" xfId="538"/>
    <cellStyle name="Normal 3 2 2 2 7" xfId="628"/>
    <cellStyle name="Normal 3 2 2 2 8" xfId="718"/>
    <cellStyle name="Normal 3 2 2 2 9" xfId="815"/>
    <cellStyle name="Normal 3 2 2 3" xfId="141"/>
    <cellStyle name="Normal 3 2 2 4" xfId="231"/>
    <cellStyle name="Normal 3 2 2 5" xfId="321"/>
    <cellStyle name="Normal 3 2 2 6" xfId="411"/>
    <cellStyle name="Normal 3 2 2 7" xfId="501"/>
    <cellStyle name="Normal 3 2 2 8" xfId="591"/>
    <cellStyle name="Normal 3 2 2 9" xfId="681"/>
    <cellStyle name="Normal 3 2 3" xfId="66"/>
    <cellStyle name="Normal 3 2 3 2" xfId="159"/>
    <cellStyle name="Normal 3 2 3 3" xfId="249"/>
    <cellStyle name="Normal 3 2 3 4" xfId="339"/>
    <cellStyle name="Normal 3 2 3 5" xfId="429"/>
    <cellStyle name="Normal 3 2 3 6" xfId="519"/>
    <cellStyle name="Normal 3 2 3 7" xfId="609"/>
    <cellStyle name="Normal 3 2 3 8" xfId="699"/>
    <cellStyle name="Normal 3 2 3 9" xfId="796"/>
    <cellStyle name="Normal 3 2 4" xfId="122"/>
    <cellStyle name="Normal 3 2 5" xfId="212"/>
    <cellStyle name="Normal 3 2 6" xfId="302"/>
    <cellStyle name="Normal 3 2 7" xfId="392"/>
    <cellStyle name="Normal 3 2 8" xfId="482"/>
    <cellStyle name="Normal 3 2 9" xfId="572"/>
    <cellStyle name="Normal 3 20" xfId="568"/>
    <cellStyle name="Normal 3 21" xfId="658"/>
    <cellStyle name="Normal 3 22" xfId="748"/>
    <cellStyle name="Normal 3 3" xfId="26"/>
    <cellStyle name="Normal 3 3 10" xfId="665"/>
    <cellStyle name="Normal 3 3 11" xfId="760"/>
    <cellStyle name="Normal 3 3 2" xfId="48"/>
    <cellStyle name="Normal 3 3 2 10" xfId="780"/>
    <cellStyle name="Normal 3 3 2 2" xfId="88"/>
    <cellStyle name="Normal 3 3 2 2 2" xfId="181"/>
    <cellStyle name="Normal 3 3 2 2 3" xfId="271"/>
    <cellStyle name="Normal 3 3 2 2 4" xfId="361"/>
    <cellStyle name="Normal 3 3 2 2 5" xfId="451"/>
    <cellStyle name="Normal 3 3 2 2 6" xfId="541"/>
    <cellStyle name="Normal 3 3 2 2 7" xfId="631"/>
    <cellStyle name="Normal 3 3 2 2 8" xfId="721"/>
    <cellStyle name="Normal 3 3 2 2 9" xfId="818"/>
    <cellStyle name="Normal 3 3 2 3" xfId="144"/>
    <cellStyle name="Normal 3 3 2 4" xfId="234"/>
    <cellStyle name="Normal 3 3 2 5" xfId="324"/>
    <cellStyle name="Normal 3 3 2 6" xfId="414"/>
    <cellStyle name="Normal 3 3 2 7" xfId="504"/>
    <cellStyle name="Normal 3 3 2 8" xfId="594"/>
    <cellStyle name="Normal 3 3 2 9" xfId="684"/>
    <cellStyle name="Normal 3 3 3" xfId="69"/>
    <cellStyle name="Normal 3 3 3 2" xfId="162"/>
    <cellStyle name="Normal 3 3 3 3" xfId="252"/>
    <cellStyle name="Normal 3 3 3 4" xfId="342"/>
    <cellStyle name="Normal 3 3 3 5" xfId="432"/>
    <cellStyle name="Normal 3 3 3 6" xfId="522"/>
    <cellStyle name="Normal 3 3 3 7" xfId="612"/>
    <cellStyle name="Normal 3 3 3 8" xfId="702"/>
    <cellStyle name="Normal 3 3 3 9" xfId="799"/>
    <cellStyle name="Normal 3 3 4" xfId="125"/>
    <cellStyle name="Normal 3 3 5" xfId="215"/>
    <cellStyle name="Normal 3 3 6" xfId="305"/>
    <cellStyle name="Normal 3 3 7" xfId="395"/>
    <cellStyle name="Normal 3 3 8" xfId="485"/>
    <cellStyle name="Normal 3 3 9" xfId="575"/>
    <cellStyle name="Normal 3 4" xfId="29"/>
    <cellStyle name="Normal 3 4 10" xfId="668"/>
    <cellStyle name="Normal 3 4 11" xfId="763"/>
    <cellStyle name="Normal 3 4 2" xfId="51"/>
    <cellStyle name="Normal 3 4 2 10" xfId="783"/>
    <cellStyle name="Normal 3 4 2 2" xfId="91"/>
    <cellStyle name="Normal 3 4 2 2 2" xfId="184"/>
    <cellStyle name="Normal 3 4 2 2 3" xfId="274"/>
    <cellStyle name="Normal 3 4 2 2 4" xfId="364"/>
    <cellStyle name="Normal 3 4 2 2 5" xfId="454"/>
    <cellStyle name="Normal 3 4 2 2 6" xfId="544"/>
    <cellStyle name="Normal 3 4 2 2 7" xfId="634"/>
    <cellStyle name="Normal 3 4 2 2 8" xfId="724"/>
    <cellStyle name="Normal 3 4 2 2 9" xfId="821"/>
    <cellStyle name="Normal 3 4 2 3" xfId="147"/>
    <cellStyle name="Normal 3 4 2 4" xfId="237"/>
    <cellStyle name="Normal 3 4 2 5" xfId="327"/>
    <cellStyle name="Normal 3 4 2 6" xfId="417"/>
    <cellStyle name="Normal 3 4 2 7" xfId="507"/>
    <cellStyle name="Normal 3 4 2 8" xfId="597"/>
    <cellStyle name="Normal 3 4 2 9" xfId="687"/>
    <cellStyle name="Normal 3 4 3" xfId="72"/>
    <cellStyle name="Normal 3 4 3 2" xfId="165"/>
    <cellStyle name="Normal 3 4 3 3" xfId="255"/>
    <cellStyle name="Normal 3 4 3 4" xfId="345"/>
    <cellStyle name="Normal 3 4 3 5" xfId="435"/>
    <cellStyle name="Normal 3 4 3 6" xfId="525"/>
    <cellStyle name="Normal 3 4 3 7" xfId="615"/>
    <cellStyle name="Normal 3 4 3 8" xfId="705"/>
    <cellStyle name="Normal 3 4 3 9" xfId="802"/>
    <cellStyle name="Normal 3 4 4" xfId="128"/>
    <cellStyle name="Normal 3 4 5" xfId="218"/>
    <cellStyle name="Normal 3 4 6" xfId="308"/>
    <cellStyle name="Normal 3 4 7" xfId="398"/>
    <cellStyle name="Normal 3 4 8" xfId="488"/>
    <cellStyle name="Normal 3 4 9" xfId="578"/>
    <cellStyle name="Normal 3 5" xfId="33"/>
    <cellStyle name="Normal 3 5 10" xfId="671"/>
    <cellStyle name="Normal 3 5 11" xfId="766"/>
    <cellStyle name="Normal 3 5 2" xfId="55"/>
    <cellStyle name="Normal 3 5 2 10" xfId="786"/>
    <cellStyle name="Normal 3 5 2 2" xfId="95"/>
    <cellStyle name="Normal 3 5 2 2 2" xfId="187"/>
    <cellStyle name="Normal 3 5 2 2 3" xfId="277"/>
    <cellStyle name="Normal 3 5 2 2 4" xfId="367"/>
    <cellStyle name="Normal 3 5 2 2 5" xfId="457"/>
    <cellStyle name="Normal 3 5 2 2 6" xfId="547"/>
    <cellStyle name="Normal 3 5 2 2 7" xfId="637"/>
    <cellStyle name="Normal 3 5 2 2 8" xfId="727"/>
    <cellStyle name="Normal 3 5 2 2 9" xfId="824"/>
    <cellStyle name="Normal 3 5 2 3" xfId="150"/>
    <cellStyle name="Normal 3 5 2 4" xfId="240"/>
    <cellStyle name="Normal 3 5 2 5" xfId="330"/>
    <cellStyle name="Normal 3 5 2 6" xfId="420"/>
    <cellStyle name="Normal 3 5 2 7" xfId="510"/>
    <cellStyle name="Normal 3 5 2 8" xfId="600"/>
    <cellStyle name="Normal 3 5 2 9" xfId="690"/>
    <cellStyle name="Normal 3 5 3" xfId="75"/>
    <cellStyle name="Normal 3 5 3 2" xfId="168"/>
    <cellStyle name="Normal 3 5 3 3" xfId="258"/>
    <cellStyle name="Normal 3 5 3 4" xfId="348"/>
    <cellStyle name="Normal 3 5 3 5" xfId="438"/>
    <cellStyle name="Normal 3 5 3 6" xfId="528"/>
    <cellStyle name="Normal 3 5 3 7" xfId="618"/>
    <cellStyle name="Normal 3 5 3 8" xfId="708"/>
    <cellStyle name="Normal 3 5 3 9" xfId="805"/>
    <cellStyle name="Normal 3 5 4" xfId="131"/>
    <cellStyle name="Normal 3 5 5" xfId="221"/>
    <cellStyle name="Normal 3 5 6" xfId="311"/>
    <cellStyle name="Normal 3 5 7" xfId="401"/>
    <cellStyle name="Normal 3 5 8" xfId="491"/>
    <cellStyle name="Normal 3 5 9" xfId="581"/>
    <cellStyle name="Normal 3 6" xfId="36"/>
    <cellStyle name="Normal 3 6 10" xfId="674"/>
    <cellStyle name="Normal 3 6 11" xfId="769"/>
    <cellStyle name="Normal 3 6 2" xfId="58"/>
    <cellStyle name="Normal 3 6 2 10" xfId="789"/>
    <cellStyle name="Normal 3 6 2 2" xfId="98"/>
    <cellStyle name="Normal 3 6 2 2 2" xfId="190"/>
    <cellStyle name="Normal 3 6 2 2 3" xfId="280"/>
    <cellStyle name="Normal 3 6 2 2 4" xfId="370"/>
    <cellStyle name="Normal 3 6 2 2 5" xfId="460"/>
    <cellStyle name="Normal 3 6 2 2 6" xfId="550"/>
    <cellStyle name="Normal 3 6 2 2 7" xfId="640"/>
    <cellStyle name="Normal 3 6 2 2 8" xfId="730"/>
    <cellStyle name="Normal 3 6 2 2 9" xfId="827"/>
    <cellStyle name="Normal 3 6 2 3" xfId="153"/>
    <cellStyle name="Normal 3 6 2 4" xfId="243"/>
    <cellStyle name="Normal 3 6 2 5" xfId="333"/>
    <cellStyle name="Normal 3 6 2 6" xfId="423"/>
    <cellStyle name="Normal 3 6 2 7" xfId="513"/>
    <cellStyle name="Normal 3 6 2 8" xfId="603"/>
    <cellStyle name="Normal 3 6 2 9" xfId="693"/>
    <cellStyle name="Normal 3 6 3" xfId="78"/>
    <cellStyle name="Normal 3 6 3 2" xfId="171"/>
    <cellStyle name="Normal 3 6 3 3" xfId="261"/>
    <cellStyle name="Normal 3 6 3 4" xfId="351"/>
    <cellStyle name="Normal 3 6 3 5" xfId="441"/>
    <cellStyle name="Normal 3 6 3 6" xfId="531"/>
    <cellStyle name="Normal 3 6 3 7" xfId="621"/>
    <cellStyle name="Normal 3 6 3 8" xfId="711"/>
    <cellStyle name="Normal 3 6 3 9" xfId="808"/>
    <cellStyle name="Normal 3 6 4" xfId="134"/>
    <cellStyle name="Normal 3 6 5" xfId="224"/>
    <cellStyle name="Normal 3 6 6" xfId="314"/>
    <cellStyle name="Normal 3 6 7" xfId="404"/>
    <cellStyle name="Normal 3 6 8" xfId="494"/>
    <cellStyle name="Normal 3 6 9" xfId="584"/>
    <cellStyle name="Normal 3 7" xfId="42"/>
    <cellStyle name="Normal 3 7 10" xfId="774"/>
    <cellStyle name="Normal 3 7 2" xfId="82"/>
    <cellStyle name="Normal 3 7 2 2" xfId="175"/>
    <cellStyle name="Normal 3 7 2 3" xfId="265"/>
    <cellStyle name="Normal 3 7 2 4" xfId="355"/>
    <cellStyle name="Normal 3 7 2 5" xfId="445"/>
    <cellStyle name="Normal 3 7 2 6" xfId="535"/>
    <cellStyle name="Normal 3 7 2 7" xfId="625"/>
    <cellStyle name="Normal 3 7 2 8" xfId="715"/>
    <cellStyle name="Normal 3 7 2 9" xfId="812"/>
    <cellStyle name="Normal 3 7 3" xfId="138"/>
    <cellStyle name="Normal 3 7 4" xfId="228"/>
    <cellStyle name="Normal 3 7 5" xfId="318"/>
    <cellStyle name="Normal 3 7 6" xfId="408"/>
    <cellStyle name="Normal 3 7 7" xfId="498"/>
    <cellStyle name="Normal 3 7 8" xfId="588"/>
    <cellStyle name="Normal 3 7 9" xfId="678"/>
    <cellStyle name="Normal 3 8" xfId="63"/>
    <cellStyle name="Normal 3 8 2" xfId="156"/>
    <cellStyle name="Normal 3 8 3" xfId="246"/>
    <cellStyle name="Normal 3 8 4" xfId="336"/>
    <cellStyle name="Normal 3 8 5" xfId="426"/>
    <cellStyle name="Normal 3 8 6" xfId="516"/>
    <cellStyle name="Normal 3 8 7" xfId="606"/>
    <cellStyle name="Normal 3 8 8" xfId="696"/>
    <cellStyle name="Normal 3 8 9" xfId="793"/>
    <cellStyle name="Normal 3 9" xfId="101"/>
    <cellStyle name="Normal 3 9 2" xfId="193"/>
    <cellStyle name="Normal 3 9 3" xfId="283"/>
    <cellStyle name="Normal 3 9 4" xfId="373"/>
    <cellStyle name="Normal 3 9 5" xfId="463"/>
    <cellStyle name="Normal 3 9 6" xfId="553"/>
    <cellStyle name="Normal 3 9 7" xfId="643"/>
    <cellStyle name="Normal 3 9 8" xfId="733"/>
    <cellStyle name="Normal 3 9 9" xfId="830"/>
    <cellStyle name="Normal 4" xfId="12"/>
    <cellStyle name="Normal 5" xfId="9"/>
    <cellStyle name="Normal 5 2" xfId="5"/>
    <cellStyle name="Normal 5 3" xfId="32"/>
    <cellStyle name="Normal 5 3 2" xfId="54"/>
    <cellStyle name="Normal 5 4" xfId="19"/>
    <cellStyle name="Normal 6" xfId="18"/>
    <cellStyle name="Normal 6 10" xfId="660"/>
    <cellStyle name="Normal 6 11" xfId="754"/>
    <cellStyle name="Normal 6 2" xfId="41"/>
    <cellStyle name="Normal 6 2 10" xfId="773"/>
    <cellStyle name="Normal 6 2 2" xfId="81"/>
    <cellStyle name="Normal 6 2 2 2" xfId="174"/>
    <cellStyle name="Normal 6 2 2 3" xfId="264"/>
    <cellStyle name="Normal 6 2 2 4" xfId="354"/>
    <cellStyle name="Normal 6 2 2 5" xfId="444"/>
    <cellStyle name="Normal 6 2 2 6" xfId="534"/>
    <cellStyle name="Normal 6 2 2 7" xfId="624"/>
    <cellStyle name="Normal 6 2 2 8" xfId="714"/>
    <cellStyle name="Normal 6 2 2 9" xfId="811"/>
    <cellStyle name="Normal 6 2 3" xfId="137"/>
    <cellStyle name="Normal 6 2 4" xfId="227"/>
    <cellStyle name="Normal 6 2 5" xfId="317"/>
    <cellStyle name="Normal 6 2 6" xfId="407"/>
    <cellStyle name="Normal 6 2 7" xfId="497"/>
    <cellStyle name="Normal 6 2 8" xfId="587"/>
    <cellStyle name="Normal 6 2 9" xfId="677"/>
    <cellStyle name="Normal 6 3" xfId="62"/>
    <cellStyle name="Normal 6 3 2" xfId="155"/>
    <cellStyle name="Normal 6 3 3" xfId="245"/>
    <cellStyle name="Normal 6 3 4" xfId="335"/>
    <cellStyle name="Normal 6 3 5" xfId="425"/>
    <cellStyle name="Normal 6 3 6" xfId="515"/>
    <cellStyle name="Normal 6 3 7" xfId="605"/>
    <cellStyle name="Normal 6 3 8" xfId="695"/>
    <cellStyle name="Normal 6 3 9" xfId="792"/>
    <cellStyle name="Normal 6 4" xfId="120"/>
    <cellStyle name="Normal 6 5" xfId="210"/>
    <cellStyle name="Normal 6 6" xfId="300"/>
    <cellStyle name="Normal 6 7" xfId="390"/>
    <cellStyle name="Normal 6 8" xfId="480"/>
    <cellStyle name="Normal 6 9" xfId="570"/>
    <cellStyle name="Normal 7" xfId="22"/>
    <cellStyle name="Normal 7 10" xfId="661"/>
    <cellStyle name="Normal 7 11" xfId="756"/>
    <cellStyle name="Normal 7 2" xfId="44"/>
    <cellStyle name="Normal 7 2 10" xfId="776"/>
    <cellStyle name="Normal 7 2 2" xfId="84"/>
    <cellStyle name="Normal 7 2 2 2" xfId="177"/>
    <cellStyle name="Normal 7 2 2 3" xfId="267"/>
    <cellStyle name="Normal 7 2 2 4" xfId="357"/>
    <cellStyle name="Normal 7 2 2 5" xfId="447"/>
    <cellStyle name="Normal 7 2 2 6" xfId="537"/>
    <cellStyle name="Normal 7 2 2 7" xfId="627"/>
    <cellStyle name="Normal 7 2 2 8" xfId="717"/>
    <cellStyle name="Normal 7 2 2 9" xfId="814"/>
    <cellStyle name="Normal 7 2 3" xfId="140"/>
    <cellStyle name="Normal 7 2 4" xfId="230"/>
    <cellStyle name="Normal 7 2 5" xfId="320"/>
    <cellStyle name="Normal 7 2 6" xfId="410"/>
    <cellStyle name="Normal 7 2 7" xfId="500"/>
    <cellStyle name="Normal 7 2 8" xfId="590"/>
    <cellStyle name="Normal 7 2 9" xfId="680"/>
    <cellStyle name="Normal 7 3" xfId="65"/>
    <cellStyle name="Normal 7 3 2" xfId="158"/>
    <cellStyle name="Normal 7 3 3" xfId="248"/>
    <cellStyle name="Normal 7 3 4" xfId="338"/>
    <cellStyle name="Normal 7 3 5" xfId="428"/>
    <cellStyle name="Normal 7 3 6" xfId="518"/>
    <cellStyle name="Normal 7 3 7" xfId="608"/>
    <cellStyle name="Normal 7 3 8" xfId="698"/>
    <cellStyle name="Normal 7 3 9" xfId="795"/>
    <cellStyle name="Normal 7 4" xfId="121"/>
    <cellStyle name="Normal 7 5" xfId="211"/>
    <cellStyle name="Normal 7 6" xfId="301"/>
    <cellStyle name="Normal 7 7" xfId="391"/>
    <cellStyle name="Normal 7 8" xfId="481"/>
    <cellStyle name="Normal 7 9" xfId="571"/>
    <cellStyle name="Normal 8" xfId="25"/>
    <cellStyle name="Normal 8 10" xfId="664"/>
    <cellStyle name="Normal 8 11" xfId="759"/>
    <cellStyle name="Normal 8 2" xfId="47"/>
    <cellStyle name="Normal 8 2 10" xfId="779"/>
    <cellStyle name="Normal 8 2 2" xfId="87"/>
    <cellStyle name="Normal 8 2 2 2" xfId="180"/>
    <cellStyle name="Normal 8 2 2 3" xfId="270"/>
    <cellStyle name="Normal 8 2 2 4" xfId="360"/>
    <cellStyle name="Normal 8 2 2 5" xfId="450"/>
    <cellStyle name="Normal 8 2 2 6" xfId="540"/>
    <cellStyle name="Normal 8 2 2 7" xfId="630"/>
    <cellStyle name="Normal 8 2 2 8" xfId="720"/>
    <cellStyle name="Normal 8 2 2 9" xfId="817"/>
    <cellStyle name="Normal 8 2 3" xfId="143"/>
    <cellStyle name="Normal 8 2 4" xfId="233"/>
    <cellStyle name="Normal 8 2 5" xfId="323"/>
    <cellStyle name="Normal 8 2 6" xfId="413"/>
    <cellStyle name="Normal 8 2 7" xfId="503"/>
    <cellStyle name="Normal 8 2 8" xfId="593"/>
    <cellStyle name="Normal 8 2 9" xfId="683"/>
    <cellStyle name="Normal 8 3" xfId="68"/>
    <cellStyle name="Normal 8 3 2" xfId="161"/>
    <cellStyle name="Normal 8 3 3" xfId="251"/>
    <cellStyle name="Normal 8 3 4" xfId="341"/>
    <cellStyle name="Normal 8 3 5" xfId="431"/>
    <cellStyle name="Normal 8 3 6" xfId="521"/>
    <cellStyle name="Normal 8 3 7" xfId="611"/>
    <cellStyle name="Normal 8 3 8" xfId="701"/>
    <cellStyle name="Normal 8 3 9" xfId="798"/>
    <cellStyle name="Normal 8 4" xfId="124"/>
    <cellStyle name="Normal 8 5" xfId="214"/>
    <cellStyle name="Normal 8 6" xfId="304"/>
    <cellStyle name="Normal 8 7" xfId="394"/>
    <cellStyle name="Normal 8 8" xfId="484"/>
    <cellStyle name="Normal 8 9" xfId="574"/>
    <cellStyle name="Normal 9" xfId="28"/>
    <cellStyle name="Normal 9 10" xfId="667"/>
    <cellStyle name="Normal 9 11" xfId="762"/>
    <cellStyle name="Normal 9 2" xfId="50"/>
    <cellStyle name="Normal 9 2 10" xfId="782"/>
    <cellStyle name="Normal 9 2 2" xfId="90"/>
    <cellStyle name="Normal 9 2 2 2" xfId="183"/>
    <cellStyle name="Normal 9 2 2 3" xfId="273"/>
    <cellStyle name="Normal 9 2 2 4" xfId="363"/>
    <cellStyle name="Normal 9 2 2 5" xfId="453"/>
    <cellStyle name="Normal 9 2 2 6" xfId="543"/>
    <cellStyle name="Normal 9 2 2 7" xfId="633"/>
    <cellStyle name="Normal 9 2 2 8" xfId="723"/>
    <cellStyle name="Normal 9 2 2 9" xfId="820"/>
    <cellStyle name="Normal 9 2 3" xfId="146"/>
    <cellStyle name="Normal 9 2 4" xfId="236"/>
    <cellStyle name="Normal 9 2 5" xfId="326"/>
    <cellStyle name="Normal 9 2 6" xfId="416"/>
    <cellStyle name="Normal 9 2 7" xfId="506"/>
    <cellStyle name="Normal 9 2 8" xfId="596"/>
    <cellStyle name="Normal 9 2 9" xfId="686"/>
    <cellStyle name="Normal 9 3" xfId="71"/>
    <cellStyle name="Normal 9 3 2" xfId="164"/>
    <cellStyle name="Normal 9 3 3" xfId="254"/>
    <cellStyle name="Normal 9 3 4" xfId="344"/>
    <cellStyle name="Normal 9 3 5" xfId="434"/>
    <cellStyle name="Normal 9 3 6" xfId="524"/>
    <cellStyle name="Normal 9 3 7" xfId="614"/>
    <cellStyle name="Normal 9 3 8" xfId="704"/>
    <cellStyle name="Normal 9 3 9" xfId="801"/>
    <cellStyle name="Normal 9 4" xfId="127"/>
    <cellStyle name="Normal 9 5" xfId="217"/>
    <cellStyle name="Normal 9 6" xfId="307"/>
    <cellStyle name="Normal 9 7" xfId="397"/>
    <cellStyle name="Normal 9 8" xfId="487"/>
    <cellStyle name="Normal 9 9" xfId="577"/>
    <cellStyle name="Normal_Forslag" xfId="845"/>
    <cellStyle name="Tusenskille 2" xfId="14"/>
    <cellStyle name="Tusenskille 2 2" xfId="15"/>
    <cellStyle name="Tusenskille 2 2 2" xfId="751"/>
    <cellStyle name="Tusenskille 2 3" xfId="21"/>
    <cellStyle name="Tusenskille 2 3 2" xfId="755"/>
    <cellStyle name="Tusenskille 2 4" xfId="40"/>
    <cellStyle name="Tusenskille 2 4 2" xfId="772"/>
    <cellStyle name="Tusenskille 2 5" xfId="61"/>
    <cellStyle name="Tusenskille 2 5 2" xfId="791"/>
    <cellStyle name="Tusenskille 2 6" xfId="750"/>
    <cellStyle name="Tusenskille 3" xfId="16"/>
    <cellStyle name="Tusenskille 3 10" xfId="105"/>
    <cellStyle name="Tusenskille 3 10 2" xfId="197"/>
    <cellStyle name="Tusenskille 3 10 3" xfId="287"/>
    <cellStyle name="Tusenskille 3 10 4" xfId="377"/>
    <cellStyle name="Tusenskille 3 10 5" xfId="467"/>
    <cellStyle name="Tusenskille 3 10 6" xfId="557"/>
    <cellStyle name="Tusenskille 3 10 7" xfId="647"/>
    <cellStyle name="Tusenskille 3 10 8" xfId="737"/>
    <cellStyle name="Tusenskille 3 10 9" xfId="834"/>
    <cellStyle name="Tusenskille 3 11" xfId="108"/>
    <cellStyle name="Tusenskille 3 11 2" xfId="200"/>
    <cellStyle name="Tusenskille 3 11 3" xfId="290"/>
    <cellStyle name="Tusenskille 3 11 4" xfId="380"/>
    <cellStyle name="Tusenskille 3 11 5" xfId="470"/>
    <cellStyle name="Tusenskille 3 11 6" xfId="560"/>
    <cellStyle name="Tusenskille 3 11 7" xfId="650"/>
    <cellStyle name="Tusenskille 3 11 8" xfId="740"/>
    <cellStyle name="Tusenskille 3 11 9" xfId="837"/>
    <cellStyle name="Tusenskille 3 12" xfId="111"/>
    <cellStyle name="Tusenskille 3 12 2" xfId="203"/>
    <cellStyle name="Tusenskille 3 12 3" xfId="293"/>
    <cellStyle name="Tusenskille 3 12 4" xfId="383"/>
    <cellStyle name="Tusenskille 3 12 5" xfId="473"/>
    <cellStyle name="Tusenskille 3 12 6" xfId="563"/>
    <cellStyle name="Tusenskille 3 12 7" xfId="653"/>
    <cellStyle name="Tusenskille 3 12 8" xfId="743"/>
    <cellStyle name="Tusenskille 3 12 9" xfId="840"/>
    <cellStyle name="Tusenskille 3 13" xfId="114"/>
    <cellStyle name="Tusenskille 3 13 2" xfId="206"/>
    <cellStyle name="Tusenskille 3 13 3" xfId="296"/>
    <cellStyle name="Tusenskille 3 13 4" xfId="386"/>
    <cellStyle name="Tusenskille 3 13 5" xfId="476"/>
    <cellStyle name="Tusenskille 3 13 6" xfId="566"/>
    <cellStyle name="Tusenskille 3 13 7" xfId="656"/>
    <cellStyle name="Tusenskille 3 13 8" xfId="746"/>
    <cellStyle name="Tusenskille 3 13 9" xfId="843"/>
    <cellStyle name="Tusenskille 3 14" xfId="119"/>
    <cellStyle name="Tusenskille 3 15" xfId="209"/>
    <cellStyle name="Tusenskille 3 16" xfId="299"/>
    <cellStyle name="Tusenskille 3 17" xfId="389"/>
    <cellStyle name="Tusenskille 3 18" xfId="479"/>
    <cellStyle name="Tusenskille 3 19" xfId="569"/>
    <cellStyle name="Tusenskille 3 2" xfId="24"/>
    <cellStyle name="Tusenskille 3 2 10" xfId="663"/>
    <cellStyle name="Tusenskille 3 2 11" xfId="758"/>
    <cellStyle name="Tusenskille 3 2 2" xfId="46"/>
    <cellStyle name="Tusenskille 3 2 2 10" xfId="778"/>
    <cellStyle name="Tusenskille 3 2 2 2" xfId="86"/>
    <cellStyle name="Tusenskille 3 2 2 2 2" xfId="179"/>
    <cellStyle name="Tusenskille 3 2 2 2 3" xfId="269"/>
    <cellStyle name="Tusenskille 3 2 2 2 4" xfId="359"/>
    <cellStyle name="Tusenskille 3 2 2 2 5" xfId="449"/>
    <cellStyle name="Tusenskille 3 2 2 2 6" xfId="539"/>
    <cellStyle name="Tusenskille 3 2 2 2 7" xfId="629"/>
    <cellStyle name="Tusenskille 3 2 2 2 8" xfId="719"/>
    <cellStyle name="Tusenskille 3 2 2 2 9" xfId="816"/>
    <cellStyle name="Tusenskille 3 2 2 3" xfId="142"/>
    <cellStyle name="Tusenskille 3 2 2 4" xfId="232"/>
    <cellStyle name="Tusenskille 3 2 2 5" xfId="322"/>
    <cellStyle name="Tusenskille 3 2 2 6" xfId="412"/>
    <cellStyle name="Tusenskille 3 2 2 7" xfId="502"/>
    <cellStyle name="Tusenskille 3 2 2 8" xfId="592"/>
    <cellStyle name="Tusenskille 3 2 2 9" xfId="682"/>
    <cellStyle name="Tusenskille 3 2 3" xfId="67"/>
    <cellStyle name="Tusenskille 3 2 3 2" xfId="160"/>
    <cellStyle name="Tusenskille 3 2 3 3" xfId="250"/>
    <cellStyle name="Tusenskille 3 2 3 4" xfId="340"/>
    <cellStyle name="Tusenskille 3 2 3 5" xfId="430"/>
    <cellStyle name="Tusenskille 3 2 3 6" xfId="520"/>
    <cellStyle name="Tusenskille 3 2 3 7" xfId="610"/>
    <cellStyle name="Tusenskille 3 2 3 8" xfId="700"/>
    <cellStyle name="Tusenskille 3 2 3 9" xfId="797"/>
    <cellStyle name="Tusenskille 3 2 4" xfId="123"/>
    <cellStyle name="Tusenskille 3 2 5" xfId="213"/>
    <cellStyle name="Tusenskille 3 2 6" xfId="303"/>
    <cellStyle name="Tusenskille 3 2 7" xfId="393"/>
    <cellStyle name="Tusenskille 3 2 8" xfId="483"/>
    <cellStyle name="Tusenskille 3 2 9" xfId="573"/>
    <cellStyle name="Tusenskille 3 20" xfId="659"/>
    <cellStyle name="Tusenskille 3 21" xfId="752"/>
    <cellStyle name="Tusenskille 3 3" xfId="27"/>
    <cellStyle name="Tusenskille 3 3 10" xfId="666"/>
    <cellStyle name="Tusenskille 3 3 11" xfId="761"/>
    <cellStyle name="Tusenskille 3 3 2" xfId="49"/>
    <cellStyle name="Tusenskille 3 3 2 10" xfId="781"/>
    <cellStyle name="Tusenskille 3 3 2 2" xfId="89"/>
    <cellStyle name="Tusenskille 3 3 2 2 2" xfId="182"/>
    <cellStyle name="Tusenskille 3 3 2 2 3" xfId="272"/>
    <cellStyle name="Tusenskille 3 3 2 2 4" xfId="362"/>
    <cellStyle name="Tusenskille 3 3 2 2 5" xfId="452"/>
    <cellStyle name="Tusenskille 3 3 2 2 6" xfId="542"/>
    <cellStyle name="Tusenskille 3 3 2 2 7" xfId="632"/>
    <cellStyle name="Tusenskille 3 3 2 2 8" xfId="722"/>
    <cellStyle name="Tusenskille 3 3 2 2 9" xfId="819"/>
    <cellStyle name="Tusenskille 3 3 2 3" xfId="145"/>
    <cellStyle name="Tusenskille 3 3 2 4" xfId="235"/>
    <cellStyle name="Tusenskille 3 3 2 5" xfId="325"/>
    <cellStyle name="Tusenskille 3 3 2 6" xfId="415"/>
    <cellStyle name="Tusenskille 3 3 2 7" xfId="505"/>
    <cellStyle name="Tusenskille 3 3 2 8" xfId="595"/>
    <cellStyle name="Tusenskille 3 3 2 9" xfId="685"/>
    <cellStyle name="Tusenskille 3 3 3" xfId="70"/>
    <cellStyle name="Tusenskille 3 3 3 2" xfId="163"/>
    <cellStyle name="Tusenskille 3 3 3 3" xfId="253"/>
    <cellStyle name="Tusenskille 3 3 3 4" xfId="343"/>
    <cellStyle name="Tusenskille 3 3 3 5" xfId="433"/>
    <cellStyle name="Tusenskille 3 3 3 6" xfId="523"/>
    <cellStyle name="Tusenskille 3 3 3 7" xfId="613"/>
    <cellStyle name="Tusenskille 3 3 3 8" xfId="703"/>
    <cellStyle name="Tusenskille 3 3 3 9" xfId="800"/>
    <cellStyle name="Tusenskille 3 3 4" xfId="126"/>
    <cellStyle name="Tusenskille 3 3 5" xfId="216"/>
    <cellStyle name="Tusenskille 3 3 6" xfId="306"/>
    <cellStyle name="Tusenskille 3 3 7" xfId="396"/>
    <cellStyle name="Tusenskille 3 3 8" xfId="486"/>
    <cellStyle name="Tusenskille 3 3 9" xfId="576"/>
    <cellStyle name="Tusenskille 3 4" xfId="30"/>
    <cellStyle name="Tusenskille 3 4 10" xfId="669"/>
    <cellStyle name="Tusenskille 3 4 11" xfId="764"/>
    <cellStyle name="Tusenskille 3 4 2" xfId="52"/>
    <cellStyle name="Tusenskille 3 4 2 10" xfId="784"/>
    <cellStyle name="Tusenskille 3 4 2 2" xfId="92"/>
    <cellStyle name="Tusenskille 3 4 2 2 2" xfId="185"/>
    <cellStyle name="Tusenskille 3 4 2 2 3" xfId="275"/>
    <cellStyle name="Tusenskille 3 4 2 2 4" xfId="365"/>
    <cellStyle name="Tusenskille 3 4 2 2 5" xfId="455"/>
    <cellStyle name="Tusenskille 3 4 2 2 6" xfId="545"/>
    <cellStyle name="Tusenskille 3 4 2 2 7" xfId="635"/>
    <cellStyle name="Tusenskille 3 4 2 2 8" xfId="725"/>
    <cellStyle name="Tusenskille 3 4 2 2 9" xfId="822"/>
    <cellStyle name="Tusenskille 3 4 2 3" xfId="148"/>
    <cellStyle name="Tusenskille 3 4 2 4" xfId="238"/>
    <cellStyle name="Tusenskille 3 4 2 5" xfId="328"/>
    <cellStyle name="Tusenskille 3 4 2 6" xfId="418"/>
    <cellStyle name="Tusenskille 3 4 2 7" xfId="508"/>
    <cellStyle name="Tusenskille 3 4 2 8" xfId="598"/>
    <cellStyle name="Tusenskille 3 4 2 9" xfId="688"/>
    <cellStyle name="Tusenskille 3 4 3" xfId="73"/>
    <cellStyle name="Tusenskille 3 4 3 2" xfId="166"/>
    <cellStyle name="Tusenskille 3 4 3 3" xfId="256"/>
    <cellStyle name="Tusenskille 3 4 3 4" xfId="346"/>
    <cellStyle name="Tusenskille 3 4 3 5" xfId="436"/>
    <cellStyle name="Tusenskille 3 4 3 6" xfId="526"/>
    <cellStyle name="Tusenskille 3 4 3 7" xfId="616"/>
    <cellStyle name="Tusenskille 3 4 3 8" xfId="706"/>
    <cellStyle name="Tusenskille 3 4 3 9" xfId="803"/>
    <cellStyle name="Tusenskille 3 4 4" xfId="129"/>
    <cellStyle name="Tusenskille 3 4 5" xfId="219"/>
    <cellStyle name="Tusenskille 3 4 6" xfId="309"/>
    <cellStyle name="Tusenskille 3 4 7" xfId="399"/>
    <cellStyle name="Tusenskille 3 4 8" xfId="489"/>
    <cellStyle name="Tusenskille 3 4 9" xfId="579"/>
    <cellStyle name="Tusenskille 3 5" xfId="34"/>
    <cellStyle name="Tusenskille 3 5 10" xfId="672"/>
    <cellStyle name="Tusenskille 3 5 11" xfId="767"/>
    <cellStyle name="Tusenskille 3 5 2" xfId="56"/>
    <cellStyle name="Tusenskille 3 5 2 10" xfId="787"/>
    <cellStyle name="Tusenskille 3 5 2 2" xfId="96"/>
    <cellStyle name="Tusenskille 3 5 2 2 2" xfId="188"/>
    <cellStyle name="Tusenskille 3 5 2 2 3" xfId="278"/>
    <cellStyle name="Tusenskille 3 5 2 2 4" xfId="368"/>
    <cellStyle name="Tusenskille 3 5 2 2 5" xfId="458"/>
    <cellStyle name="Tusenskille 3 5 2 2 6" xfId="548"/>
    <cellStyle name="Tusenskille 3 5 2 2 7" xfId="638"/>
    <cellStyle name="Tusenskille 3 5 2 2 8" xfId="728"/>
    <cellStyle name="Tusenskille 3 5 2 2 9" xfId="825"/>
    <cellStyle name="Tusenskille 3 5 2 3" xfId="151"/>
    <cellStyle name="Tusenskille 3 5 2 4" xfId="241"/>
    <cellStyle name="Tusenskille 3 5 2 5" xfId="331"/>
    <cellStyle name="Tusenskille 3 5 2 6" xfId="421"/>
    <cellStyle name="Tusenskille 3 5 2 7" xfId="511"/>
    <cellStyle name="Tusenskille 3 5 2 8" xfId="601"/>
    <cellStyle name="Tusenskille 3 5 2 9" xfId="691"/>
    <cellStyle name="Tusenskille 3 5 3" xfId="76"/>
    <cellStyle name="Tusenskille 3 5 3 2" xfId="169"/>
    <cellStyle name="Tusenskille 3 5 3 3" xfId="259"/>
    <cellStyle name="Tusenskille 3 5 3 4" xfId="349"/>
    <cellStyle name="Tusenskille 3 5 3 5" xfId="439"/>
    <cellStyle name="Tusenskille 3 5 3 6" xfId="529"/>
    <cellStyle name="Tusenskille 3 5 3 7" xfId="619"/>
    <cellStyle name="Tusenskille 3 5 3 8" xfId="709"/>
    <cellStyle name="Tusenskille 3 5 3 9" xfId="806"/>
    <cellStyle name="Tusenskille 3 5 4" xfId="132"/>
    <cellStyle name="Tusenskille 3 5 5" xfId="222"/>
    <cellStyle name="Tusenskille 3 5 6" xfId="312"/>
    <cellStyle name="Tusenskille 3 5 7" xfId="402"/>
    <cellStyle name="Tusenskille 3 5 8" xfId="492"/>
    <cellStyle name="Tusenskille 3 5 9" xfId="582"/>
    <cellStyle name="Tusenskille 3 6" xfId="37"/>
    <cellStyle name="Tusenskille 3 6 10" xfId="675"/>
    <cellStyle name="Tusenskille 3 6 11" xfId="770"/>
    <cellStyle name="Tusenskille 3 6 2" xfId="59"/>
    <cellStyle name="Tusenskille 3 6 2 10" xfId="790"/>
    <cellStyle name="Tusenskille 3 6 2 2" xfId="99"/>
    <cellStyle name="Tusenskille 3 6 2 2 2" xfId="191"/>
    <cellStyle name="Tusenskille 3 6 2 2 3" xfId="281"/>
    <cellStyle name="Tusenskille 3 6 2 2 4" xfId="371"/>
    <cellStyle name="Tusenskille 3 6 2 2 5" xfId="461"/>
    <cellStyle name="Tusenskille 3 6 2 2 6" xfId="551"/>
    <cellStyle name="Tusenskille 3 6 2 2 7" xfId="641"/>
    <cellStyle name="Tusenskille 3 6 2 2 8" xfId="731"/>
    <cellStyle name="Tusenskille 3 6 2 2 9" xfId="828"/>
    <cellStyle name="Tusenskille 3 6 2 3" xfId="154"/>
    <cellStyle name="Tusenskille 3 6 2 4" xfId="244"/>
    <cellStyle name="Tusenskille 3 6 2 5" xfId="334"/>
    <cellStyle name="Tusenskille 3 6 2 6" xfId="424"/>
    <cellStyle name="Tusenskille 3 6 2 7" xfId="514"/>
    <cellStyle name="Tusenskille 3 6 2 8" xfId="604"/>
    <cellStyle name="Tusenskille 3 6 2 9" xfId="694"/>
    <cellStyle name="Tusenskille 3 6 3" xfId="79"/>
    <cellStyle name="Tusenskille 3 6 3 2" xfId="172"/>
    <cellStyle name="Tusenskille 3 6 3 3" xfId="262"/>
    <cellStyle name="Tusenskille 3 6 3 4" xfId="352"/>
    <cellStyle name="Tusenskille 3 6 3 5" xfId="442"/>
    <cellStyle name="Tusenskille 3 6 3 6" xfId="532"/>
    <cellStyle name="Tusenskille 3 6 3 7" xfId="622"/>
    <cellStyle name="Tusenskille 3 6 3 8" xfId="712"/>
    <cellStyle name="Tusenskille 3 6 3 9" xfId="809"/>
    <cellStyle name="Tusenskille 3 6 4" xfId="135"/>
    <cellStyle name="Tusenskille 3 6 5" xfId="225"/>
    <cellStyle name="Tusenskille 3 6 6" xfId="315"/>
    <cellStyle name="Tusenskille 3 6 7" xfId="405"/>
    <cellStyle name="Tusenskille 3 6 8" xfId="495"/>
    <cellStyle name="Tusenskille 3 6 9" xfId="585"/>
    <cellStyle name="Tusenskille 3 7" xfId="43"/>
    <cellStyle name="Tusenskille 3 7 10" xfId="775"/>
    <cellStyle name="Tusenskille 3 7 2" xfId="83"/>
    <cellStyle name="Tusenskille 3 7 2 2" xfId="176"/>
    <cellStyle name="Tusenskille 3 7 2 3" xfId="266"/>
    <cellStyle name="Tusenskille 3 7 2 4" xfId="356"/>
    <cellStyle name="Tusenskille 3 7 2 5" xfId="446"/>
    <cellStyle name="Tusenskille 3 7 2 6" xfId="536"/>
    <cellStyle name="Tusenskille 3 7 2 7" xfId="626"/>
    <cellStyle name="Tusenskille 3 7 2 8" xfId="716"/>
    <cellStyle name="Tusenskille 3 7 2 9" xfId="813"/>
    <cellStyle name="Tusenskille 3 7 3" xfId="139"/>
    <cellStyle name="Tusenskille 3 7 4" xfId="229"/>
    <cellStyle name="Tusenskille 3 7 5" xfId="319"/>
    <cellStyle name="Tusenskille 3 7 6" xfId="409"/>
    <cellStyle name="Tusenskille 3 7 7" xfId="499"/>
    <cellStyle name="Tusenskille 3 7 8" xfId="589"/>
    <cellStyle name="Tusenskille 3 7 9" xfId="679"/>
    <cellStyle name="Tusenskille 3 8" xfId="64"/>
    <cellStyle name="Tusenskille 3 8 2" xfId="157"/>
    <cellStyle name="Tusenskille 3 8 3" xfId="247"/>
    <cellStyle name="Tusenskille 3 8 4" xfId="337"/>
    <cellStyle name="Tusenskille 3 8 5" xfId="427"/>
    <cellStyle name="Tusenskille 3 8 6" xfId="517"/>
    <cellStyle name="Tusenskille 3 8 7" xfId="607"/>
    <cellStyle name="Tusenskille 3 8 8" xfId="697"/>
    <cellStyle name="Tusenskille 3 8 9" xfId="794"/>
    <cellStyle name="Tusenskille 3 9" xfId="102"/>
    <cellStyle name="Tusenskille 3 9 2" xfId="194"/>
    <cellStyle name="Tusenskille 3 9 3" xfId="284"/>
    <cellStyle name="Tusenskille 3 9 4" xfId="374"/>
    <cellStyle name="Tusenskille 3 9 5" xfId="464"/>
    <cellStyle name="Tusenskille 3 9 6" xfId="554"/>
    <cellStyle name="Tusenskille 3 9 7" xfId="644"/>
    <cellStyle name="Tusenskille 3 9 8" xfId="734"/>
    <cellStyle name="Tusenskille 3 9 9" xfId="831"/>
    <cellStyle name="Tusenskille 4" xfId="17"/>
    <cellStyle name="Tusenskille 4 2" xfId="753"/>
    <cellStyle name="Tusenskille 5" xfId="13"/>
    <cellStyle name="Tusenskille 5 2" xfId="749"/>
    <cellStyle name="Tusenskille 6" xfId="115"/>
    <cellStyle name="TusenskilleFjernNull" xfId="846"/>
  </cellStyles>
  <dxfs count="191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40" Type="http://schemas.openxmlformats.org/officeDocument/2006/relationships/calcChain" Target="calcChain.xml"/><Relationship Id="rId45"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v>2015</c:v>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Figurer!$M$9:$M$29</c:f>
              <c:numCache>
                <c:formatCode>#,##0</c:formatCode>
                <c:ptCount val="21"/>
                <c:pt idx="0">
                  <c:v>52816.702400000002</c:v>
                </c:pt>
                <c:pt idx="1">
                  <c:v>100639.04400000001</c:v>
                </c:pt>
                <c:pt idx="2">
                  <c:v>3273720</c:v>
                </c:pt>
                <c:pt idx="3">
                  <c:v>56721</c:v>
                </c:pt>
                <c:pt idx="4">
                  <c:v>325972</c:v>
                </c:pt>
                <c:pt idx="5">
                  <c:v>4236</c:v>
                </c:pt>
                <c:pt idx="6">
                  <c:v>986467</c:v>
                </c:pt>
                <c:pt idx="7">
                  <c:v>147498.91200000001</c:v>
                </c:pt>
                <c:pt idx="8">
                  <c:v>11212</c:v>
                </c:pt>
                <c:pt idx="9">
                  <c:v>145904</c:v>
                </c:pt>
                <c:pt idx="10">
                  <c:v>5698583.12005</c:v>
                </c:pt>
                <c:pt idx="11">
                  <c:v>26138</c:v>
                </c:pt>
                <c:pt idx="12">
                  <c:v>109496</c:v>
                </c:pt>
                <c:pt idx="13">
                  <c:v>13859</c:v>
                </c:pt>
                <c:pt idx="14">
                  <c:v>2609</c:v>
                </c:pt>
                <c:pt idx="15">
                  <c:v>1062843.2442999999</c:v>
                </c:pt>
                <c:pt idx="16">
                  <c:v>630132</c:v>
                </c:pt>
                <c:pt idx="17">
                  <c:v>809372.63526999997</c:v>
                </c:pt>
                <c:pt idx="18">
                  <c:v>3101227.9450000003</c:v>
                </c:pt>
                <c:pt idx="19">
                  <c:v>0</c:v>
                </c:pt>
                <c:pt idx="20">
                  <c:v>427849.4</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2017</c:v>
                </c:pt>
              </c:strCache>
            </c:strRef>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Figurer!$N$9:$N$29</c:f>
              <c:numCache>
                <c:formatCode>#,##0</c:formatCode>
                <c:ptCount val="21"/>
                <c:pt idx="0">
                  <c:v>0</c:v>
                </c:pt>
                <c:pt idx="1">
                  <c:v>101335.864</c:v>
                </c:pt>
                <c:pt idx="2">
                  <c:v>2121279</c:v>
                </c:pt>
                <c:pt idx="3">
                  <c:v>58168</c:v>
                </c:pt>
                <c:pt idx="4">
                  <c:v>362020</c:v>
                </c:pt>
                <c:pt idx="5">
                  <c:v>4414</c:v>
                </c:pt>
                <c:pt idx="6">
                  <c:v>1033220</c:v>
                </c:pt>
                <c:pt idx="7">
                  <c:v>155987</c:v>
                </c:pt>
                <c:pt idx="8">
                  <c:v>11269</c:v>
                </c:pt>
                <c:pt idx="9">
                  <c:v>171195.791</c:v>
                </c:pt>
                <c:pt idx="10">
                  <c:v>6288898.7351200003</c:v>
                </c:pt>
                <c:pt idx="11">
                  <c:v>21438</c:v>
                </c:pt>
                <c:pt idx="12">
                  <c:v>117684.757</c:v>
                </c:pt>
                <c:pt idx="13">
                  <c:v>19934</c:v>
                </c:pt>
                <c:pt idx="14">
                  <c:v>2312</c:v>
                </c:pt>
                <c:pt idx="15">
                  <c:v>817756.21181999997</c:v>
                </c:pt>
                <c:pt idx="16">
                  <c:v>785297</c:v>
                </c:pt>
                <c:pt idx="17">
                  <c:v>782973.22236999997</c:v>
                </c:pt>
                <c:pt idx="18">
                  <c:v>2413053.41</c:v>
                </c:pt>
                <c:pt idx="19">
                  <c:v>0</c:v>
                </c:pt>
                <c:pt idx="20">
                  <c:v>424578.353</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Figurer!$M$36:$M$46</c:f>
              <c:numCache>
                <c:formatCode>#,##0</c:formatCode>
                <c:ptCount val="11"/>
                <c:pt idx="0">
                  <c:v>427878.54700000002</c:v>
                </c:pt>
                <c:pt idx="1">
                  <c:v>1903608</c:v>
                </c:pt>
                <c:pt idx="2">
                  <c:v>72809</c:v>
                </c:pt>
                <c:pt idx="3">
                  <c:v>459736.74300000002</c:v>
                </c:pt>
                <c:pt idx="4">
                  <c:v>19254.72</c:v>
                </c:pt>
                <c:pt idx="5">
                  <c:v>67086</c:v>
                </c:pt>
                <c:pt idx="6">
                  <c:v>2311573.6695900001</c:v>
                </c:pt>
                <c:pt idx="7">
                  <c:v>35581</c:v>
                </c:pt>
                <c:pt idx="8">
                  <c:v>0</c:v>
                </c:pt>
                <c:pt idx="9">
                  <c:v>452574.88234999997</c:v>
                </c:pt>
                <c:pt idx="10">
                  <c:v>2557556.949</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2017</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Figurer!$N$36:$N$46</c:f>
              <c:numCache>
                <c:formatCode>#,##0</c:formatCode>
                <c:ptCount val="11"/>
                <c:pt idx="0">
                  <c:v>481311.815</c:v>
                </c:pt>
                <c:pt idx="1">
                  <c:v>2020493</c:v>
                </c:pt>
                <c:pt idx="2">
                  <c:v>83001</c:v>
                </c:pt>
                <c:pt idx="3">
                  <c:v>601986</c:v>
                </c:pt>
                <c:pt idx="4">
                  <c:v>17027.863000000001</c:v>
                </c:pt>
                <c:pt idx="5">
                  <c:v>89510</c:v>
                </c:pt>
                <c:pt idx="6">
                  <c:v>2401470.4565099999</c:v>
                </c:pt>
                <c:pt idx="7">
                  <c:v>33664</c:v>
                </c:pt>
                <c:pt idx="8">
                  <c:v>0</c:v>
                </c:pt>
                <c:pt idx="9">
                  <c:v>697464.44410999992</c:v>
                </c:pt>
                <c:pt idx="10">
                  <c:v>2537946.216</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Figurer!$M$60</c:f>
              <c:strCache>
                <c:ptCount val="1"/>
                <c:pt idx="0">
                  <c:v>2016</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Figurer!$M$61:$M$75</c:f>
              <c:numCache>
                <c:formatCode>#,##0</c:formatCode>
                <c:ptCount val="15"/>
                <c:pt idx="0">
                  <c:v>915975.54099999997</c:v>
                </c:pt>
                <c:pt idx="1">
                  <c:v>204843063</c:v>
                </c:pt>
                <c:pt idx="2">
                  <c:v>0</c:v>
                </c:pt>
                <c:pt idx="3">
                  <c:v>923248</c:v>
                </c:pt>
                <c:pt idx="4">
                  <c:v>0</c:v>
                </c:pt>
                <c:pt idx="5">
                  <c:v>5002117.1660000002</c:v>
                </c:pt>
                <c:pt idx="6">
                  <c:v>27041</c:v>
                </c:pt>
                <c:pt idx="7">
                  <c:v>0</c:v>
                </c:pt>
                <c:pt idx="8">
                  <c:v>395861028.5</c:v>
                </c:pt>
                <c:pt idx="9">
                  <c:v>1377725</c:v>
                </c:pt>
                <c:pt idx="10">
                  <c:v>48033000.002000004</c:v>
                </c:pt>
                <c:pt idx="11">
                  <c:v>60671285</c:v>
                </c:pt>
                <c:pt idx="12">
                  <c:v>8551421.8870000001</c:v>
                </c:pt>
                <c:pt idx="13">
                  <c:v>16191125.52306</c:v>
                </c:pt>
                <c:pt idx="14">
                  <c:v>173422688.10699999</c:v>
                </c:pt>
              </c:numCache>
            </c:numRef>
          </c:val>
          <c:extLst>
            <c:ext xmlns:c16="http://schemas.microsoft.com/office/drawing/2014/chart" uri="{C3380CC4-5D6E-409C-BE32-E72D297353CC}">
              <c16:uniqueId val="{00000000-F5D7-4882-A9B6-45C2F0317A05}"/>
            </c:ext>
          </c:extLst>
        </c:ser>
        <c:ser>
          <c:idx val="1"/>
          <c:order val="1"/>
          <c:tx>
            <c:strRef>
              <c:f>Figurer!$N$60</c:f>
              <c:strCache>
                <c:ptCount val="1"/>
                <c:pt idx="0">
                  <c:v>2017</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Figurer!$N$61:$N$75</c:f>
              <c:numCache>
                <c:formatCode>#,##0</c:formatCode>
                <c:ptCount val="15"/>
                <c:pt idx="0">
                  <c:v>982925.81900000002</c:v>
                </c:pt>
                <c:pt idx="1">
                  <c:v>203561162</c:v>
                </c:pt>
                <c:pt idx="2">
                  <c:v>0</c:v>
                </c:pt>
                <c:pt idx="3">
                  <c:v>1045718</c:v>
                </c:pt>
                <c:pt idx="4">
                  <c:v>0</c:v>
                </c:pt>
                <c:pt idx="5">
                  <c:v>5573380</c:v>
                </c:pt>
                <c:pt idx="6">
                  <c:v>27115</c:v>
                </c:pt>
                <c:pt idx="7">
                  <c:v>0</c:v>
                </c:pt>
                <c:pt idx="8">
                  <c:v>425409512.87142003</c:v>
                </c:pt>
                <c:pt idx="9">
                  <c:v>1459120</c:v>
                </c:pt>
                <c:pt idx="10">
                  <c:v>49076949.99999997</c:v>
                </c:pt>
                <c:pt idx="11">
                  <c:v>66115112</c:v>
                </c:pt>
                <c:pt idx="12">
                  <c:v>0</c:v>
                </c:pt>
                <c:pt idx="13">
                  <c:v>17555674.020039972</c:v>
                </c:pt>
                <c:pt idx="14">
                  <c:v>178438668.08399999</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Figurer!$M$83</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Figurer!$M$84:$M$94</c:f>
              <c:numCache>
                <c:formatCode>#,##0</c:formatCode>
                <c:ptCount val="11"/>
                <c:pt idx="0">
                  <c:v>12219937.159</c:v>
                </c:pt>
                <c:pt idx="1">
                  <c:v>50966960.75</c:v>
                </c:pt>
                <c:pt idx="2">
                  <c:v>2340738</c:v>
                </c:pt>
                <c:pt idx="3">
                  <c:v>15287381.192</c:v>
                </c:pt>
                <c:pt idx="4">
                  <c:v>2046847.926</c:v>
                </c:pt>
                <c:pt idx="5">
                  <c:v>1251557</c:v>
                </c:pt>
                <c:pt idx="6">
                  <c:v>39964500</c:v>
                </c:pt>
                <c:pt idx="7">
                  <c:v>1556437</c:v>
                </c:pt>
                <c:pt idx="8">
                  <c:v>524253.46220000001</c:v>
                </c:pt>
                <c:pt idx="9">
                  <c:v>16453474.357000001</c:v>
                </c:pt>
                <c:pt idx="10">
                  <c:v>55234944.388999999</c:v>
                </c:pt>
              </c:numCache>
            </c:numRef>
          </c:val>
          <c:extLst>
            <c:ext xmlns:c16="http://schemas.microsoft.com/office/drawing/2014/chart" uri="{C3380CC4-5D6E-409C-BE32-E72D297353CC}">
              <c16:uniqueId val="{00000000-62B1-4395-80F9-424B1553CC96}"/>
            </c:ext>
          </c:extLst>
        </c:ser>
        <c:ser>
          <c:idx val="1"/>
          <c:order val="1"/>
          <c:tx>
            <c:strRef>
              <c:f>Figurer!$N$83</c:f>
              <c:strCache>
                <c:ptCount val="1"/>
                <c:pt idx="0">
                  <c:v>2017</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Figurer!$N$84:$N$94</c:f>
              <c:numCache>
                <c:formatCode>#,##0</c:formatCode>
                <c:ptCount val="11"/>
                <c:pt idx="0">
                  <c:v>14971198.460999999</c:v>
                </c:pt>
                <c:pt idx="1">
                  <c:v>64688136</c:v>
                </c:pt>
                <c:pt idx="2">
                  <c:v>2825243</c:v>
                </c:pt>
                <c:pt idx="3">
                  <c:v>19415872</c:v>
                </c:pt>
                <c:pt idx="4">
                  <c:v>2241526.4711500001</c:v>
                </c:pt>
                <c:pt idx="5">
                  <c:v>1965832</c:v>
                </c:pt>
                <c:pt idx="6">
                  <c:v>50143350</c:v>
                </c:pt>
                <c:pt idx="7">
                  <c:v>1836877</c:v>
                </c:pt>
                <c:pt idx="8">
                  <c:v>0</c:v>
                </c:pt>
                <c:pt idx="9">
                  <c:v>20880311.99315</c:v>
                </c:pt>
                <c:pt idx="10">
                  <c:v>67802748.372999996</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Figurer!$M$110</c:f>
              <c:strCache>
                <c:ptCount val="1"/>
                <c:pt idx="0">
                  <c:v>2016</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Figurer!$M$111:$M$119</c:f>
              <c:numCache>
                <c:formatCode>#,##0</c:formatCode>
                <c:ptCount val="9"/>
                <c:pt idx="0">
                  <c:v>3164.3149999999996</c:v>
                </c:pt>
                <c:pt idx="1">
                  <c:v>98448</c:v>
                </c:pt>
                <c:pt idx="2">
                  <c:v>5465.6219999999994</c:v>
                </c:pt>
                <c:pt idx="3">
                  <c:v>1734144.8229999999</c:v>
                </c:pt>
                <c:pt idx="4">
                  <c:v>-1716</c:v>
                </c:pt>
                <c:pt idx="5">
                  <c:v>-84367.382789999989</c:v>
                </c:pt>
                <c:pt idx="6">
                  <c:v>-4800.8559999999998</c:v>
                </c:pt>
                <c:pt idx="7">
                  <c:v>6068.0833899999998</c:v>
                </c:pt>
                <c:pt idx="8">
                  <c:v>-1973854.8429999999</c:v>
                </c:pt>
              </c:numCache>
            </c:numRef>
          </c:val>
          <c:extLst>
            <c:ext xmlns:c16="http://schemas.microsoft.com/office/drawing/2014/chart" uri="{C3380CC4-5D6E-409C-BE32-E72D297353CC}">
              <c16:uniqueId val="{00000000-2BF8-4278-857F-91A0E7196849}"/>
            </c:ext>
          </c:extLst>
        </c:ser>
        <c:ser>
          <c:idx val="1"/>
          <c:order val="1"/>
          <c:tx>
            <c:strRef>
              <c:f>Figurer!$N$110</c:f>
              <c:strCache>
                <c:ptCount val="1"/>
                <c:pt idx="0">
                  <c:v>2017</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Figurer!$N$111:$N$119</c:f>
              <c:numCache>
                <c:formatCode>#,##0</c:formatCode>
                <c:ptCount val="9"/>
                <c:pt idx="0">
                  <c:v>3232.74</c:v>
                </c:pt>
                <c:pt idx="1">
                  <c:v>217490</c:v>
                </c:pt>
                <c:pt idx="2">
                  <c:v>20501</c:v>
                </c:pt>
                <c:pt idx="3">
                  <c:v>-36647.545000000013</c:v>
                </c:pt>
                <c:pt idx="4">
                  <c:v>-11503</c:v>
                </c:pt>
                <c:pt idx="5">
                  <c:v>-87133.885309999998</c:v>
                </c:pt>
                <c:pt idx="6">
                  <c:v>0</c:v>
                </c:pt>
                <c:pt idx="7">
                  <c:v>8216.899809999999</c:v>
                </c:pt>
                <c:pt idx="8">
                  <c:v>-251182.72399999999</c:v>
                </c:pt>
              </c:numCache>
            </c:numRef>
          </c:val>
          <c:extLst>
            <c:ext xmlns:c16="http://schemas.microsoft.com/office/drawing/2014/chart" uri="{C3380CC4-5D6E-409C-BE32-E72D297353CC}">
              <c16:uniqueId val="{00000001-2BF8-4278-857F-91A0E719684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0.22871391076115474"/>
          <c:h val="4.588898171024379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Figurer!$M$134</c:f>
              <c:strCache>
                <c:ptCount val="1"/>
                <c:pt idx="0">
                  <c:v>2016</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Figurer!$M$135:$M$144</c:f>
              <c:numCache>
                <c:formatCode>#,##0</c:formatCode>
                <c:ptCount val="10"/>
                <c:pt idx="0">
                  <c:v>66036.539000000019</c:v>
                </c:pt>
                <c:pt idx="1">
                  <c:v>200017</c:v>
                </c:pt>
                <c:pt idx="2">
                  <c:v>22327.125</c:v>
                </c:pt>
                <c:pt idx="3">
                  <c:v>81229.822</c:v>
                </c:pt>
                <c:pt idx="4">
                  <c:v>14951</c:v>
                </c:pt>
                <c:pt idx="5">
                  <c:v>-429389.11466000002</c:v>
                </c:pt>
                <c:pt idx="6">
                  <c:v>18281</c:v>
                </c:pt>
                <c:pt idx="7">
                  <c:v>-11</c:v>
                </c:pt>
                <c:pt idx="8">
                  <c:v>488344.01328999992</c:v>
                </c:pt>
                <c:pt idx="9">
                  <c:v>-172015.20699999999</c:v>
                </c:pt>
              </c:numCache>
            </c:numRef>
          </c:val>
          <c:extLst>
            <c:ext xmlns:c16="http://schemas.microsoft.com/office/drawing/2014/chart" uri="{C3380CC4-5D6E-409C-BE32-E72D297353CC}">
              <c16:uniqueId val="{00000000-B400-4C26-965B-0553A4A37873}"/>
            </c:ext>
          </c:extLst>
        </c:ser>
        <c:ser>
          <c:idx val="1"/>
          <c:order val="1"/>
          <c:tx>
            <c:strRef>
              <c:f>Figurer!$N$134</c:f>
              <c:strCache>
                <c:ptCount val="1"/>
                <c:pt idx="0">
                  <c:v>2017</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Figurer!$N$135:$N$144</c:f>
              <c:numCache>
                <c:formatCode>#,##0</c:formatCode>
                <c:ptCount val="10"/>
                <c:pt idx="0">
                  <c:v>146462.12900000002</c:v>
                </c:pt>
                <c:pt idx="1">
                  <c:v>1318704</c:v>
                </c:pt>
                <c:pt idx="2">
                  <c:v>-12006</c:v>
                </c:pt>
                <c:pt idx="3">
                  <c:v>588342</c:v>
                </c:pt>
                <c:pt idx="4">
                  <c:v>171225</c:v>
                </c:pt>
                <c:pt idx="5">
                  <c:v>-576666.1409</c:v>
                </c:pt>
                <c:pt idx="6">
                  <c:v>13253</c:v>
                </c:pt>
                <c:pt idx="7">
                  <c:v>0</c:v>
                </c:pt>
                <c:pt idx="8">
                  <c:v>308703.2453200001</c:v>
                </c:pt>
                <c:pt idx="9">
                  <c:v>-1926593.0959999999</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2017 </a:t>
          </a:r>
          <a:r>
            <a:rPr lang="nb-NO" sz="1100" b="0">
              <a:effectLst/>
              <a:latin typeface="Arial"/>
              <a:ea typeface="ＭＳ 明朝"/>
              <a:cs typeface="Times New Roman"/>
            </a:rPr>
            <a:t>(21.06.2017)</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26</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57</xdr:row>
      <xdr:rowOff>228600</xdr:rowOff>
    </xdr:from>
    <xdr:to>
      <xdr:col>9</xdr:col>
      <xdr:colOff>142875</xdr:colOff>
      <xdr:row>75</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101</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108</xdr:row>
      <xdr:rowOff>28575</xdr:rowOff>
    </xdr:from>
    <xdr:to>
      <xdr:col>9</xdr:col>
      <xdr:colOff>180975</xdr:colOff>
      <xdr:row>125</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150</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2016-tall",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eaLnBrk="1" fontAlgn="auto" latinLnBrk="0" hangingPunct="1"/>
          <a:r>
            <a:rPr lang="nb-NO" sz="1100" b="0" i="0" u="sng" baseline="0">
              <a:solidFill>
                <a:schemeClr val="dk1"/>
              </a:solidFill>
              <a:effectLst/>
              <a:latin typeface="+mn-lt"/>
              <a:ea typeface="+mn-ea"/>
              <a:cs typeface="+mn-cs"/>
            </a:rPr>
            <a:t>ACE European Group:</a:t>
          </a:r>
          <a:endParaRPr lang="nb-NO">
            <a:effectLst/>
          </a:endParaRPr>
        </a:p>
        <a:p>
          <a:pPr eaLnBrk="1" fontAlgn="auto" latinLnBrk="0" hangingPunct="1"/>
          <a:r>
            <a:rPr lang="nb-NO" sz="1100" b="0" i="0" baseline="0">
              <a:solidFill>
                <a:schemeClr val="dk1"/>
              </a:solidFill>
              <a:effectLst/>
              <a:latin typeface="+mn-lt"/>
              <a:ea typeface="+mn-ea"/>
              <a:cs typeface="+mn-cs"/>
            </a:rPr>
            <a:t>Selskapet har ikke levert data.</a:t>
          </a:r>
        </a:p>
        <a:p>
          <a:pPr eaLnBrk="1" fontAlgn="auto" latinLnBrk="0" hangingPunct="1"/>
          <a:endParaRPr lang="nb-NO" sz="1100" b="0" i="0" baseline="0">
            <a:solidFill>
              <a:schemeClr val="dk1"/>
            </a:solidFill>
            <a:effectLst/>
            <a:latin typeface="+mn-lt"/>
            <a:ea typeface="+mn-ea"/>
            <a:cs typeface="+mn-cs"/>
          </a:endParaRPr>
        </a:p>
        <a:p>
          <a:pPr eaLnBrk="1" fontAlgn="auto" latinLnBrk="0" hangingPunct="1"/>
          <a:r>
            <a:rPr lang="nb-NO" sz="1100" b="0" i="0" u="sng" baseline="0">
              <a:solidFill>
                <a:schemeClr val="dk1"/>
              </a:solidFill>
              <a:effectLst/>
              <a:latin typeface="+mn-lt"/>
              <a:ea typeface="+mn-ea"/>
              <a:cs typeface="+mn-cs"/>
            </a:rPr>
            <a:t>Sparebank 1:</a:t>
          </a:r>
          <a:r>
            <a:rPr lang="en-US" sz="1100" b="0" i="0" u="none" strike="noStrike">
              <a:solidFill>
                <a:schemeClr val="dk1"/>
              </a:solidFill>
              <a:effectLst/>
              <a:latin typeface="+mn-lt"/>
              <a:ea typeface="+mn-ea"/>
              <a:cs typeface="+mn-cs"/>
            </a:rPr>
            <a:t>  </a:t>
          </a:r>
        </a:p>
        <a:p>
          <a:pPr eaLnBrk="1" fontAlgn="auto" latinLnBrk="0" hangingPunct="1"/>
          <a:r>
            <a:rPr lang="en-US" sz="1100" b="0" i="0" u="none" strike="noStrike">
              <a:solidFill>
                <a:schemeClr val="dk1"/>
              </a:solidFill>
              <a:effectLst/>
              <a:latin typeface="+mn-lt"/>
              <a:ea typeface="+mn-ea"/>
              <a:cs typeface="+mn-cs"/>
            </a:rPr>
            <a:t>2016 -tall: </a:t>
          </a:r>
        </a:p>
        <a:p>
          <a:pPr eaLnBrk="1" fontAlgn="auto" latinLnBrk="0" hangingPunct="1"/>
          <a:r>
            <a:rPr lang="en-US" sz="1100" b="0" i="0" u="none" strike="noStrike">
              <a:solidFill>
                <a:schemeClr val="dk1"/>
              </a:solidFill>
              <a:effectLst/>
              <a:latin typeface="+mn-lt"/>
              <a:ea typeface="+mn-ea"/>
              <a:cs typeface="+mn-cs"/>
            </a:rPr>
            <a:t>Tall for forsikringsforpliktelsen</a:t>
          </a:r>
          <a:r>
            <a:rPr lang="en-US" sz="1100" b="0" i="0" u="none" strike="noStrike" baseline="0">
              <a:solidFill>
                <a:schemeClr val="dk1"/>
              </a:solidFill>
              <a:effectLst/>
              <a:latin typeface="+mn-lt"/>
              <a:ea typeface="+mn-ea"/>
              <a:cs typeface="+mn-cs"/>
            </a:rPr>
            <a:t>e knyttet til tjenestepensjonsloven omfatter kun alderspensjonsordninger, mens brutto forfalt premie omfatter alderspensjonsordninger etter tjenestepensjonsloven og uførpensjonsordninger etter fortakspensjonsloven.</a:t>
          </a:r>
          <a:r>
            <a:rPr lang="en-US"/>
            <a:t> </a:t>
          </a:r>
          <a:br>
            <a:rPr lang="nb-NO" sz="1100" b="0" i="0" baseline="0">
              <a:solidFill>
                <a:schemeClr val="dk1"/>
              </a:solidFill>
              <a:effectLst/>
              <a:latin typeface="+mn-lt"/>
              <a:ea typeface="+mn-ea"/>
              <a:cs typeface="+mn-cs"/>
            </a:rPr>
          </a:br>
          <a:endParaRPr lang="nb-NO">
            <a:effectLst/>
          </a:endParaRPr>
        </a:p>
        <a:p>
          <a:pPr eaLnBrk="1" fontAlgn="auto" latinLnBrk="0" hangingPunct="1"/>
          <a:r>
            <a:rPr lang="nb-NO" sz="1100" b="0" i="0" u="sng" baseline="0">
              <a:solidFill>
                <a:schemeClr val="dk1"/>
              </a:solidFill>
              <a:effectLst/>
              <a:latin typeface="+mn-lt"/>
              <a:ea typeface="+mn-ea"/>
              <a:cs typeface="+mn-cs"/>
            </a:rPr>
            <a:t>Silver Pensjonsforsikring</a:t>
          </a:r>
          <a:endParaRPr lang="nb-NO">
            <a:effectLst/>
          </a:endParaRPr>
        </a:p>
        <a:p>
          <a:pPr eaLnBrk="1" fontAlgn="auto" latinLnBrk="0" hangingPunct="1"/>
          <a:r>
            <a:rPr lang="nb-NO" sz="1100" b="0" i="0" baseline="0">
              <a:solidFill>
                <a:schemeClr val="dk1"/>
              </a:solidFill>
              <a:effectLst/>
              <a:latin typeface="+mn-lt"/>
              <a:ea typeface="+mn-ea"/>
              <a:cs typeface="+mn-cs"/>
            </a:rPr>
            <a:t>Selskapet har ikke levert data for 2017. </a:t>
          </a:r>
          <a:endParaRPr lang="nb-NO">
            <a:effectLst/>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55"/>
  <sheetViews>
    <sheetView showGridLines="0" topLeftCell="A22" workbookViewId="0">
      <selection activeCell="L39" sqref="L39"/>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665"/>
      <c r="C43" s="665"/>
      <c r="D43" s="665"/>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R142"/>
  <sheetViews>
    <sheetView showGridLines="0" zoomScale="90" zoomScaleNormal="90" workbookViewId="0">
      <selection activeCell="C96" sqref="C96"/>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8" x14ac:dyDescent="0.2">
      <c r="A1" s="170" t="s">
        <v>150</v>
      </c>
      <c r="B1" s="647"/>
      <c r="C1" s="222" t="s">
        <v>136</v>
      </c>
      <c r="D1" s="26"/>
      <c r="E1" s="26"/>
      <c r="F1" s="26"/>
      <c r="G1" s="26"/>
      <c r="H1" s="26"/>
      <c r="I1" s="26"/>
      <c r="J1" s="26"/>
      <c r="K1" s="26"/>
      <c r="L1" s="26"/>
      <c r="M1" s="26"/>
      <c r="O1" s="645"/>
    </row>
    <row r="2" spans="1:18" ht="15.75" x14ac:dyDescent="0.25">
      <c r="A2" s="163" t="s">
        <v>29</v>
      </c>
      <c r="B2" s="684"/>
      <c r="C2" s="684"/>
      <c r="D2" s="684"/>
      <c r="E2" s="273"/>
      <c r="F2" s="684"/>
      <c r="G2" s="684"/>
      <c r="H2" s="684"/>
      <c r="I2" s="273"/>
      <c r="J2" s="684"/>
      <c r="K2" s="684"/>
      <c r="L2" s="684"/>
      <c r="M2" s="273"/>
    </row>
    <row r="3" spans="1:18" ht="15.75" x14ac:dyDescent="0.25">
      <c r="A3" s="161"/>
      <c r="B3" s="273"/>
      <c r="C3" s="273"/>
      <c r="D3" s="273"/>
      <c r="E3" s="273"/>
      <c r="F3" s="273"/>
      <c r="G3" s="273"/>
      <c r="H3" s="273"/>
      <c r="I3" s="273"/>
      <c r="J3" s="273"/>
      <c r="K3" s="273"/>
      <c r="L3" s="273"/>
      <c r="M3" s="273"/>
    </row>
    <row r="4" spans="1:18" x14ac:dyDescent="0.2">
      <c r="A4" s="142"/>
      <c r="B4" s="685" t="s">
        <v>0</v>
      </c>
      <c r="C4" s="686"/>
      <c r="D4" s="686"/>
      <c r="E4" s="275"/>
      <c r="F4" s="685" t="s">
        <v>1</v>
      </c>
      <c r="G4" s="686"/>
      <c r="H4" s="686"/>
      <c r="I4" s="278"/>
      <c r="J4" s="685" t="s">
        <v>2</v>
      </c>
      <c r="K4" s="686"/>
      <c r="L4" s="686"/>
      <c r="M4" s="278"/>
    </row>
    <row r="5" spans="1:18"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8" x14ac:dyDescent="0.2">
      <c r="A6" s="648"/>
      <c r="B6" s="154"/>
      <c r="C6" s="154"/>
      <c r="D6" s="220" t="s">
        <v>4</v>
      </c>
      <c r="E6" s="154" t="s">
        <v>31</v>
      </c>
      <c r="F6" s="159"/>
      <c r="G6" s="159"/>
      <c r="H6" s="219" t="s">
        <v>4</v>
      </c>
      <c r="I6" s="154" t="s">
        <v>31</v>
      </c>
      <c r="J6" s="159"/>
      <c r="K6" s="159"/>
      <c r="L6" s="219" t="s">
        <v>4</v>
      </c>
      <c r="M6" s="154" t="s">
        <v>31</v>
      </c>
    </row>
    <row r="7" spans="1:18" ht="15.75" x14ac:dyDescent="0.2">
      <c r="A7" s="14" t="s">
        <v>24</v>
      </c>
      <c r="B7" s="280">
        <v>360536</v>
      </c>
      <c r="C7" s="281">
        <v>267705</v>
      </c>
      <c r="D7" s="333">
        <f>IF(B7=0, "    ---- ", IF(ABS(ROUND(100/B7*C7-100,1))&lt;999,ROUND(100/B7*C7-100,1),IF(ROUND(100/B7*C7-100,1)&gt;999,999,-999)))</f>
        <v>-25.7</v>
      </c>
      <c r="E7" s="11">
        <f>IFERROR(100/'Skjema total MA'!C7*C7,0)</f>
        <v>15.92880685853792</v>
      </c>
      <c r="F7" s="280">
        <v>446482</v>
      </c>
      <c r="G7" s="281">
        <v>232308</v>
      </c>
      <c r="H7" s="333">
        <f>IF(F7=0, "    ---- ", IF(ABS(ROUND(100/F7*G7-100,1))&lt;999,ROUND(100/F7*G7-100,1),IF(ROUND(100/F7*G7-100,1)&gt;999,999,-999)))</f>
        <v>-48</v>
      </c>
      <c r="I7" s="11">
        <f>IFERROR(100/'Skjema total MA'!F7*G7,0)</f>
        <v>9.9135233405283412</v>
      </c>
      <c r="J7" s="282">
        <f t="shared" ref="J7:K12" si="0">SUM(B7,F7)</f>
        <v>807018</v>
      </c>
      <c r="K7" s="283">
        <f t="shared" si="0"/>
        <v>500013</v>
      </c>
      <c r="L7" s="595">
        <f>IF(J7=0, "    ---- ", IF(ABS(ROUND(100/J7*K7-100,1))&lt;999,ROUND(100/J7*K7-100,1),IF(ROUND(100/J7*K7-100,1)&gt;999,999,-999)))</f>
        <v>-38</v>
      </c>
      <c r="M7" s="11">
        <f>IFERROR(100/'Skjema total MA'!I7*K7,0)</f>
        <v>12.425835803155826</v>
      </c>
    </row>
    <row r="8" spans="1:18" ht="15.75" x14ac:dyDescent="0.2">
      <c r="A8" s="21" t="s">
        <v>26</v>
      </c>
      <c r="B8" s="258">
        <v>132245.52600000001</v>
      </c>
      <c r="C8" s="259">
        <v>135034</v>
      </c>
      <c r="D8" s="164">
        <f t="shared" ref="D8:D12" si="1">IF(B8=0, "    ---- ", IF(ABS(ROUND(100/B8*C8-100,1))&lt;999,ROUND(100/B8*C8-100,1),IF(ROUND(100/B8*C8-100,1)&gt;999,999,-999)))</f>
        <v>2.1</v>
      </c>
      <c r="E8" s="27">
        <f>IFERROR(100/'Skjema total MA'!C8*C8,0)</f>
        <v>13.754311409791725</v>
      </c>
      <c r="F8" s="629"/>
      <c r="G8" s="630"/>
      <c r="H8" s="164"/>
      <c r="I8" s="27">
        <f>IFERROR(100/'Skjema total MA'!F8*G8,0)</f>
        <v>0</v>
      </c>
      <c r="J8" s="210">
        <f t="shared" si="0"/>
        <v>132245.52600000001</v>
      </c>
      <c r="K8" s="264">
        <f t="shared" si="0"/>
        <v>135034</v>
      </c>
      <c r="L8" s="231"/>
      <c r="M8" s="27">
        <f>IFERROR(100/'Skjema total MA'!I8*K8,0)</f>
        <v>13.754311409791725</v>
      </c>
    </row>
    <row r="9" spans="1:18" ht="15.75" x14ac:dyDescent="0.2">
      <c r="A9" s="21" t="s">
        <v>25</v>
      </c>
      <c r="B9" s="258">
        <v>60290.159440000003</v>
      </c>
      <c r="C9" s="259">
        <v>57569.779000000002</v>
      </c>
      <c r="D9" s="164">
        <f t="shared" si="1"/>
        <v>-4.5</v>
      </c>
      <c r="E9" s="27">
        <f>IFERROR(100/'Skjema total MA'!C9*C9,0)</f>
        <v>11.153097380598711</v>
      </c>
      <c r="F9" s="629"/>
      <c r="G9" s="630"/>
      <c r="H9" s="164"/>
      <c r="I9" s="27">
        <f>IFERROR(100/'Skjema total MA'!F9*G9,0)</f>
        <v>0</v>
      </c>
      <c r="J9" s="210">
        <f t="shared" si="0"/>
        <v>60290.159440000003</v>
      </c>
      <c r="K9" s="264">
        <f t="shared" si="0"/>
        <v>57569.779000000002</v>
      </c>
      <c r="L9" s="231"/>
      <c r="M9" s="27">
        <f>IFERROR(100/'Skjema total MA'!I9*K9,0)</f>
        <v>11.153097380598711</v>
      </c>
    </row>
    <row r="10" spans="1:18" ht="15.75" x14ac:dyDescent="0.2">
      <c r="A10" s="13" t="s">
        <v>370</v>
      </c>
      <c r="B10" s="284">
        <v>18528756</v>
      </c>
      <c r="C10" s="285">
        <v>17079162</v>
      </c>
      <c r="D10" s="169">
        <f t="shared" si="1"/>
        <v>-7.8</v>
      </c>
      <c r="E10" s="11">
        <f>IFERROR(100/'Skjema total MA'!C10*C10,0)</f>
        <v>72.039316266310692</v>
      </c>
      <c r="F10" s="284">
        <v>4467834</v>
      </c>
      <c r="G10" s="285">
        <v>5432448</v>
      </c>
      <c r="H10" s="169">
        <f t="shared" ref="H10:H12" si="2">IF(F10=0, "    ---- ", IF(ABS(ROUND(100/F10*G10-100,1))&lt;999,ROUND(100/F10*G10-100,1),IF(ROUND(100/F10*G10-100,1)&gt;999,999,-999)))</f>
        <v>21.6</v>
      </c>
      <c r="I10" s="11">
        <f>IFERROR(100/'Skjema total MA'!F10*G10,0)</f>
        <v>15.243234950020769</v>
      </c>
      <c r="J10" s="282">
        <f t="shared" si="0"/>
        <v>22996590</v>
      </c>
      <c r="K10" s="283">
        <f t="shared" si="0"/>
        <v>22511610</v>
      </c>
      <c r="L10" s="596">
        <f t="shared" ref="L10:L12" si="3">IF(J10=0, "    ---- ", IF(ABS(ROUND(100/J10*K10-100,1))&lt;999,ROUND(100/J10*K10-100,1),IF(ROUND(100/J10*K10-100,1)&gt;999,999,-999)))</f>
        <v>-2.1</v>
      </c>
      <c r="M10" s="11">
        <f>IFERROR(100/'Skjema total MA'!I10*K10,0)</f>
        <v>37.932477871020232</v>
      </c>
      <c r="R10" s="147"/>
    </row>
    <row r="11" spans="1:18" s="43" customFormat="1" ht="15.75" x14ac:dyDescent="0.2">
      <c r="A11" s="13" t="s">
        <v>371</v>
      </c>
      <c r="B11" s="284">
        <v>7146</v>
      </c>
      <c r="C11" s="285">
        <v>5601</v>
      </c>
      <c r="D11" s="164">
        <f t="shared" si="1"/>
        <v>-21.6</v>
      </c>
      <c r="E11" s="27">
        <f>IFERROR(100/'Skjema total MA'!C11*C11,0)</f>
        <v>100</v>
      </c>
      <c r="F11" s="284">
        <v>8946</v>
      </c>
      <c r="G11" s="285">
        <v>21836</v>
      </c>
      <c r="H11" s="164">
        <f t="shared" si="2"/>
        <v>144.1</v>
      </c>
      <c r="I11" s="27">
        <f>IFERROR(100/'Skjema total MA'!F11*G11,0)</f>
        <v>18.807903190584643</v>
      </c>
      <c r="J11" s="282">
        <f t="shared" si="0"/>
        <v>16092</v>
      </c>
      <c r="K11" s="283">
        <f t="shared" si="0"/>
        <v>27437</v>
      </c>
      <c r="L11" s="231">
        <f t="shared" si="3"/>
        <v>70.5</v>
      </c>
      <c r="M11" s="27">
        <f>IFERROR(100/'Skjema total MA'!I11*K11,0)</f>
        <v>22.544572975928212</v>
      </c>
      <c r="N11" s="141"/>
      <c r="O11" s="146"/>
    </row>
    <row r="12" spans="1:18" s="43" customFormat="1" ht="15.75" x14ac:dyDescent="0.2">
      <c r="A12" s="41" t="s">
        <v>372</v>
      </c>
      <c r="B12" s="286">
        <v>20</v>
      </c>
      <c r="C12" s="287">
        <v>743</v>
      </c>
      <c r="D12" s="165">
        <f t="shared" si="1"/>
        <v>999</v>
      </c>
      <c r="E12" s="22">
        <f>IFERROR(100/'Skjema total MA'!C12*C12,0)</f>
        <v>100</v>
      </c>
      <c r="F12" s="286">
        <v>7965</v>
      </c>
      <c r="G12" s="287">
        <v>7549</v>
      </c>
      <c r="H12" s="165">
        <f t="shared" si="2"/>
        <v>-5.2</v>
      </c>
      <c r="I12" s="22">
        <f>IFERROR(100/'Skjema total MA'!F12*G12,0)</f>
        <v>15.455259516421012</v>
      </c>
      <c r="J12" s="288">
        <f t="shared" si="0"/>
        <v>7985</v>
      </c>
      <c r="K12" s="289">
        <f t="shared" si="0"/>
        <v>8292</v>
      </c>
      <c r="L12" s="232">
        <f t="shared" si="3"/>
        <v>3.8</v>
      </c>
      <c r="M12" s="22">
        <f>IFERROR(100/'Skjema total MA'!I12*K12,0)</f>
        <v>16.722052654775705</v>
      </c>
      <c r="N12" s="141"/>
      <c r="O12" s="146"/>
      <c r="R12" s="141"/>
    </row>
    <row r="13" spans="1:18" s="43" customFormat="1" x14ac:dyDescent="0.2">
      <c r="A13" s="166"/>
      <c r="B13" s="143"/>
      <c r="C13" s="33"/>
      <c r="D13" s="157"/>
      <c r="E13" s="157"/>
      <c r="F13" s="143"/>
      <c r="G13" s="33"/>
      <c r="H13" s="157"/>
      <c r="I13" s="157"/>
      <c r="J13" s="48"/>
      <c r="K13" s="48"/>
      <c r="L13" s="157"/>
      <c r="M13" s="157"/>
      <c r="N13" s="141"/>
      <c r="O13" s="645"/>
    </row>
    <row r="14" spans="1:18" x14ac:dyDescent="0.2">
      <c r="A14" s="151" t="s">
        <v>273</v>
      </c>
      <c r="B14" s="26"/>
    </row>
    <row r="15" spans="1:18" x14ac:dyDescent="0.2">
      <c r="F15" s="144"/>
      <c r="G15" s="144"/>
      <c r="H15" s="144"/>
      <c r="I15" s="144"/>
      <c r="J15" s="144"/>
      <c r="K15" s="144"/>
      <c r="L15" s="144"/>
      <c r="M15" s="144"/>
    </row>
    <row r="16" spans="1:18"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v>89785</v>
      </c>
      <c r="C22" s="291">
        <v>216354</v>
      </c>
      <c r="D22" s="333">
        <f t="shared" ref="D22:D35" si="4">IF(B22=0, "    ---- ", IF(ABS(ROUND(100/B22*C22-100,1))&lt;999,ROUND(100/B22*C22-100,1),IF(ROUND(100/B22*C22-100,1)&gt;999,999,-999)))</f>
        <v>141</v>
      </c>
      <c r="E22" s="11">
        <f>IFERROR(100/'Skjema total MA'!C22*C22,0)</f>
        <v>44.329092909111409</v>
      </c>
      <c r="F22" s="292">
        <v>42993</v>
      </c>
      <c r="G22" s="291">
        <v>41598</v>
      </c>
      <c r="H22" s="333">
        <f t="shared" ref="H22:H33" si="5">IF(F22=0, "    ---- ", IF(ABS(ROUND(100/F22*G22-100,1))&lt;999,ROUND(100/F22*G22-100,1),IF(ROUND(100/F22*G22-100,1)&gt;999,999,-999)))</f>
        <v>-3.2</v>
      </c>
      <c r="I22" s="11">
        <f>IFERROR(100/'Skjema total MA'!F22*G22,0)</f>
        <v>43.489483800426179</v>
      </c>
      <c r="J22" s="290">
        <f t="shared" ref="J22:K33" si="6">SUM(B22,F22)</f>
        <v>132778</v>
      </c>
      <c r="K22" s="290">
        <f t="shared" si="6"/>
        <v>257952</v>
      </c>
      <c r="L22" s="595">
        <f t="shared" ref="L22:L33" si="7">IF(J22=0, "    ---- ", IF(ABS(ROUND(100/J22*K22-100,1))&lt;999,ROUND(100/J22*K22-100,1),IF(ROUND(100/J22*K22-100,1)&gt;999,999,-999)))</f>
        <v>94.3</v>
      </c>
      <c r="M22" s="24">
        <f>IFERROR(100/'Skjema total MA'!I22*K22,0)</f>
        <v>44.191509749539364</v>
      </c>
    </row>
    <row r="23" spans="1:15" ht="15.75" x14ac:dyDescent="0.2">
      <c r="A23" s="631" t="s">
        <v>373</v>
      </c>
      <c r="B23" s="629" t="s">
        <v>369</v>
      </c>
      <c r="C23" s="629" t="s">
        <v>369</v>
      </c>
      <c r="D23" s="164"/>
      <c r="E23" s="601"/>
      <c r="F23" s="629"/>
      <c r="G23" s="629"/>
      <c r="H23" s="164"/>
      <c r="I23" s="601"/>
      <c r="J23" s="629"/>
      <c r="K23" s="629"/>
      <c r="L23" s="164"/>
      <c r="M23" s="23"/>
    </row>
    <row r="24" spans="1:15" ht="15.75" x14ac:dyDescent="0.2">
      <c r="A24" s="631" t="s">
        <v>374</v>
      </c>
      <c r="B24" s="629" t="s">
        <v>369</v>
      </c>
      <c r="C24" s="629" t="s">
        <v>369</v>
      </c>
      <c r="D24" s="164"/>
      <c r="E24" s="601"/>
      <c r="F24" s="629"/>
      <c r="G24" s="629"/>
      <c r="H24" s="164"/>
      <c r="I24" s="601"/>
      <c r="J24" s="629"/>
      <c r="K24" s="629"/>
      <c r="L24" s="164"/>
      <c r="M24" s="23"/>
    </row>
    <row r="25" spans="1:15" ht="15.75" x14ac:dyDescent="0.2">
      <c r="A25" s="631" t="s">
        <v>375</v>
      </c>
      <c r="B25" s="629" t="s">
        <v>369</v>
      </c>
      <c r="C25" s="629" t="s">
        <v>369</v>
      </c>
      <c r="D25" s="164"/>
      <c r="E25" s="601"/>
      <c r="F25" s="629"/>
      <c r="G25" s="629"/>
      <c r="H25" s="164"/>
      <c r="I25" s="601"/>
      <c r="J25" s="629"/>
      <c r="K25" s="629"/>
      <c r="L25" s="164"/>
      <c r="M25" s="23"/>
    </row>
    <row r="26" spans="1:15" x14ac:dyDescent="0.2">
      <c r="A26" s="631" t="s">
        <v>11</v>
      </c>
      <c r="B26" s="629" t="s">
        <v>369</v>
      </c>
      <c r="C26" s="629" t="s">
        <v>369</v>
      </c>
      <c r="D26" s="164"/>
      <c r="E26" s="601"/>
      <c r="F26" s="629"/>
      <c r="G26" s="629"/>
      <c r="H26" s="164"/>
      <c r="I26" s="601"/>
      <c r="J26" s="629"/>
      <c r="K26" s="629"/>
      <c r="L26" s="164"/>
      <c r="M26" s="23"/>
    </row>
    <row r="27" spans="1:15" ht="15.75" x14ac:dyDescent="0.2">
      <c r="A27" s="49" t="s">
        <v>274</v>
      </c>
      <c r="B27" s="44">
        <v>184282</v>
      </c>
      <c r="C27" s="264">
        <v>186895.44399999999</v>
      </c>
      <c r="D27" s="164">
        <f t="shared" si="4"/>
        <v>1.4</v>
      </c>
      <c r="E27" s="27">
        <f>IFERROR(100/'Skjema total MA'!C27*C27,0)</f>
        <v>27.919599847651217</v>
      </c>
      <c r="F27" s="210"/>
      <c r="G27" s="264"/>
      <c r="H27" s="164"/>
      <c r="I27" s="27"/>
      <c r="J27" s="44">
        <f t="shared" si="6"/>
        <v>184282</v>
      </c>
      <c r="K27" s="44">
        <f t="shared" si="6"/>
        <v>186895.44399999999</v>
      </c>
      <c r="L27" s="231">
        <f t="shared" si="7"/>
        <v>1.4</v>
      </c>
      <c r="M27" s="23">
        <f>IFERROR(100/'Skjema total MA'!I27*K27,0)</f>
        <v>27.919599847651217</v>
      </c>
    </row>
    <row r="28" spans="1:15" s="3" customFormat="1" ht="15.75" x14ac:dyDescent="0.2">
      <c r="A28" s="13" t="s">
        <v>370</v>
      </c>
      <c r="B28" s="212">
        <v>29561869</v>
      </c>
      <c r="C28" s="283">
        <v>28508290</v>
      </c>
      <c r="D28" s="169">
        <f t="shared" si="4"/>
        <v>-3.6</v>
      </c>
      <c r="E28" s="11">
        <f>IFERROR(100/'Skjema total MA'!C28*C28,0)</f>
        <v>55.957712974446615</v>
      </c>
      <c r="F28" s="282">
        <v>5528154</v>
      </c>
      <c r="G28" s="283">
        <v>5659931</v>
      </c>
      <c r="H28" s="169">
        <f t="shared" si="5"/>
        <v>2.4</v>
      </c>
      <c r="I28" s="11">
        <f>IFERROR(100/'Skjema total MA'!F28*G28,0)</f>
        <v>29.0804916776253</v>
      </c>
      <c r="J28" s="212">
        <f t="shared" si="6"/>
        <v>35090023</v>
      </c>
      <c r="K28" s="212">
        <f t="shared" si="6"/>
        <v>34168221</v>
      </c>
      <c r="L28" s="596">
        <f t="shared" si="7"/>
        <v>-2.6</v>
      </c>
      <c r="M28" s="24">
        <f>IFERROR(100/'Skjema total MA'!I28*K28,0)</f>
        <v>48.528122427100946</v>
      </c>
      <c r="N28" s="146"/>
      <c r="O28" s="146"/>
    </row>
    <row r="29" spans="1:15" s="3" customFormat="1" ht="15.75" x14ac:dyDescent="0.2">
      <c r="A29" s="631" t="s">
        <v>373</v>
      </c>
      <c r="B29" s="629" t="s">
        <v>369</v>
      </c>
      <c r="C29" s="629" t="s">
        <v>369</v>
      </c>
      <c r="D29" s="164"/>
      <c r="E29" s="601"/>
      <c r="F29" s="629"/>
      <c r="G29" s="629"/>
      <c r="H29" s="164"/>
      <c r="I29" s="601"/>
      <c r="J29" s="629"/>
      <c r="K29" s="629"/>
      <c r="L29" s="164"/>
      <c r="M29" s="23"/>
      <c r="N29" s="146"/>
      <c r="O29" s="146"/>
    </row>
    <row r="30" spans="1:15" s="3" customFormat="1" ht="15.75" x14ac:dyDescent="0.2">
      <c r="A30" s="631" t="s">
        <v>374</v>
      </c>
      <c r="B30" s="629" t="s">
        <v>369</v>
      </c>
      <c r="C30" s="629" t="s">
        <v>369</v>
      </c>
      <c r="D30" s="164"/>
      <c r="E30" s="601"/>
      <c r="F30" s="629"/>
      <c r="G30" s="629"/>
      <c r="H30" s="164"/>
      <c r="I30" s="601"/>
      <c r="J30" s="629"/>
      <c r="K30" s="629"/>
      <c r="L30" s="164"/>
      <c r="M30" s="23"/>
      <c r="N30" s="146"/>
      <c r="O30" s="146"/>
    </row>
    <row r="31" spans="1:15" ht="15.75" x14ac:dyDescent="0.2">
      <c r="A31" s="631" t="s">
        <v>375</v>
      </c>
      <c r="B31" s="629" t="s">
        <v>369</v>
      </c>
      <c r="C31" s="629" t="s">
        <v>369</v>
      </c>
      <c r="D31" s="164"/>
      <c r="E31" s="601"/>
      <c r="F31" s="629"/>
      <c r="G31" s="629"/>
      <c r="H31" s="164"/>
      <c r="I31" s="601"/>
      <c r="J31" s="629"/>
      <c r="K31" s="629"/>
      <c r="L31" s="164"/>
      <c r="M31" s="23"/>
    </row>
    <row r="32" spans="1:15" ht="15.75" x14ac:dyDescent="0.2">
      <c r="A32" s="13" t="s">
        <v>371</v>
      </c>
      <c r="B32" s="212">
        <v>10155</v>
      </c>
      <c r="C32" s="283">
        <v>7917</v>
      </c>
      <c r="D32" s="169">
        <f t="shared" si="4"/>
        <v>-22</v>
      </c>
      <c r="E32" s="11">
        <f>IFERROR(100/'Skjema total MA'!C32*C32,0)</f>
        <v>81.253313090499176</v>
      </c>
      <c r="F32" s="282">
        <v>-31002</v>
      </c>
      <c r="G32" s="283">
        <v>-26726</v>
      </c>
      <c r="H32" s="169">
        <f t="shared" si="5"/>
        <v>-13.8</v>
      </c>
      <c r="I32" s="11">
        <f>IFERROR(100/'Skjema total MA'!F32*G32,0)</f>
        <v>-747.66328576887258</v>
      </c>
      <c r="J32" s="212">
        <f t="shared" si="6"/>
        <v>-20847</v>
      </c>
      <c r="K32" s="212">
        <f t="shared" si="6"/>
        <v>-18809</v>
      </c>
      <c r="L32" s="596">
        <f t="shared" si="7"/>
        <v>-9.8000000000000007</v>
      </c>
      <c r="M32" s="24">
        <f>IFERROR(100/'Skjema total MA'!I32*K32,0)</f>
        <v>-141.22772504309111</v>
      </c>
    </row>
    <row r="33" spans="1:15" ht="15.75" x14ac:dyDescent="0.2">
      <c r="A33" s="13" t="s">
        <v>372</v>
      </c>
      <c r="B33" s="212">
        <v>-29981</v>
      </c>
      <c r="C33" s="283">
        <v>-22852</v>
      </c>
      <c r="D33" s="169">
        <f t="shared" si="4"/>
        <v>-23.8</v>
      </c>
      <c r="E33" s="11">
        <f>IFERROR(100/'Skjema total MA'!C33*C33,0)</f>
        <v>105.74170224706207</v>
      </c>
      <c r="F33" s="282">
        <v>21550</v>
      </c>
      <c r="G33" s="283">
        <v>7401</v>
      </c>
      <c r="H33" s="169">
        <f t="shared" si="5"/>
        <v>-65.7</v>
      </c>
      <c r="I33" s="11">
        <f>IFERROR(100/'Skjema total MA'!F33*G33,0)</f>
        <v>18.486172351698318</v>
      </c>
      <c r="J33" s="212">
        <f t="shared" si="6"/>
        <v>-8431</v>
      </c>
      <c r="K33" s="212">
        <f t="shared" si="6"/>
        <v>-15451</v>
      </c>
      <c r="L33" s="596">
        <f t="shared" si="7"/>
        <v>83.3</v>
      </c>
      <c r="M33" s="24">
        <f>IFERROR(100/'Skjema total MA'!I33*K33,0)</f>
        <v>-83.862631364161814</v>
      </c>
    </row>
    <row r="34" spans="1:15" ht="15.75" x14ac:dyDescent="0.2">
      <c r="A34" s="12" t="s">
        <v>282</v>
      </c>
      <c r="B34" s="212">
        <v>1223</v>
      </c>
      <c r="C34" s="283">
        <v>1042</v>
      </c>
      <c r="D34" s="169">
        <f t="shared" si="4"/>
        <v>-14.8</v>
      </c>
      <c r="E34" s="11">
        <f>100/'Skjema total MA'!C34*C34</f>
        <v>96.989960329058462</v>
      </c>
      <c r="F34" s="632"/>
      <c r="G34" s="633"/>
      <c r="H34" s="169"/>
      <c r="I34" s="602">
        <f>IFERROR(100/'Skjema total MA'!F34*G34,0)</f>
        <v>0</v>
      </c>
      <c r="J34" s="212">
        <f t="shared" ref="J34:J35" si="8">SUM(B34,F34)</f>
        <v>1223</v>
      </c>
      <c r="K34" s="212">
        <f t="shared" ref="K34:K35" si="9">SUM(C34,G34)</f>
        <v>1042</v>
      </c>
      <c r="L34" s="596"/>
      <c r="M34" s="24">
        <f>IFERROR(100/'Skjema total MA'!I34*K34,0)</f>
        <v>96.989960329058462</v>
      </c>
    </row>
    <row r="35" spans="1:15" ht="15.75" x14ac:dyDescent="0.2">
      <c r="A35" s="12" t="s">
        <v>376</v>
      </c>
      <c r="B35" s="212">
        <v>3697216</v>
      </c>
      <c r="C35" s="283">
        <v>3574714</v>
      </c>
      <c r="D35" s="169">
        <f t="shared" si="4"/>
        <v>-3.3</v>
      </c>
      <c r="E35" s="11">
        <f>100/'Skjema total MA'!C35*C35</f>
        <v>87.864510131872805</v>
      </c>
      <c r="F35" s="632"/>
      <c r="G35" s="634"/>
      <c r="H35" s="169"/>
      <c r="I35" s="602">
        <f>IFERROR(100/'Skjema total MA'!F35*G35,0)</f>
        <v>0</v>
      </c>
      <c r="J35" s="212">
        <f t="shared" si="8"/>
        <v>3697216</v>
      </c>
      <c r="K35" s="212">
        <f t="shared" si="9"/>
        <v>3574714</v>
      </c>
      <c r="L35" s="596"/>
      <c r="M35" s="24">
        <f>IFERROR(100/'Skjema total MA'!I35*K35,0)</f>
        <v>87.864510131872805</v>
      </c>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281525</v>
      </c>
      <c r="C45" s="285">
        <f>SUM(C46:C47)</f>
        <v>279567</v>
      </c>
      <c r="D45" s="595">
        <f t="shared" ref="D45:D55" si="10">IF(B45=0, "    ---- ", IF(ABS(ROUND(100/B45*C45-100,1))&lt;999,ROUND(100/B45*C45-100,1),IF(ROUND(100/B45*C45-100,1)&gt;999,999,-999)))</f>
        <v>-0.7</v>
      </c>
      <c r="E45" s="11">
        <f>IFERROR(100/'Skjema total MA'!C45*C45,0)</f>
        <v>12.603819937522678</v>
      </c>
      <c r="F45" s="143"/>
      <c r="G45" s="33"/>
      <c r="H45" s="157"/>
      <c r="I45" s="157"/>
      <c r="J45" s="37"/>
      <c r="K45" s="37"/>
      <c r="L45" s="157"/>
      <c r="M45" s="157"/>
      <c r="N45" s="146"/>
      <c r="O45" s="146"/>
    </row>
    <row r="46" spans="1:15" s="3" customFormat="1" ht="15.75" x14ac:dyDescent="0.2">
      <c r="A46" s="38" t="s">
        <v>379</v>
      </c>
      <c r="B46" s="258">
        <v>209771</v>
      </c>
      <c r="C46" s="259">
        <v>199199</v>
      </c>
      <c r="D46" s="231">
        <f t="shared" si="10"/>
        <v>-5</v>
      </c>
      <c r="E46" s="27">
        <f>IFERROR(100/'Skjema total MA'!C46*C46,0)</f>
        <v>17.266869379988258</v>
      </c>
      <c r="F46" s="143"/>
      <c r="G46" s="33"/>
      <c r="H46" s="143"/>
      <c r="I46" s="143"/>
      <c r="J46" s="33"/>
      <c r="K46" s="33"/>
      <c r="L46" s="157"/>
      <c r="M46" s="157"/>
      <c r="N46" s="146"/>
      <c r="O46" s="146"/>
    </row>
    <row r="47" spans="1:15" s="3" customFormat="1" ht="15.75" x14ac:dyDescent="0.2">
      <c r="A47" s="38" t="s">
        <v>380</v>
      </c>
      <c r="B47" s="44">
        <v>71754</v>
      </c>
      <c r="C47" s="264">
        <v>80368</v>
      </c>
      <c r="D47" s="231">
        <f>IF(B47=0, "    ---- ", IF(ABS(ROUND(100/B47*C47-100,1))&lt;999,ROUND(100/B47*C47-100,1),IF(ROUND(100/B47*C47-100,1)&gt;999,999,-999)))</f>
        <v>12</v>
      </c>
      <c r="E47" s="27">
        <f>IFERROR(100/'Skjema total MA'!C47*C47,0)</f>
        <v>7.5500864584372023</v>
      </c>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f>SUM(B52:B53)</f>
        <v>16130</v>
      </c>
      <c r="C51" s="285">
        <f>SUM(C52:C53)</f>
        <v>12701</v>
      </c>
      <c r="D51" s="596">
        <f t="shared" si="10"/>
        <v>-21.3</v>
      </c>
      <c r="E51" s="11">
        <f>IFERROR(100/'Skjema total MA'!C51*C51,0)</f>
        <v>10.579553276134721</v>
      </c>
      <c r="F51" s="143"/>
      <c r="G51" s="33"/>
      <c r="H51" s="143"/>
      <c r="I51" s="143"/>
      <c r="J51" s="33"/>
      <c r="K51" s="33"/>
      <c r="L51" s="157"/>
      <c r="M51" s="157"/>
      <c r="N51" s="146"/>
      <c r="O51" s="146"/>
    </row>
    <row r="52" spans="1:15" s="3" customFormat="1" ht="15.75" x14ac:dyDescent="0.2">
      <c r="A52" s="38" t="s">
        <v>379</v>
      </c>
      <c r="B52" s="258">
        <v>16130</v>
      </c>
      <c r="C52" s="259">
        <v>12701</v>
      </c>
      <c r="D52" s="231">
        <f t="shared" si="10"/>
        <v>-21.3</v>
      </c>
      <c r="E52" s="27">
        <f>IFERROR(100/'Skjema total MA'!C52*C52,0)</f>
        <v>20.255670870179536</v>
      </c>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f>SUM(B55:B56)</f>
        <v>9872</v>
      </c>
      <c r="C54" s="285">
        <f>SUM(C55:C56)</f>
        <v>27463</v>
      </c>
      <c r="D54" s="596">
        <f t="shared" si="10"/>
        <v>178.2</v>
      </c>
      <c r="E54" s="11">
        <f>IFERROR(100/'Skjema total MA'!C54*C54,0)</f>
        <v>42.022230361206034</v>
      </c>
      <c r="F54" s="143"/>
      <c r="G54" s="33"/>
      <c r="H54" s="143"/>
      <c r="I54" s="143"/>
      <c r="J54" s="33"/>
      <c r="K54" s="33"/>
      <c r="L54" s="157"/>
      <c r="M54" s="157"/>
      <c r="N54" s="146"/>
      <c r="O54" s="146"/>
    </row>
    <row r="55" spans="1:15" s="3" customFormat="1" ht="15.75" x14ac:dyDescent="0.2">
      <c r="A55" s="38" t="s">
        <v>379</v>
      </c>
      <c r="B55" s="258">
        <v>9872</v>
      </c>
      <c r="C55" s="259">
        <v>27463</v>
      </c>
      <c r="D55" s="231">
        <f t="shared" si="10"/>
        <v>178.2</v>
      </c>
      <c r="E55" s="27">
        <f>IFERROR(100/'Skjema total MA'!C55*C55,0)</f>
        <v>42.022230361206034</v>
      </c>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f>B65+B66+B73+B74</f>
        <v>2540651</v>
      </c>
      <c r="C64" s="336">
        <f>C65+C66+C73+C74</f>
        <v>1356611</v>
      </c>
      <c r="D64" s="333">
        <f t="shared" ref="D64:D109" si="11">IF(B64=0, "    ---- ", IF(ABS(ROUND(100/B64*C64-100,1))&lt;999,ROUND(100/B64*C64-100,1),IF(ROUND(100/B64*C64-100,1)&gt;999,999,-999)))</f>
        <v>-46.6</v>
      </c>
      <c r="E64" s="11">
        <f>IFERROR(100/'Skjema total MA'!C64*C64,0)</f>
        <v>32.548025925638008</v>
      </c>
      <c r="F64" s="335">
        <f>F65+F66+F73+F74</f>
        <v>1414133</v>
      </c>
      <c r="G64" s="335">
        <f>G65+G66+G73+G74</f>
        <v>1746587</v>
      </c>
      <c r="H64" s="333">
        <f t="shared" ref="H64:H109" si="12">IF(F64=0, "    ---- ", IF(ABS(ROUND(100/F64*G64-100,1))&lt;999,ROUND(100/F64*G64-100,1),IF(ROUND(100/F64*G64-100,1)&gt;999,999,-999)))</f>
        <v>23.5</v>
      </c>
      <c r="I64" s="11">
        <f>IFERROR(100/'Skjema total MA'!F64*G64,0)</f>
        <v>26.838149730235855</v>
      </c>
      <c r="J64" s="283">
        <f t="shared" ref="J64:K84" si="13">SUM(B64,F64)</f>
        <v>3954784</v>
      </c>
      <c r="K64" s="290">
        <f t="shared" si="13"/>
        <v>3103198</v>
      </c>
      <c r="L64" s="596">
        <f t="shared" ref="L64:L109" si="14">IF(J64=0, "    ---- ", IF(ABS(ROUND(100/J64*K64-100,1))&lt;999,ROUND(100/J64*K64-100,1),IF(ROUND(100/J64*K64-100,1)&gt;999,999,-999)))</f>
        <v>-21.5</v>
      </c>
      <c r="M64" s="11">
        <f>IFERROR(100/'Skjema total MA'!I64*K64,0)</f>
        <v>29.067373566144994</v>
      </c>
    </row>
    <row r="65" spans="1:15" x14ac:dyDescent="0.2">
      <c r="A65" s="21" t="s">
        <v>9</v>
      </c>
      <c r="B65" s="44">
        <v>2540651</v>
      </c>
      <c r="C65" s="143">
        <v>1347841</v>
      </c>
      <c r="D65" s="164">
        <f t="shared" si="11"/>
        <v>-46.9</v>
      </c>
      <c r="E65" s="27">
        <f>IFERROR(100/'Skjema total MA'!C65*C65,0)</f>
        <v>36.785332432664376</v>
      </c>
      <c r="F65" s="210"/>
      <c r="G65" s="143"/>
      <c r="H65" s="164"/>
      <c r="I65" s="27"/>
      <c r="J65" s="264">
        <f t="shared" si="13"/>
        <v>2540651</v>
      </c>
      <c r="K65" s="44">
        <f t="shared" si="13"/>
        <v>1347841</v>
      </c>
      <c r="L65" s="231">
        <f t="shared" si="14"/>
        <v>-46.9</v>
      </c>
      <c r="M65" s="27">
        <f>IFERROR(100/'Skjema total MA'!I65*K65,0)</f>
        <v>36.785332432664376</v>
      </c>
    </row>
    <row r="66" spans="1:15" x14ac:dyDescent="0.2">
      <c r="A66" s="21" t="s">
        <v>10</v>
      </c>
      <c r="B66" s="267"/>
      <c r="C66" s="268"/>
      <c r="D66" s="164"/>
      <c r="E66" s="27"/>
      <c r="F66" s="267">
        <v>1414133</v>
      </c>
      <c r="G66" s="268">
        <v>1746587</v>
      </c>
      <c r="H66" s="164">
        <f t="shared" si="12"/>
        <v>23.5</v>
      </c>
      <c r="I66" s="27">
        <f>IFERROR(100/'Skjema total MA'!F66*G66,0)</f>
        <v>27.08261988967012</v>
      </c>
      <c r="J66" s="264">
        <f t="shared" si="13"/>
        <v>1414133</v>
      </c>
      <c r="K66" s="44">
        <f t="shared" si="13"/>
        <v>1746587</v>
      </c>
      <c r="L66" s="231">
        <f t="shared" si="14"/>
        <v>23.5</v>
      </c>
      <c r="M66" s="27">
        <f>IFERROR(100/'Skjema total MA'!I66*K66,0)</f>
        <v>26.696102382779021</v>
      </c>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v>0</v>
      </c>
      <c r="C74" s="143">
        <v>8770</v>
      </c>
      <c r="D74" s="164" t="str">
        <f t="shared" ref="D74" si="15">IF(B74=0, "    ---- ", IF(ABS(ROUND(100/B74*C74-100,1))&lt;999,ROUND(100/B74*C74-100,1),IF(ROUND(100/B74*C74-100,1)&gt;999,999,-999)))</f>
        <v xml:space="preserve">    ---- </v>
      </c>
      <c r="E74" s="27">
        <f>IFERROR(100/'Skjema total MA'!C75*C74,0)</f>
        <v>0.24159109317108352</v>
      </c>
      <c r="F74" s="210"/>
      <c r="G74" s="143"/>
      <c r="H74" s="164"/>
      <c r="I74" s="27"/>
      <c r="J74" s="264">
        <f t="shared" ref="J74" si="16">SUM(B74,F74)</f>
        <v>0</v>
      </c>
      <c r="K74" s="44">
        <f t="shared" ref="K74" si="17">SUM(C74,G74)</f>
        <v>8770</v>
      </c>
      <c r="L74" s="231" t="str">
        <f t="shared" ref="L74" si="18">IF(J74=0, "    ---- ", IF(ABS(ROUND(100/J74*K74-100,1))&lt;999,ROUND(100/J74*K74-100,1),IF(ROUND(100/J74*K74-100,1)&gt;999,999,-999)))</f>
        <v xml:space="preserve">    ---- </v>
      </c>
      <c r="M74" s="27">
        <f>IFERROR(100/'Skjema total MA'!I75*K74,0)</f>
        <v>8.7037764777382245E-2</v>
      </c>
      <c r="N74" s="146"/>
      <c r="O74" s="146"/>
    </row>
    <row r="75" spans="1:15" ht="15.75" x14ac:dyDescent="0.2">
      <c r="A75" s="21" t="s">
        <v>385</v>
      </c>
      <c r="B75" s="210">
        <f>B76+B77</f>
        <v>2522637</v>
      </c>
      <c r="C75" s="210">
        <f>C76+C77</f>
        <v>1342482</v>
      </c>
      <c r="D75" s="164">
        <f t="shared" si="11"/>
        <v>-46.8</v>
      </c>
      <c r="E75" s="27">
        <f>IFERROR(100/'Skjema total MA'!C75*C75,0)</f>
        <v>36.981949138255708</v>
      </c>
      <c r="F75" s="210">
        <f>F76+F77</f>
        <v>1414133</v>
      </c>
      <c r="G75" s="210">
        <f>G76+G77</f>
        <v>1746587</v>
      </c>
      <c r="H75" s="164">
        <f t="shared" si="12"/>
        <v>23.5</v>
      </c>
      <c r="I75" s="27">
        <f>IFERROR(100/'Skjema total MA'!F75*G75,0)</f>
        <v>27.095733739712667</v>
      </c>
      <c r="J75" s="264">
        <f t="shared" si="13"/>
        <v>3936770</v>
      </c>
      <c r="K75" s="44">
        <f t="shared" si="13"/>
        <v>3089069</v>
      </c>
      <c r="L75" s="231">
        <f t="shared" si="14"/>
        <v>-21.5</v>
      </c>
      <c r="M75" s="27">
        <f>IFERROR(100/'Skjema total MA'!I75*K75,0)</f>
        <v>30.657429988951357</v>
      </c>
    </row>
    <row r="76" spans="1:15" x14ac:dyDescent="0.2">
      <c r="A76" s="21" t="s">
        <v>9</v>
      </c>
      <c r="B76" s="210">
        <v>2522637</v>
      </c>
      <c r="C76" s="143">
        <v>1342482</v>
      </c>
      <c r="D76" s="164">
        <f t="shared" si="11"/>
        <v>-46.8</v>
      </c>
      <c r="E76" s="27">
        <f>IFERROR(100/'Skjema total MA'!C76*C76,0)</f>
        <v>37.947032743055473</v>
      </c>
      <c r="F76" s="210"/>
      <c r="G76" s="143"/>
      <c r="H76" s="164"/>
      <c r="I76" s="27"/>
      <c r="J76" s="264">
        <f t="shared" si="13"/>
        <v>2522637</v>
      </c>
      <c r="K76" s="44">
        <f t="shared" si="13"/>
        <v>1342482</v>
      </c>
      <c r="L76" s="231">
        <f t="shared" si="14"/>
        <v>-46.8</v>
      </c>
      <c r="M76" s="27">
        <f>IFERROR(100/'Skjema total MA'!I76*K76,0)</f>
        <v>37.947032743055473</v>
      </c>
    </row>
    <row r="77" spans="1:15" x14ac:dyDescent="0.2">
      <c r="A77" s="21" t="s">
        <v>10</v>
      </c>
      <c r="B77" s="267"/>
      <c r="C77" s="268"/>
      <c r="D77" s="164"/>
      <c r="E77" s="27"/>
      <c r="F77" s="267">
        <v>1414133</v>
      </c>
      <c r="G77" s="268">
        <v>1746587</v>
      </c>
      <c r="H77" s="164">
        <f t="shared" si="12"/>
        <v>23.5</v>
      </c>
      <c r="I77" s="27">
        <f>IFERROR(100/'Skjema total MA'!F77*G77,0)</f>
        <v>27.095733739712667</v>
      </c>
      <c r="J77" s="264">
        <f t="shared" si="13"/>
        <v>1414133</v>
      </c>
      <c r="K77" s="44">
        <f t="shared" si="13"/>
        <v>1746587</v>
      </c>
      <c r="L77" s="231">
        <f t="shared" si="14"/>
        <v>23.5</v>
      </c>
      <c r="M77" s="27">
        <f>IFERROR(100/'Skjema total MA'!I77*K77,0)</f>
        <v>26.713136905027877</v>
      </c>
    </row>
    <row r="78" spans="1:15" ht="15.75" x14ac:dyDescent="0.2">
      <c r="A78" s="631" t="s">
        <v>383</v>
      </c>
      <c r="B78" s="629" t="s">
        <v>369</v>
      </c>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t="s">
        <v>369</v>
      </c>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v>18014</v>
      </c>
      <c r="C84" s="143">
        <v>14129.035</v>
      </c>
      <c r="D84" s="164">
        <f t="shared" si="11"/>
        <v>-21.6</v>
      </c>
      <c r="E84" s="27">
        <f>IFERROR(100/'Skjema total MA'!C84*C84,0)</f>
        <v>10.380291838217664</v>
      </c>
      <c r="F84" s="210"/>
      <c r="G84" s="143"/>
      <c r="H84" s="164"/>
      <c r="I84" s="27"/>
      <c r="J84" s="264">
        <f t="shared" si="13"/>
        <v>18014</v>
      </c>
      <c r="K84" s="44">
        <f t="shared" si="13"/>
        <v>14129.035</v>
      </c>
      <c r="L84" s="231">
        <f t="shared" si="14"/>
        <v>-21.6</v>
      </c>
      <c r="M84" s="27">
        <f>IFERROR(100/'Skjema total MA'!I84*K84,0)</f>
        <v>10.147595758238747</v>
      </c>
    </row>
    <row r="85" spans="1:13" ht="15.75" x14ac:dyDescent="0.2">
      <c r="A85" s="13" t="s">
        <v>370</v>
      </c>
      <c r="B85" s="336">
        <f>B86+B87+B94+B95</f>
        <v>150923584</v>
      </c>
      <c r="C85" s="336">
        <f>C86+C87+C94+C95</f>
        <v>154398996</v>
      </c>
      <c r="D85" s="169">
        <f t="shared" si="11"/>
        <v>2.2999999999999998</v>
      </c>
      <c r="E85" s="11">
        <f>IFERROR(100/'Skjema total MA'!C85*C85,0)</f>
        <v>41.032783237375071</v>
      </c>
      <c r="F85" s="335">
        <f>SUM(F86,F87,F94,F95)</f>
        <v>40970972.75</v>
      </c>
      <c r="G85" s="335">
        <f>SUM(G86,G87,G94,G95)</f>
        <v>53595757</v>
      </c>
      <c r="H85" s="169">
        <f t="shared" si="12"/>
        <v>30.8</v>
      </c>
      <c r="I85" s="11">
        <f>IFERROR(100/'Skjema total MA'!F85*G85,0)</f>
        <v>28.293446460709518</v>
      </c>
      <c r="J85" s="283">
        <f t="shared" ref="J85:K109" si="19">SUM(B85,F85)</f>
        <v>191894556.75</v>
      </c>
      <c r="K85" s="212">
        <f t="shared" si="19"/>
        <v>207994753</v>
      </c>
      <c r="L85" s="596">
        <f t="shared" si="14"/>
        <v>8.4</v>
      </c>
      <c r="M85" s="11">
        <f>IFERROR(100/'Skjema total MA'!I85*K85,0)</f>
        <v>36.767014011937135</v>
      </c>
    </row>
    <row r="86" spans="1:13" x14ac:dyDescent="0.2">
      <c r="A86" s="21" t="s">
        <v>9</v>
      </c>
      <c r="B86" s="210">
        <v>150826844</v>
      </c>
      <c r="C86" s="143">
        <v>154042850</v>
      </c>
      <c r="D86" s="164">
        <f t="shared" si="11"/>
        <v>2.1</v>
      </c>
      <c r="E86" s="27">
        <f>IFERROR(100/'Skjema total MA'!C86*C86,0)</f>
        <v>41.504813574659991</v>
      </c>
      <c r="F86" s="210"/>
      <c r="G86" s="143"/>
      <c r="H86" s="164"/>
      <c r="I86" s="27"/>
      <c r="J86" s="264">
        <f t="shared" si="19"/>
        <v>150826844</v>
      </c>
      <c r="K86" s="44">
        <f t="shared" si="19"/>
        <v>154042850</v>
      </c>
      <c r="L86" s="231">
        <f t="shared" si="14"/>
        <v>2.1</v>
      </c>
      <c r="M86" s="27">
        <f>IFERROR(100/'Skjema total MA'!I86*K86,0)</f>
        <v>41.504813574659991</v>
      </c>
    </row>
    <row r="87" spans="1:13" x14ac:dyDescent="0.2">
      <c r="A87" s="21" t="s">
        <v>10</v>
      </c>
      <c r="B87" s="210">
        <v>96740</v>
      </c>
      <c r="C87" s="143">
        <v>95862</v>
      </c>
      <c r="D87" s="164">
        <f t="shared" si="11"/>
        <v>-0.9</v>
      </c>
      <c r="E87" s="27">
        <f>IFERROR(100/'Skjema total MA'!C87*C87,0)</f>
        <v>4.3166822634945907</v>
      </c>
      <c r="F87" s="210">
        <v>40970972.75</v>
      </c>
      <c r="G87" s="143">
        <v>53595757</v>
      </c>
      <c r="H87" s="164">
        <f t="shared" si="12"/>
        <v>30.8</v>
      </c>
      <c r="I87" s="27">
        <f>IFERROR(100/'Skjema total MA'!F87*G87,0)</f>
        <v>28.335120673633579</v>
      </c>
      <c r="J87" s="264">
        <f t="shared" si="19"/>
        <v>41067712.75</v>
      </c>
      <c r="K87" s="44">
        <f t="shared" si="19"/>
        <v>53691619</v>
      </c>
      <c r="L87" s="231">
        <f t="shared" si="14"/>
        <v>30.7</v>
      </c>
      <c r="M87" s="27">
        <f>IFERROR(100/'Skjema total MA'!I87*K87,0)</f>
        <v>28.056401631602562</v>
      </c>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v>0</v>
      </c>
      <c r="C95" s="143">
        <v>260284</v>
      </c>
      <c r="D95" s="164" t="str">
        <f t="shared" ref="D95" si="20">IF(B95=0, "    ---- ", IF(ABS(ROUND(100/B95*C95-100,1))&lt;999,ROUND(100/B95*C95-100,1),IF(ROUND(100/B95*C95-100,1)&gt;999,999,-999)))</f>
        <v xml:space="preserve">    ---- </v>
      </c>
      <c r="E95" s="27">
        <f>IFERROR(100/'Skjema total MA'!C96*C95,0)</f>
        <v>7.0587968445091423E-2</v>
      </c>
      <c r="F95" s="210"/>
      <c r="G95" s="143"/>
      <c r="H95" s="164"/>
      <c r="I95" s="27"/>
      <c r="J95" s="264">
        <f t="shared" ref="J95" si="21">SUM(B95,F95)</f>
        <v>0</v>
      </c>
      <c r="K95" s="44">
        <f t="shared" ref="K95" si="22">SUM(C95,G95)</f>
        <v>260284</v>
      </c>
      <c r="L95" s="231" t="str">
        <f t="shared" ref="L95" si="23">IF(J95=0, "    ---- ", IF(ABS(ROUND(100/J95*K95-100,1))&lt;999,ROUND(100/J95*K95-100,1),IF(ROUND(100/J95*K95-100,1)&gt;999,999,-999)))</f>
        <v xml:space="preserve">    ---- </v>
      </c>
      <c r="M95" s="27">
        <f>IFERROR(100/'Skjema total MA'!I96*K95,0)</f>
        <v>4.6696966268824434E-2</v>
      </c>
    </row>
    <row r="96" spans="1:13" ht="15.75" x14ac:dyDescent="0.2">
      <c r="A96" s="21" t="s">
        <v>385</v>
      </c>
      <c r="B96" s="210">
        <f>B97+B98</f>
        <v>149587461</v>
      </c>
      <c r="C96" s="210">
        <v>153066552</v>
      </c>
      <c r="D96" s="164">
        <f t="shared" si="11"/>
        <v>2.2999999999999998</v>
      </c>
      <c r="E96" s="27">
        <f>IFERROR(100/'Skjema total MA'!C96*C96,0)</f>
        <v>41.511030038630665</v>
      </c>
      <c r="F96" s="267">
        <f>SUM(F97,F98)</f>
        <v>40792962.75</v>
      </c>
      <c r="G96" s="267">
        <f>SUM(G97,G98)</f>
        <v>53443926</v>
      </c>
      <c r="H96" s="164">
        <f t="shared" si="12"/>
        <v>31</v>
      </c>
      <c r="I96" s="27">
        <f>IFERROR(100/'Skjema total MA'!F96*G96,0)</f>
        <v>28.32930131726263</v>
      </c>
      <c r="J96" s="264">
        <f t="shared" si="19"/>
        <v>190380423.75</v>
      </c>
      <c r="K96" s="44">
        <f t="shared" si="19"/>
        <v>206510478</v>
      </c>
      <c r="L96" s="231">
        <f t="shared" si="14"/>
        <v>8.5</v>
      </c>
      <c r="M96" s="27">
        <f>IFERROR(100/'Skjema total MA'!I96*K96,0)</f>
        <v>37.049579787174046</v>
      </c>
    </row>
    <row r="97" spans="1:13" x14ac:dyDescent="0.2">
      <c r="A97" s="21" t="s">
        <v>9</v>
      </c>
      <c r="B97" s="267">
        <v>149490721</v>
      </c>
      <c r="C97" s="268">
        <v>152970690</v>
      </c>
      <c r="D97" s="164">
        <f t="shared" si="11"/>
        <v>2.2999999999999998</v>
      </c>
      <c r="E97" s="27">
        <f>IFERROR(100/'Skjema total MA'!C97*C97,0)</f>
        <v>41.736391694036378</v>
      </c>
      <c r="F97" s="210"/>
      <c r="G97" s="143"/>
      <c r="H97" s="164"/>
      <c r="I97" s="27"/>
      <c r="J97" s="264">
        <f t="shared" si="19"/>
        <v>149490721</v>
      </c>
      <c r="K97" s="44">
        <f t="shared" si="19"/>
        <v>152970690</v>
      </c>
      <c r="L97" s="231">
        <f t="shared" si="14"/>
        <v>2.2999999999999998</v>
      </c>
      <c r="M97" s="27">
        <f>IFERROR(100/'Skjema total MA'!I97*K97,0)</f>
        <v>41.736391694036378</v>
      </c>
    </row>
    <row r="98" spans="1:13" x14ac:dyDescent="0.2">
      <c r="A98" s="21" t="s">
        <v>10</v>
      </c>
      <c r="B98" s="267">
        <v>96740</v>
      </c>
      <c r="C98" s="268">
        <v>95862</v>
      </c>
      <c r="D98" s="164">
        <f t="shared" si="11"/>
        <v>-0.9</v>
      </c>
      <c r="E98" s="27">
        <f>IFERROR(100/'Skjema total MA'!C98*C98,0)</f>
        <v>4.3166822634945907</v>
      </c>
      <c r="F98" s="210">
        <v>40792962.75</v>
      </c>
      <c r="G98" s="210">
        <v>53443926</v>
      </c>
      <c r="H98" s="164">
        <f t="shared" si="12"/>
        <v>31</v>
      </c>
      <c r="I98" s="27">
        <f>IFERROR(100/'Skjema total MA'!F98*G98,0)</f>
        <v>28.32930131726263</v>
      </c>
      <c r="J98" s="264">
        <f t="shared" si="19"/>
        <v>40889702.75</v>
      </c>
      <c r="K98" s="44">
        <f t="shared" si="19"/>
        <v>53539788</v>
      </c>
      <c r="L98" s="231">
        <f t="shared" si="14"/>
        <v>30.9</v>
      </c>
      <c r="M98" s="27">
        <f>IFERROR(100/'Skjema total MA'!I98*K98,0)</f>
        <v>28.049924106495261</v>
      </c>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v>1336123</v>
      </c>
      <c r="C105" s="143">
        <v>1332444</v>
      </c>
      <c r="D105" s="164">
        <f t="shared" si="11"/>
        <v>-0.3</v>
      </c>
      <c r="E105" s="27">
        <f>IFERROR(100/'Skjema total MA'!C105*C105,0)</f>
        <v>27.256715319138863</v>
      </c>
      <c r="F105" s="210">
        <v>178010</v>
      </c>
      <c r="G105" s="143">
        <v>151831</v>
      </c>
      <c r="H105" s="164">
        <f t="shared" si="12"/>
        <v>-14.7</v>
      </c>
      <c r="I105" s="27">
        <f>IFERROR(100/'Skjema total MA'!F105*G105,0)</f>
        <v>30.543621252004403</v>
      </c>
      <c r="J105" s="264">
        <f t="shared" si="19"/>
        <v>1514133</v>
      </c>
      <c r="K105" s="44">
        <f t="shared" si="19"/>
        <v>1484275</v>
      </c>
      <c r="L105" s="231">
        <f t="shared" si="14"/>
        <v>-2</v>
      </c>
      <c r="M105" s="27">
        <f>IFERROR(100/'Skjema total MA'!I105*K105,0)</f>
        <v>27.560099979341228</v>
      </c>
    </row>
    <row r="106" spans="1:13" ht="15.75" x14ac:dyDescent="0.2">
      <c r="A106" s="21" t="s">
        <v>388</v>
      </c>
      <c r="B106" s="210">
        <v>105128548</v>
      </c>
      <c r="C106" s="210">
        <v>123954955</v>
      </c>
      <c r="D106" s="164">
        <f t="shared" si="11"/>
        <v>17.899999999999999</v>
      </c>
      <c r="E106" s="27">
        <f>IFERROR(100/'Skjema total MA'!C106*C106,0)</f>
        <v>42.830965156010322</v>
      </c>
      <c r="F106" s="210">
        <v>127597</v>
      </c>
      <c r="G106" s="210">
        <v>218332.38399999999</v>
      </c>
      <c r="H106" s="164">
        <f t="shared" si="12"/>
        <v>71.099999999999994</v>
      </c>
      <c r="I106" s="27">
        <f>IFERROR(100/'Skjema total MA'!F106*G106,0)</f>
        <v>3.5236244045203127</v>
      </c>
      <c r="J106" s="264">
        <f t="shared" si="19"/>
        <v>105256145</v>
      </c>
      <c r="K106" s="44">
        <f t="shared" si="19"/>
        <v>124173287.384</v>
      </c>
      <c r="L106" s="231">
        <f t="shared" si="14"/>
        <v>18</v>
      </c>
      <c r="M106" s="27">
        <f>IFERROR(100/'Skjema total MA'!I106*K106,0)</f>
        <v>42.007024463584067</v>
      </c>
    </row>
    <row r="107" spans="1:13" ht="15.75" x14ac:dyDescent="0.2">
      <c r="A107" s="21" t="s">
        <v>389</v>
      </c>
      <c r="B107" s="210"/>
      <c r="C107" s="210"/>
      <c r="D107" s="164"/>
      <c r="E107" s="27"/>
      <c r="F107" s="210">
        <v>11755243</v>
      </c>
      <c r="G107" s="210">
        <v>15948160</v>
      </c>
      <c r="H107" s="164">
        <f t="shared" si="12"/>
        <v>35.700000000000003</v>
      </c>
      <c r="I107" s="27">
        <f>IFERROR(100/'Skjema total MA'!F107*G107,0)</f>
        <v>26.387688618189951</v>
      </c>
      <c r="J107" s="264">
        <f t="shared" si="19"/>
        <v>11755243</v>
      </c>
      <c r="K107" s="44">
        <f t="shared" si="19"/>
        <v>15948160</v>
      </c>
      <c r="L107" s="231">
        <f t="shared" si="14"/>
        <v>35.700000000000003</v>
      </c>
      <c r="M107" s="27">
        <f>IFERROR(100/'Skjema total MA'!I107*K107,0)</f>
        <v>26.032691584250024</v>
      </c>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f>SUM(B110:B112)</f>
        <v>267723</v>
      </c>
      <c r="C109" s="157">
        <f>SUM(C110:C112)</f>
        <v>209865</v>
      </c>
      <c r="D109" s="169">
        <f t="shared" si="11"/>
        <v>-21.6</v>
      </c>
      <c r="E109" s="11">
        <f>IFERROR(100/'Skjema total MA'!C109*C109,0)</f>
        <v>75.969809638554935</v>
      </c>
      <c r="F109" s="282">
        <f>SUM(F110:F112)</f>
        <v>544162</v>
      </c>
      <c r="G109" s="157">
        <f>SUM(G110:G112)</f>
        <v>1875183</v>
      </c>
      <c r="H109" s="169">
        <f t="shared" si="12"/>
        <v>244.6</v>
      </c>
      <c r="I109" s="11">
        <f>IFERROR(100/'Skjema total MA'!F109*G109,0)</f>
        <v>42.096753148368684</v>
      </c>
      <c r="J109" s="283">
        <f t="shared" si="19"/>
        <v>811885</v>
      </c>
      <c r="K109" s="212">
        <f t="shared" si="19"/>
        <v>2085048</v>
      </c>
      <c r="L109" s="596">
        <f t="shared" si="14"/>
        <v>156.80000000000001</v>
      </c>
      <c r="M109" s="11">
        <f>IFERROR(100/'Skjema total MA'!I109*K109,0)</f>
        <v>44.074757477583766</v>
      </c>
    </row>
    <row r="110" spans="1:13" x14ac:dyDescent="0.2">
      <c r="A110" s="21" t="s">
        <v>9</v>
      </c>
      <c r="B110" s="210">
        <v>267723</v>
      </c>
      <c r="C110" s="143">
        <v>209865</v>
      </c>
      <c r="D110" s="164">
        <f t="shared" ref="D110:D122" si="24">IF(B110=0, "    ---- ", IF(ABS(ROUND(100/B110*C110-100,1))&lt;999,ROUND(100/B110*C110-100,1),IF(ROUND(100/B110*C110-100,1)&gt;999,999,-999)))</f>
        <v>-21.6</v>
      </c>
      <c r="E110" s="27">
        <f>IFERROR(100/'Skjema total MA'!C110*C110,0)</f>
        <v>76.028514281898623</v>
      </c>
      <c r="F110" s="210"/>
      <c r="G110" s="143"/>
      <c r="H110" s="164"/>
      <c r="I110" s="27">
        <f>IFERROR(100/'Skjema total MA'!F110*G110,0)</f>
        <v>0</v>
      </c>
      <c r="J110" s="264">
        <f t="shared" ref="J110:K123" si="25">SUM(B110,F110)</f>
        <v>267723</v>
      </c>
      <c r="K110" s="44">
        <f t="shared" si="25"/>
        <v>209865</v>
      </c>
      <c r="L110" s="231">
        <f t="shared" ref="L110:L123" si="26">IF(J110=0, "    ---- ", IF(ABS(ROUND(100/J110*K110-100,1))&lt;999,ROUND(100/J110*K110-100,1),IF(ROUND(100/J110*K110-100,1)&gt;999,999,-999)))</f>
        <v>-21.6</v>
      </c>
      <c r="M110" s="27">
        <f>IFERROR(100/'Skjema total MA'!I110*K110,0)</f>
        <v>76.028514281898623</v>
      </c>
    </row>
    <row r="111" spans="1:13" x14ac:dyDescent="0.2">
      <c r="A111" s="21" t="s">
        <v>10</v>
      </c>
      <c r="B111" s="210"/>
      <c r="C111" s="143"/>
      <c r="D111" s="164"/>
      <c r="E111" s="27"/>
      <c r="F111" s="210">
        <v>544162</v>
      </c>
      <c r="G111" s="143">
        <v>1875183</v>
      </c>
      <c r="H111" s="164">
        <f t="shared" ref="H111:H123" si="27">IF(F111=0, "    ---- ", IF(ABS(ROUND(100/F111*G111-100,1))&lt;999,ROUND(100/F111*G111-100,1),IF(ROUND(100/F111*G111-100,1)&gt;999,999,-999)))</f>
        <v>244.6</v>
      </c>
      <c r="I111" s="27">
        <f>IFERROR(100/'Skjema total MA'!F111*G111,0)</f>
        <v>42.096753148368684</v>
      </c>
      <c r="J111" s="264">
        <f t="shared" si="25"/>
        <v>544162</v>
      </c>
      <c r="K111" s="44">
        <f t="shared" si="25"/>
        <v>1875183</v>
      </c>
      <c r="L111" s="231">
        <f t="shared" si="26"/>
        <v>244.6</v>
      </c>
      <c r="M111" s="27">
        <f>IFERROR(100/'Skjema total MA'!I111*K111,0)</f>
        <v>42.094737440105391</v>
      </c>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t="s">
        <v>369</v>
      </c>
      <c r="C113" s="629"/>
      <c r="D113" s="164"/>
      <c r="E113" s="601"/>
      <c r="F113" s="629"/>
      <c r="G113" s="629"/>
      <c r="H113" s="164"/>
      <c r="I113" s="601"/>
      <c r="J113" s="629"/>
      <c r="K113" s="629"/>
      <c r="L113" s="164"/>
      <c r="M113" s="23"/>
    </row>
    <row r="114" spans="1:14" ht="15.75" x14ac:dyDescent="0.2">
      <c r="A114" s="21" t="s">
        <v>391</v>
      </c>
      <c r="B114" s="210">
        <v>199627</v>
      </c>
      <c r="C114" s="210">
        <v>0</v>
      </c>
      <c r="D114" s="164">
        <f t="shared" si="24"/>
        <v>-100</v>
      </c>
      <c r="E114" s="27">
        <f>IFERROR(100/'Skjema total MA'!C114*C114,0)</f>
        <v>0</v>
      </c>
      <c r="F114" s="210"/>
      <c r="G114" s="210"/>
      <c r="H114" s="164"/>
      <c r="I114" s="27"/>
      <c r="J114" s="264">
        <f t="shared" si="25"/>
        <v>199627</v>
      </c>
      <c r="K114" s="44">
        <f t="shared" si="25"/>
        <v>0</v>
      </c>
      <c r="L114" s="231">
        <f t="shared" si="26"/>
        <v>-100</v>
      </c>
      <c r="M114" s="27">
        <f>IFERROR(100/'Skjema total MA'!I114*K114,0)</f>
        <v>0</v>
      </c>
    </row>
    <row r="115" spans="1:14" ht="15.75" x14ac:dyDescent="0.2">
      <c r="A115" s="21" t="s">
        <v>392</v>
      </c>
      <c r="B115" s="210"/>
      <c r="C115" s="210"/>
      <c r="D115" s="164"/>
      <c r="E115" s="27"/>
      <c r="F115" s="210">
        <v>37314</v>
      </c>
      <c r="G115" s="210">
        <v>0</v>
      </c>
      <c r="H115" s="164">
        <f t="shared" si="27"/>
        <v>-100</v>
      </c>
      <c r="I115" s="27">
        <f>IFERROR(100/'Skjema total MA'!F115*G115,0)</f>
        <v>0</v>
      </c>
      <c r="J115" s="264">
        <f t="shared" si="25"/>
        <v>37314</v>
      </c>
      <c r="K115" s="44">
        <f t="shared" si="25"/>
        <v>0</v>
      </c>
      <c r="L115" s="231">
        <f t="shared" si="26"/>
        <v>-100</v>
      </c>
      <c r="M115" s="27">
        <f>IFERROR(100/'Skjema total MA'!I115*K115,0)</f>
        <v>0</v>
      </c>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f>SUM(B118:B120)</f>
        <v>216537</v>
      </c>
      <c r="C117" s="157">
        <f>SUM(C118:C120)</f>
        <v>28002</v>
      </c>
      <c r="D117" s="169">
        <f t="shared" si="24"/>
        <v>-87.1</v>
      </c>
      <c r="E117" s="11">
        <f>IFERROR(100/'Skjema total MA'!C117*C117,0)</f>
        <v>9.9822087594494029</v>
      </c>
      <c r="F117" s="282">
        <f>SUM(F118:F120)</f>
        <v>292574</v>
      </c>
      <c r="G117" s="157">
        <f>SUM(G118:G120)</f>
        <v>536639</v>
      </c>
      <c r="H117" s="169">
        <f t="shared" si="27"/>
        <v>83.4</v>
      </c>
      <c r="I117" s="11">
        <f>IFERROR(100/'Skjema total MA'!F117*G117,0)</f>
        <v>12.048930511816804</v>
      </c>
      <c r="J117" s="283">
        <f t="shared" si="25"/>
        <v>509111</v>
      </c>
      <c r="K117" s="212">
        <f t="shared" si="25"/>
        <v>564641</v>
      </c>
      <c r="L117" s="596">
        <f t="shared" si="26"/>
        <v>10.9</v>
      </c>
      <c r="M117" s="11">
        <f>IFERROR(100/'Skjema total MA'!I117*K117,0)</f>
        <v>11.926473390202858</v>
      </c>
    </row>
    <row r="118" spans="1:14" x14ac:dyDescent="0.2">
      <c r="A118" s="21" t="s">
        <v>9</v>
      </c>
      <c r="B118" s="210">
        <v>216537</v>
      </c>
      <c r="C118" s="143">
        <v>28002</v>
      </c>
      <c r="D118" s="164">
        <f t="shared" si="24"/>
        <v>-87.1</v>
      </c>
      <c r="E118" s="27">
        <f>IFERROR(100/'Skjema total MA'!C118*C118,0)</f>
        <v>10.618754345485932</v>
      </c>
      <c r="F118" s="210"/>
      <c r="G118" s="143"/>
      <c r="H118" s="164"/>
      <c r="I118" s="27">
        <f>IFERROR(100/'Skjema total MA'!F118*G118,0)</f>
        <v>0</v>
      </c>
      <c r="J118" s="264">
        <f t="shared" si="25"/>
        <v>216537</v>
      </c>
      <c r="K118" s="44">
        <f t="shared" si="25"/>
        <v>28002</v>
      </c>
      <c r="L118" s="231">
        <f t="shared" si="26"/>
        <v>-87.1</v>
      </c>
      <c r="M118" s="27">
        <f>IFERROR(100/'Skjema total MA'!I118*K118,0)</f>
        <v>10.618754345485932</v>
      </c>
    </row>
    <row r="119" spans="1:14" x14ac:dyDescent="0.2">
      <c r="A119" s="21" t="s">
        <v>10</v>
      </c>
      <c r="B119" s="210"/>
      <c r="C119" s="143"/>
      <c r="D119" s="164"/>
      <c r="E119" s="27"/>
      <c r="F119" s="210">
        <v>292574</v>
      </c>
      <c r="G119" s="143">
        <v>536639</v>
      </c>
      <c r="H119" s="164">
        <f t="shared" si="27"/>
        <v>83.4</v>
      </c>
      <c r="I119" s="27">
        <f>IFERROR(100/'Skjema total MA'!F119*G119,0)</f>
        <v>12.048930511816804</v>
      </c>
      <c r="J119" s="264">
        <f t="shared" si="25"/>
        <v>292574</v>
      </c>
      <c r="K119" s="44">
        <f t="shared" si="25"/>
        <v>536639</v>
      </c>
      <c r="L119" s="231">
        <f t="shared" si="26"/>
        <v>83.4</v>
      </c>
      <c r="M119" s="27">
        <f>IFERROR(100/'Skjema total MA'!I119*K119,0)</f>
        <v>12.003609825432028</v>
      </c>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v>6761</v>
      </c>
      <c r="C122" s="210">
        <v>0</v>
      </c>
      <c r="D122" s="164">
        <f t="shared" si="24"/>
        <v>-100</v>
      </c>
      <c r="E122" s="27">
        <f>IFERROR(100/'Skjema total MA'!C122*C122,0)</f>
        <v>0</v>
      </c>
      <c r="F122" s="210"/>
      <c r="G122" s="210"/>
      <c r="H122" s="164"/>
      <c r="I122" s="27"/>
      <c r="J122" s="264">
        <f t="shared" si="25"/>
        <v>6761</v>
      </c>
      <c r="K122" s="44">
        <f t="shared" si="25"/>
        <v>0</v>
      </c>
      <c r="L122" s="231">
        <f t="shared" si="26"/>
        <v>-100</v>
      </c>
      <c r="M122" s="27">
        <f>IFERROR(100/'Skjema total MA'!I122*K122,0)</f>
        <v>0</v>
      </c>
    </row>
    <row r="123" spans="1:14" ht="15.75" x14ac:dyDescent="0.2">
      <c r="A123" s="21" t="s">
        <v>389</v>
      </c>
      <c r="B123" s="210"/>
      <c r="C123" s="210"/>
      <c r="D123" s="164"/>
      <c r="E123" s="27"/>
      <c r="F123" s="210">
        <v>64636.777999999998</v>
      </c>
      <c r="G123" s="210">
        <v>0</v>
      </c>
      <c r="H123" s="164">
        <f t="shared" si="27"/>
        <v>-100</v>
      </c>
      <c r="I123" s="27">
        <f>IFERROR(100/'Skjema total MA'!F123*G123,0)</f>
        <v>0</v>
      </c>
      <c r="J123" s="264">
        <f t="shared" si="25"/>
        <v>64636.777999999998</v>
      </c>
      <c r="K123" s="44">
        <f t="shared" si="25"/>
        <v>0</v>
      </c>
      <c r="L123" s="231">
        <f t="shared" si="26"/>
        <v>-100</v>
      </c>
      <c r="M123" s="27">
        <f>IFERROR(100/'Skjema total MA'!I123*K123,0)</f>
        <v>0</v>
      </c>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v>2131638</v>
      </c>
      <c r="C133" s="283">
        <v>0</v>
      </c>
      <c r="D133" s="169">
        <f t="shared" ref="D133" si="28">IF(B133=0, "    ---- ", IF(ABS(ROUND(100/B133*C133-100,1))&lt;999,ROUND(100/B133*C133-100,1),IF(ROUND(100/B133*C133-100,1)&gt;999,999,-999)))</f>
        <v>-100</v>
      </c>
      <c r="E133" s="11">
        <f>IFERROR(100/'Skjema total MA'!C133*C133,0)</f>
        <v>0</v>
      </c>
      <c r="F133" s="212"/>
      <c r="G133" s="283"/>
      <c r="H133" s="599"/>
      <c r="I133" s="24"/>
      <c r="J133" s="282">
        <f t="shared" ref="J133:K133" si="29">SUM(B133,F133)</f>
        <v>2131638</v>
      </c>
      <c r="K133" s="282">
        <f t="shared" si="29"/>
        <v>0</v>
      </c>
      <c r="L133" s="596">
        <f t="shared" ref="L133" si="30">IF(J133=0, "    ---- ", IF(ABS(ROUND(100/J133*K133-100,1))&lt;999,ROUND(100/J133*K133-100,1),IF(ROUND(100/J133*K133-100,1)&gt;999,999,-999)))</f>
        <v>-100</v>
      </c>
      <c r="M133" s="11">
        <f>IFERROR(100/'Skjema total MA'!I133*K133,0)</f>
        <v>0</v>
      </c>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707" priority="142">
      <formula>kvartal &lt; 4</formula>
    </cfRule>
  </conditionalFormatting>
  <conditionalFormatting sqref="B29">
    <cfRule type="expression" dxfId="1706" priority="140">
      <formula>kvartal &lt; 4</formula>
    </cfRule>
  </conditionalFormatting>
  <conditionalFormatting sqref="B30">
    <cfRule type="expression" dxfId="1705" priority="139">
      <formula>kvartal &lt; 4</formula>
    </cfRule>
  </conditionalFormatting>
  <conditionalFormatting sqref="B31">
    <cfRule type="expression" dxfId="1704" priority="138">
      <formula>kvartal &lt; 4</formula>
    </cfRule>
  </conditionalFormatting>
  <conditionalFormatting sqref="C29">
    <cfRule type="expression" dxfId="1703" priority="137">
      <formula>kvartal &lt; 4</formula>
    </cfRule>
  </conditionalFormatting>
  <conditionalFormatting sqref="C30">
    <cfRule type="expression" dxfId="1702" priority="136">
      <formula>kvartal &lt; 4</formula>
    </cfRule>
  </conditionalFormatting>
  <conditionalFormatting sqref="C31">
    <cfRule type="expression" dxfId="1701" priority="135">
      <formula>kvartal &lt; 4</formula>
    </cfRule>
  </conditionalFormatting>
  <conditionalFormatting sqref="B23:C25">
    <cfRule type="expression" dxfId="1700" priority="134">
      <formula>kvartal &lt; 4</formula>
    </cfRule>
  </conditionalFormatting>
  <conditionalFormatting sqref="F23:G25">
    <cfRule type="expression" dxfId="1699" priority="130">
      <formula>kvartal &lt; 4</formula>
    </cfRule>
  </conditionalFormatting>
  <conditionalFormatting sqref="F29">
    <cfRule type="expression" dxfId="1698" priority="123">
      <formula>kvartal &lt; 4</formula>
    </cfRule>
  </conditionalFormatting>
  <conditionalFormatting sqref="F30">
    <cfRule type="expression" dxfId="1697" priority="122">
      <formula>kvartal &lt; 4</formula>
    </cfRule>
  </conditionalFormatting>
  <conditionalFormatting sqref="F31">
    <cfRule type="expression" dxfId="1696" priority="121">
      <formula>kvartal &lt; 4</formula>
    </cfRule>
  </conditionalFormatting>
  <conditionalFormatting sqref="G29">
    <cfRule type="expression" dxfId="1695" priority="120">
      <formula>kvartal &lt; 4</formula>
    </cfRule>
  </conditionalFormatting>
  <conditionalFormatting sqref="G30">
    <cfRule type="expression" dxfId="1694" priority="119">
      <formula>kvartal &lt; 4</formula>
    </cfRule>
  </conditionalFormatting>
  <conditionalFormatting sqref="G31">
    <cfRule type="expression" dxfId="1693" priority="118">
      <formula>kvartal &lt; 4</formula>
    </cfRule>
  </conditionalFormatting>
  <conditionalFormatting sqref="B26">
    <cfRule type="expression" dxfId="1692" priority="117">
      <formula>kvartal &lt; 4</formula>
    </cfRule>
  </conditionalFormatting>
  <conditionalFormatting sqref="C26">
    <cfRule type="expression" dxfId="1691" priority="116">
      <formula>kvartal &lt; 4</formula>
    </cfRule>
  </conditionalFormatting>
  <conditionalFormatting sqref="F26">
    <cfRule type="expression" dxfId="1690" priority="115">
      <formula>kvartal &lt; 4</formula>
    </cfRule>
  </conditionalFormatting>
  <conditionalFormatting sqref="G26">
    <cfRule type="expression" dxfId="1689" priority="114">
      <formula>kvartal &lt; 4</formula>
    </cfRule>
  </conditionalFormatting>
  <conditionalFormatting sqref="J23:K26">
    <cfRule type="expression" dxfId="1688" priority="113">
      <formula>kvartal &lt; 4</formula>
    </cfRule>
  </conditionalFormatting>
  <conditionalFormatting sqref="J29:K31">
    <cfRule type="expression" dxfId="1687" priority="111">
      <formula>kvartal &lt; 4</formula>
    </cfRule>
  </conditionalFormatting>
  <conditionalFormatting sqref="B67">
    <cfRule type="expression" dxfId="1686" priority="110">
      <formula>kvartal &lt; 4</formula>
    </cfRule>
  </conditionalFormatting>
  <conditionalFormatting sqref="C67">
    <cfRule type="expression" dxfId="1685" priority="109">
      <formula>kvartal &lt; 4</formula>
    </cfRule>
  </conditionalFormatting>
  <conditionalFormatting sqref="B70">
    <cfRule type="expression" dxfId="1684" priority="108">
      <formula>kvartal &lt; 4</formula>
    </cfRule>
  </conditionalFormatting>
  <conditionalFormatting sqref="C70">
    <cfRule type="expression" dxfId="1683" priority="107">
      <formula>kvartal &lt; 4</formula>
    </cfRule>
  </conditionalFormatting>
  <conditionalFormatting sqref="B78">
    <cfRule type="expression" dxfId="1682" priority="106">
      <formula>kvartal &lt; 4</formula>
    </cfRule>
  </conditionalFormatting>
  <conditionalFormatting sqref="C78">
    <cfRule type="expression" dxfId="1681" priority="105">
      <formula>kvartal &lt; 4</formula>
    </cfRule>
  </conditionalFormatting>
  <conditionalFormatting sqref="B81">
    <cfRule type="expression" dxfId="1680" priority="104">
      <formula>kvartal &lt; 4</formula>
    </cfRule>
  </conditionalFormatting>
  <conditionalFormatting sqref="C81">
    <cfRule type="expression" dxfId="1679" priority="103">
      <formula>kvartal &lt; 4</formula>
    </cfRule>
  </conditionalFormatting>
  <conditionalFormatting sqref="B88">
    <cfRule type="expression" dxfId="1678" priority="94">
      <formula>kvartal &lt; 4</formula>
    </cfRule>
  </conditionalFormatting>
  <conditionalFormatting sqref="C88">
    <cfRule type="expression" dxfId="1677" priority="93">
      <formula>kvartal &lt; 4</formula>
    </cfRule>
  </conditionalFormatting>
  <conditionalFormatting sqref="B91">
    <cfRule type="expression" dxfId="1676" priority="92">
      <formula>kvartal &lt; 4</formula>
    </cfRule>
  </conditionalFormatting>
  <conditionalFormatting sqref="C91">
    <cfRule type="expression" dxfId="1675" priority="91">
      <formula>kvartal &lt; 4</formula>
    </cfRule>
  </conditionalFormatting>
  <conditionalFormatting sqref="B99">
    <cfRule type="expression" dxfId="1674" priority="90">
      <formula>kvartal &lt; 4</formula>
    </cfRule>
  </conditionalFormatting>
  <conditionalFormatting sqref="C99">
    <cfRule type="expression" dxfId="1673" priority="89">
      <formula>kvartal &lt; 4</formula>
    </cfRule>
  </conditionalFormatting>
  <conditionalFormatting sqref="B102">
    <cfRule type="expression" dxfId="1672" priority="88">
      <formula>kvartal &lt; 4</formula>
    </cfRule>
  </conditionalFormatting>
  <conditionalFormatting sqref="C102">
    <cfRule type="expression" dxfId="1671" priority="87">
      <formula>kvartal &lt; 4</formula>
    </cfRule>
  </conditionalFormatting>
  <conditionalFormatting sqref="B113">
    <cfRule type="expression" dxfId="1670" priority="86">
      <formula>kvartal &lt; 4</formula>
    </cfRule>
  </conditionalFormatting>
  <conditionalFormatting sqref="C113">
    <cfRule type="expression" dxfId="1669" priority="85">
      <formula>kvartal &lt; 4</formula>
    </cfRule>
  </conditionalFormatting>
  <conditionalFormatting sqref="B121">
    <cfRule type="expression" dxfId="1668" priority="84">
      <formula>kvartal &lt; 4</formula>
    </cfRule>
  </conditionalFormatting>
  <conditionalFormatting sqref="C121">
    <cfRule type="expression" dxfId="1667" priority="83">
      <formula>kvartal &lt; 4</formula>
    </cfRule>
  </conditionalFormatting>
  <conditionalFormatting sqref="F68">
    <cfRule type="expression" dxfId="1666" priority="82">
      <formula>kvartal &lt; 4</formula>
    </cfRule>
  </conditionalFormatting>
  <conditionalFormatting sqref="G68">
    <cfRule type="expression" dxfId="1665" priority="81">
      <formula>kvartal &lt; 4</formula>
    </cfRule>
  </conditionalFormatting>
  <conditionalFormatting sqref="F69:G69">
    <cfRule type="expression" dxfId="1664" priority="80">
      <formula>kvartal &lt; 4</formula>
    </cfRule>
  </conditionalFormatting>
  <conditionalFormatting sqref="F71:G72">
    <cfRule type="expression" dxfId="1663" priority="79">
      <formula>kvartal &lt; 4</formula>
    </cfRule>
  </conditionalFormatting>
  <conditionalFormatting sqref="F79:G80">
    <cfRule type="expression" dxfId="1662" priority="78">
      <formula>kvartal &lt; 4</formula>
    </cfRule>
  </conditionalFormatting>
  <conditionalFormatting sqref="F82:G83">
    <cfRule type="expression" dxfId="1661" priority="77">
      <formula>kvartal &lt; 4</formula>
    </cfRule>
  </conditionalFormatting>
  <conditionalFormatting sqref="F89:G90">
    <cfRule type="expression" dxfId="1660" priority="72">
      <formula>kvartal &lt; 4</formula>
    </cfRule>
  </conditionalFormatting>
  <conditionalFormatting sqref="F92:G93">
    <cfRule type="expression" dxfId="1659" priority="71">
      <formula>kvartal &lt; 4</formula>
    </cfRule>
  </conditionalFormatting>
  <conditionalFormatting sqref="F100:G101">
    <cfRule type="expression" dxfId="1658" priority="70">
      <formula>kvartal &lt; 4</formula>
    </cfRule>
  </conditionalFormatting>
  <conditionalFormatting sqref="F103:G104">
    <cfRule type="expression" dxfId="1657" priority="69">
      <formula>kvartal &lt; 4</formula>
    </cfRule>
  </conditionalFormatting>
  <conditionalFormatting sqref="F113">
    <cfRule type="expression" dxfId="1656" priority="68">
      <formula>kvartal &lt; 4</formula>
    </cfRule>
  </conditionalFormatting>
  <conditionalFormatting sqref="G113">
    <cfRule type="expression" dxfId="1655" priority="67">
      <formula>kvartal &lt; 4</formula>
    </cfRule>
  </conditionalFormatting>
  <conditionalFormatting sqref="F121:G121">
    <cfRule type="expression" dxfId="1654" priority="66">
      <formula>kvartal &lt; 4</formula>
    </cfRule>
  </conditionalFormatting>
  <conditionalFormatting sqref="F67:G67">
    <cfRule type="expression" dxfId="1653" priority="65">
      <formula>kvartal &lt; 4</formula>
    </cfRule>
  </conditionalFormatting>
  <conditionalFormatting sqref="F70:G70">
    <cfRule type="expression" dxfId="1652" priority="64">
      <formula>kvartal &lt; 4</formula>
    </cfRule>
  </conditionalFormatting>
  <conditionalFormatting sqref="F78:G78">
    <cfRule type="expression" dxfId="1651" priority="63">
      <formula>kvartal &lt; 4</formula>
    </cfRule>
  </conditionalFormatting>
  <conditionalFormatting sqref="F81:G81">
    <cfRule type="expression" dxfId="1650" priority="62">
      <formula>kvartal &lt; 4</formula>
    </cfRule>
  </conditionalFormatting>
  <conditionalFormatting sqref="F88:G88">
    <cfRule type="expression" dxfId="1649" priority="56">
      <formula>kvartal &lt; 4</formula>
    </cfRule>
  </conditionalFormatting>
  <conditionalFormatting sqref="F91">
    <cfRule type="expression" dxfId="1648" priority="55">
      <formula>kvartal &lt; 4</formula>
    </cfRule>
  </conditionalFormatting>
  <conditionalFormatting sqref="G91">
    <cfRule type="expression" dxfId="1647" priority="54">
      <formula>kvartal &lt; 4</formula>
    </cfRule>
  </conditionalFormatting>
  <conditionalFormatting sqref="F99">
    <cfRule type="expression" dxfId="1646" priority="53">
      <formula>kvartal &lt; 4</formula>
    </cfRule>
  </conditionalFormatting>
  <conditionalFormatting sqref="G99">
    <cfRule type="expression" dxfId="1645" priority="52">
      <formula>kvartal &lt; 4</formula>
    </cfRule>
  </conditionalFormatting>
  <conditionalFormatting sqref="G102">
    <cfRule type="expression" dxfId="1644" priority="51">
      <formula>kvartal &lt; 4</formula>
    </cfRule>
  </conditionalFormatting>
  <conditionalFormatting sqref="F102">
    <cfRule type="expression" dxfId="1643" priority="50">
      <formula>kvartal &lt; 4</formula>
    </cfRule>
  </conditionalFormatting>
  <conditionalFormatting sqref="J67:K71">
    <cfRule type="expression" dxfId="1642" priority="49">
      <formula>kvartal &lt; 4</formula>
    </cfRule>
  </conditionalFormatting>
  <conditionalFormatting sqref="J72:K72">
    <cfRule type="expression" dxfId="1641" priority="48">
      <formula>kvartal &lt; 4</formula>
    </cfRule>
  </conditionalFormatting>
  <conditionalFormatting sqref="J78:K83">
    <cfRule type="expression" dxfId="1640" priority="47">
      <formula>kvartal &lt; 4</formula>
    </cfRule>
  </conditionalFormatting>
  <conditionalFormatting sqref="J88:K93">
    <cfRule type="expression" dxfId="1639" priority="44">
      <formula>kvartal &lt; 4</formula>
    </cfRule>
  </conditionalFormatting>
  <conditionalFormatting sqref="J99:K104">
    <cfRule type="expression" dxfId="1638" priority="43">
      <formula>kvartal &lt; 4</formula>
    </cfRule>
  </conditionalFormatting>
  <conditionalFormatting sqref="J113:K113">
    <cfRule type="expression" dxfId="1637" priority="42">
      <formula>kvartal &lt; 4</formula>
    </cfRule>
  </conditionalFormatting>
  <conditionalFormatting sqref="J121:K121">
    <cfRule type="expression" dxfId="1636" priority="41">
      <formula>kvartal &lt; 4</formula>
    </cfRule>
  </conditionalFormatting>
  <conditionalFormatting sqref="A23:A25">
    <cfRule type="expression" dxfId="1635" priority="10">
      <formula>kvartal &lt; 4</formula>
    </cfRule>
  </conditionalFormatting>
  <conditionalFormatting sqref="A29:A31">
    <cfRule type="expression" dxfId="1634" priority="9">
      <formula>kvartal &lt; 4</formula>
    </cfRule>
  </conditionalFormatting>
  <conditionalFormatting sqref="A48:A50">
    <cfRule type="expression" dxfId="1633" priority="8">
      <formula>kvartal &lt; 4</formula>
    </cfRule>
  </conditionalFormatting>
  <conditionalFormatting sqref="A67:A72">
    <cfRule type="expression" dxfId="1632" priority="7">
      <formula>kvartal &lt; 4</formula>
    </cfRule>
  </conditionalFormatting>
  <conditionalFormatting sqref="A113">
    <cfRule type="expression" dxfId="1631" priority="6">
      <formula>kvartal &lt; 4</formula>
    </cfRule>
  </conditionalFormatting>
  <conditionalFormatting sqref="A121">
    <cfRule type="expression" dxfId="1630" priority="5">
      <formula>kvartal &lt; 4</formula>
    </cfRule>
  </conditionalFormatting>
  <conditionalFormatting sqref="A26">
    <cfRule type="expression" dxfId="1629" priority="4">
      <formula>kvartal &lt; 4</formula>
    </cfRule>
  </conditionalFormatting>
  <conditionalFormatting sqref="A78:A83">
    <cfRule type="expression" dxfId="1628" priority="3">
      <formula>kvartal &lt; 4</formula>
    </cfRule>
  </conditionalFormatting>
  <conditionalFormatting sqref="A88:A93">
    <cfRule type="expression" dxfId="1627" priority="2">
      <formula>kvartal &lt; 4</formula>
    </cfRule>
  </conditionalFormatting>
  <conditionalFormatting sqref="A99:A104">
    <cfRule type="expression" dxfId="1626" priority="1">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137</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v>56721</v>
      </c>
      <c r="C7" s="281">
        <v>58168</v>
      </c>
      <c r="D7" s="333">
        <f>IF(B7=0, "    ---- ", IF(ABS(ROUND(100/B7*C7-100,1))&lt;999,ROUND(100/B7*C7-100,1),IF(ROUND(100/B7*C7-100,1)&gt;999,999,-999)))</f>
        <v>2.6</v>
      </c>
      <c r="E7" s="11">
        <f>IFERROR(100/'Skjema total MA'!C7*C7,0)</f>
        <v>3.4610740828428073</v>
      </c>
      <c r="F7" s="280"/>
      <c r="G7" s="281"/>
      <c r="H7" s="333"/>
      <c r="I7" s="11"/>
      <c r="J7" s="282">
        <f t="shared" ref="J7:K9" si="0">SUM(B7,F7)</f>
        <v>56721</v>
      </c>
      <c r="K7" s="283">
        <f t="shared" si="0"/>
        <v>58168</v>
      </c>
      <c r="L7" s="595">
        <f>IF(J7=0, "    ---- ", IF(ABS(ROUND(100/J7*K7-100,1))&lt;999,ROUND(100/J7*K7-100,1),IF(ROUND(100/J7*K7-100,1)&gt;999,999,-999)))</f>
        <v>2.6</v>
      </c>
      <c r="M7" s="11">
        <f>IFERROR(100/'Skjema total MA'!I7*K7,0)</f>
        <v>1.4455344501002334</v>
      </c>
    </row>
    <row r="8" spans="1:15" ht="15.75" x14ac:dyDescent="0.2">
      <c r="A8" s="21" t="s">
        <v>26</v>
      </c>
      <c r="B8" s="258">
        <v>28256</v>
      </c>
      <c r="C8" s="259">
        <v>27953</v>
      </c>
      <c r="D8" s="164">
        <f t="shared" ref="D8:D9" si="1">IF(B8=0, "    ---- ", IF(ABS(ROUND(100/B8*C8-100,1))&lt;999,ROUND(100/B8*C8-100,1),IF(ROUND(100/B8*C8-100,1)&gt;999,999,-999)))</f>
        <v>-1.1000000000000001</v>
      </c>
      <c r="E8" s="27">
        <f>IFERROR(100/'Skjema total MA'!C8*C8,0)</f>
        <v>2.8472404493528156</v>
      </c>
      <c r="F8" s="629"/>
      <c r="G8" s="630"/>
      <c r="H8" s="164"/>
      <c r="I8" s="27"/>
      <c r="J8" s="210">
        <f t="shared" si="0"/>
        <v>28256</v>
      </c>
      <c r="K8" s="264">
        <f t="shared" si="0"/>
        <v>27953</v>
      </c>
      <c r="L8" s="231"/>
      <c r="M8" s="27">
        <f>IFERROR(100/'Skjema total MA'!I8*K8,0)</f>
        <v>2.8472404493528156</v>
      </c>
    </row>
    <row r="9" spans="1:15" ht="15.75" x14ac:dyDescent="0.2">
      <c r="A9" s="21" t="s">
        <v>25</v>
      </c>
      <c r="B9" s="258">
        <v>28465</v>
      </c>
      <c r="C9" s="259">
        <v>30215</v>
      </c>
      <c r="D9" s="164">
        <f t="shared" si="1"/>
        <v>6.1</v>
      </c>
      <c r="E9" s="27">
        <f>IFERROR(100/'Skjema total MA'!C9*C9,0)</f>
        <v>5.8536065833219544</v>
      </c>
      <c r="F9" s="629"/>
      <c r="G9" s="630"/>
      <c r="H9" s="164"/>
      <c r="I9" s="27"/>
      <c r="J9" s="210">
        <f t="shared" si="0"/>
        <v>28465</v>
      </c>
      <c r="K9" s="264">
        <f t="shared" si="0"/>
        <v>30215</v>
      </c>
      <c r="L9" s="231"/>
      <c r="M9" s="27">
        <f>IFERROR(100/'Skjema total MA'!I9*K9,0)</f>
        <v>5.8536065833219544</v>
      </c>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c r="C45" s="285"/>
      <c r="D45" s="595"/>
      <c r="E45" s="11"/>
      <c r="F45" s="143"/>
      <c r="G45" s="33"/>
      <c r="H45" s="157"/>
      <c r="I45" s="157"/>
      <c r="J45" s="37"/>
      <c r="K45" s="37"/>
      <c r="L45" s="157"/>
      <c r="M45" s="157"/>
      <c r="N45" s="146"/>
      <c r="O45" s="146"/>
    </row>
    <row r="46" spans="1:15" s="3" customFormat="1" ht="15.75" x14ac:dyDescent="0.2">
      <c r="A46" s="38" t="s">
        <v>379</v>
      </c>
      <c r="B46" s="258"/>
      <c r="C46" s="259"/>
      <c r="D46" s="231"/>
      <c r="E46" s="27"/>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625" priority="213">
      <formula>kvartal &lt; 4</formula>
    </cfRule>
  </conditionalFormatting>
  <conditionalFormatting sqref="B29">
    <cfRule type="expression" dxfId="1624" priority="211">
      <formula>kvartal &lt; 4</formula>
    </cfRule>
  </conditionalFormatting>
  <conditionalFormatting sqref="B30">
    <cfRule type="expression" dxfId="1623" priority="210">
      <formula>kvartal &lt; 4</formula>
    </cfRule>
  </conditionalFormatting>
  <conditionalFormatting sqref="B31">
    <cfRule type="expression" dxfId="1622" priority="209">
      <formula>kvartal &lt; 4</formula>
    </cfRule>
  </conditionalFormatting>
  <conditionalFormatting sqref="C29">
    <cfRule type="expression" dxfId="1621" priority="208">
      <formula>kvartal &lt; 4</formula>
    </cfRule>
  </conditionalFormatting>
  <conditionalFormatting sqref="C30">
    <cfRule type="expression" dxfId="1620" priority="207">
      <formula>kvartal &lt; 4</formula>
    </cfRule>
  </conditionalFormatting>
  <conditionalFormatting sqref="C31">
    <cfRule type="expression" dxfId="1619" priority="206">
      <formula>kvartal &lt; 4</formula>
    </cfRule>
  </conditionalFormatting>
  <conditionalFormatting sqref="B23:C25">
    <cfRule type="expression" dxfId="1618" priority="205">
      <formula>kvartal &lt; 4</formula>
    </cfRule>
  </conditionalFormatting>
  <conditionalFormatting sqref="F23:G25">
    <cfRule type="expression" dxfId="1617" priority="201">
      <formula>kvartal &lt; 4</formula>
    </cfRule>
  </conditionalFormatting>
  <conditionalFormatting sqref="F29">
    <cfRule type="expression" dxfId="1616" priority="194">
      <formula>kvartal &lt; 4</formula>
    </cfRule>
  </conditionalFormatting>
  <conditionalFormatting sqref="F30">
    <cfRule type="expression" dxfId="1615" priority="193">
      <formula>kvartal &lt; 4</formula>
    </cfRule>
  </conditionalFormatting>
  <conditionalFormatting sqref="F31">
    <cfRule type="expression" dxfId="1614" priority="192">
      <formula>kvartal &lt; 4</formula>
    </cfRule>
  </conditionalFormatting>
  <conditionalFormatting sqref="G29">
    <cfRule type="expression" dxfId="1613" priority="191">
      <formula>kvartal &lt; 4</formula>
    </cfRule>
  </conditionalFormatting>
  <conditionalFormatting sqref="G30">
    <cfRule type="expression" dxfId="1612" priority="190">
      <formula>kvartal &lt; 4</formula>
    </cfRule>
  </conditionalFormatting>
  <conditionalFormatting sqref="G31">
    <cfRule type="expression" dxfId="1611" priority="189">
      <formula>kvartal &lt; 4</formula>
    </cfRule>
  </conditionalFormatting>
  <conditionalFormatting sqref="B26">
    <cfRule type="expression" dxfId="1610" priority="188">
      <formula>kvartal &lt; 4</formula>
    </cfRule>
  </conditionalFormatting>
  <conditionalFormatting sqref="C26">
    <cfRule type="expression" dxfId="1609" priority="187">
      <formula>kvartal &lt; 4</formula>
    </cfRule>
  </conditionalFormatting>
  <conditionalFormatting sqref="F26">
    <cfRule type="expression" dxfId="1608" priority="186">
      <formula>kvartal &lt; 4</formula>
    </cfRule>
  </conditionalFormatting>
  <conditionalFormatting sqref="G26">
    <cfRule type="expression" dxfId="1607" priority="185">
      <formula>kvartal &lt; 4</formula>
    </cfRule>
  </conditionalFormatting>
  <conditionalFormatting sqref="J23:K26">
    <cfRule type="expression" dxfId="1606" priority="184">
      <formula>kvartal &lt; 4</formula>
    </cfRule>
  </conditionalFormatting>
  <conditionalFormatting sqref="J29:K31">
    <cfRule type="expression" dxfId="1605" priority="182">
      <formula>kvartal &lt; 4</formula>
    </cfRule>
  </conditionalFormatting>
  <conditionalFormatting sqref="A23:A25">
    <cfRule type="expression" dxfId="1604" priority="81">
      <formula>kvartal &lt; 4</formula>
    </cfRule>
  </conditionalFormatting>
  <conditionalFormatting sqref="A29:A31">
    <cfRule type="expression" dxfId="1603" priority="80">
      <formula>kvartal &lt; 4</formula>
    </cfRule>
  </conditionalFormatting>
  <conditionalFormatting sqref="A48:A50">
    <cfRule type="expression" dxfId="1602" priority="79">
      <formula>kvartal &lt; 4</formula>
    </cfRule>
  </conditionalFormatting>
  <conditionalFormatting sqref="A67:A72">
    <cfRule type="expression" dxfId="1601" priority="78">
      <formula>kvartal &lt; 4</formula>
    </cfRule>
  </conditionalFormatting>
  <conditionalFormatting sqref="A113">
    <cfRule type="expression" dxfId="1600" priority="77">
      <formula>kvartal &lt; 4</formula>
    </cfRule>
  </conditionalFormatting>
  <conditionalFormatting sqref="A121">
    <cfRule type="expression" dxfId="1599" priority="76">
      <formula>kvartal &lt; 4</formula>
    </cfRule>
  </conditionalFormatting>
  <conditionalFormatting sqref="A26">
    <cfRule type="expression" dxfId="1598" priority="75">
      <formula>kvartal &lt; 4</formula>
    </cfRule>
  </conditionalFormatting>
  <conditionalFormatting sqref="A78:A83">
    <cfRule type="expression" dxfId="1597" priority="74">
      <formula>kvartal &lt; 4</formula>
    </cfRule>
  </conditionalFormatting>
  <conditionalFormatting sqref="A88:A93">
    <cfRule type="expression" dxfId="1596" priority="73">
      <formula>kvartal &lt; 4</formula>
    </cfRule>
  </conditionalFormatting>
  <conditionalFormatting sqref="A99:A104">
    <cfRule type="expression" dxfId="1595" priority="72">
      <formula>kvartal &lt; 4</formula>
    </cfRule>
  </conditionalFormatting>
  <conditionalFormatting sqref="B67">
    <cfRule type="expression" dxfId="1594" priority="51">
      <formula>kvartal &lt; 4</formula>
    </cfRule>
  </conditionalFormatting>
  <conditionalFormatting sqref="C67">
    <cfRule type="expression" dxfId="1593" priority="50">
      <formula>kvartal &lt; 4</formula>
    </cfRule>
  </conditionalFormatting>
  <conditionalFormatting sqref="B70">
    <cfRule type="expression" dxfId="1592" priority="49">
      <formula>kvartal &lt; 4</formula>
    </cfRule>
  </conditionalFormatting>
  <conditionalFormatting sqref="C70">
    <cfRule type="expression" dxfId="1591" priority="48">
      <formula>kvartal &lt; 4</formula>
    </cfRule>
  </conditionalFormatting>
  <conditionalFormatting sqref="B78">
    <cfRule type="expression" dxfId="1590" priority="47">
      <formula>kvartal &lt; 4</formula>
    </cfRule>
  </conditionalFormatting>
  <conditionalFormatting sqref="C78">
    <cfRule type="expression" dxfId="1589" priority="46">
      <formula>kvartal &lt; 4</formula>
    </cfRule>
  </conditionalFormatting>
  <conditionalFormatting sqref="B81">
    <cfRule type="expression" dxfId="1588" priority="45">
      <formula>kvartal &lt; 4</formula>
    </cfRule>
  </conditionalFormatting>
  <conditionalFormatting sqref="C81">
    <cfRule type="expression" dxfId="1587" priority="44">
      <formula>kvartal &lt; 4</formula>
    </cfRule>
  </conditionalFormatting>
  <conditionalFormatting sqref="B88">
    <cfRule type="expression" dxfId="1586" priority="43">
      <formula>kvartal &lt; 4</formula>
    </cfRule>
  </conditionalFormatting>
  <conditionalFormatting sqref="C88">
    <cfRule type="expression" dxfId="1585" priority="42">
      <formula>kvartal &lt; 4</formula>
    </cfRule>
  </conditionalFormatting>
  <conditionalFormatting sqref="B91">
    <cfRule type="expression" dxfId="1584" priority="41">
      <formula>kvartal &lt; 4</formula>
    </cfRule>
  </conditionalFormatting>
  <conditionalFormatting sqref="C91">
    <cfRule type="expression" dxfId="1583" priority="40">
      <formula>kvartal &lt; 4</formula>
    </cfRule>
  </conditionalFormatting>
  <conditionalFormatting sqref="B99">
    <cfRule type="expression" dxfId="1582" priority="39">
      <formula>kvartal &lt; 4</formula>
    </cfRule>
  </conditionalFormatting>
  <conditionalFormatting sqref="C99">
    <cfRule type="expression" dxfId="1581" priority="38">
      <formula>kvartal &lt; 4</formula>
    </cfRule>
  </conditionalFormatting>
  <conditionalFormatting sqref="B102">
    <cfRule type="expression" dxfId="1580" priority="37">
      <formula>kvartal &lt; 4</formula>
    </cfRule>
  </conditionalFormatting>
  <conditionalFormatting sqref="C102">
    <cfRule type="expression" dxfId="1579" priority="36">
      <formula>kvartal &lt; 4</formula>
    </cfRule>
  </conditionalFormatting>
  <conditionalFormatting sqref="B113">
    <cfRule type="expression" dxfId="1578" priority="35">
      <formula>kvartal &lt; 4</formula>
    </cfRule>
  </conditionalFormatting>
  <conditionalFormatting sqref="C113">
    <cfRule type="expression" dxfId="1577" priority="34">
      <formula>kvartal &lt; 4</formula>
    </cfRule>
  </conditionalFormatting>
  <conditionalFormatting sqref="B121">
    <cfRule type="expression" dxfId="1576" priority="33">
      <formula>kvartal &lt; 4</formula>
    </cfRule>
  </conditionalFormatting>
  <conditionalFormatting sqref="C121">
    <cfRule type="expression" dxfId="1575" priority="32">
      <formula>kvartal &lt; 4</formula>
    </cfRule>
  </conditionalFormatting>
  <conditionalFormatting sqref="F68">
    <cfRule type="expression" dxfId="1574" priority="31">
      <formula>kvartal &lt; 4</formula>
    </cfRule>
  </conditionalFormatting>
  <conditionalFormatting sqref="G68">
    <cfRule type="expression" dxfId="1573" priority="30">
      <formula>kvartal &lt; 4</formula>
    </cfRule>
  </conditionalFormatting>
  <conditionalFormatting sqref="F69:G69">
    <cfRule type="expression" dxfId="1572" priority="29">
      <formula>kvartal &lt; 4</formula>
    </cfRule>
  </conditionalFormatting>
  <conditionalFormatting sqref="F71:G72">
    <cfRule type="expression" dxfId="1571" priority="28">
      <formula>kvartal &lt; 4</formula>
    </cfRule>
  </conditionalFormatting>
  <conditionalFormatting sqref="F79:G80">
    <cfRule type="expression" dxfId="1570" priority="27">
      <formula>kvartal &lt; 4</formula>
    </cfRule>
  </conditionalFormatting>
  <conditionalFormatting sqref="F82:G83">
    <cfRule type="expression" dxfId="1569" priority="26">
      <formula>kvartal &lt; 4</formula>
    </cfRule>
  </conditionalFormatting>
  <conditionalFormatting sqref="F89:G90">
    <cfRule type="expression" dxfId="1568" priority="25">
      <formula>kvartal &lt; 4</formula>
    </cfRule>
  </conditionalFormatting>
  <conditionalFormatting sqref="F92:G93">
    <cfRule type="expression" dxfId="1567" priority="24">
      <formula>kvartal &lt; 4</formula>
    </cfRule>
  </conditionalFormatting>
  <conditionalFormatting sqref="F100:G101">
    <cfRule type="expression" dxfId="1566" priority="23">
      <formula>kvartal &lt; 4</formula>
    </cfRule>
  </conditionalFormatting>
  <conditionalFormatting sqref="F103:G104">
    <cfRule type="expression" dxfId="1565" priority="22">
      <formula>kvartal &lt; 4</formula>
    </cfRule>
  </conditionalFormatting>
  <conditionalFormatting sqref="F113">
    <cfRule type="expression" dxfId="1564" priority="21">
      <formula>kvartal &lt; 4</formula>
    </cfRule>
  </conditionalFormatting>
  <conditionalFormatting sqref="G113">
    <cfRule type="expression" dxfId="1563" priority="20">
      <formula>kvartal &lt; 4</formula>
    </cfRule>
  </conditionalFormatting>
  <conditionalFormatting sqref="F121:G121">
    <cfRule type="expression" dxfId="1562" priority="19">
      <formula>kvartal &lt; 4</formula>
    </cfRule>
  </conditionalFormatting>
  <conditionalFormatting sqref="F67:G67">
    <cfRule type="expression" dxfId="1561" priority="18">
      <formula>kvartal &lt; 4</formula>
    </cfRule>
  </conditionalFormatting>
  <conditionalFormatting sqref="F70:G70">
    <cfRule type="expression" dxfId="1560" priority="17">
      <formula>kvartal &lt; 4</formula>
    </cfRule>
  </conditionalFormatting>
  <conditionalFormatting sqref="F78:G78">
    <cfRule type="expression" dxfId="1559" priority="16">
      <formula>kvartal &lt; 4</formula>
    </cfRule>
  </conditionalFormatting>
  <conditionalFormatting sqref="F81:G81">
    <cfRule type="expression" dxfId="1558" priority="15">
      <formula>kvartal &lt; 4</formula>
    </cfRule>
  </conditionalFormatting>
  <conditionalFormatting sqref="F88:G88">
    <cfRule type="expression" dxfId="1557" priority="14">
      <formula>kvartal &lt; 4</formula>
    </cfRule>
  </conditionalFormatting>
  <conditionalFormatting sqref="F91">
    <cfRule type="expression" dxfId="1556" priority="13">
      <formula>kvartal &lt; 4</formula>
    </cfRule>
  </conditionalFormatting>
  <conditionalFormatting sqref="G91">
    <cfRule type="expression" dxfId="1555" priority="12">
      <formula>kvartal &lt; 4</formula>
    </cfRule>
  </conditionalFormatting>
  <conditionalFormatting sqref="F99">
    <cfRule type="expression" dxfId="1554" priority="11">
      <formula>kvartal &lt; 4</formula>
    </cfRule>
  </conditionalFormatting>
  <conditionalFormatting sqref="G99">
    <cfRule type="expression" dxfId="1553" priority="10">
      <formula>kvartal &lt; 4</formula>
    </cfRule>
  </conditionalFormatting>
  <conditionalFormatting sqref="G102">
    <cfRule type="expression" dxfId="1552" priority="9">
      <formula>kvartal &lt; 4</formula>
    </cfRule>
  </conditionalFormatting>
  <conditionalFormatting sqref="F102">
    <cfRule type="expression" dxfId="1551" priority="8">
      <formula>kvartal &lt; 4</formula>
    </cfRule>
  </conditionalFormatting>
  <conditionalFormatting sqref="J67:K71">
    <cfRule type="expression" dxfId="1550" priority="7">
      <formula>kvartal &lt; 4</formula>
    </cfRule>
  </conditionalFormatting>
  <conditionalFormatting sqref="J72:K72">
    <cfRule type="expression" dxfId="1549" priority="6">
      <formula>kvartal &lt; 4</formula>
    </cfRule>
  </conditionalFormatting>
  <conditionalFormatting sqref="J78:K83">
    <cfRule type="expression" dxfId="1548" priority="5">
      <formula>kvartal &lt; 4</formula>
    </cfRule>
  </conditionalFormatting>
  <conditionalFormatting sqref="J88:K93">
    <cfRule type="expression" dxfId="1547" priority="4">
      <formula>kvartal &lt; 4</formula>
    </cfRule>
  </conditionalFormatting>
  <conditionalFormatting sqref="J99:K104">
    <cfRule type="expression" dxfId="1546" priority="3">
      <formula>kvartal &lt; 4</formula>
    </cfRule>
  </conditionalFormatting>
  <conditionalFormatting sqref="J113:K113">
    <cfRule type="expression" dxfId="1545" priority="2">
      <formula>kvartal &lt; 4</formula>
    </cfRule>
  </conditionalFormatting>
  <conditionalFormatting sqref="J121:K121">
    <cfRule type="expression" dxfId="1544" priority="1">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R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8" x14ac:dyDescent="0.2">
      <c r="A1" s="170" t="s">
        <v>150</v>
      </c>
      <c r="B1" s="647"/>
      <c r="C1" s="222" t="s">
        <v>138</v>
      </c>
      <c r="D1" s="26"/>
      <c r="E1" s="26"/>
      <c r="F1" s="26"/>
      <c r="G1" s="26"/>
      <c r="H1" s="26"/>
      <c r="I1" s="26"/>
      <c r="J1" s="26"/>
      <c r="K1" s="26"/>
      <c r="L1" s="26"/>
      <c r="M1" s="26"/>
      <c r="O1" s="645"/>
    </row>
    <row r="2" spans="1:18" ht="15.75" x14ac:dyDescent="0.25">
      <c r="A2" s="163" t="s">
        <v>29</v>
      </c>
      <c r="B2" s="684"/>
      <c r="C2" s="684"/>
      <c r="D2" s="684"/>
      <c r="E2" s="273"/>
      <c r="F2" s="684"/>
      <c r="G2" s="684"/>
      <c r="H2" s="684"/>
      <c r="I2" s="273"/>
      <c r="J2" s="684"/>
      <c r="K2" s="684"/>
      <c r="L2" s="684"/>
      <c r="M2" s="273"/>
    </row>
    <row r="3" spans="1:18" ht="15.75" x14ac:dyDescent="0.25">
      <c r="A3" s="161"/>
      <c r="B3" s="273"/>
      <c r="C3" s="273"/>
      <c r="D3" s="273"/>
      <c r="E3" s="273"/>
      <c r="F3" s="273"/>
      <c r="G3" s="273"/>
      <c r="H3" s="273"/>
      <c r="I3" s="273"/>
      <c r="J3" s="273"/>
      <c r="K3" s="273"/>
      <c r="L3" s="273"/>
      <c r="M3" s="273"/>
    </row>
    <row r="4" spans="1:18" x14ac:dyDescent="0.2">
      <c r="A4" s="142"/>
      <c r="B4" s="685" t="s">
        <v>0</v>
      </c>
      <c r="C4" s="686"/>
      <c r="D4" s="686"/>
      <c r="E4" s="275"/>
      <c r="F4" s="685" t="s">
        <v>1</v>
      </c>
      <c r="G4" s="686"/>
      <c r="H4" s="686"/>
      <c r="I4" s="278"/>
      <c r="J4" s="685" t="s">
        <v>2</v>
      </c>
      <c r="K4" s="686"/>
      <c r="L4" s="686"/>
      <c r="M4" s="278"/>
    </row>
    <row r="5" spans="1:18"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8" x14ac:dyDescent="0.2">
      <c r="A6" s="648"/>
      <c r="B6" s="154"/>
      <c r="C6" s="154"/>
      <c r="D6" s="220" t="s">
        <v>4</v>
      </c>
      <c r="E6" s="154" t="s">
        <v>31</v>
      </c>
      <c r="F6" s="159"/>
      <c r="G6" s="159"/>
      <c r="H6" s="219" t="s">
        <v>4</v>
      </c>
      <c r="I6" s="154" t="s">
        <v>31</v>
      </c>
      <c r="J6" s="159"/>
      <c r="K6" s="159"/>
      <c r="L6" s="219" t="s">
        <v>4</v>
      </c>
      <c r="M6" s="154" t="s">
        <v>31</v>
      </c>
    </row>
    <row r="7" spans="1:18" ht="15.75" x14ac:dyDescent="0.2">
      <c r="A7" s="14" t="s">
        <v>24</v>
      </c>
      <c r="B7" s="280">
        <v>232421</v>
      </c>
      <c r="C7" s="281">
        <v>262338</v>
      </c>
      <c r="D7" s="333">
        <f>IF(B7=0, "    ---- ", IF(ABS(ROUND(100/B7*C7-100,1))&lt;999,ROUND(100/B7*C7-100,1),IF(ROUND(100/B7*C7-100,1)&gt;999,999,-999)))</f>
        <v>12.9</v>
      </c>
      <c r="E7" s="11">
        <f>IFERROR(100/'Skjema total MA'!C7*C7,0)</f>
        <v>15.609463154050617</v>
      </c>
      <c r="F7" s="280"/>
      <c r="G7" s="281"/>
      <c r="H7" s="333"/>
      <c r="I7" s="11"/>
      <c r="J7" s="282">
        <f t="shared" ref="J7:K10" si="0">SUM(B7,F7)</f>
        <v>232421</v>
      </c>
      <c r="K7" s="283">
        <f t="shared" si="0"/>
        <v>262338</v>
      </c>
      <c r="L7" s="595">
        <f>IF(J7=0, "    ---- ", IF(ABS(ROUND(100/J7*K7-100,1))&lt;999,ROUND(100/J7*K7-100,1),IF(ROUND(100/J7*K7-100,1)&gt;999,999,-999)))</f>
        <v>12.9</v>
      </c>
      <c r="M7" s="11">
        <f>IFERROR(100/'Skjema total MA'!I7*K7,0)</f>
        <v>6.5193683222802061</v>
      </c>
    </row>
    <row r="8" spans="1:18" ht="15.75" x14ac:dyDescent="0.2">
      <c r="A8" s="21" t="s">
        <v>26</v>
      </c>
      <c r="B8" s="258">
        <v>120203</v>
      </c>
      <c r="C8" s="259">
        <v>137521</v>
      </c>
      <c r="D8" s="164">
        <f t="shared" ref="D8:D10" si="1">IF(B8=0, "    ---- ", IF(ABS(ROUND(100/B8*C8-100,1))&lt;999,ROUND(100/B8*C8-100,1),IF(ROUND(100/B8*C8-100,1)&gt;999,999,-999)))</f>
        <v>14.4</v>
      </c>
      <c r="E8" s="27">
        <f>IFERROR(100/'Skjema total MA'!C8*C8,0)</f>
        <v>14.007632591687782</v>
      </c>
      <c r="F8" s="629"/>
      <c r="G8" s="630"/>
      <c r="H8" s="164"/>
      <c r="I8" s="27"/>
      <c r="J8" s="210">
        <f t="shared" si="0"/>
        <v>120203</v>
      </c>
      <c r="K8" s="264">
        <f t="shared" si="0"/>
        <v>137521</v>
      </c>
      <c r="L8" s="231"/>
      <c r="M8" s="27">
        <f>IFERROR(100/'Skjema total MA'!I8*K8,0)</f>
        <v>14.007632591687782</v>
      </c>
    </row>
    <row r="9" spans="1:18" ht="15.75" x14ac:dyDescent="0.2">
      <c r="A9" s="21" t="s">
        <v>25</v>
      </c>
      <c r="B9" s="258">
        <v>112218</v>
      </c>
      <c r="C9" s="259">
        <v>124817</v>
      </c>
      <c r="D9" s="164">
        <f t="shared" si="1"/>
        <v>11.2</v>
      </c>
      <c r="E9" s="27">
        <f>IFERROR(100/'Skjema total MA'!C9*C9,0)</f>
        <v>24.181023098146497</v>
      </c>
      <c r="F9" s="629"/>
      <c r="G9" s="630"/>
      <c r="H9" s="164"/>
      <c r="I9" s="27"/>
      <c r="J9" s="210">
        <f t="shared" si="0"/>
        <v>112218</v>
      </c>
      <c r="K9" s="264">
        <f t="shared" si="0"/>
        <v>124817</v>
      </c>
      <c r="L9" s="231"/>
      <c r="M9" s="27">
        <f>IFERROR(100/'Skjema total MA'!I9*K9,0)</f>
        <v>24.181023098146497</v>
      </c>
    </row>
    <row r="10" spans="1:18" ht="15.75" x14ac:dyDescent="0.2">
      <c r="A10" s="13" t="s">
        <v>370</v>
      </c>
      <c r="B10" s="284">
        <v>370620</v>
      </c>
      <c r="C10" s="285">
        <v>418743</v>
      </c>
      <c r="D10" s="169">
        <f t="shared" si="1"/>
        <v>13</v>
      </c>
      <c r="E10" s="11">
        <f>IFERROR(100/'Skjema total MA'!C10*C10,0)</f>
        <v>1.7662435318140164</v>
      </c>
      <c r="F10" s="284"/>
      <c r="G10" s="285"/>
      <c r="H10" s="169"/>
      <c r="I10" s="11"/>
      <c r="J10" s="282">
        <f t="shared" si="0"/>
        <v>370620</v>
      </c>
      <c r="K10" s="283">
        <f t="shared" si="0"/>
        <v>418743</v>
      </c>
      <c r="L10" s="596">
        <f t="shared" ref="L10" si="2">IF(J10=0, "    ---- ", IF(ABS(ROUND(100/J10*K10-100,1))&lt;999,ROUND(100/J10*K10-100,1),IF(ROUND(100/J10*K10-100,1)&gt;999,999,-999)))</f>
        <v>13</v>
      </c>
      <c r="M10" s="11">
        <f>IFERROR(100/'Skjema total MA'!I10*K10,0)</f>
        <v>0.70558967488974023</v>
      </c>
    </row>
    <row r="11" spans="1:18" s="43" customFormat="1" ht="15.75" x14ac:dyDescent="0.2">
      <c r="A11" s="13" t="s">
        <v>371</v>
      </c>
      <c r="B11" s="284"/>
      <c r="C11" s="285"/>
      <c r="D11" s="164"/>
      <c r="E11" s="27"/>
      <c r="F11" s="284"/>
      <c r="G11" s="285"/>
      <c r="H11" s="164"/>
      <c r="I11" s="27"/>
      <c r="J11" s="282"/>
      <c r="K11" s="283"/>
      <c r="L11" s="231"/>
      <c r="M11" s="27"/>
      <c r="N11" s="141"/>
      <c r="O11" s="146"/>
      <c r="R11" s="141"/>
    </row>
    <row r="12" spans="1:18" s="43" customFormat="1" ht="15.75" x14ac:dyDescent="0.2">
      <c r="A12" s="41" t="s">
        <v>372</v>
      </c>
      <c r="B12" s="286"/>
      <c r="C12" s="287"/>
      <c r="D12" s="165"/>
      <c r="E12" s="22"/>
      <c r="F12" s="286"/>
      <c r="G12" s="287"/>
      <c r="H12" s="165"/>
      <c r="I12" s="22"/>
      <c r="J12" s="288"/>
      <c r="K12" s="289"/>
      <c r="L12" s="232"/>
      <c r="M12" s="22"/>
      <c r="N12" s="141"/>
      <c r="O12" s="146"/>
    </row>
    <row r="13" spans="1:18" s="43" customFormat="1" x14ac:dyDescent="0.2">
      <c r="A13" s="166"/>
      <c r="B13" s="143"/>
      <c r="C13" s="33"/>
      <c r="D13" s="157"/>
      <c r="E13" s="157"/>
      <c r="F13" s="143"/>
      <c r="G13" s="33"/>
      <c r="H13" s="157"/>
      <c r="I13" s="157"/>
      <c r="J13" s="48"/>
      <c r="K13" s="48"/>
      <c r="L13" s="157"/>
      <c r="M13" s="157"/>
      <c r="N13" s="141"/>
      <c r="O13" s="645"/>
    </row>
    <row r="14" spans="1:18" x14ac:dyDescent="0.2">
      <c r="A14" s="151" t="s">
        <v>273</v>
      </c>
      <c r="B14" s="26"/>
    </row>
    <row r="15" spans="1:18" x14ac:dyDescent="0.2">
      <c r="F15" s="144"/>
      <c r="G15" s="144"/>
      <c r="H15" s="144"/>
      <c r="I15" s="144"/>
      <c r="J15" s="144"/>
      <c r="K15" s="144"/>
      <c r="L15" s="144"/>
      <c r="M15" s="144"/>
    </row>
    <row r="16" spans="1:18"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v>1622</v>
      </c>
      <c r="G22" s="291">
        <v>1530</v>
      </c>
      <c r="H22" s="333">
        <f t="shared" ref="H22:H28" si="3">IF(F22=0, "    ---- ", IF(ABS(ROUND(100/F22*G22-100,1))&lt;999,ROUND(100/F22*G22-100,1),IF(ROUND(100/F22*G22-100,1)&gt;999,999,-999)))</f>
        <v>-5.7</v>
      </c>
      <c r="I22" s="11">
        <f>IFERROR(100/'Skjema total MA'!F22*G22,0)</f>
        <v>1.5995699364068479</v>
      </c>
      <c r="J22" s="290">
        <f t="shared" ref="J22:K28" si="4">SUM(B22,F22)</f>
        <v>1622</v>
      </c>
      <c r="K22" s="290">
        <f t="shared" si="4"/>
        <v>1530</v>
      </c>
      <c r="L22" s="595">
        <f t="shared" ref="L22:L28" si="5">IF(J22=0, "    ---- ", IF(ABS(ROUND(100/J22*K22-100,1))&lt;999,ROUND(100/J22*K22-100,1),IF(ROUND(100/J22*K22-100,1)&gt;999,999,-999)))</f>
        <v>-5.7</v>
      </c>
      <c r="M22" s="24">
        <f>IFERROR(100/'Skjema total MA'!I22*K22,0)</f>
        <v>0.2621146954347911</v>
      </c>
    </row>
    <row r="23" spans="1:15" ht="15.75" x14ac:dyDescent="0.2">
      <c r="A23" s="631" t="s">
        <v>373</v>
      </c>
      <c r="B23" s="629" t="s">
        <v>369</v>
      </c>
      <c r="C23" s="629" t="s">
        <v>369</v>
      </c>
      <c r="D23" s="164"/>
      <c r="E23" s="601"/>
      <c r="F23" s="629"/>
      <c r="G23" s="629"/>
      <c r="H23" s="164"/>
      <c r="I23" s="601"/>
      <c r="J23" s="629"/>
      <c r="K23" s="629"/>
      <c r="L23" s="164"/>
      <c r="M23" s="23"/>
    </row>
    <row r="24" spans="1:15" ht="15.75" x14ac:dyDescent="0.2">
      <c r="A24" s="631" t="s">
        <v>374</v>
      </c>
      <c r="B24" s="629" t="s">
        <v>369</v>
      </c>
      <c r="C24" s="629" t="s">
        <v>369</v>
      </c>
      <c r="D24" s="164"/>
      <c r="E24" s="601"/>
      <c r="F24" s="629"/>
      <c r="G24" s="629"/>
      <c r="H24" s="164"/>
      <c r="I24" s="601"/>
      <c r="J24" s="629"/>
      <c r="K24" s="629"/>
      <c r="L24" s="164"/>
      <c r="M24" s="23"/>
    </row>
    <row r="25" spans="1:15" ht="15.75" x14ac:dyDescent="0.2">
      <c r="A25" s="631" t="s">
        <v>375</v>
      </c>
      <c r="B25" s="629" t="s">
        <v>369</v>
      </c>
      <c r="C25" s="629" t="s">
        <v>369</v>
      </c>
      <c r="D25" s="164"/>
      <c r="E25" s="601"/>
      <c r="F25" s="629"/>
      <c r="G25" s="629"/>
      <c r="H25" s="164"/>
      <c r="I25" s="601"/>
      <c r="J25" s="629"/>
      <c r="K25" s="629"/>
      <c r="L25" s="164"/>
      <c r="M25" s="23"/>
    </row>
    <row r="26" spans="1:15" x14ac:dyDescent="0.2">
      <c r="A26" s="631" t="s">
        <v>11</v>
      </c>
      <c r="B26" s="629" t="s">
        <v>369</v>
      </c>
      <c r="C26" s="629" t="s">
        <v>369</v>
      </c>
      <c r="D26" s="164"/>
      <c r="E26" s="601"/>
      <c r="F26" s="629"/>
      <c r="G26" s="629"/>
      <c r="H26" s="164"/>
      <c r="I26" s="601"/>
      <c r="J26" s="629"/>
      <c r="K26" s="629"/>
      <c r="L26" s="164"/>
      <c r="M26" s="23"/>
    </row>
    <row r="27" spans="1:15" ht="15.75" x14ac:dyDescent="0.2">
      <c r="A27" s="49" t="s">
        <v>274</v>
      </c>
      <c r="B27" s="44">
        <v>121497</v>
      </c>
      <c r="C27" s="264">
        <v>125147</v>
      </c>
      <c r="D27" s="164">
        <f t="shared" ref="D27:D28" si="6">IF(B27=0, "    ---- ", IF(ABS(ROUND(100/B27*C27-100,1))&lt;999,ROUND(100/B27*C27-100,1),IF(ROUND(100/B27*C27-100,1)&gt;999,999,-999)))</f>
        <v>3</v>
      </c>
      <c r="E27" s="27">
        <f>IFERROR(100/'Skjema total MA'!C27*C27,0)</f>
        <v>18.695234551217883</v>
      </c>
      <c r="F27" s="210"/>
      <c r="G27" s="264"/>
      <c r="H27" s="164"/>
      <c r="I27" s="27"/>
      <c r="J27" s="44">
        <f t="shared" si="4"/>
        <v>121497</v>
      </c>
      <c r="K27" s="44">
        <f t="shared" si="4"/>
        <v>125147</v>
      </c>
      <c r="L27" s="231">
        <f t="shared" si="5"/>
        <v>3</v>
      </c>
      <c r="M27" s="23">
        <f>IFERROR(100/'Skjema total MA'!I27*K27,0)</f>
        <v>18.695234551217883</v>
      </c>
    </row>
    <row r="28" spans="1:15" s="3" customFormat="1" ht="15.75" x14ac:dyDescent="0.2">
      <c r="A28" s="13" t="s">
        <v>370</v>
      </c>
      <c r="B28" s="212">
        <v>376597</v>
      </c>
      <c r="C28" s="283">
        <v>435486</v>
      </c>
      <c r="D28" s="169">
        <f t="shared" si="6"/>
        <v>15.6</v>
      </c>
      <c r="E28" s="11">
        <f>IFERROR(100/'Skjema total MA'!C28*C28,0)</f>
        <v>0.85479699387054997</v>
      </c>
      <c r="F28" s="282">
        <v>72725</v>
      </c>
      <c r="G28" s="283">
        <v>99106</v>
      </c>
      <c r="H28" s="169">
        <f t="shared" si="3"/>
        <v>36.299999999999997</v>
      </c>
      <c r="I28" s="11">
        <f>IFERROR(100/'Skjema total MA'!F28*G28,0)</f>
        <v>0.50920253413031591</v>
      </c>
      <c r="J28" s="212">
        <f t="shared" si="4"/>
        <v>449322</v>
      </c>
      <c r="K28" s="212">
        <f t="shared" si="4"/>
        <v>534592</v>
      </c>
      <c r="L28" s="596">
        <f t="shared" si="5"/>
        <v>19</v>
      </c>
      <c r="M28" s="24">
        <f>IFERROR(100/'Skjema total MA'!I28*K28,0)</f>
        <v>0.75926534262783973</v>
      </c>
      <c r="N28" s="146"/>
      <c r="O28" s="146"/>
    </row>
    <row r="29" spans="1:15" s="3" customFormat="1" ht="15.75" x14ac:dyDescent="0.2">
      <c r="A29" s="631" t="s">
        <v>373</v>
      </c>
      <c r="B29" s="629" t="s">
        <v>369</v>
      </c>
      <c r="C29" s="629" t="s">
        <v>369</v>
      </c>
      <c r="D29" s="164"/>
      <c r="E29" s="601"/>
      <c r="F29" s="629"/>
      <c r="G29" s="629"/>
      <c r="H29" s="164"/>
      <c r="I29" s="601"/>
      <c r="J29" s="629"/>
      <c r="K29" s="629"/>
      <c r="L29" s="164"/>
      <c r="M29" s="23"/>
      <c r="N29" s="146"/>
      <c r="O29" s="146"/>
    </row>
    <row r="30" spans="1:15" s="3" customFormat="1" ht="15.75" x14ac:dyDescent="0.2">
      <c r="A30" s="631" t="s">
        <v>374</v>
      </c>
      <c r="B30" s="629" t="s">
        <v>369</v>
      </c>
      <c r="C30" s="629" t="s">
        <v>369</v>
      </c>
      <c r="D30" s="164"/>
      <c r="E30" s="601"/>
      <c r="F30" s="629"/>
      <c r="G30" s="629"/>
      <c r="H30" s="164"/>
      <c r="I30" s="601"/>
      <c r="J30" s="629"/>
      <c r="K30" s="629"/>
      <c r="L30" s="164"/>
      <c r="M30" s="23"/>
      <c r="N30" s="146"/>
      <c r="O30" s="146"/>
    </row>
    <row r="31" spans="1:15" ht="15.75" x14ac:dyDescent="0.2">
      <c r="A31" s="631" t="s">
        <v>375</v>
      </c>
      <c r="B31" s="629" t="s">
        <v>369</v>
      </c>
      <c r="C31" s="629" t="s">
        <v>369</v>
      </c>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28500</v>
      </c>
      <c r="C45" s="285">
        <f>SUM(C46:C47)</f>
        <v>29805</v>
      </c>
      <c r="D45" s="595">
        <f t="shared" ref="D45:D46" si="7">IF(B45=0, "    ---- ", IF(ABS(ROUND(100/B45*C45-100,1))&lt;999,ROUND(100/B45*C45-100,1),IF(ROUND(100/B45*C45-100,1)&gt;999,999,-999)))</f>
        <v>4.5999999999999996</v>
      </c>
      <c r="E45" s="11">
        <f>IFERROR(100/'Skjema total MA'!C45*C45,0)</f>
        <v>1.3437095695767505</v>
      </c>
      <c r="F45" s="143"/>
      <c r="G45" s="33"/>
      <c r="H45" s="157"/>
      <c r="I45" s="157"/>
      <c r="J45" s="37"/>
      <c r="K45" s="37"/>
      <c r="L45" s="157"/>
      <c r="M45" s="157"/>
      <c r="N45" s="146"/>
      <c r="O45" s="146"/>
    </row>
    <row r="46" spans="1:15" s="3" customFormat="1" ht="15.75" x14ac:dyDescent="0.2">
      <c r="A46" s="38" t="s">
        <v>379</v>
      </c>
      <c r="B46" s="258">
        <v>28500</v>
      </c>
      <c r="C46" s="259">
        <v>29805</v>
      </c>
      <c r="D46" s="231">
        <f t="shared" si="7"/>
        <v>4.5999999999999996</v>
      </c>
      <c r="E46" s="27">
        <f>IFERROR(100/'Skjema total MA'!C46*C46,0)</f>
        <v>2.5835422962492283</v>
      </c>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f>B65+B66+B73+B74</f>
        <v>65051</v>
      </c>
      <c r="C64" s="336">
        <f>C65+C66+C73+C74</f>
        <v>69877</v>
      </c>
      <c r="D64" s="333">
        <f t="shared" ref="D64:D109" si="8">IF(B64=0, "    ---- ", IF(ABS(ROUND(100/B64*C64-100,1))&lt;999,ROUND(100/B64*C64-100,1),IF(ROUND(100/B64*C64-100,1)&gt;999,999,-999)))</f>
        <v>7.4</v>
      </c>
      <c r="E64" s="11">
        <f>IFERROR(100/'Skjema total MA'!C64*C64,0)</f>
        <v>1.6765000487286388</v>
      </c>
      <c r="F64" s="335">
        <f>F65+F66+F73+F74</f>
        <v>71187</v>
      </c>
      <c r="G64" s="335">
        <f>G65+G66+G73+G74</f>
        <v>81471</v>
      </c>
      <c r="H64" s="333">
        <f t="shared" ref="H64:H109" si="9">IF(F64=0, "    ---- ", IF(ABS(ROUND(100/F64*G64-100,1))&lt;999,ROUND(100/F64*G64-100,1),IF(ROUND(100/F64*G64-100,1)&gt;999,999,-999)))</f>
        <v>14.4</v>
      </c>
      <c r="I64" s="11">
        <f>IFERROR(100/'Skjema total MA'!F64*G64,0)</f>
        <v>1.2518877654946734</v>
      </c>
      <c r="J64" s="283">
        <f t="shared" ref="J64:K77" si="10">SUM(B64,F64)</f>
        <v>136238</v>
      </c>
      <c r="K64" s="290">
        <f t="shared" si="10"/>
        <v>151348</v>
      </c>
      <c r="L64" s="596">
        <f t="shared" ref="L64:L109" si="11">IF(J64=0, "    ---- ", IF(ABS(ROUND(100/J64*K64-100,1))&lt;999,ROUND(100/J64*K64-100,1),IF(ROUND(100/J64*K64-100,1)&gt;999,999,-999)))</f>
        <v>11.1</v>
      </c>
      <c r="M64" s="11">
        <f>IFERROR(100/'Skjema total MA'!I64*K64,0)</f>
        <v>1.4176629575324915</v>
      </c>
    </row>
    <row r="65" spans="1:15" x14ac:dyDescent="0.2">
      <c r="A65" s="21" t="s">
        <v>9</v>
      </c>
      <c r="B65" s="44"/>
      <c r="C65" s="143"/>
      <c r="D65" s="164"/>
      <c r="E65" s="27"/>
      <c r="F65" s="210"/>
      <c r="G65" s="143"/>
      <c r="H65" s="164"/>
      <c r="I65" s="27"/>
      <c r="J65" s="264"/>
      <c r="K65" s="44"/>
      <c r="L65" s="231"/>
      <c r="M65" s="27"/>
    </row>
    <row r="66" spans="1:15" x14ac:dyDescent="0.2">
      <c r="A66" s="21" t="s">
        <v>10</v>
      </c>
      <c r="B66" s="267">
        <v>65051</v>
      </c>
      <c r="C66" s="268">
        <v>69877</v>
      </c>
      <c r="D66" s="164">
        <f t="shared" si="8"/>
        <v>7.4</v>
      </c>
      <c r="E66" s="27">
        <f>IFERROR(100/'Skjema total MA'!C66*C66,0)</f>
        <v>74.836486908070682</v>
      </c>
      <c r="F66" s="267">
        <v>71187</v>
      </c>
      <c r="G66" s="268">
        <v>81471</v>
      </c>
      <c r="H66" s="164">
        <f t="shared" si="9"/>
        <v>14.4</v>
      </c>
      <c r="I66" s="27">
        <f>IFERROR(100/'Skjema total MA'!F66*G66,0)</f>
        <v>1.2632912789522162</v>
      </c>
      <c r="J66" s="264">
        <f t="shared" si="10"/>
        <v>136238</v>
      </c>
      <c r="K66" s="44">
        <f t="shared" si="10"/>
        <v>151348</v>
      </c>
      <c r="L66" s="231">
        <f t="shared" si="11"/>
        <v>11.1</v>
      </c>
      <c r="M66" s="27">
        <f>IFERROR(100/'Skjema total MA'!I66*K66,0)</f>
        <v>2.3133125938924537</v>
      </c>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9"/>
      <c r="C68" s="640"/>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f>B76+B77</f>
        <v>65051</v>
      </c>
      <c r="C75" s="210">
        <f>C76+C77</f>
        <v>69877</v>
      </c>
      <c r="D75" s="164">
        <f t="shared" si="8"/>
        <v>7.4</v>
      </c>
      <c r="E75" s="27">
        <f>IFERROR(100/'Skjema total MA'!C75*C75,0)</f>
        <v>1.9249328184168533</v>
      </c>
      <c r="F75" s="210">
        <f>F76+F77</f>
        <v>71187</v>
      </c>
      <c r="G75" s="210">
        <f>G76+G77</f>
        <v>81471</v>
      </c>
      <c r="H75" s="164">
        <f t="shared" si="9"/>
        <v>14.4</v>
      </c>
      <c r="I75" s="27">
        <f>IFERROR(100/'Skjema total MA'!F75*G75,0)</f>
        <v>1.2639029853698274</v>
      </c>
      <c r="J75" s="264">
        <f t="shared" si="10"/>
        <v>136238</v>
      </c>
      <c r="K75" s="44">
        <f t="shared" si="10"/>
        <v>151348</v>
      </c>
      <c r="L75" s="231">
        <f t="shared" si="11"/>
        <v>11.1</v>
      </c>
      <c r="M75" s="27">
        <f>IFERROR(100/'Skjema total MA'!I75*K75,0)</f>
        <v>1.502051496411317</v>
      </c>
    </row>
    <row r="76" spans="1:15" x14ac:dyDescent="0.2">
      <c r="A76" s="21" t="s">
        <v>9</v>
      </c>
      <c r="B76" s="210"/>
      <c r="C76" s="143"/>
      <c r="D76" s="164"/>
      <c r="E76" s="27"/>
      <c r="F76" s="210"/>
      <c r="G76" s="143"/>
      <c r="H76" s="164"/>
      <c r="I76" s="27"/>
      <c r="J76" s="264"/>
      <c r="K76" s="44"/>
      <c r="L76" s="231"/>
      <c r="M76" s="27"/>
    </row>
    <row r="77" spans="1:15" x14ac:dyDescent="0.2">
      <c r="A77" s="21" t="s">
        <v>10</v>
      </c>
      <c r="B77" s="267">
        <v>65051</v>
      </c>
      <c r="C77" s="268">
        <v>69877</v>
      </c>
      <c r="D77" s="164">
        <f t="shared" si="8"/>
        <v>7.4</v>
      </c>
      <c r="E77" s="27">
        <f>IFERROR(100/'Skjema total MA'!C77*C77,0)</f>
        <v>75.688249520933681</v>
      </c>
      <c r="F77" s="267">
        <v>71187</v>
      </c>
      <c r="G77" s="268">
        <v>81471</v>
      </c>
      <c r="H77" s="164">
        <f t="shared" si="9"/>
        <v>14.4</v>
      </c>
      <c r="I77" s="27">
        <f>IFERROR(100/'Skjema total MA'!F77*G77,0)</f>
        <v>1.2639029853698274</v>
      </c>
      <c r="J77" s="264">
        <f t="shared" si="10"/>
        <v>136238</v>
      </c>
      <c r="K77" s="44">
        <f t="shared" si="10"/>
        <v>151348</v>
      </c>
      <c r="L77" s="231">
        <f t="shared" si="11"/>
        <v>11.1</v>
      </c>
      <c r="M77" s="27">
        <f>IFERROR(100/'Skjema total MA'!I77*K77,0)</f>
        <v>2.3147886960696256</v>
      </c>
    </row>
    <row r="78" spans="1:15" ht="15.75" x14ac:dyDescent="0.2">
      <c r="A78" s="631" t="s">
        <v>383</v>
      </c>
      <c r="B78" s="629" t="s">
        <v>369</v>
      </c>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t="s">
        <v>369</v>
      </c>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f>B86+B87+B94+B95</f>
        <v>176031</v>
      </c>
      <c r="C85" s="336">
        <f>C86+C87+C94+C95</f>
        <v>191489</v>
      </c>
      <c r="D85" s="169">
        <f t="shared" si="8"/>
        <v>8.8000000000000007</v>
      </c>
      <c r="E85" s="11">
        <f>IFERROR(100/'Skjema total MA'!C85*C85,0)</f>
        <v>5.088975208972029E-2</v>
      </c>
      <c r="F85" s="335">
        <f>SUM(F86,F87,F94,F95)</f>
        <v>2268013</v>
      </c>
      <c r="G85" s="335">
        <f>SUM(G86,G87,G94,G95)</f>
        <v>2726137</v>
      </c>
      <c r="H85" s="169">
        <f t="shared" si="9"/>
        <v>20.2</v>
      </c>
      <c r="I85" s="11">
        <f>IFERROR(100/'Skjema total MA'!F85*G85,0)</f>
        <v>1.4391402523535448</v>
      </c>
      <c r="J85" s="283">
        <f t="shared" ref="J85:K109" si="12">SUM(B85,F85)</f>
        <v>2444044</v>
      </c>
      <c r="K85" s="212">
        <f t="shared" si="12"/>
        <v>2917626</v>
      </c>
      <c r="L85" s="596">
        <f t="shared" si="11"/>
        <v>19.399999999999999</v>
      </c>
      <c r="M85" s="11">
        <f>IFERROR(100/'Skjema total MA'!I85*K85,0)</f>
        <v>0.51574568337111892</v>
      </c>
    </row>
    <row r="86" spans="1:13" x14ac:dyDescent="0.2">
      <c r="A86" s="21" t="s">
        <v>9</v>
      </c>
      <c r="B86" s="210"/>
      <c r="C86" s="143"/>
      <c r="D86" s="164"/>
      <c r="E86" s="27"/>
      <c r="F86" s="210"/>
      <c r="G86" s="143"/>
      <c r="H86" s="164"/>
      <c r="I86" s="27"/>
      <c r="J86" s="264"/>
      <c r="K86" s="44"/>
      <c r="L86" s="231"/>
      <c r="M86" s="27"/>
    </row>
    <row r="87" spans="1:13" x14ac:dyDescent="0.2">
      <c r="A87" s="21" t="s">
        <v>10</v>
      </c>
      <c r="B87" s="210">
        <v>176031</v>
      </c>
      <c r="C87" s="143">
        <v>191489</v>
      </c>
      <c r="D87" s="164">
        <f t="shared" si="8"/>
        <v>8.8000000000000007</v>
      </c>
      <c r="E87" s="27">
        <f>IFERROR(100/'Skjema total MA'!C87*C87,0)</f>
        <v>8.6227824367769887</v>
      </c>
      <c r="F87" s="210">
        <v>2268013</v>
      </c>
      <c r="G87" s="143">
        <v>2726137</v>
      </c>
      <c r="H87" s="164">
        <f t="shared" si="9"/>
        <v>20.2</v>
      </c>
      <c r="I87" s="27">
        <f>IFERROR(100/'Skjema total MA'!F87*G87,0)</f>
        <v>1.4412600025008961</v>
      </c>
      <c r="J87" s="264">
        <f t="shared" si="12"/>
        <v>2444044</v>
      </c>
      <c r="K87" s="44">
        <f t="shared" si="12"/>
        <v>2917626</v>
      </c>
      <c r="L87" s="231">
        <f t="shared" si="11"/>
        <v>19.399999999999999</v>
      </c>
      <c r="M87" s="27">
        <f>IFERROR(100/'Skjema total MA'!I87*K87,0)</f>
        <v>1.5245971045649798</v>
      </c>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f>B97+B98</f>
        <v>176031</v>
      </c>
      <c r="C96" s="210">
        <f>C97+C98</f>
        <v>191489</v>
      </c>
      <c r="D96" s="164">
        <f t="shared" si="8"/>
        <v>8.8000000000000007</v>
      </c>
      <c r="E96" s="27">
        <f>IFERROR(100/'Skjema total MA'!C96*C96,0)</f>
        <v>5.1931042590332523E-2</v>
      </c>
      <c r="F96" s="267">
        <f>SUM(F97,F98)</f>
        <v>2268013</v>
      </c>
      <c r="G96" s="267">
        <f>SUM(G97,G98)</f>
        <v>2726137</v>
      </c>
      <c r="H96" s="164">
        <f t="shared" si="9"/>
        <v>20.2</v>
      </c>
      <c r="I96" s="27">
        <f>IFERROR(100/'Skjema total MA'!F96*G96,0)</f>
        <v>1.445057694772244</v>
      </c>
      <c r="J96" s="264">
        <f t="shared" si="12"/>
        <v>2444044</v>
      </c>
      <c r="K96" s="44">
        <f t="shared" si="12"/>
        <v>2917626</v>
      </c>
      <c r="L96" s="231">
        <f t="shared" si="11"/>
        <v>19.399999999999999</v>
      </c>
      <c r="M96" s="27">
        <f>IFERROR(100/'Skjema total MA'!I96*K96,0)</f>
        <v>0.52344471003613424</v>
      </c>
    </row>
    <row r="97" spans="1:13" x14ac:dyDescent="0.2">
      <c r="A97" s="21" t="s">
        <v>9</v>
      </c>
      <c r="B97" s="267"/>
      <c r="C97" s="268"/>
      <c r="D97" s="164"/>
      <c r="E97" s="27"/>
      <c r="F97" s="210"/>
      <c r="G97" s="143"/>
      <c r="H97" s="164"/>
      <c r="I97" s="27"/>
      <c r="J97" s="264"/>
      <c r="K97" s="44"/>
      <c r="L97" s="231"/>
      <c r="M97" s="27"/>
    </row>
    <row r="98" spans="1:13" x14ac:dyDescent="0.2">
      <c r="A98" s="21" t="s">
        <v>10</v>
      </c>
      <c r="B98" s="267">
        <v>176031</v>
      </c>
      <c r="C98" s="268">
        <v>191489</v>
      </c>
      <c r="D98" s="164">
        <f t="shared" si="8"/>
        <v>8.8000000000000007</v>
      </c>
      <c r="E98" s="27">
        <f>IFERROR(100/'Skjema total MA'!C98*C98,0)</f>
        <v>8.6227824367769887</v>
      </c>
      <c r="F98" s="210">
        <v>2268013</v>
      </c>
      <c r="G98" s="210">
        <v>2726137</v>
      </c>
      <c r="H98" s="164">
        <f t="shared" si="9"/>
        <v>20.2</v>
      </c>
      <c r="I98" s="27">
        <f>IFERROR(100/'Skjema total MA'!F98*G98,0)</f>
        <v>1.445057694772244</v>
      </c>
      <c r="J98" s="264">
        <f t="shared" si="12"/>
        <v>2444044</v>
      </c>
      <c r="K98" s="44">
        <f t="shared" si="12"/>
        <v>2917626</v>
      </c>
      <c r="L98" s="231">
        <f t="shared" si="11"/>
        <v>19.399999999999999</v>
      </c>
      <c r="M98" s="27">
        <f>IFERROR(100/'Skjema total MA'!I98*K98,0)</f>
        <v>1.5285676490003537</v>
      </c>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f>SUM(B110:B112)</f>
        <v>605.67200000000003</v>
      </c>
      <c r="C109" s="157">
        <f>SUM(C110:C112)</f>
        <v>128</v>
      </c>
      <c r="D109" s="169">
        <f t="shared" si="8"/>
        <v>-78.900000000000006</v>
      </c>
      <c r="E109" s="11">
        <f>IFERROR(100/'Skjema total MA'!C109*C109,0)</f>
        <v>4.6335194690563131E-2</v>
      </c>
      <c r="F109" s="282">
        <f>SUM(F110:F112)</f>
        <v>22327.125</v>
      </c>
      <c r="G109" s="157">
        <f>SUM(G110:G112)</f>
        <v>28787</v>
      </c>
      <c r="H109" s="169">
        <f t="shared" si="9"/>
        <v>28.9</v>
      </c>
      <c r="I109" s="11">
        <f>IFERROR(100/'Skjema total MA'!F109*G109,0)</f>
        <v>0.64625118342161236</v>
      </c>
      <c r="J109" s="283">
        <f t="shared" si="12"/>
        <v>22932.796999999999</v>
      </c>
      <c r="K109" s="212">
        <f t="shared" si="12"/>
        <v>28915</v>
      </c>
      <c r="L109" s="596">
        <f t="shared" si="11"/>
        <v>26.1</v>
      </c>
      <c r="M109" s="11">
        <f>IFERROR(100/'Skjema total MA'!I109*K109,0)</f>
        <v>0.61121931603700952</v>
      </c>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v>605.67200000000003</v>
      </c>
      <c r="C111" s="143">
        <v>128</v>
      </c>
      <c r="D111" s="164">
        <f t="shared" ref="D111:D119" si="13">IF(B111=0, "    ---- ", IF(ABS(ROUND(100/B111*C111-100,1))&lt;999,ROUND(100/B111*C111-100,1),IF(ROUND(100/B111*C111-100,1)&gt;999,999,-999)))</f>
        <v>-78.900000000000006</v>
      </c>
      <c r="E111" s="27">
        <f>IFERROR(100/'Skjema total MA'!C111*C111,0)</f>
        <v>60.008813794526063</v>
      </c>
      <c r="F111" s="210">
        <v>22327.125</v>
      </c>
      <c r="G111" s="143">
        <v>28787</v>
      </c>
      <c r="H111" s="164">
        <f t="shared" ref="H111:H119" si="14">IF(F111=0, "    ---- ", IF(ABS(ROUND(100/F111*G111-100,1))&lt;999,ROUND(100/F111*G111-100,1),IF(ROUND(100/F111*G111-100,1)&gt;999,999,-999)))</f>
        <v>28.9</v>
      </c>
      <c r="I111" s="27">
        <f>IFERROR(100/'Skjema total MA'!F111*G111,0)</f>
        <v>0.64625118342161236</v>
      </c>
      <c r="J111" s="264">
        <f t="shared" ref="J111:K119" si="15">SUM(B111,F111)</f>
        <v>22932.796999999999</v>
      </c>
      <c r="K111" s="44">
        <f t="shared" si="15"/>
        <v>28915</v>
      </c>
      <c r="L111" s="231">
        <f t="shared" ref="L111:L119" si="16">IF(J111=0, "    ---- ", IF(ABS(ROUND(100/J111*K111-100,1))&lt;999,ROUND(100/J111*K111-100,1),IF(ROUND(100/J111*K111-100,1)&gt;999,999,-999)))</f>
        <v>26.1</v>
      </c>
      <c r="M111" s="27">
        <f>IFERROR(100/'Skjema total MA'!I111*K111,0)</f>
        <v>0.64909362610510402</v>
      </c>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f>SUM(B118:B120)</f>
        <v>2033.616</v>
      </c>
      <c r="C117" s="157">
        <f>SUM(C118:C120)</f>
        <v>771</v>
      </c>
      <c r="D117" s="169">
        <f t="shared" si="13"/>
        <v>-62.1</v>
      </c>
      <c r="E117" s="11">
        <f>IFERROR(100/'Skjema total MA'!C117*C117,0)</f>
        <v>0.27484761636795546</v>
      </c>
      <c r="F117" s="282">
        <f>SUM(F118:F120)</f>
        <v>0</v>
      </c>
      <c r="G117" s="157">
        <f>SUM(G118:G120)</f>
        <v>40793</v>
      </c>
      <c r="H117" s="169" t="str">
        <f t="shared" si="14"/>
        <v xml:space="preserve">    ---- </v>
      </c>
      <c r="I117" s="11">
        <f>IFERROR(100/'Skjema total MA'!F117*G117,0)</f>
        <v>0.91590812886976702</v>
      </c>
      <c r="J117" s="283">
        <f t="shared" si="15"/>
        <v>2033.616</v>
      </c>
      <c r="K117" s="212">
        <f t="shared" si="15"/>
        <v>41564</v>
      </c>
      <c r="L117" s="596">
        <f t="shared" si="16"/>
        <v>999</v>
      </c>
      <c r="M117" s="11">
        <f>IFERROR(100/'Skjema total MA'!I117*K117,0)</f>
        <v>0.87792409688703366</v>
      </c>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v>2033.616</v>
      </c>
      <c r="C119" s="143">
        <v>771</v>
      </c>
      <c r="D119" s="164">
        <f t="shared" si="13"/>
        <v>-62.1</v>
      </c>
      <c r="E119" s="27">
        <f>IFERROR(100/'Skjema total MA'!C119*C119,0)</f>
        <v>4.5849651378875285</v>
      </c>
      <c r="F119" s="210">
        <v>0</v>
      </c>
      <c r="G119" s="143">
        <v>40793</v>
      </c>
      <c r="H119" s="164" t="str">
        <f t="shared" si="14"/>
        <v xml:space="preserve">    ---- </v>
      </c>
      <c r="I119" s="27">
        <f>IFERROR(100/'Skjema total MA'!F119*G119,0)</f>
        <v>0.91590812886976702</v>
      </c>
      <c r="J119" s="264">
        <f t="shared" si="15"/>
        <v>2033.616</v>
      </c>
      <c r="K119" s="44">
        <f t="shared" si="15"/>
        <v>41564</v>
      </c>
      <c r="L119" s="231">
        <f t="shared" si="16"/>
        <v>999</v>
      </c>
      <c r="M119" s="27">
        <f>IFERROR(100/'Skjema total MA'!I119*K119,0)</f>
        <v>0.92970887092488019</v>
      </c>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543" priority="182">
      <formula>kvartal &lt; 4</formula>
    </cfRule>
  </conditionalFormatting>
  <conditionalFormatting sqref="B29">
    <cfRule type="expression" dxfId="1542" priority="180">
      <formula>kvartal &lt; 4</formula>
    </cfRule>
  </conditionalFormatting>
  <conditionalFormatting sqref="B30">
    <cfRule type="expression" dxfId="1541" priority="179">
      <formula>kvartal &lt; 4</formula>
    </cfRule>
  </conditionalFormatting>
  <conditionalFormatting sqref="B31">
    <cfRule type="expression" dxfId="1540" priority="178">
      <formula>kvartal &lt; 4</formula>
    </cfRule>
  </conditionalFormatting>
  <conditionalFormatting sqref="C29">
    <cfRule type="expression" dxfId="1539" priority="177">
      <formula>kvartal &lt; 4</formula>
    </cfRule>
  </conditionalFormatting>
  <conditionalFormatting sqref="C30">
    <cfRule type="expression" dxfId="1538" priority="176">
      <formula>kvartal &lt; 4</formula>
    </cfRule>
  </conditionalFormatting>
  <conditionalFormatting sqref="C31">
    <cfRule type="expression" dxfId="1537" priority="175">
      <formula>kvartal &lt; 4</formula>
    </cfRule>
  </conditionalFormatting>
  <conditionalFormatting sqref="B23:C25">
    <cfRule type="expression" dxfId="1536" priority="174">
      <formula>kvartal &lt; 4</formula>
    </cfRule>
  </conditionalFormatting>
  <conditionalFormatting sqref="F23:G25">
    <cfRule type="expression" dxfId="1535" priority="170">
      <formula>kvartal &lt; 4</formula>
    </cfRule>
  </conditionalFormatting>
  <conditionalFormatting sqref="F29">
    <cfRule type="expression" dxfId="1534" priority="163">
      <formula>kvartal &lt; 4</formula>
    </cfRule>
  </conditionalFormatting>
  <conditionalFormatting sqref="F30">
    <cfRule type="expression" dxfId="1533" priority="162">
      <formula>kvartal &lt; 4</formula>
    </cfRule>
  </conditionalFormatting>
  <conditionalFormatting sqref="F31">
    <cfRule type="expression" dxfId="1532" priority="161">
      <formula>kvartal &lt; 4</formula>
    </cfRule>
  </conditionalFormatting>
  <conditionalFormatting sqref="G29">
    <cfRule type="expression" dxfId="1531" priority="160">
      <formula>kvartal &lt; 4</formula>
    </cfRule>
  </conditionalFormatting>
  <conditionalFormatting sqref="G30">
    <cfRule type="expression" dxfId="1530" priority="159">
      <formula>kvartal &lt; 4</formula>
    </cfRule>
  </conditionalFormatting>
  <conditionalFormatting sqref="G31">
    <cfRule type="expression" dxfId="1529" priority="158">
      <formula>kvartal &lt; 4</formula>
    </cfRule>
  </conditionalFormatting>
  <conditionalFormatting sqref="B26">
    <cfRule type="expression" dxfId="1528" priority="157">
      <formula>kvartal &lt; 4</formula>
    </cfRule>
  </conditionalFormatting>
  <conditionalFormatting sqref="C26">
    <cfRule type="expression" dxfId="1527" priority="156">
      <formula>kvartal &lt; 4</formula>
    </cfRule>
  </conditionalFormatting>
  <conditionalFormatting sqref="F26">
    <cfRule type="expression" dxfId="1526" priority="155">
      <formula>kvartal &lt; 4</formula>
    </cfRule>
  </conditionalFormatting>
  <conditionalFormatting sqref="G26">
    <cfRule type="expression" dxfId="1525" priority="154">
      <formula>kvartal &lt; 4</formula>
    </cfRule>
  </conditionalFormatting>
  <conditionalFormatting sqref="J23:K26">
    <cfRule type="expression" dxfId="1524" priority="153">
      <formula>kvartal &lt; 4</formula>
    </cfRule>
  </conditionalFormatting>
  <conditionalFormatting sqref="J29:K31">
    <cfRule type="expression" dxfId="1523" priority="151">
      <formula>kvartal &lt; 4</formula>
    </cfRule>
  </conditionalFormatting>
  <conditionalFormatting sqref="B113">
    <cfRule type="expression" dxfId="1522" priority="126">
      <formula>kvartal &lt; 4</formula>
    </cfRule>
  </conditionalFormatting>
  <conditionalFormatting sqref="C113">
    <cfRule type="expression" dxfId="1521" priority="125">
      <formula>kvartal &lt; 4</formula>
    </cfRule>
  </conditionalFormatting>
  <conditionalFormatting sqref="B121">
    <cfRule type="expression" dxfId="1520" priority="124">
      <formula>kvartal &lt; 4</formula>
    </cfRule>
  </conditionalFormatting>
  <conditionalFormatting sqref="C121">
    <cfRule type="expression" dxfId="1519" priority="123">
      <formula>kvartal &lt; 4</formula>
    </cfRule>
  </conditionalFormatting>
  <conditionalFormatting sqref="F113">
    <cfRule type="expression" dxfId="1518" priority="108">
      <formula>kvartal &lt; 4</formula>
    </cfRule>
  </conditionalFormatting>
  <conditionalFormatting sqref="G113">
    <cfRule type="expression" dxfId="1517" priority="107">
      <formula>kvartal &lt; 4</formula>
    </cfRule>
  </conditionalFormatting>
  <conditionalFormatting sqref="F121:G121">
    <cfRule type="expression" dxfId="1516" priority="106">
      <formula>kvartal &lt; 4</formula>
    </cfRule>
  </conditionalFormatting>
  <conditionalFormatting sqref="J113:K113">
    <cfRule type="expression" dxfId="1515" priority="82">
      <formula>kvartal &lt; 4</formula>
    </cfRule>
  </conditionalFormatting>
  <conditionalFormatting sqref="J121:K121">
    <cfRule type="expression" dxfId="1514" priority="81">
      <formula>kvartal &lt; 4</formula>
    </cfRule>
  </conditionalFormatting>
  <conditionalFormatting sqref="A23:A25">
    <cfRule type="expression" dxfId="1513" priority="50">
      <formula>kvartal &lt; 4</formula>
    </cfRule>
  </conditionalFormatting>
  <conditionalFormatting sqref="A29:A31">
    <cfRule type="expression" dxfId="1512" priority="49">
      <formula>kvartal &lt; 4</formula>
    </cfRule>
  </conditionalFormatting>
  <conditionalFormatting sqref="A48:A50">
    <cfRule type="expression" dxfId="1511" priority="48">
      <formula>kvartal &lt; 4</formula>
    </cfRule>
  </conditionalFormatting>
  <conditionalFormatting sqref="A67:A72">
    <cfRule type="expression" dxfId="1510" priority="47">
      <formula>kvartal &lt; 4</formula>
    </cfRule>
  </conditionalFormatting>
  <conditionalFormatting sqref="A113">
    <cfRule type="expression" dxfId="1509" priority="46">
      <formula>kvartal &lt; 4</formula>
    </cfRule>
  </conditionalFormatting>
  <conditionalFormatting sqref="A121">
    <cfRule type="expression" dxfId="1508" priority="45">
      <formula>kvartal &lt; 4</formula>
    </cfRule>
  </conditionalFormatting>
  <conditionalFormatting sqref="A26">
    <cfRule type="expression" dxfId="1507" priority="44">
      <formula>kvartal &lt; 4</formula>
    </cfRule>
  </conditionalFormatting>
  <conditionalFormatting sqref="A78:A83">
    <cfRule type="expression" dxfId="1506" priority="43">
      <formula>kvartal &lt; 4</formula>
    </cfRule>
  </conditionalFormatting>
  <conditionalFormatting sqref="A88:A93">
    <cfRule type="expression" dxfId="1505" priority="42">
      <formula>kvartal &lt; 4</formula>
    </cfRule>
  </conditionalFormatting>
  <conditionalFormatting sqref="A99:A104">
    <cfRule type="expression" dxfId="1504" priority="41">
      <formula>kvartal &lt; 4</formula>
    </cfRule>
  </conditionalFormatting>
  <conditionalFormatting sqref="B67">
    <cfRule type="expression" dxfId="1503" priority="40">
      <formula>kvartal &lt; 4</formula>
    </cfRule>
  </conditionalFormatting>
  <conditionalFormatting sqref="C67">
    <cfRule type="expression" dxfId="1502" priority="39">
      <formula>kvartal &lt; 4</formula>
    </cfRule>
  </conditionalFormatting>
  <conditionalFormatting sqref="B70">
    <cfRule type="expression" dxfId="1501" priority="38">
      <formula>kvartal &lt; 4</formula>
    </cfRule>
  </conditionalFormatting>
  <conditionalFormatting sqref="C70">
    <cfRule type="expression" dxfId="1500" priority="37">
      <formula>kvartal &lt; 4</formula>
    </cfRule>
  </conditionalFormatting>
  <conditionalFormatting sqref="F68:G69">
    <cfRule type="expression" dxfId="1499" priority="36">
      <formula>kvartal &lt; 4</formula>
    </cfRule>
  </conditionalFormatting>
  <conditionalFormatting sqref="F71:G72">
    <cfRule type="expression" dxfId="1498" priority="35">
      <formula>kvartal &lt; 4</formula>
    </cfRule>
  </conditionalFormatting>
  <conditionalFormatting sqref="F67:G67">
    <cfRule type="expression" dxfId="1497" priority="34">
      <formula>kvartal &lt; 4</formula>
    </cfRule>
  </conditionalFormatting>
  <conditionalFormatting sqref="F70">
    <cfRule type="expression" dxfId="1496" priority="33">
      <formula>kvartal &lt; 4</formula>
    </cfRule>
  </conditionalFormatting>
  <conditionalFormatting sqref="G70">
    <cfRule type="expression" dxfId="1495" priority="32">
      <formula>kvartal &lt; 4</formula>
    </cfRule>
  </conditionalFormatting>
  <conditionalFormatting sqref="J67:K72">
    <cfRule type="expression" dxfId="1494" priority="31">
      <formula>kvartal &lt; 4</formula>
    </cfRule>
  </conditionalFormatting>
  <conditionalFormatting sqref="B78">
    <cfRule type="expression" dxfId="1493" priority="30">
      <formula>kvartal &lt; 4</formula>
    </cfRule>
  </conditionalFormatting>
  <conditionalFormatting sqref="C78">
    <cfRule type="expression" dxfId="1492" priority="29">
      <formula>kvartal &lt; 4</formula>
    </cfRule>
  </conditionalFormatting>
  <conditionalFormatting sqref="B81">
    <cfRule type="expression" dxfId="1491" priority="28">
      <formula>kvartal &lt; 4</formula>
    </cfRule>
  </conditionalFormatting>
  <conditionalFormatting sqref="C81">
    <cfRule type="expression" dxfId="1490" priority="27">
      <formula>kvartal &lt; 4</formula>
    </cfRule>
  </conditionalFormatting>
  <conditionalFormatting sqref="F79:G80">
    <cfRule type="expression" dxfId="1489" priority="26">
      <formula>kvartal &lt; 4</formula>
    </cfRule>
  </conditionalFormatting>
  <conditionalFormatting sqref="F82:G83">
    <cfRule type="expression" dxfId="1488" priority="25">
      <formula>kvartal &lt; 4</formula>
    </cfRule>
  </conditionalFormatting>
  <conditionalFormatting sqref="F78:G78">
    <cfRule type="expression" dxfId="1487" priority="24">
      <formula>kvartal &lt; 4</formula>
    </cfRule>
  </conditionalFormatting>
  <conditionalFormatting sqref="F81">
    <cfRule type="expression" dxfId="1486" priority="23">
      <formula>kvartal &lt; 4</formula>
    </cfRule>
  </conditionalFormatting>
  <conditionalFormatting sqref="G81">
    <cfRule type="expression" dxfId="1485" priority="22">
      <formula>kvartal &lt; 4</formula>
    </cfRule>
  </conditionalFormatting>
  <conditionalFormatting sqref="J78:K83">
    <cfRule type="expression" dxfId="1484" priority="21">
      <formula>kvartal &lt; 4</formula>
    </cfRule>
  </conditionalFormatting>
  <conditionalFormatting sqref="B88">
    <cfRule type="expression" dxfId="1483" priority="20">
      <formula>kvartal &lt; 4</formula>
    </cfRule>
  </conditionalFormatting>
  <conditionalFormatting sqref="C88">
    <cfRule type="expression" dxfId="1482" priority="19">
      <formula>kvartal &lt; 4</formula>
    </cfRule>
  </conditionalFormatting>
  <conditionalFormatting sqref="B91">
    <cfRule type="expression" dxfId="1481" priority="18">
      <formula>kvartal &lt; 4</formula>
    </cfRule>
  </conditionalFormatting>
  <conditionalFormatting sqref="C91">
    <cfRule type="expression" dxfId="1480" priority="17">
      <formula>kvartal &lt; 4</formula>
    </cfRule>
  </conditionalFormatting>
  <conditionalFormatting sqref="F89:G90">
    <cfRule type="expression" dxfId="1479" priority="16">
      <formula>kvartal &lt; 4</formula>
    </cfRule>
  </conditionalFormatting>
  <conditionalFormatting sqref="F92:G93">
    <cfRule type="expression" dxfId="1478" priority="15">
      <formula>kvartal &lt; 4</formula>
    </cfRule>
  </conditionalFormatting>
  <conditionalFormatting sqref="F88:G88">
    <cfRule type="expression" dxfId="1477" priority="14">
      <formula>kvartal &lt; 4</formula>
    </cfRule>
  </conditionalFormatting>
  <conditionalFormatting sqref="F91">
    <cfRule type="expression" dxfId="1476" priority="13">
      <formula>kvartal &lt; 4</formula>
    </cfRule>
  </conditionalFormatting>
  <conditionalFormatting sqref="G91">
    <cfRule type="expression" dxfId="1475" priority="12">
      <formula>kvartal &lt; 4</formula>
    </cfRule>
  </conditionalFormatting>
  <conditionalFormatting sqref="J88:K93">
    <cfRule type="expression" dxfId="1474" priority="11">
      <formula>kvartal &lt; 4</formula>
    </cfRule>
  </conditionalFormatting>
  <conditionalFormatting sqref="B99">
    <cfRule type="expression" dxfId="1473" priority="10">
      <formula>kvartal &lt; 4</formula>
    </cfRule>
  </conditionalFormatting>
  <conditionalFormatting sqref="C99">
    <cfRule type="expression" dxfId="1472" priority="9">
      <formula>kvartal &lt; 4</formula>
    </cfRule>
  </conditionalFormatting>
  <conditionalFormatting sqref="B102">
    <cfRule type="expression" dxfId="1471" priority="8">
      <formula>kvartal &lt; 4</formula>
    </cfRule>
  </conditionalFormatting>
  <conditionalFormatting sqref="C102">
    <cfRule type="expression" dxfId="1470" priority="7">
      <formula>kvartal &lt; 4</formula>
    </cfRule>
  </conditionalFormatting>
  <conditionalFormatting sqref="F100:G101">
    <cfRule type="expression" dxfId="1469" priority="6">
      <formula>kvartal &lt; 4</formula>
    </cfRule>
  </conditionalFormatting>
  <conditionalFormatting sqref="F103:G104">
    <cfRule type="expression" dxfId="1468" priority="5">
      <formula>kvartal &lt; 4</formula>
    </cfRule>
  </conditionalFormatting>
  <conditionalFormatting sqref="F99:G99">
    <cfRule type="expression" dxfId="1467" priority="4">
      <formula>kvartal &lt; 4</formula>
    </cfRule>
  </conditionalFormatting>
  <conditionalFormatting sqref="F102">
    <cfRule type="expression" dxfId="1466" priority="3">
      <formula>kvartal &lt; 4</formula>
    </cfRule>
  </conditionalFormatting>
  <conditionalFormatting sqref="G102">
    <cfRule type="expression" dxfId="1465" priority="2">
      <formula>kvartal &lt; 4</formula>
    </cfRule>
  </conditionalFormatting>
  <conditionalFormatting sqref="J99:K104">
    <cfRule type="expression" dxfId="1464" priority="1">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139</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c r="C7" s="281"/>
      <c r="D7" s="333"/>
      <c r="E7" s="11"/>
      <c r="F7" s="280"/>
      <c r="G7" s="281"/>
      <c r="H7" s="333"/>
      <c r="I7" s="11"/>
      <c r="J7" s="282"/>
      <c r="K7" s="283"/>
      <c r="L7" s="595"/>
      <c r="M7" s="11"/>
    </row>
    <row r="8" spans="1:15" ht="15.75" x14ac:dyDescent="0.2">
      <c r="A8" s="21" t="s">
        <v>26</v>
      </c>
      <c r="B8" s="258"/>
      <c r="C8" s="259"/>
      <c r="D8" s="164"/>
      <c r="E8" s="27"/>
      <c r="F8" s="629"/>
      <c r="G8" s="630"/>
      <c r="H8" s="164"/>
      <c r="I8" s="27"/>
      <c r="J8" s="210"/>
      <c r="K8" s="264"/>
      <c r="L8" s="231"/>
      <c r="M8" s="27"/>
    </row>
    <row r="9" spans="1:15" ht="15.75" x14ac:dyDescent="0.2">
      <c r="A9" s="21" t="s">
        <v>25</v>
      </c>
      <c r="B9" s="258"/>
      <c r="C9" s="259"/>
      <c r="D9" s="164"/>
      <c r="E9" s="27"/>
      <c r="F9" s="629"/>
      <c r="G9" s="630"/>
      <c r="H9" s="164"/>
      <c r="I9" s="27"/>
      <c r="J9" s="210"/>
      <c r="K9" s="264"/>
      <c r="L9" s="231"/>
      <c r="M9" s="27"/>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4236</v>
      </c>
      <c r="C45" s="285">
        <f>SUM(C46:C47)</f>
        <v>4414</v>
      </c>
      <c r="D45" s="595">
        <f t="shared" ref="D45:D46" si="0">IF(B45=0, "    ---- ", IF(ABS(ROUND(100/B45*C45-100,1))&lt;999,ROUND(100/B45*C45-100,1),IF(ROUND(100/B45*C45-100,1)&gt;999,999,-999)))</f>
        <v>4.2</v>
      </c>
      <c r="E45" s="11">
        <f>IFERROR(100/'Skjema total MA'!C45*C45,0)</f>
        <v>0.19899795470933659</v>
      </c>
      <c r="F45" s="143"/>
      <c r="G45" s="33"/>
      <c r="H45" s="157"/>
      <c r="I45" s="157"/>
      <c r="J45" s="37"/>
      <c r="K45" s="37"/>
      <c r="L45" s="157"/>
      <c r="M45" s="157"/>
      <c r="N45" s="146"/>
      <c r="O45" s="146"/>
    </row>
    <row r="46" spans="1:15" s="3" customFormat="1" ht="15.75" x14ac:dyDescent="0.2">
      <c r="A46" s="38" t="s">
        <v>379</v>
      </c>
      <c r="B46" s="258">
        <v>4236</v>
      </c>
      <c r="C46" s="259">
        <v>4414</v>
      </c>
      <c r="D46" s="231">
        <f t="shared" si="0"/>
        <v>4.2</v>
      </c>
      <c r="E46" s="27">
        <f>IFERROR(100/'Skjema total MA'!C46*C46,0)</f>
        <v>0.3826121689529976</v>
      </c>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463" priority="193">
      <formula>kvartal &lt; 4</formula>
    </cfRule>
  </conditionalFormatting>
  <conditionalFormatting sqref="B29">
    <cfRule type="expression" dxfId="1462" priority="191">
      <formula>kvartal &lt; 4</formula>
    </cfRule>
  </conditionalFormatting>
  <conditionalFormatting sqref="B30">
    <cfRule type="expression" dxfId="1461" priority="190">
      <formula>kvartal &lt; 4</formula>
    </cfRule>
  </conditionalFormatting>
  <conditionalFormatting sqref="B31">
    <cfRule type="expression" dxfId="1460" priority="189">
      <formula>kvartal &lt; 4</formula>
    </cfRule>
  </conditionalFormatting>
  <conditionalFormatting sqref="C29">
    <cfRule type="expression" dxfId="1459" priority="188">
      <formula>kvartal &lt; 4</formula>
    </cfRule>
  </conditionalFormatting>
  <conditionalFormatting sqref="C30">
    <cfRule type="expression" dxfId="1458" priority="187">
      <formula>kvartal &lt; 4</formula>
    </cfRule>
  </conditionalFormatting>
  <conditionalFormatting sqref="C31">
    <cfRule type="expression" dxfId="1457" priority="186">
      <formula>kvartal &lt; 4</formula>
    </cfRule>
  </conditionalFormatting>
  <conditionalFormatting sqref="B23:C25">
    <cfRule type="expression" dxfId="1456" priority="185">
      <formula>kvartal &lt; 4</formula>
    </cfRule>
  </conditionalFormatting>
  <conditionalFormatting sqref="F23:G25">
    <cfRule type="expression" dxfId="1455" priority="181">
      <formula>kvartal &lt; 4</formula>
    </cfRule>
  </conditionalFormatting>
  <conditionalFormatting sqref="F29">
    <cfRule type="expression" dxfId="1454" priority="174">
      <formula>kvartal &lt; 4</formula>
    </cfRule>
  </conditionalFormatting>
  <conditionalFormatting sqref="F30">
    <cfRule type="expression" dxfId="1453" priority="173">
      <formula>kvartal &lt; 4</formula>
    </cfRule>
  </conditionalFormatting>
  <conditionalFormatting sqref="F31">
    <cfRule type="expression" dxfId="1452" priority="172">
      <formula>kvartal &lt; 4</formula>
    </cfRule>
  </conditionalFormatting>
  <conditionalFormatting sqref="G29">
    <cfRule type="expression" dxfId="1451" priority="171">
      <formula>kvartal &lt; 4</formula>
    </cfRule>
  </conditionalFormatting>
  <conditionalFormatting sqref="G30">
    <cfRule type="expression" dxfId="1450" priority="170">
      <formula>kvartal &lt; 4</formula>
    </cfRule>
  </conditionalFormatting>
  <conditionalFormatting sqref="G31">
    <cfRule type="expression" dxfId="1449" priority="169">
      <formula>kvartal &lt; 4</formula>
    </cfRule>
  </conditionalFormatting>
  <conditionalFormatting sqref="B26">
    <cfRule type="expression" dxfId="1448" priority="168">
      <formula>kvartal &lt; 4</formula>
    </cfRule>
  </conditionalFormatting>
  <conditionalFormatting sqref="C26">
    <cfRule type="expression" dxfId="1447" priority="167">
      <formula>kvartal &lt; 4</formula>
    </cfRule>
  </conditionalFormatting>
  <conditionalFormatting sqref="F26">
    <cfRule type="expression" dxfId="1446" priority="166">
      <formula>kvartal &lt; 4</formula>
    </cfRule>
  </conditionalFormatting>
  <conditionalFormatting sqref="G26">
    <cfRule type="expression" dxfId="1445" priority="165">
      <formula>kvartal &lt; 4</formula>
    </cfRule>
  </conditionalFormatting>
  <conditionalFormatting sqref="J23:K26">
    <cfRule type="expression" dxfId="1444" priority="164">
      <formula>kvartal &lt; 4</formula>
    </cfRule>
  </conditionalFormatting>
  <conditionalFormatting sqref="J29:K31">
    <cfRule type="expression" dxfId="1443" priority="162">
      <formula>kvartal &lt; 4</formula>
    </cfRule>
  </conditionalFormatting>
  <conditionalFormatting sqref="A23:A25">
    <cfRule type="expression" dxfId="1442" priority="61">
      <formula>kvartal &lt; 4</formula>
    </cfRule>
  </conditionalFormatting>
  <conditionalFormatting sqref="A29:A31">
    <cfRule type="expression" dxfId="1441" priority="60">
      <formula>kvartal &lt; 4</formula>
    </cfRule>
  </conditionalFormatting>
  <conditionalFormatting sqref="A48:A50">
    <cfRule type="expression" dxfId="1440" priority="59">
      <formula>kvartal &lt; 4</formula>
    </cfRule>
  </conditionalFormatting>
  <conditionalFormatting sqref="A67:A72">
    <cfRule type="expression" dxfId="1439" priority="58">
      <formula>kvartal &lt; 4</formula>
    </cfRule>
  </conditionalFormatting>
  <conditionalFormatting sqref="A113">
    <cfRule type="expression" dxfId="1438" priority="57">
      <formula>kvartal &lt; 4</formula>
    </cfRule>
  </conditionalFormatting>
  <conditionalFormatting sqref="A121">
    <cfRule type="expression" dxfId="1437" priority="56">
      <formula>kvartal &lt; 4</formula>
    </cfRule>
  </conditionalFormatting>
  <conditionalFormatting sqref="A26">
    <cfRule type="expression" dxfId="1436" priority="55">
      <formula>kvartal &lt; 4</formula>
    </cfRule>
  </conditionalFormatting>
  <conditionalFormatting sqref="A78:A83">
    <cfRule type="expression" dxfId="1435" priority="54">
      <formula>kvartal &lt; 4</formula>
    </cfRule>
  </conditionalFormatting>
  <conditionalFormatting sqref="A88:A93">
    <cfRule type="expression" dxfId="1434" priority="53">
      <formula>kvartal &lt; 4</formula>
    </cfRule>
  </conditionalFormatting>
  <conditionalFormatting sqref="A99:A104">
    <cfRule type="expression" dxfId="1433" priority="52">
      <formula>kvartal &lt; 4</formula>
    </cfRule>
  </conditionalFormatting>
  <conditionalFormatting sqref="B67">
    <cfRule type="expression" dxfId="1432" priority="51">
      <formula>kvartal &lt; 4</formula>
    </cfRule>
  </conditionalFormatting>
  <conditionalFormatting sqref="C67">
    <cfRule type="expression" dxfId="1431" priority="50">
      <formula>kvartal &lt; 4</formula>
    </cfRule>
  </conditionalFormatting>
  <conditionalFormatting sqref="B70">
    <cfRule type="expression" dxfId="1430" priority="49">
      <formula>kvartal &lt; 4</formula>
    </cfRule>
  </conditionalFormatting>
  <conditionalFormatting sqref="C70">
    <cfRule type="expression" dxfId="1429" priority="48">
      <formula>kvartal &lt; 4</formula>
    </cfRule>
  </conditionalFormatting>
  <conditionalFormatting sqref="B78">
    <cfRule type="expression" dxfId="1428" priority="47">
      <formula>kvartal &lt; 4</formula>
    </cfRule>
  </conditionalFormatting>
  <conditionalFormatting sqref="C78">
    <cfRule type="expression" dxfId="1427" priority="46">
      <formula>kvartal &lt; 4</formula>
    </cfRule>
  </conditionalFormatting>
  <conditionalFormatting sqref="B81">
    <cfRule type="expression" dxfId="1426" priority="45">
      <formula>kvartal &lt; 4</formula>
    </cfRule>
  </conditionalFormatting>
  <conditionalFormatting sqref="C81">
    <cfRule type="expression" dxfId="1425" priority="44">
      <formula>kvartal &lt; 4</formula>
    </cfRule>
  </conditionalFormatting>
  <conditionalFormatting sqref="B88">
    <cfRule type="expression" dxfId="1424" priority="43">
      <formula>kvartal &lt; 4</formula>
    </cfRule>
  </conditionalFormatting>
  <conditionalFormatting sqref="C88">
    <cfRule type="expression" dxfId="1423" priority="42">
      <formula>kvartal &lt; 4</formula>
    </cfRule>
  </conditionalFormatting>
  <conditionalFormatting sqref="B91">
    <cfRule type="expression" dxfId="1422" priority="41">
      <formula>kvartal &lt; 4</formula>
    </cfRule>
  </conditionalFormatting>
  <conditionalFormatting sqref="C91">
    <cfRule type="expression" dxfId="1421" priority="40">
      <formula>kvartal &lt; 4</formula>
    </cfRule>
  </conditionalFormatting>
  <conditionalFormatting sqref="B99">
    <cfRule type="expression" dxfId="1420" priority="39">
      <formula>kvartal &lt; 4</formula>
    </cfRule>
  </conditionalFormatting>
  <conditionalFormatting sqref="C99">
    <cfRule type="expression" dxfId="1419" priority="38">
      <formula>kvartal &lt; 4</formula>
    </cfRule>
  </conditionalFormatting>
  <conditionalFormatting sqref="B102">
    <cfRule type="expression" dxfId="1418" priority="37">
      <formula>kvartal &lt; 4</formula>
    </cfRule>
  </conditionalFormatting>
  <conditionalFormatting sqref="C102">
    <cfRule type="expression" dxfId="1417" priority="36">
      <formula>kvartal &lt; 4</formula>
    </cfRule>
  </conditionalFormatting>
  <conditionalFormatting sqref="B113">
    <cfRule type="expression" dxfId="1416" priority="35">
      <formula>kvartal &lt; 4</formula>
    </cfRule>
  </conditionalFormatting>
  <conditionalFormatting sqref="C113">
    <cfRule type="expression" dxfId="1415" priority="34">
      <formula>kvartal &lt; 4</formula>
    </cfRule>
  </conditionalFormatting>
  <conditionalFormatting sqref="B121">
    <cfRule type="expression" dxfId="1414" priority="33">
      <formula>kvartal &lt; 4</formula>
    </cfRule>
  </conditionalFormatting>
  <conditionalFormatting sqref="C121">
    <cfRule type="expression" dxfId="1413" priority="32">
      <formula>kvartal &lt; 4</formula>
    </cfRule>
  </conditionalFormatting>
  <conditionalFormatting sqref="F68">
    <cfRule type="expression" dxfId="1412" priority="31">
      <formula>kvartal &lt; 4</formula>
    </cfRule>
  </conditionalFormatting>
  <conditionalFormatting sqref="G68">
    <cfRule type="expression" dxfId="1411" priority="30">
      <formula>kvartal &lt; 4</formula>
    </cfRule>
  </conditionalFormatting>
  <conditionalFormatting sqref="F69:G69">
    <cfRule type="expression" dxfId="1410" priority="29">
      <formula>kvartal &lt; 4</formula>
    </cfRule>
  </conditionalFormatting>
  <conditionalFormatting sqref="F71:G72">
    <cfRule type="expression" dxfId="1409" priority="28">
      <formula>kvartal &lt; 4</formula>
    </cfRule>
  </conditionalFormatting>
  <conditionalFormatting sqref="F79:G80">
    <cfRule type="expression" dxfId="1408" priority="27">
      <formula>kvartal &lt; 4</formula>
    </cfRule>
  </conditionalFormatting>
  <conditionalFormatting sqref="F82:G83">
    <cfRule type="expression" dxfId="1407" priority="26">
      <formula>kvartal &lt; 4</formula>
    </cfRule>
  </conditionalFormatting>
  <conditionalFormatting sqref="F89:G90">
    <cfRule type="expression" dxfId="1406" priority="25">
      <formula>kvartal &lt; 4</formula>
    </cfRule>
  </conditionalFormatting>
  <conditionalFormatting sqref="F92:G93">
    <cfRule type="expression" dxfId="1405" priority="24">
      <formula>kvartal &lt; 4</formula>
    </cfRule>
  </conditionalFormatting>
  <conditionalFormatting sqref="F100:G101">
    <cfRule type="expression" dxfId="1404" priority="23">
      <formula>kvartal &lt; 4</formula>
    </cfRule>
  </conditionalFormatting>
  <conditionalFormatting sqref="F103:G104">
    <cfRule type="expression" dxfId="1403" priority="22">
      <formula>kvartal &lt; 4</formula>
    </cfRule>
  </conditionalFormatting>
  <conditionalFormatting sqref="F113">
    <cfRule type="expression" dxfId="1402" priority="21">
      <formula>kvartal &lt; 4</formula>
    </cfRule>
  </conditionalFormatting>
  <conditionalFormatting sqref="G113">
    <cfRule type="expression" dxfId="1401" priority="20">
      <formula>kvartal &lt; 4</formula>
    </cfRule>
  </conditionalFormatting>
  <conditionalFormatting sqref="F121:G121">
    <cfRule type="expression" dxfId="1400" priority="19">
      <formula>kvartal &lt; 4</formula>
    </cfRule>
  </conditionalFormatting>
  <conditionalFormatting sqref="F67:G67">
    <cfRule type="expression" dxfId="1399" priority="18">
      <formula>kvartal &lt; 4</formula>
    </cfRule>
  </conditionalFormatting>
  <conditionalFormatting sqref="F70:G70">
    <cfRule type="expression" dxfId="1398" priority="17">
      <formula>kvartal &lt; 4</formula>
    </cfRule>
  </conditionalFormatting>
  <conditionalFormatting sqref="F78:G78">
    <cfRule type="expression" dxfId="1397" priority="16">
      <formula>kvartal &lt; 4</formula>
    </cfRule>
  </conditionalFormatting>
  <conditionalFormatting sqref="F81:G81">
    <cfRule type="expression" dxfId="1396" priority="15">
      <formula>kvartal &lt; 4</formula>
    </cfRule>
  </conditionalFormatting>
  <conditionalFormatting sqref="F88:G88">
    <cfRule type="expression" dxfId="1395" priority="14">
      <formula>kvartal &lt; 4</formula>
    </cfRule>
  </conditionalFormatting>
  <conditionalFormatting sqref="F91">
    <cfRule type="expression" dxfId="1394" priority="13">
      <formula>kvartal &lt; 4</formula>
    </cfRule>
  </conditionalFormatting>
  <conditionalFormatting sqref="G91">
    <cfRule type="expression" dxfId="1393" priority="12">
      <formula>kvartal &lt; 4</formula>
    </cfRule>
  </conditionalFormatting>
  <conditionalFormatting sqref="F99">
    <cfRule type="expression" dxfId="1392" priority="11">
      <formula>kvartal &lt; 4</formula>
    </cfRule>
  </conditionalFormatting>
  <conditionalFormatting sqref="G99">
    <cfRule type="expression" dxfId="1391" priority="10">
      <formula>kvartal &lt; 4</formula>
    </cfRule>
  </conditionalFormatting>
  <conditionalFormatting sqref="G102">
    <cfRule type="expression" dxfId="1390" priority="9">
      <formula>kvartal &lt; 4</formula>
    </cfRule>
  </conditionalFormatting>
  <conditionalFormatting sqref="F102">
    <cfRule type="expression" dxfId="1389" priority="8">
      <formula>kvartal &lt; 4</formula>
    </cfRule>
  </conditionalFormatting>
  <conditionalFormatting sqref="J67:K71">
    <cfRule type="expression" dxfId="1388" priority="7">
      <formula>kvartal &lt; 4</formula>
    </cfRule>
  </conditionalFormatting>
  <conditionalFormatting sqref="J72:K72">
    <cfRule type="expression" dxfId="1387" priority="6">
      <formula>kvartal &lt; 4</formula>
    </cfRule>
  </conditionalFormatting>
  <conditionalFormatting sqref="J78:K83">
    <cfRule type="expression" dxfId="1386" priority="5">
      <formula>kvartal &lt; 4</formula>
    </cfRule>
  </conditionalFormatting>
  <conditionalFormatting sqref="J88:K93">
    <cfRule type="expression" dxfId="1385" priority="4">
      <formula>kvartal &lt; 4</formula>
    </cfRule>
  </conditionalFormatting>
  <conditionalFormatting sqref="J99:K104">
    <cfRule type="expression" dxfId="1384" priority="3">
      <formula>kvartal &lt; 4</formula>
    </cfRule>
  </conditionalFormatting>
  <conditionalFormatting sqref="J113:K113">
    <cfRule type="expression" dxfId="1383" priority="2">
      <formula>kvartal &lt; 4</formula>
    </cfRule>
  </conditionalFormatting>
  <conditionalFormatting sqref="J121:K121">
    <cfRule type="expression" dxfId="1382" priority="1">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140</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v>446348</v>
      </c>
      <c r="C7" s="281">
        <v>436953</v>
      </c>
      <c r="D7" s="333">
        <f>IF(B7=0, "    ---- ", IF(ABS(ROUND(100/B7*C7-100,1))&lt;999,ROUND(100/B7*C7-100,1),IF(ROUND(100/B7*C7-100,1)&gt;999,999,-999)))</f>
        <v>-2.1</v>
      </c>
      <c r="E7" s="11">
        <f>IFERROR(100/'Skjema total MA'!C7*C7,0)</f>
        <v>25.999290051581852</v>
      </c>
      <c r="F7" s="280"/>
      <c r="G7" s="281"/>
      <c r="H7" s="333"/>
      <c r="I7" s="11"/>
      <c r="J7" s="282">
        <f t="shared" ref="J7:K9" si="0">SUM(B7,F7)</f>
        <v>446348</v>
      </c>
      <c r="K7" s="283">
        <f t="shared" si="0"/>
        <v>436953</v>
      </c>
      <c r="L7" s="595">
        <f>IF(J7=0, "    ---- ", IF(ABS(ROUND(100/J7*K7-100,1))&lt;999,ROUND(100/J7*K7-100,1),IF(ROUND(100/J7*K7-100,1)&gt;999,999,-999)))</f>
        <v>-2.1</v>
      </c>
      <c r="M7" s="11">
        <f>IFERROR(100/'Skjema total MA'!I7*K7,0)</f>
        <v>10.858730136409148</v>
      </c>
    </row>
    <row r="8" spans="1:15" ht="15.75" x14ac:dyDescent="0.2">
      <c r="A8" s="21" t="s">
        <v>26</v>
      </c>
      <c r="B8" s="258">
        <v>253756</v>
      </c>
      <c r="C8" s="259">
        <v>257109</v>
      </c>
      <c r="D8" s="164">
        <f t="shared" ref="D8:D9" si="1">IF(B8=0, "    ---- ", IF(ABS(ROUND(100/B8*C8-100,1))&lt;999,ROUND(100/B8*C8-100,1),IF(ROUND(100/B8*C8-100,1)&gt;999,999,-999)))</f>
        <v>1.3</v>
      </c>
      <c r="E8" s="27">
        <f>IFERROR(100/'Skjema total MA'!C8*C8,0)</f>
        <v>26.188643247331346</v>
      </c>
      <c r="F8" s="629"/>
      <c r="G8" s="630"/>
      <c r="H8" s="164"/>
      <c r="I8" s="27"/>
      <c r="J8" s="210">
        <f t="shared" si="0"/>
        <v>253756</v>
      </c>
      <c r="K8" s="264">
        <f t="shared" si="0"/>
        <v>257109</v>
      </c>
      <c r="L8" s="231"/>
      <c r="M8" s="27">
        <f>IFERROR(100/'Skjema total MA'!I8*K8,0)</f>
        <v>26.188643247331346</v>
      </c>
    </row>
    <row r="9" spans="1:15" ht="15.75" x14ac:dyDescent="0.2">
      <c r="A9" s="21" t="s">
        <v>25</v>
      </c>
      <c r="B9" s="258">
        <v>192592</v>
      </c>
      <c r="C9" s="259">
        <v>179844</v>
      </c>
      <c r="D9" s="164">
        <f t="shared" si="1"/>
        <v>-6.6</v>
      </c>
      <c r="E9" s="27">
        <f>IFERROR(100/'Skjema total MA'!C9*C9,0)</f>
        <v>34.841503305343494</v>
      </c>
      <c r="F9" s="629"/>
      <c r="G9" s="630"/>
      <c r="H9" s="164"/>
      <c r="I9" s="27">
        <f>IFERROR(100/'Skjema total MA'!F9*G9,0)</f>
        <v>0</v>
      </c>
      <c r="J9" s="210">
        <f t="shared" si="0"/>
        <v>192592</v>
      </c>
      <c r="K9" s="264">
        <f t="shared" si="0"/>
        <v>179844</v>
      </c>
      <c r="L9" s="231"/>
      <c r="M9" s="27">
        <f>IFERROR(100/'Skjema total MA'!I9*K9,0)</f>
        <v>34.841503305343494</v>
      </c>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540119</v>
      </c>
      <c r="C45" s="285">
        <f>SUM(C46:C47)</f>
        <v>596267</v>
      </c>
      <c r="D45" s="595">
        <f t="shared" ref="D45:D55" si="2">IF(B45=0, "    ---- ", IF(ABS(ROUND(100/B45*C45-100,1))&lt;999,ROUND(100/B45*C45-100,1),IF(ROUND(100/B45*C45-100,1)&gt;999,999,-999)))</f>
        <v>10.4</v>
      </c>
      <c r="E45" s="11">
        <f>IFERROR(100/'Skjema total MA'!C45*C45,0)</f>
        <v>26.881720312793838</v>
      </c>
      <c r="F45" s="143"/>
      <c r="G45" s="33"/>
      <c r="H45" s="157"/>
      <c r="I45" s="157"/>
      <c r="J45" s="37"/>
      <c r="K45" s="37"/>
      <c r="L45" s="157"/>
      <c r="M45" s="157"/>
      <c r="N45" s="146"/>
      <c r="O45" s="146"/>
    </row>
    <row r="46" spans="1:15" s="3" customFormat="1" ht="15.75" x14ac:dyDescent="0.2">
      <c r="A46" s="38" t="s">
        <v>379</v>
      </c>
      <c r="B46" s="258">
        <v>339636</v>
      </c>
      <c r="C46" s="259">
        <v>324553</v>
      </c>
      <c r="D46" s="231">
        <f t="shared" si="2"/>
        <v>-4.4000000000000004</v>
      </c>
      <c r="E46" s="27">
        <f>IFERROR(100/'Skjema total MA'!C46*C46,0)</f>
        <v>28.132742924830591</v>
      </c>
      <c r="F46" s="143"/>
      <c r="G46" s="33"/>
      <c r="H46" s="143"/>
      <c r="I46" s="143"/>
      <c r="J46" s="33"/>
      <c r="K46" s="33"/>
      <c r="L46" s="157"/>
      <c r="M46" s="157"/>
      <c r="N46" s="146"/>
      <c r="O46" s="146"/>
    </row>
    <row r="47" spans="1:15" s="3" customFormat="1" ht="15.75" x14ac:dyDescent="0.2">
      <c r="A47" s="38" t="s">
        <v>380</v>
      </c>
      <c r="B47" s="44">
        <v>200483</v>
      </c>
      <c r="C47" s="264">
        <v>271714</v>
      </c>
      <c r="D47" s="231">
        <f>IF(B47=0, "    ---- ", IF(ABS(ROUND(100/B47*C47-100,1))&lt;999,ROUND(100/B47*C47-100,1),IF(ROUND(100/B47*C47-100,1)&gt;999,999,-999)))</f>
        <v>35.5</v>
      </c>
      <c r="E47" s="27">
        <f>IFERROR(100/'Skjema total MA'!C47*C47,0)</f>
        <v>25.525883336250821</v>
      </c>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f>SUM(B52:B53)</f>
        <v>56028</v>
      </c>
      <c r="C51" s="285">
        <f>SUM(C52:C53)</f>
        <v>87706</v>
      </c>
      <c r="D51" s="596">
        <f t="shared" si="2"/>
        <v>56.5</v>
      </c>
      <c r="E51" s="11">
        <f>IFERROR(100/'Skjema total MA'!C51*C51,0)</f>
        <v>73.05647583943562</v>
      </c>
      <c r="F51" s="143"/>
      <c r="G51" s="33"/>
      <c r="H51" s="143"/>
      <c r="I51" s="143"/>
      <c r="J51" s="33"/>
      <c r="K51" s="33"/>
      <c r="L51" s="157"/>
      <c r="M51" s="157"/>
      <c r="N51" s="146"/>
      <c r="O51" s="146"/>
    </row>
    <row r="52" spans="1:15" s="3" customFormat="1" ht="15.75" x14ac:dyDescent="0.2">
      <c r="A52" s="38" t="s">
        <v>379</v>
      </c>
      <c r="B52" s="258">
        <v>56028</v>
      </c>
      <c r="C52" s="259">
        <v>32540</v>
      </c>
      <c r="D52" s="231">
        <f t="shared" si="2"/>
        <v>-41.9</v>
      </c>
      <c r="E52" s="27">
        <f>IFERROR(100/'Skjema total MA'!C52*C52,0)</f>
        <v>51.89508937214724</v>
      </c>
      <c r="F52" s="143"/>
      <c r="G52" s="33"/>
      <c r="H52" s="143"/>
      <c r="I52" s="143"/>
      <c r="J52" s="33"/>
      <c r="K52" s="33"/>
      <c r="L52" s="157"/>
      <c r="M52" s="157"/>
      <c r="N52" s="146"/>
      <c r="O52" s="146"/>
    </row>
    <row r="53" spans="1:15" s="3" customFormat="1" ht="15.75" x14ac:dyDescent="0.2">
      <c r="A53" s="38" t="s">
        <v>380</v>
      </c>
      <c r="B53" s="258">
        <v>0</v>
      </c>
      <c r="C53" s="259">
        <v>55166</v>
      </c>
      <c r="D53" s="231" t="str">
        <f t="shared" si="2"/>
        <v xml:space="preserve">    ---- </v>
      </c>
      <c r="E53" s="27">
        <f>IFERROR(100/'Skjema total MA'!C53*C53,0)</f>
        <v>96.193649747423223</v>
      </c>
      <c r="F53" s="143"/>
      <c r="G53" s="33"/>
      <c r="H53" s="143"/>
      <c r="I53" s="143"/>
      <c r="J53" s="33"/>
      <c r="K53" s="33"/>
      <c r="L53" s="157"/>
      <c r="M53" s="157"/>
      <c r="N53" s="146"/>
      <c r="O53" s="146"/>
    </row>
    <row r="54" spans="1:15" s="3" customFormat="1" ht="15.75" x14ac:dyDescent="0.2">
      <c r="A54" s="39" t="s">
        <v>382</v>
      </c>
      <c r="B54" s="284">
        <f>SUM(B55:B56)</f>
        <v>33622</v>
      </c>
      <c r="C54" s="285">
        <f>SUM(C55:C56)</f>
        <v>29538</v>
      </c>
      <c r="D54" s="596">
        <f t="shared" si="2"/>
        <v>-12.1</v>
      </c>
      <c r="E54" s="11">
        <f>IFERROR(100/'Skjema total MA'!C54*C54,0)</f>
        <v>45.197270524316494</v>
      </c>
      <c r="F54" s="143"/>
      <c r="G54" s="33"/>
      <c r="H54" s="143"/>
      <c r="I54" s="143"/>
      <c r="J54" s="33"/>
      <c r="K54" s="33"/>
      <c r="L54" s="157"/>
      <c r="M54" s="157"/>
      <c r="N54" s="146"/>
      <c r="O54" s="146"/>
    </row>
    <row r="55" spans="1:15" s="3" customFormat="1" ht="15.75" x14ac:dyDescent="0.2">
      <c r="A55" s="38" t="s">
        <v>379</v>
      </c>
      <c r="B55" s="258">
        <v>33622</v>
      </c>
      <c r="C55" s="259">
        <v>29538</v>
      </c>
      <c r="D55" s="231">
        <f t="shared" si="2"/>
        <v>-12.1</v>
      </c>
      <c r="E55" s="27">
        <f>IFERROR(100/'Skjema total MA'!C55*C55,0)</f>
        <v>45.197270524316494</v>
      </c>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381" priority="203">
      <formula>kvartal &lt; 4</formula>
    </cfRule>
  </conditionalFormatting>
  <conditionalFormatting sqref="B29">
    <cfRule type="expression" dxfId="1380" priority="201">
      <formula>kvartal &lt; 4</formula>
    </cfRule>
  </conditionalFormatting>
  <conditionalFormatting sqref="B30">
    <cfRule type="expression" dxfId="1379" priority="200">
      <formula>kvartal &lt; 4</formula>
    </cfRule>
  </conditionalFormatting>
  <conditionalFormatting sqref="B31">
    <cfRule type="expression" dxfId="1378" priority="199">
      <formula>kvartal &lt; 4</formula>
    </cfRule>
  </conditionalFormatting>
  <conditionalFormatting sqref="C29">
    <cfRule type="expression" dxfId="1377" priority="198">
      <formula>kvartal &lt; 4</formula>
    </cfRule>
  </conditionalFormatting>
  <conditionalFormatting sqref="C30">
    <cfRule type="expression" dxfId="1376" priority="197">
      <formula>kvartal &lt; 4</formula>
    </cfRule>
  </conditionalFormatting>
  <conditionalFormatting sqref="C31">
    <cfRule type="expression" dxfId="1375" priority="196">
      <formula>kvartal &lt; 4</formula>
    </cfRule>
  </conditionalFormatting>
  <conditionalFormatting sqref="B23:C25">
    <cfRule type="expression" dxfId="1374" priority="195">
      <formula>kvartal &lt; 4</formula>
    </cfRule>
  </conditionalFormatting>
  <conditionalFormatting sqref="F23:G25">
    <cfRule type="expression" dxfId="1373" priority="191">
      <formula>kvartal &lt; 4</formula>
    </cfRule>
  </conditionalFormatting>
  <conditionalFormatting sqref="F29">
    <cfRule type="expression" dxfId="1372" priority="184">
      <formula>kvartal &lt; 4</formula>
    </cfRule>
  </conditionalFormatting>
  <conditionalFormatting sqref="F30">
    <cfRule type="expression" dxfId="1371" priority="183">
      <formula>kvartal &lt; 4</formula>
    </cfRule>
  </conditionalFormatting>
  <conditionalFormatting sqref="F31">
    <cfRule type="expression" dxfId="1370" priority="182">
      <formula>kvartal &lt; 4</formula>
    </cfRule>
  </conditionalFormatting>
  <conditionalFormatting sqref="G29">
    <cfRule type="expression" dxfId="1369" priority="181">
      <formula>kvartal &lt; 4</formula>
    </cfRule>
  </conditionalFormatting>
  <conditionalFormatting sqref="G30">
    <cfRule type="expression" dxfId="1368" priority="180">
      <formula>kvartal &lt; 4</formula>
    </cfRule>
  </conditionalFormatting>
  <conditionalFormatting sqref="G31">
    <cfRule type="expression" dxfId="1367" priority="179">
      <formula>kvartal &lt; 4</formula>
    </cfRule>
  </conditionalFormatting>
  <conditionalFormatting sqref="B26">
    <cfRule type="expression" dxfId="1366" priority="178">
      <formula>kvartal &lt; 4</formula>
    </cfRule>
  </conditionalFormatting>
  <conditionalFormatting sqref="C26">
    <cfRule type="expression" dxfId="1365" priority="177">
      <formula>kvartal &lt; 4</formula>
    </cfRule>
  </conditionalFormatting>
  <conditionalFormatting sqref="F26">
    <cfRule type="expression" dxfId="1364" priority="176">
      <formula>kvartal &lt; 4</formula>
    </cfRule>
  </conditionalFormatting>
  <conditionalFormatting sqref="G26">
    <cfRule type="expression" dxfId="1363" priority="175">
      <formula>kvartal &lt; 4</formula>
    </cfRule>
  </conditionalFormatting>
  <conditionalFormatting sqref="J23:K26">
    <cfRule type="expression" dxfId="1362" priority="174">
      <formula>kvartal &lt; 4</formula>
    </cfRule>
  </conditionalFormatting>
  <conditionalFormatting sqref="J29:K31">
    <cfRule type="expression" dxfId="1361" priority="172">
      <formula>kvartal &lt; 4</formula>
    </cfRule>
  </conditionalFormatting>
  <conditionalFormatting sqref="A23:A25">
    <cfRule type="expression" dxfId="1360" priority="71">
      <formula>kvartal &lt; 4</formula>
    </cfRule>
  </conditionalFormatting>
  <conditionalFormatting sqref="A29:A31">
    <cfRule type="expression" dxfId="1359" priority="70">
      <formula>kvartal &lt; 4</formula>
    </cfRule>
  </conditionalFormatting>
  <conditionalFormatting sqref="A48:A50">
    <cfRule type="expression" dxfId="1358" priority="69">
      <formula>kvartal &lt; 4</formula>
    </cfRule>
  </conditionalFormatting>
  <conditionalFormatting sqref="A67:A72">
    <cfRule type="expression" dxfId="1357" priority="68">
      <formula>kvartal &lt; 4</formula>
    </cfRule>
  </conditionalFormatting>
  <conditionalFormatting sqref="A113">
    <cfRule type="expression" dxfId="1356" priority="67">
      <formula>kvartal &lt; 4</formula>
    </cfRule>
  </conditionalFormatting>
  <conditionalFormatting sqref="A121">
    <cfRule type="expression" dxfId="1355" priority="66">
      <formula>kvartal &lt; 4</formula>
    </cfRule>
  </conditionalFormatting>
  <conditionalFormatting sqref="A26">
    <cfRule type="expression" dxfId="1354" priority="65">
      <formula>kvartal &lt; 4</formula>
    </cfRule>
  </conditionalFormatting>
  <conditionalFormatting sqref="A78:A83">
    <cfRule type="expression" dxfId="1353" priority="64">
      <formula>kvartal &lt; 4</formula>
    </cfRule>
  </conditionalFormatting>
  <conditionalFormatting sqref="A88:A93">
    <cfRule type="expression" dxfId="1352" priority="63">
      <formula>kvartal &lt; 4</formula>
    </cfRule>
  </conditionalFormatting>
  <conditionalFormatting sqref="A99:A104">
    <cfRule type="expression" dxfId="1351" priority="62">
      <formula>kvartal &lt; 4</formula>
    </cfRule>
  </conditionalFormatting>
  <conditionalFormatting sqref="B67">
    <cfRule type="expression" dxfId="1350" priority="51">
      <formula>kvartal &lt; 4</formula>
    </cfRule>
  </conditionalFormatting>
  <conditionalFormatting sqref="C67">
    <cfRule type="expression" dxfId="1349" priority="50">
      <formula>kvartal &lt; 4</formula>
    </cfRule>
  </conditionalFormatting>
  <conditionalFormatting sqref="B70">
    <cfRule type="expression" dxfId="1348" priority="49">
      <formula>kvartal &lt; 4</formula>
    </cfRule>
  </conditionalFormatting>
  <conditionalFormatting sqref="C70">
    <cfRule type="expression" dxfId="1347" priority="48">
      <formula>kvartal &lt; 4</formula>
    </cfRule>
  </conditionalFormatting>
  <conditionalFormatting sqref="B78">
    <cfRule type="expression" dxfId="1346" priority="47">
      <formula>kvartal &lt; 4</formula>
    </cfRule>
  </conditionalFormatting>
  <conditionalFormatting sqref="C78">
    <cfRule type="expression" dxfId="1345" priority="46">
      <formula>kvartal &lt; 4</formula>
    </cfRule>
  </conditionalFormatting>
  <conditionalFormatting sqref="B81">
    <cfRule type="expression" dxfId="1344" priority="45">
      <formula>kvartal &lt; 4</formula>
    </cfRule>
  </conditionalFormatting>
  <conditionalFormatting sqref="C81">
    <cfRule type="expression" dxfId="1343" priority="44">
      <formula>kvartal &lt; 4</formula>
    </cfRule>
  </conditionalFormatting>
  <conditionalFormatting sqref="B88">
    <cfRule type="expression" dxfId="1342" priority="43">
      <formula>kvartal &lt; 4</formula>
    </cfRule>
  </conditionalFormatting>
  <conditionalFormatting sqref="C88">
    <cfRule type="expression" dxfId="1341" priority="42">
      <formula>kvartal &lt; 4</formula>
    </cfRule>
  </conditionalFormatting>
  <conditionalFormatting sqref="B91">
    <cfRule type="expression" dxfId="1340" priority="41">
      <formula>kvartal &lt; 4</formula>
    </cfRule>
  </conditionalFormatting>
  <conditionalFormatting sqref="C91">
    <cfRule type="expression" dxfId="1339" priority="40">
      <formula>kvartal &lt; 4</formula>
    </cfRule>
  </conditionalFormatting>
  <conditionalFormatting sqref="B99">
    <cfRule type="expression" dxfId="1338" priority="39">
      <formula>kvartal &lt; 4</formula>
    </cfRule>
  </conditionalFormatting>
  <conditionalFormatting sqref="C99">
    <cfRule type="expression" dxfId="1337" priority="38">
      <formula>kvartal &lt; 4</formula>
    </cfRule>
  </conditionalFormatting>
  <conditionalFormatting sqref="B102">
    <cfRule type="expression" dxfId="1336" priority="37">
      <formula>kvartal &lt; 4</formula>
    </cfRule>
  </conditionalFormatting>
  <conditionalFormatting sqref="C102">
    <cfRule type="expression" dxfId="1335" priority="36">
      <formula>kvartal &lt; 4</formula>
    </cfRule>
  </conditionalFormatting>
  <conditionalFormatting sqref="B113">
    <cfRule type="expression" dxfId="1334" priority="35">
      <formula>kvartal &lt; 4</formula>
    </cfRule>
  </conditionalFormatting>
  <conditionalFormatting sqref="C113">
    <cfRule type="expression" dxfId="1333" priority="34">
      <formula>kvartal &lt; 4</formula>
    </cfRule>
  </conditionalFormatting>
  <conditionalFormatting sqref="B121">
    <cfRule type="expression" dxfId="1332" priority="33">
      <formula>kvartal &lt; 4</formula>
    </cfRule>
  </conditionalFormatting>
  <conditionalFormatting sqref="C121">
    <cfRule type="expression" dxfId="1331" priority="32">
      <formula>kvartal &lt; 4</formula>
    </cfRule>
  </conditionalFormatting>
  <conditionalFormatting sqref="F68">
    <cfRule type="expression" dxfId="1330" priority="31">
      <formula>kvartal &lt; 4</formula>
    </cfRule>
  </conditionalFormatting>
  <conditionalFormatting sqref="G68">
    <cfRule type="expression" dxfId="1329" priority="30">
      <formula>kvartal &lt; 4</formula>
    </cfRule>
  </conditionalFormatting>
  <conditionalFormatting sqref="F69:G69">
    <cfRule type="expression" dxfId="1328" priority="29">
      <formula>kvartal &lt; 4</formula>
    </cfRule>
  </conditionalFormatting>
  <conditionalFormatting sqref="F71:G72">
    <cfRule type="expression" dxfId="1327" priority="28">
      <formula>kvartal &lt; 4</formula>
    </cfRule>
  </conditionalFormatting>
  <conditionalFormatting sqref="F79:G80">
    <cfRule type="expression" dxfId="1326" priority="27">
      <formula>kvartal &lt; 4</formula>
    </cfRule>
  </conditionalFormatting>
  <conditionalFormatting sqref="F82:G83">
    <cfRule type="expression" dxfId="1325" priority="26">
      <formula>kvartal &lt; 4</formula>
    </cfRule>
  </conditionalFormatting>
  <conditionalFormatting sqref="F89:G90">
    <cfRule type="expression" dxfId="1324" priority="25">
      <formula>kvartal &lt; 4</formula>
    </cfRule>
  </conditionalFormatting>
  <conditionalFormatting sqref="F92:G93">
    <cfRule type="expression" dxfId="1323" priority="24">
      <formula>kvartal &lt; 4</formula>
    </cfRule>
  </conditionalFormatting>
  <conditionalFormatting sqref="F100:G101">
    <cfRule type="expression" dxfId="1322" priority="23">
      <formula>kvartal &lt; 4</formula>
    </cfRule>
  </conditionalFormatting>
  <conditionalFormatting sqref="F103:G104">
    <cfRule type="expression" dxfId="1321" priority="22">
      <formula>kvartal &lt; 4</formula>
    </cfRule>
  </conditionalFormatting>
  <conditionalFormatting sqref="F113">
    <cfRule type="expression" dxfId="1320" priority="21">
      <formula>kvartal &lt; 4</formula>
    </cfRule>
  </conditionalFormatting>
  <conditionalFormatting sqref="G113">
    <cfRule type="expression" dxfId="1319" priority="20">
      <formula>kvartal &lt; 4</formula>
    </cfRule>
  </conditionalFormatting>
  <conditionalFormatting sqref="F121:G121">
    <cfRule type="expression" dxfId="1318" priority="19">
      <formula>kvartal &lt; 4</formula>
    </cfRule>
  </conditionalFormatting>
  <conditionalFormatting sqref="F67:G67">
    <cfRule type="expression" dxfId="1317" priority="18">
      <formula>kvartal &lt; 4</formula>
    </cfRule>
  </conditionalFormatting>
  <conditionalFormatting sqref="F70:G70">
    <cfRule type="expression" dxfId="1316" priority="17">
      <formula>kvartal &lt; 4</formula>
    </cfRule>
  </conditionalFormatting>
  <conditionalFormatting sqref="F78:G78">
    <cfRule type="expression" dxfId="1315" priority="16">
      <formula>kvartal &lt; 4</formula>
    </cfRule>
  </conditionalFormatting>
  <conditionalFormatting sqref="F81:G81">
    <cfRule type="expression" dxfId="1314" priority="15">
      <formula>kvartal &lt; 4</formula>
    </cfRule>
  </conditionalFormatting>
  <conditionalFormatting sqref="F88:G88">
    <cfRule type="expression" dxfId="1313" priority="14">
      <formula>kvartal &lt; 4</formula>
    </cfRule>
  </conditionalFormatting>
  <conditionalFormatting sqref="F91">
    <cfRule type="expression" dxfId="1312" priority="13">
      <formula>kvartal &lt; 4</formula>
    </cfRule>
  </conditionalFormatting>
  <conditionalFormatting sqref="G91">
    <cfRule type="expression" dxfId="1311" priority="12">
      <formula>kvartal &lt; 4</formula>
    </cfRule>
  </conditionalFormatting>
  <conditionalFormatting sqref="F99">
    <cfRule type="expression" dxfId="1310" priority="11">
      <formula>kvartal &lt; 4</formula>
    </cfRule>
  </conditionalFormatting>
  <conditionalFormatting sqref="G99">
    <cfRule type="expression" dxfId="1309" priority="10">
      <formula>kvartal &lt; 4</formula>
    </cfRule>
  </conditionalFormatting>
  <conditionalFormatting sqref="G102">
    <cfRule type="expression" dxfId="1308" priority="9">
      <formula>kvartal &lt; 4</formula>
    </cfRule>
  </conditionalFormatting>
  <conditionalFormatting sqref="F102">
    <cfRule type="expression" dxfId="1307" priority="8">
      <formula>kvartal &lt; 4</formula>
    </cfRule>
  </conditionalFormatting>
  <conditionalFormatting sqref="J67:K71">
    <cfRule type="expression" dxfId="1306" priority="7">
      <formula>kvartal &lt; 4</formula>
    </cfRule>
  </conditionalFormatting>
  <conditionalFormatting sqref="J72:K72">
    <cfRule type="expression" dxfId="1305" priority="6">
      <formula>kvartal &lt; 4</formula>
    </cfRule>
  </conditionalFormatting>
  <conditionalFormatting sqref="J78:K83">
    <cfRule type="expression" dxfId="1304" priority="5">
      <formula>kvartal &lt; 4</formula>
    </cfRule>
  </conditionalFormatting>
  <conditionalFormatting sqref="J88:K93">
    <cfRule type="expression" dxfId="1303" priority="4">
      <formula>kvartal &lt; 4</formula>
    </cfRule>
  </conditionalFormatting>
  <conditionalFormatting sqref="J99:K104">
    <cfRule type="expression" dxfId="1302" priority="3">
      <formula>kvartal &lt; 4</formula>
    </cfRule>
  </conditionalFormatting>
  <conditionalFormatting sqref="J113:K113">
    <cfRule type="expression" dxfId="1301" priority="2">
      <formula>kvartal &lt; 4</formula>
    </cfRule>
  </conditionalFormatting>
  <conditionalFormatting sqref="J121:K121">
    <cfRule type="expression" dxfId="1300" priority="1">
      <formula>kvartal &lt; 4</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141</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c r="C7" s="281"/>
      <c r="D7" s="333"/>
      <c r="E7" s="11"/>
      <c r="F7" s="280">
        <v>26741.237000000001</v>
      </c>
      <c r="G7" s="281">
        <v>41128</v>
      </c>
      <c r="H7" s="333">
        <f>IF(F7=0, "    ---- ", IF(ABS(ROUND(100/F7*G7-100,1))&lt;999,ROUND(100/F7*G7-100,1),IF(ROUND(100/F7*G7-100,1)&gt;999,999,-999)))</f>
        <v>53.8</v>
      </c>
      <c r="I7" s="11">
        <f>IFERROR(100/'Skjema total MA'!F7*G7,0)</f>
        <v>1.7550983519691514</v>
      </c>
      <c r="J7" s="282">
        <f t="shared" ref="J7:K12" si="0">SUM(B7,F7)</f>
        <v>26741.237000000001</v>
      </c>
      <c r="K7" s="283">
        <f t="shared" si="0"/>
        <v>41128</v>
      </c>
      <c r="L7" s="595">
        <f>IF(J7=0, "    ---- ", IF(ABS(ROUND(100/J7*K7-100,1))&lt;999,ROUND(100/J7*K7-100,1),IF(ROUND(100/J7*K7-100,1)&gt;999,999,-999)))</f>
        <v>53.8</v>
      </c>
      <c r="M7" s="11">
        <f>IFERROR(100/'Skjema total MA'!I7*K7,0)</f>
        <v>1.0220729759270115</v>
      </c>
    </row>
    <row r="8" spans="1:15" ht="15.75" x14ac:dyDescent="0.2">
      <c r="A8" s="21" t="s">
        <v>26</v>
      </c>
      <c r="B8" s="258"/>
      <c r="C8" s="259"/>
      <c r="D8" s="164"/>
      <c r="E8" s="27"/>
      <c r="F8" s="629"/>
      <c r="G8" s="630"/>
      <c r="H8" s="164"/>
      <c r="I8" s="27"/>
      <c r="J8" s="210"/>
      <c r="K8" s="264"/>
      <c r="L8" s="231"/>
      <c r="M8" s="27"/>
    </row>
    <row r="9" spans="1:15" ht="15.75" x14ac:dyDescent="0.2">
      <c r="A9" s="21" t="s">
        <v>25</v>
      </c>
      <c r="B9" s="258"/>
      <c r="C9" s="259"/>
      <c r="D9" s="164"/>
      <c r="E9" s="27"/>
      <c r="F9" s="629"/>
      <c r="G9" s="630"/>
      <c r="H9" s="164"/>
      <c r="I9" s="27"/>
      <c r="J9" s="210"/>
      <c r="K9" s="264"/>
      <c r="L9" s="231"/>
      <c r="M9" s="27"/>
    </row>
    <row r="10" spans="1:15" ht="15.75" x14ac:dyDescent="0.2">
      <c r="A10" s="13" t="s">
        <v>370</v>
      </c>
      <c r="B10" s="284"/>
      <c r="C10" s="285"/>
      <c r="D10" s="169"/>
      <c r="E10" s="11"/>
      <c r="F10" s="284">
        <v>260432.33499999999</v>
      </c>
      <c r="G10" s="285">
        <v>395574</v>
      </c>
      <c r="H10" s="169">
        <f t="shared" ref="H10:H12" si="1">IF(F10=0, "    ---- ", IF(ABS(ROUND(100/F10*G10-100,1))&lt;999,ROUND(100/F10*G10-100,1),IF(ROUND(100/F10*G10-100,1)&gt;999,999,-999)))</f>
        <v>51.9</v>
      </c>
      <c r="I10" s="11">
        <f>IFERROR(100/'Skjema total MA'!F10*G10,0)</f>
        <v>1.1099650511370778</v>
      </c>
      <c r="J10" s="282">
        <f t="shared" si="0"/>
        <v>260432.33499999999</v>
      </c>
      <c r="K10" s="283">
        <f t="shared" si="0"/>
        <v>395574</v>
      </c>
      <c r="L10" s="596">
        <f t="shared" ref="L10:L12" si="2">IF(J10=0, "    ---- ", IF(ABS(ROUND(100/J10*K10-100,1))&lt;999,ROUND(100/J10*K10-100,1),IF(ROUND(100/J10*K10-100,1)&gt;999,999,-999)))</f>
        <v>51.9</v>
      </c>
      <c r="M10" s="11">
        <f>IFERROR(100/'Skjema total MA'!I10*K10,0)</f>
        <v>0.66654948274916614</v>
      </c>
    </row>
    <row r="11" spans="1:15" s="43" customFormat="1" ht="15.75" x14ac:dyDescent="0.2">
      <c r="A11" s="13" t="s">
        <v>371</v>
      </c>
      <c r="B11" s="284"/>
      <c r="C11" s="285"/>
      <c r="D11" s="164"/>
      <c r="E11" s="27"/>
      <c r="F11" s="284">
        <v>6123.4120000000003</v>
      </c>
      <c r="G11" s="285">
        <v>3537</v>
      </c>
      <c r="H11" s="164">
        <f t="shared" si="1"/>
        <v>-42.2</v>
      </c>
      <c r="I11" s="27">
        <f>IFERROR(100/'Skjema total MA'!F11*G11,0)</f>
        <v>3.0465082242671682</v>
      </c>
      <c r="J11" s="282">
        <f t="shared" si="0"/>
        <v>6123.4120000000003</v>
      </c>
      <c r="K11" s="283">
        <f t="shared" si="0"/>
        <v>3537</v>
      </c>
      <c r="L11" s="231">
        <f t="shared" si="2"/>
        <v>-42.2</v>
      </c>
      <c r="M11" s="27">
        <f>IFERROR(100/'Skjema total MA'!I11*K11,0)</f>
        <v>2.9063000552486815</v>
      </c>
      <c r="N11" s="141"/>
      <c r="O11" s="146"/>
    </row>
    <row r="12" spans="1:15" s="43" customFormat="1" ht="15.75" x14ac:dyDescent="0.2">
      <c r="A12" s="41" t="s">
        <v>372</v>
      </c>
      <c r="B12" s="286"/>
      <c r="C12" s="287"/>
      <c r="D12" s="165"/>
      <c r="E12" s="22"/>
      <c r="F12" s="286">
        <v>82.454999999999998</v>
      </c>
      <c r="G12" s="287">
        <v>184</v>
      </c>
      <c r="H12" s="165">
        <f t="shared" si="1"/>
        <v>123.2</v>
      </c>
      <c r="I12" s="22">
        <f>IFERROR(100/'Skjema total MA'!F12*G12,0)</f>
        <v>0.37670787535057176</v>
      </c>
      <c r="J12" s="288">
        <f t="shared" si="0"/>
        <v>82.454999999999998</v>
      </c>
      <c r="K12" s="289">
        <f t="shared" si="0"/>
        <v>184</v>
      </c>
      <c r="L12" s="232">
        <f t="shared" si="2"/>
        <v>123.2</v>
      </c>
      <c r="M12" s="22">
        <f>IFERROR(100/'Skjema total MA'!I12*K12,0)</f>
        <v>0.37106339706689939</v>
      </c>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v>92203.633000000002</v>
      </c>
      <c r="C22" s="291">
        <v>107286</v>
      </c>
      <c r="D22" s="333">
        <f t="shared" ref="D22:D28" si="3">IF(B22=0, "    ---- ", IF(ABS(ROUND(100/B22*C22-100,1))&lt;999,ROUND(100/B22*C22-100,1),IF(ROUND(100/B22*C22-100,1)&gt;999,999,-999)))</f>
        <v>16.399999999999999</v>
      </c>
      <c r="E22" s="11">
        <f>IFERROR(100/'Skjema total MA'!C22*C22,0)</f>
        <v>21.981988139100395</v>
      </c>
      <c r="F22" s="292">
        <v>1784.1</v>
      </c>
      <c r="G22" s="291">
        <v>1959</v>
      </c>
      <c r="H22" s="333">
        <f t="shared" ref="H22:H33" si="4">IF(F22=0, "    ---- ", IF(ABS(ROUND(100/F22*G22-100,1))&lt;999,ROUND(100/F22*G22-100,1),IF(ROUND(100/F22*G22-100,1)&gt;999,999,-999)))</f>
        <v>9.8000000000000007</v>
      </c>
      <c r="I22" s="11">
        <f>IFERROR(100/'Skjema total MA'!F22*G22,0)</f>
        <v>2.0480768009287678</v>
      </c>
      <c r="J22" s="290">
        <f t="shared" ref="J22:K33" si="5">SUM(B22,F22)</f>
        <v>93987.733000000007</v>
      </c>
      <c r="K22" s="290">
        <f t="shared" si="5"/>
        <v>109245</v>
      </c>
      <c r="L22" s="595">
        <f t="shared" ref="L22:L33" si="6">IF(J22=0, "    ---- ", IF(ABS(ROUND(100/J22*K22-100,1))&lt;999,ROUND(100/J22*K22-100,1),IF(ROUND(100/J22*K22-100,1)&gt;999,999,-999)))</f>
        <v>16.2</v>
      </c>
      <c r="M22" s="24">
        <f>IFERROR(100/'Skjema total MA'!I22*K22,0)</f>
        <v>18.715503204427289</v>
      </c>
    </row>
    <row r="23" spans="1:15" ht="15.75" x14ac:dyDescent="0.2">
      <c r="A23" s="631" t="s">
        <v>373</v>
      </c>
      <c r="B23" s="629" t="s">
        <v>369</v>
      </c>
      <c r="C23" s="629" t="s">
        <v>369</v>
      </c>
      <c r="D23" s="164"/>
      <c r="E23" s="601"/>
      <c r="F23" s="629"/>
      <c r="G23" s="629"/>
      <c r="H23" s="164"/>
      <c r="I23" s="601"/>
      <c r="J23" s="629"/>
      <c r="K23" s="629"/>
      <c r="L23" s="164"/>
      <c r="M23" s="23"/>
    </row>
    <row r="24" spans="1:15" ht="15.75" x14ac:dyDescent="0.2">
      <c r="A24" s="631" t="s">
        <v>374</v>
      </c>
      <c r="B24" s="629" t="s">
        <v>369</v>
      </c>
      <c r="C24" s="629" t="s">
        <v>369</v>
      </c>
      <c r="D24" s="164"/>
      <c r="E24" s="601"/>
      <c r="F24" s="629"/>
      <c r="G24" s="629"/>
      <c r="H24" s="164"/>
      <c r="I24" s="601"/>
      <c r="J24" s="629"/>
      <c r="K24" s="629"/>
      <c r="L24" s="164"/>
      <c r="M24" s="23"/>
    </row>
    <row r="25" spans="1:15" ht="15.75" x14ac:dyDescent="0.2">
      <c r="A25" s="631" t="s">
        <v>375</v>
      </c>
      <c r="B25" s="629" t="s">
        <v>369</v>
      </c>
      <c r="C25" s="629" t="s">
        <v>369</v>
      </c>
      <c r="D25" s="164"/>
      <c r="E25" s="601"/>
      <c r="F25" s="629"/>
      <c r="G25" s="629"/>
      <c r="H25" s="164"/>
      <c r="I25" s="601"/>
      <c r="J25" s="629"/>
      <c r="K25" s="629"/>
      <c r="L25" s="164"/>
      <c r="M25" s="23"/>
    </row>
    <row r="26" spans="1:15" x14ac:dyDescent="0.2">
      <c r="A26" s="631" t="s">
        <v>11</v>
      </c>
      <c r="B26" s="629" t="s">
        <v>369</v>
      </c>
      <c r="C26" s="629" t="s">
        <v>369</v>
      </c>
      <c r="D26" s="164"/>
      <c r="E26" s="601"/>
      <c r="F26" s="629"/>
      <c r="G26" s="629"/>
      <c r="H26" s="164"/>
      <c r="I26" s="601"/>
      <c r="J26" s="629"/>
      <c r="K26" s="629"/>
      <c r="L26" s="164"/>
      <c r="M26" s="23"/>
    </row>
    <row r="27" spans="1:15" ht="15.75" x14ac:dyDescent="0.2">
      <c r="A27" s="49" t="s">
        <v>274</v>
      </c>
      <c r="B27" s="44">
        <v>92203.633000000002</v>
      </c>
      <c r="C27" s="264">
        <v>107286</v>
      </c>
      <c r="D27" s="164">
        <f t="shared" si="3"/>
        <v>16.399999999999999</v>
      </c>
      <c r="E27" s="27">
        <f>IFERROR(100/'Skjema total MA'!C27*C27,0)</f>
        <v>16.027047664442311</v>
      </c>
      <c r="F27" s="210"/>
      <c r="G27" s="264"/>
      <c r="H27" s="164"/>
      <c r="I27" s="27"/>
      <c r="J27" s="44">
        <f t="shared" si="5"/>
        <v>92203.633000000002</v>
      </c>
      <c r="K27" s="44">
        <f t="shared" si="5"/>
        <v>107286</v>
      </c>
      <c r="L27" s="231">
        <f t="shared" si="6"/>
        <v>16.399999999999999</v>
      </c>
      <c r="M27" s="23">
        <f>IFERROR(100/'Skjema total MA'!I27*K27,0)</f>
        <v>16.027047664442311</v>
      </c>
    </row>
    <row r="28" spans="1:15" s="3" customFormat="1" ht="15.75" x14ac:dyDescent="0.2">
      <c r="A28" s="13" t="s">
        <v>370</v>
      </c>
      <c r="B28" s="212">
        <v>838712.473</v>
      </c>
      <c r="C28" s="283">
        <v>1086453</v>
      </c>
      <c r="D28" s="169">
        <f t="shared" si="3"/>
        <v>29.5</v>
      </c>
      <c r="E28" s="11">
        <f>IFERROR(100/'Skjema total MA'!C28*C28,0)</f>
        <v>2.1325525008419111</v>
      </c>
      <c r="F28" s="282">
        <v>1611591.8770000001</v>
      </c>
      <c r="G28" s="283">
        <v>1594721</v>
      </c>
      <c r="H28" s="169">
        <f t="shared" si="4"/>
        <v>-1</v>
      </c>
      <c r="I28" s="11">
        <f>IFERROR(100/'Skjema total MA'!F28*G28,0)</f>
        <v>8.193610623280442</v>
      </c>
      <c r="J28" s="212">
        <f t="shared" si="5"/>
        <v>2450304.35</v>
      </c>
      <c r="K28" s="212">
        <f t="shared" si="5"/>
        <v>2681174</v>
      </c>
      <c r="L28" s="596">
        <f t="shared" si="6"/>
        <v>9.4</v>
      </c>
      <c r="M28" s="24">
        <f>IFERROR(100/'Skjema total MA'!I28*K28,0)</f>
        <v>3.8079928164934298</v>
      </c>
      <c r="N28" s="146"/>
      <c r="O28" s="146"/>
    </row>
    <row r="29" spans="1:15" s="3" customFormat="1" ht="15.75" x14ac:dyDescent="0.2">
      <c r="A29" s="631" t="s">
        <v>373</v>
      </c>
      <c r="B29" s="629" t="s">
        <v>369</v>
      </c>
      <c r="C29" s="629" t="s">
        <v>369</v>
      </c>
      <c r="D29" s="164"/>
      <c r="E29" s="601"/>
      <c r="F29" s="629"/>
      <c r="G29" s="629"/>
      <c r="H29" s="164"/>
      <c r="I29" s="601"/>
      <c r="J29" s="629"/>
      <c r="K29" s="629"/>
      <c r="L29" s="164"/>
      <c r="M29" s="23"/>
      <c r="N29" s="146"/>
      <c r="O29" s="146"/>
    </row>
    <row r="30" spans="1:15" s="3" customFormat="1" ht="15.75" x14ac:dyDescent="0.2">
      <c r="A30" s="631" t="s">
        <v>374</v>
      </c>
      <c r="B30" s="629" t="s">
        <v>369</v>
      </c>
      <c r="C30" s="629" t="s">
        <v>369</v>
      </c>
      <c r="D30" s="164"/>
      <c r="E30" s="601"/>
      <c r="F30" s="629"/>
      <c r="G30" s="629"/>
      <c r="H30" s="164"/>
      <c r="I30" s="601"/>
      <c r="J30" s="629"/>
      <c r="K30" s="629"/>
      <c r="L30" s="164"/>
      <c r="M30" s="23"/>
      <c r="N30" s="146"/>
      <c r="O30" s="146"/>
    </row>
    <row r="31" spans="1:15" ht="15.75" x14ac:dyDescent="0.2">
      <c r="A31" s="631" t="s">
        <v>375</v>
      </c>
      <c r="B31" s="629" t="s">
        <v>369</v>
      </c>
      <c r="C31" s="629" t="s">
        <v>369</v>
      </c>
      <c r="D31" s="164"/>
      <c r="E31" s="601"/>
      <c r="F31" s="629"/>
      <c r="G31" s="629"/>
      <c r="H31" s="164"/>
      <c r="I31" s="601"/>
      <c r="J31" s="629"/>
      <c r="K31" s="629"/>
      <c r="L31" s="164"/>
      <c r="M31" s="23"/>
    </row>
    <row r="32" spans="1:15" ht="15.75" x14ac:dyDescent="0.2">
      <c r="A32" s="13" t="s">
        <v>371</v>
      </c>
      <c r="B32" s="212"/>
      <c r="C32" s="283"/>
      <c r="D32" s="169"/>
      <c r="E32" s="11"/>
      <c r="F32" s="282">
        <v>3161.038</v>
      </c>
      <c r="G32" s="283">
        <v>9380</v>
      </c>
      <c r="H32" s="169">
        <f t="shared" si="4"/>
        <v>196.7</v>
      </c>
      <c r="I32" s="11">
        <f>IFERROR(100/'Skjema total MA'!F32*G32,0)</f>
        <v>262.40670584868758</v>
      </c>
      <c r="J32" s="212">
        <f t="shared" si="5"/>
        <v>3161.038</v>
      </c>
      <c r="K32" s="212">
        <f t="shared" si="5"/>
        <v>9380</v>
      </c>
      <c r="L32" s="596">
        <f t="shared" si="6"/>
        <v>196.7</v>
      </c>
      <c r="M32" s="24">
        <f>IFERROR(100/'Skjema total MA'!I32*K32,0)</f>
        <v>70.429903817544513</v>
      </c>
    </row>
    <row r="33" spans="1:15" ht="15.75" x14ac:dyDescent="0.2">
      <c r="A33" s="13" t="s">
        <v>372</v>
      </c>
      <c r="B33" s="212"/>
      <c r="C33" s="283"/>
      <c r="D33" s="169"/>
      <c r="E33" s="11"/>
      <c r="F33" s="282">
        <v>949.19500000000005</v>
      </c>
      <c r="G33" s="283">
        <v>1403</v>
      </c>
      <c r="H33" s="169">
        <f t="shared" si="4"/>
        <v>47.8</v>
      </c>
      <c r="I33" s="11">
        <f>IFERROR(100/'Skjema total MA'!F33*G33,0)</f>
        <v>3.5044047844119364</v>
      </c>
      <c r="J33" s="212">
        <f t="shared" si="5"/>
        <v>949.19500000000005</v>
      </c>
      <c r="K33" s="212">
        <f t="shared" si="5"/>
        <v>1403</v>
      </c>
      <c r="L33" s="596">
        <f t="shared" si="6"/>
        <v>47.8</v>
      </c>
      <c r="M33" s="24">
        <f>IFERROR(100/'Skjema total MA'!I33*K33,0)</f>
        <v>7.6149939682816017</v>
      </c>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c r="C45" s="285"/>
      <c r="D45" s="595"/>
      <c r="E45" s="11"/>
      <c r="F45" s="143"/>
      <c r="G45" s="33"/>
      <c r="H45" s="157"/>
      <c r="I45" s="157"/>
      <c r="J45" s="37"/>
      <c r="K45" s="37"/>
      <c r="L45" s="157"/>
      <c r="M45" s="157"/>
      <c r="N45" s="146"/>
      <c r="O45" s="146"/>
    </row>
    <row r="46" spans="1:15" s="3" customFormat="1" ht="15.75" x14ac:dyDescent="0.2">
      <c r="A46" s="38" t="s">
        <v>379</v>
      </c>
      <c r="B46" s="258"/>
      <c r="C46" s="259"/>
      <c r="D46" s="231"/>
      <c r="E46" s="27"/>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f>B65+B66+B73+B74</f>
        <v>55295.279000000002</v>
      </c>
      <c r="C64" s="336">
        <f>C65+C66+C73+C74</f>
        <v>48701</v>
      </c>
      <c r="D64" s="333">
        <f t="shared" ref="D64:D109" si="7">IF(B64=0, "    ---- ", IF(ABS(ROUND(100/B64*C64-100,1))&lt;999,ROUND(100/B64*C64-100,1),IF(ROUND(100/B64*C64-100,1)&gt;999,999,-999)))</f>
        <v>-11.9</v>
      </c>
      <c r="E64" s="11">
        <f>IFERROR(100/'Skjema total MA'!C64*C64,0)</f>
        <v>1.1684421035982289</v>
      </c>
      <c r="F64" s="335">
        <f>F65+F66+F73+F74</f>
        <v>431211.40600000002</v>
      </c>
      <c r="G64" s="335">
        <f>G65+G66+G73+G74</f>
        <v>558899</v>
      </c>
      <c r="H64" s="333">
        <f t="shared" ref="H64:H109" si="8">IF(F64=0, "    ---- ", IF(ABS(ROUND(100/F64*G64-100,1))&lt;999,ROUND(100/F64*G64-100,1),IF(ROUND(100/F64*G64-100,1)&gt;999,999,-999)))</f>
        <v>29.6</v>
      </c>
      <c r="I64" s="11">
        <f>IFERROR(100/'Skjema total MA'!F64*G64,0)</f>
        <v>8.5880720777602768</v>
      </c>
      <c r="J64" s="283">
        <f t="shared" ref="J64:K77" si="9">SUM(B64,F64)</f>
        <v>486506.685</v>
      </c>
      <c r="K64" s="290">
        <f t="shared" si="9"/>
        <v>607600</v>
      </c>
      <c r="L64" s="596">
        <f t="shared" ref="L64:L109" si="10">IF(J64=0, "    ---- ", IF(ABS(ROUND(100/J64*K64-100,1))&lt;999,ROUND(100/J64*K64-100,1),IF(ROUND(100/J64*K64-100,1)&gt;999,999,-999)))</f>
        <v>24.9</v>
      </c>
      <c r="M64" s="11">
        <f>IFERROR(100/'Skjema total MA'!I64*K64,0)</f>
        <v>5.6913339654091359</v>
      </c>
    </row>
    <row r="65" spans="1:15" x14ac:dyDescent="0.2">
      <c r="A65" s="21" t="s">
        <v>9</v>
      </c>
      <c r="B65" s="44">
        <v>55295.279000000002</v>
      </c>
      <c r="C65" s="143">
        <v>48701</v>
      </c>
      <c r="D65" s="164">
        <f t="shared" si="7"/>
        <v>-11.9</v>
      </c>
      <c r="E65" s="27">
        <f>IFERROR(100/'Skjema total MA'!C65*C65,0)</f>
        <v>1.3291497103910535</v>
      </c>
      <c r="F65" s="210"/>
      <c r="G65" s="143"/>
      <c r="H65" s="164"/>
      <c r="I65" s="27"/>
      <c r="J65" s="264">
        <f t="shared" si="9"/>
        <v>55295.279000000002</v>
      </c>
      <c r="K65" s="44">
        <f t="shared" si="9"/>
        <v>48701</v>
      </c>
      <c r="L65" s="231">
        <f t="shared" si="10"/>
        <v>-11.9</v>
      </c>
      <c r="M65" s="27">
        <f>IFERROR(100/'Skjema total MA'!I65*K65,0)</f>
        <v>1.3291497103910535</v>
      </c>
    </row>
    <row r="66" spans="1:15" x14ac:dyDescent="0.2">
      <c r="A66" s="21" t="s">
        <v>10</v>
      </c>
      <c r="B66" s="267"/>
      <c r="C66" s="268"/>
      <c r="D66" s="164"/>
      <c r="E66" s="27"/>
      <c r="F66" s="267">
        <v>431211.40600000002</v>
      </c>
      <c r="G66" s="268">
        <v>558899</v>
      </c>
      <c r="H66" s="164">
        <f t="shared" si="8"/>
        <v>29.6</v>
      </c>
      <c r="I66" s="27">
        <f>IFERROR(100/'Skjema total MA'!F66*G66,0)</f>
        <v>8.6663012914425348</v>
      </c>
      <c r="J66" s="264">
        <f t="shared" si="9"/>
        <v>431211.40600000002</v>
      </c>
      <c r="K66" s="44">
        <f t="shared" si="9"/>
        <v>558899</v>
      </c>
      <c r="L66" s="231">
        <f t="shared" si="10"/>
        <v>29.6</v>
      </c>
      <c r="M66" s="27">
        <f>IFERROR(100/'Skjema total MA'!I66*K66,0)</f>
        <v>8.5426176455182663</v>
      </c>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9"/>
      <c r="C68" s="640"/>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f>B76+B77</f>
        <v>55295.279000000002</v>
      </c>
      <c r="C75" s="210">
        <f>C76+C77</f>
        <v>48701</v>
      </c>
      <c r="D75" s="164">
        <f t="shared" si="7"/>
        <v>-11.9</v>
      </c>
      <c r="E75" s="27">
        <f>IFERROR(100/'Skjema total MA'!C75*C75,0)</f>
        <v>1.3415881218386474</v>
      </c>
      <c r="F75" s="210">
        <f>F76+F77</f>
        <v>431211.40600000002</v>
      </c>
      <c r="G75" s="210">
        <f>G76+G77</f>
        <v>558899</v>
      </c>
      <c r="H75" s="164">
        <f t="shared" si="8"/>
        <v>29.6</v>
      </c>
      <c r="I75" s="27">
        <f>IFERROR(100/'Skjema total MA'!F75*G75,0)</f>
        <v>8.6704976570830254</v>
      </c>
      <c r="J75" s="264">
        <f t="shared" si="9"/>
        <v>486506.685</v>
      </c>
      <c r="K75" s="44">
        <f t="shared" si="9"/>
        <v>607600</v>
      </c>
      <c r="L75" s="231">
        <f t="shared" si="10"/>
        <v>24.9</v>
      </c>
      <c r="M75" s="27">
        <f>IFERROR(100/'Skjema total MA'!I75*K75,0)</f>
        <v>6.0301192564124806</v>
      </c>
    </row>
    <row r="76" spans="1:15" x14ac:dyDescent="0.2">
      <c r="A76" s="21" t="s">
        <v>9</v>
      </c>
      <c r="B76" s="210">
        <v>55295.279000000002</v>
      </c>
      <c r="C76" s="143">
        <v>48701</v>
      </c>
      <c r="D76" s="164">
        <f t="shared" si="7"/>
        <v>-11.9</v>
      </c>
      <c r="E76" s="27">
        <f>IFERROR(100/'Skjema total MA'!C76*C76,0)</f>
        <v>1.3765983019657206</v>
      </c>
      <c r="F76" s="210"/>
      <c r="G76" s="143"/>
      <c r="H76" s="164"/>
      <c r="I76" s="27"/>
      <c r="J76" s="264">
        <f t="shared" si="9"/>
        <v>55295.279000000002</v>
      </c>
      <c r="K76" s="44">
        <f t="shared" si="9"/>
        <v>48701</v>
      </c>
      <c r="L76" s="231">
        <f t="shared" si="10"/>
        <v>-11.9</v>
      </c>
      <c r="M76" s="27">
        <f>IFERROR(100/'Skjema total MA'!I76*K76,0)</f>
        <v>1.3765983019657206</v>
      </c>
    </row>
    <row r="77" spans="1:15" x14ac:dyDescent="0.2">
      <c r="A77" s="21" t="s">
        <v>10</v>
      </c>
      <c r="B77" s="267"/>
      <c r="C77" s="268"/>
      <c r="D77" s="164"/>
      <c r="E77" s="27"/>
      <c r="F77" s="267">
        <v>431211.40600000002</v>
      </c>
      <c r="G77" s="268">
        <v>558899</v>
      </c>
      <c r="H77" s="164">
        <f t="shared" si="8"/>
        <v>29.6</v>
      </c>
      <c r="I77" s="27">
        <f>IFERROR(100/'Skjema total MA'!F77*G77,0)</f>
        <v>8.6704976570830254</v>
      </c>
      <c r="J77" s="264">
        <f t="shared" si="9"/>
        <v>431211.40600000002</v>
      </c>
      <c r="K77" s="44">
        <f t="shared" si="9"/>
        <v>558899</v>
      </c>
      <c r="L77" s="231">
        <f t="shared" si="10"/>
        <v>29.6</v>
      </c>
      <c r="M77" s="27">
        <f>IFERROR(100/'Skjema total MA'!I77*K77,0)</f>
        <v>8.5480686064210811</v>
      </c>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f>B86+B87+B94+B95</f>
        <v>4163404.693</v>
      </c>
      <c r="C85" s="336">
        <f>C86+C87+C94+C95</f>
        <v>4486927</v>
      </c>
      <c r="D85" s="169">
        <f t="shared" si="7"/>
        <v>7.8</v>
      </c>
      <c r="E85" s="11">
        <f>IFERROR(100/'Skjema total MA'!C85*C85,0)</f>
        <v>1.1924371774601799</v>
      </c>
      <c r="F85" s="335">
        <f>SUM(F86,F87,F94,F95)</f>
        <v>13415356.98</v>
      </c>
      <c r="G85" s="335">
        <f>SUM(G86,G87,G94,G95)</f>
        <v>17425577</v>
      </c>
      <c r="H85" s="169">
        <f t="shared" si="8"/>
        <v>29.9</v>
      </c>
      <c r="I85" s="11">
        <f>IFERROR(100/'Skjema total MA'!F85*G85,0)</f>
        <v>9.1990421909046116</v>
      </c>
      <c r="J85" s="283">
        <f t="shared" ref="J85:K109" si="11">SUM(B85,F85)</f>
        <v>17578761.673</v>
      </c>
      <c r="K85" s="212">
        <f t="shared" si="11"/>
        <v>21912504</v>
      </c>
      <c r="L85" s="596">
        <f t="shared" si="10"/>
        <v>24.7</v>
      </c>
      <c r="M85" s="11">
        <f>IFERROR(100/'Skjema total MA'!I85*K85,0)</f>
        <v>3.8734503153770832</v>
      </c>
    </row>
    <row r="86" spans="1:13" x14ac:dyDescent="0.2">
      <c r="A86" s="21" t="s">
        <v>9</v>
      </c>
      <c r="B86" s="210">
        <v>4163404.693</v>
      </c>
      <c r="C86" s="143">
        <v>4486927</v>
      </c>
      <c r="D86" s="164">
        <f t="shared" si="7"/>
        <v>7.8</v>
      </c>
      <c r="E86" s="27">
        <f>IFERROR(100/'Skjema total MA'!C86*C86,0)</f>
        <v>1.2089432820679988</v>
      </c>
      <c r="F86" s="210"/>
      <c r="G86" s="143"/>
      <c r="H86" s="164"/>
      <c r="I86" s="27"/>
      <c r="J86" s="264">
        <f t="shared" si="11"/>
        <v>4163404.693</v>
      </c>
      <c r="K86" s="44">
        <f t="shared" si="11"/>
        <v>4486927</v>
      </c>
      <c r="L86" s="231">
        <f t="shared" si="10"/>
        <v>7.8</v>
      </c>
      <c r="M86" s="27">
        <f>IFERROR(100/'Skjema total MA'!I86*K86,0)</f>
        <v>1.2089432820679988</v>
      </c>
    </row>
    <row r="87" spans="1:13" x14ac:dyDescent="0.2">
      <c r="A87" s="21" t="s">
        <v>10</v>
      </c>
      <c r="B87" s="210"/>
      <c r="C87" s="143"/>
      <c r="D87" s="164"/>
      <c r="E87" s="27"/>
      <c r="F87" s="210">
        <v>13415356.98</v>
      </c>
      <c r="G87" s="143">
        <v>17425577</v>
      </c>
      <c r="H87" s="164">
        <f t="shared" si="8"/>
        <v>29.9</v>
      </c>
      <c r="I87" s="27">
        <f>IFERROR(100/'Skjema total MA'!F87*G87,0)</f>
        <v>9.212591718831284</v>
      </c>
      <c r="J87" s="264">
        <f t="shared" si="11"/>
        <v>13415356.98</v>
      </c>
      <c r="K87" s="44">
        <f t="shared" si="11"/>
        <v>17425577</v>
      </c>
      <c r="L87" s="231">
        <f t="shared" si="10"/>
        <v>29.9</v>
      </c>
      <c r="M87" s="27">
        <f>IFERROR(100/'Skjema total MA'!I87*K87,0)</f>
        <v>9.1056853207279165</v>
      </c>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f>B97+B98</f>
        <v>4163404.693</v>
      </c>
      <c r="C96" s="210">
        <f>C97+C98</f>
        <v>4486927</v>
      </c>
      <c r="D96" s="164">
        <f t="shared" si="7"/>
        <v>7.8</v>
      </c>
      <c r="E96" s="27">
        <f>IFERROR(100/'Skjema total MA'!C96*C96,0)</f>
        <v>1.2168364612939278</v>
      </c>
      <c r="F96" s="267">
        <f>SUM(F97,F98)</f>
        <v>13415356.98</v>
      </c>
      <c r="G96" s="267">
        <f>SUM(G97,G98)</f>
        <v>17425577</v>
      </c>
      <c r="H96" s="164">
        <f t="shared" si="8"/>
        <v>29.9</v>
      </c>
      <c r="I96" s="27">
        <f>IFERROR(100/'Skjema total MA'!F96*G96,0)</f>
        <v>9.2368667200864216</v>
      </c>
      <c r="J96" s="264">
        <f t="shared" si="11"/>
        <v>17578761.673</v>
      </c>
      <c r="K96" s="44">
        <f t="shared" si="11"/>
        <v>21912504</v>
      </c>
      <c r="L96" s="231">
        <f t="shared" si="10"/>
        <v>24.7</v>
      </c>
      <c r="M96" s="27">
        <f>IFERROR(100/'Skjema total MA'!I96*K96,0)</f>
        <v>3.9312729947037868</v>
      </c>
    </row>
    <row r="97" spans="1:13" x14ac:dyDescent="0.2">
      <c r="A97" s="21" t="s">
        <v>9</v>
      </c>
      <c r="B97" s="267">
        <v>4163404.693</v>
      </c>
      <c r="C97" s="268">
        <v>4486927</v>
      </c>
      <c r="D97" s="164">
        <f t="shared" si="7"/>
        <v>7.8</v>
      </c>
      <c r="E97" s="27">
        <f>IFERROR(100/'Skjema total MA'!C97*C97,0)</f>
        <v>1.2242093094732565</v>
      </c>
      <c r="F97" s="210"/>
      <c r="G97" s="143"/>
      <c r="H97" s="164"/>
      <c r="I97" s="27"/>
      <c r="J97" s="264">
        <f t="shared" si="11"/>
        <v>4163404.693</v>
      </c>
      <c r="K97" s="44">
        <f t="shared" si="11"/>
        <v>4486927</v>
      </c>
      <c r="L97" s="231">
        <f t="shared" si="10"/>
        <v>7.8</v>
      </c>
      <c r="M97" s="27">
        <f>IFERROR(100/'Skjema total MA'!I97*K97,0)</f>
        <v>1.2242093094732565</v>
      </c>
    </row>
    <row r="98" spans="1:13" x14ac:dyDescent="0.2">
      <c r="A98" s="21" t="s">
        <v>10</v>
      </c>
      <c r="B98" s="267"/>
      <c r="C98" s="268"/>
      <c r="D98" s="164"/>
      <c r="E98" s="27"/>
      <c r="F98" s="210">
        <v>13415356.98</v>
      </c>
      <c r="G98" s="210">
        <v>17425577</v>
      </c>
      <c r="H98" s="164">
        <f t="shared" si="8"/>
        <v>29.9</v>
      </c>
      <c r="I98" s="27">
        <f>IFERROR(100/'Skjema total MA'!F98*G98,0)</f>
        <v>9.2368667200864216</v>
      </c>
      <c r="J98" s="264">
        <f t="shared" si="11"/>
        <v>13415356.98</v>
      </c>
      <c r="K98" s="44">
        <f t="shared" si="11"/>
        <v>17425577</v>
      </c>
      <c r="L98" s="231">
        <f t="shared" si="10"/>
        <v>29.9</v>
      </c>
      <c r="M98" s="27">
        <f>IFERROR(100/'Skjema total MA'!I98*K98,0)</f>
        <v>9.1293994731897214</v>
      </c>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v>3358821.4470000002</v>
      </c>
      <c r="C106" s="210">
        <v>3826728</v>
      </c>
      <c r="D106" s="164">
        <f t="shared" si="7"/>
        <v>13.9</v>
      </c>
      <c r="E106" s="27">
        <f>IFERROR(100/'Skjema total MA'!C106*C106,0)</f>
        <v>1.3222743183564472</v>
      </c>
      <c r="F106" s="210"/>
      <c r="G106" s="210"/>
      <c r="H106" s="164"/>
      <c r="I106" s="27"/>
      <c r="J106" s="264">
        <f t="shared" si="11"/>
        <v>3358821.4470000002</v>
      </c>
      <c r="K106" s="44">
        <f t="shared" si="11"/>
        <v>3826728</v>
      </c>
      <c r="L106" s="231">
        <f t="shared" si="10"/>
        <v>13.9</v>
      </c>
      <c r="M106" s="27">
        <f>IFERROR(100/'Skjema total MA'!I106*K106,0)</f>
        <v>1.2945574696300988</v>
      </c>
    </row>
    <row r="107" spans="1:13" ht="15.75" x14ac:dyDescent="0.2">
      <c r="A107" s="21" t="s">
        <v>389</v>
      </c>
      <c r="B107" s="210"/>
      <c r="C107" s="210"/>
      <c r="D107" s="164"/>
      <c r="E107" s="27"/>
      <c r="F107" s="210">
        <v>4493898.3119999999</v>
      </c>
      <c r="G107" s="210">
        <v>5945127</v>
      </c>
      <c r="H107" s="164">
        <f t="shared" si="8"/>
        <v>32.299999999999997</v>
      </c>
      <c r="I107" s="27">
        <f>IFERROR(100/'Skjema total MA'!F107*G107,0)</f>
        <v>9.8367560942198828</v>
      </c>
      <c r="J107" s="264">
        <f t="shared" si="11"/>
        <v>4493898.3119999999</v>
      </c>
      <c r="K107" s="44">
        <f t="shared" si="11"/>
        <v>5945127</v>
      </c>
      <c r="L107" s="231">
        <f t="shared" si="10"/>
        <v>32.299999999999997</v>
      </c>
      <c r="M107" s="27">
        <f>IFERROR(100/'Skjema total MA'!I107*K107,0)</f>
        <v>9.7044209250595426</v>
      </c>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f>SUM(B110:B112)</f>
        <v>8164.3469999999998</v>
      </c>
      <c r="C109" s="157">
        <f>SUM(C110:C112)</f>
        <v>27349</v>
      </c>
      <c r="D109" s="169">
        <f t="shared" si="7"/>
        <v>235</v>
      </c>
      <c r="E109" s="11">
        <f>IFERROR(100/'Skjema total MA'!C109*C109,0)</f>
        <v>9.900165934314149</v>
      </c>
      <c r="F109" s="282">
        <f>SUM(F110:F112)</f>
        <v>190865.51300000001</v>
      </c>
      <c r="G109" s="157">
        <f>SUM(G110:G112)</f>
        <v>898669</v>
      </c>
      <c r="H109" s="169">
        <f t="shared" si="8"/>
        <v>370.8</v>
      </c>
      <c r="I109" s="11">
        <f>IFERROR(100/'Skjema total MA'!F109*G109,0)</f>
        <v>20.174589389457633</v>
      </c>
      <c r="J109" s="283">
        <f t="shared" si="11"/>
        <v>199029.86000000002</v>
      </c>
      <c r="K109" s="212">
        <f t="shared" si="11"/>
        <v>926018</v>
      </c>
      <c r="L109" s="596">
        <f t="shared" si="10"/>
        <v>365.3</v>
      </c>
      <c r="M109" s="11">
        <f>IFERROR(100/'Skjema total MA'!I109*K109,0)</f>
        <v>19.5746183156825</v>
      </c>
    </row>
    <row r="110" spans="1:13" x14ac:dyDescent="0.2">
      <c r="A110" s="21" t="s">
        <v>9</v>
      </c>
      <c r="B110" s="210">
        <v>8164.3469999999998</v>
      </c>
      <c r="C110" s="143">
        <v>27349</v>
      </c>
      <c r="D110" s="164">
        <f t="shared" ref="D110:D118" si="12">IF(B110=0, "    ---- ", IF(ABS(ROUND(100/B110*C110-100,1))&lt;999,ROUND(100/B110*C110-100,1),IF(ROUND(100/B110*C110-100,1)&gt;999,999,-999)))</f>
        <v>235</v>
      </c>
      <c r="E110" s="27">
        <f>IFERROR(100/'Skjema total MA'!C110*C110,0)</f>
        <v>9.9078161536971159</v>
      </c>
      <c r="F110" s="210">
        <v>0</v>
      </c>
      <c r="G110" s="143">
        <v>0</v>
      </c>
      <c r="H110" s="164" t="str">
        <f t="shared" ref="H110:H123" si="13">IF(F110=0, "    ---- ", IF(ABS(ROUND(100/F110*G110-100,1))&lt;999,ROUND(100/F110*G110-100,1),IF(ROUND(100/F110*G110-100,1)&gt;999,999,-999)))</f>
        <v xml:space="preserve">    ---- </v>
      </c>
      <c r="I110" s="27">
        <f>IFERROR(100/'Skjema total MA'!F110*G110,0)</f>
        <v>0</v>
      </c>
      <c r="J110" s="264">
        <f t="shared" ref="J110:K123" si="14">SUM(B110,F110)</f>
        <v>8164.3469999999998</v>
      </c>
      <c r="K110" s="44">
        <f t="shared" si="14"/>
        <v>27349</v>
      </c>
      <c r="L110" s="231">
        <f t="shared" ref="L110:L123" si="15">IF(J110=0, "    ---- ", IF(ABS(ROUND(100/J110*K110-100,1))&lt;999,ROUND(100/J110*K110-100,1),IF(ROUND(100/J110*K110-100,1)&gt;999,999,-999)))</f>
        <v>235</v>
      </c>
      <c r="M110" s="27">
        <f>IFERROR(100/'Skjema total MA'!I110*K110,0)</f>
        <v>9.9078161536971159</v>
      </c>
    </row>
    <row r="111" spans="1:13" x14ac:dyDescent="0.2">
      <c r="A111" s="21" t="s">
        <v>10</v>
      </c>
      <c r="B111" s="210"/>
      <c r="C111" s="143"/>
      <c r="D111" s="164"/>
      <c r="E111" s="27"/>
      <c r="F111" s="210">
        <v>190865.51300000001</v>
      </c>
      <c r="G111" s="143">
        <v>898669</v>
      </c>
      <c r="H111" s="164">
        <f t="shared" si="13"/>
        <v>370.8</v>
      </c>
      <c r="I111" s="27">
        <f>IFERROR(100/'Skjema total MA'!F111*G111,0)</f>
        <v>20.174589389457633</v>
      </c>
      <c r="J111" s="264">
        <f t="shared" si="14"/>
        <v>190865.51300000001</v>
      </c>
      <c r="K111" s="44">
        <f t="shared" si="14"/>
        <v>898669</v>
      </c>
      <c r="L111" s="231">
        <f t="shared" si="15"/>
        <v>370.8</v>
      </c>
      <c r="M111" s="27">
        <f>IFERROR(100/'Skjema total MA'!I111*K111,0)</f>
        <v>20.173623374658405</v>
      </c>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t="s">
        <v>369</v>
      </c>
      <c r="C113" s="629"/>
      <c r="D113" s="164"/>
      <c r="E113" s="601"/>
      <c r="F113" s="629"/>
      <c r="G113" s="629"/>
      <c r="H113" s="164"/>
      <c r="I113" s="601"/>
      <c r="J113" s="629"/>
      <c r="K113" s="629"/>
      <c r="L113" s="164"/>
      <c r="M113" s="23"/>
    </row>
    <row r="114" spans="1:14" ht="15.75" x14ac:dyDescent="0.2">
      <c r="A114" s="21" t="s">
        <v>391</v>
      </c>
      <c r="B114" s="210">
        <v>12.478</v>
      </c>
      <c r="C114" s="210">
        <v>7023</v>
      </c>
      <c r="D114" s="164">
        <f t="shared" si="12"/>
        <v>999</v>
      </c>
      <c r="E114" s="27">
        <f>IFERROR(100/'Skjema total MA'!C114*C114,0)</f>
        <v>27.116274613341691</v>
      </c>
      <c r="F114" s="210"/>
      <c r="G114" s="210"/>
      <c r="H114" s="164"/>
      <c r="I114" s="27"/>
      <c r="J114" s="264">
        <f t="shared" si="14"/>
        <v>12.478</v>
      </c>
      <c r="K114" s="44">
        <f t="shared" si="14"/>
        <v>7023</v>
      </c>
      <c r="L114" s="231">
        <f t="shared" si="15"/>
        <v>999</v>
      </c>
      <c r="M114" s="27">
        <f>IFERROR(100/'Skjema total MA'!I114*K114,0)</f>
        <v>21.314913499218925</v>
      </c>
    </row>
    <row r="115" spans="1:14" ht="15.75" x14ac:dyDescent="0.2">
      <c r="A115" s="21" t="s">
        <v>392</v>
      </c>
      <c r="B115" s="210"/>
      <c r="C115" s="210"/>
      <c r="D115" s="164"/>
      <c r="E115" s="27"/>
      <c r="F115" s="210">
        <v>19572.427</v>
      </c>
      <c r="G115" s="210">
        <v>49319</v>
      </c>
      <c r="H115" s="164">
        <f t="shared" si="13"/>
        <v>152</v>
      </c>
      <c r="I115" s="27">
        <f>IFERROR(100/'Skjema total MA'!F115*G115,0)</f>
        <v>12.667939846771841</v>
      </c>
      <c r="J115" s="264">
        <f t="shared" si="14"/>
        <v>19572.427</v>
      </c>
      <c r="K115" s="44">
        <f t="shared" si="14"/>
        <v>49319</v>
      </c>
      <c r="L115" s="231">
        <f t="shared" si="15"/>
        <v>152</v>
      </c>
      <c r="M115" s="27">
        <f>IFERROR(100/'Skjema total MA'!I115*K115,0)</f>
        <v>12.667939846771841</v>
      </c>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f>SUM(B118:B120)</f>
        <v>2698.7249999999999</v>
      </c>
      <c r="C117" s="157">
        <f>SUM(C118:C120)</f>
        <v>6848</v>
      </c>
      <c r="D117" s="169">
        <f t="shared" si="12"/>
        <v>153.69999999999999</v>
      </c>
      <c r="E117" s="11">
        <f>IFERROR(100/'Skjema total MA'!C117*C117,0)</f>
        <v>2.441188685976341</v>
      </c>
      <c r="F117" s="282">
        <f>SUM(F118:F120)</f>
        <v>117888.49099999999</v>
      </c>
      <c r="G117" s="157">
        <f>SUM(G118:G120)</f>
        <v>321657</v>
      </c>
      <c r="H117" s="169">
        <f t="shared" si="13"/>
        <v>172.8</v>
      </c>
      <c r="I117" s="11">
        <f>IFERROR(100/'Skjema total MA'!F117*G117,0)</f>
        <v>7.2220297847146</v>
      </c>
      <c r="J117" s="283">
        <f t="shared" si="14"/>
        <v>120587.216</v>
      </c>
      <c r="K117" s="212">
        <f t="shared" si="14"/>
        <v>328505</v>
      </c>
      <c r="L117" s="596">
        <f t="shared" si="15"/>
        <v>172.4</v>
      </c>
      <c r="M117" s="11">
        <f>IFERROR(100/'Skjema total MA'!I117*K117,0)</f>
        <v>6.938756025596069</v>
      </c>
    </row>
    <row r="118" spans="1:14" x14ac:dyDescent="0.2">
      <c r="A118" s="21" t="s">
        <v>9</v>
      </c>
      <c r="B118" s="210">
        <v>2698.7249999999999</v>
      </c>
      <c r="C118" s="143">
        <v>6848</v>
      </c>
      <c r="D118" s="164">
        <f t="shared" si="12"/>
        <v>153.69999999999999</v>
      </c>
      <c r="E118" s="27">
        <f>IFERROR(100/'Skjema total MA'!C118*C118,0)</f>
        <v>2.5968584300366997</v>
      </c>
      <c r="F118" s="210"/>
      <c r="G118" s="143"/>
      <c r="H118" s="164"/>
      <c r="I118" s="27"/>
      <c r="J118" s="264">
        <f t="shared" si="14"/>
        <v>2698.7249999999999</v>
      </c>
      <c r="K118" s="44">
        <f t="shared" si="14"/>
        <v>6848</v>
      </c>
      <c r="L118" s="231">
        <f t="shared" si="15"/>
        <v>153.69999999999999</v>
      </c>
      <c r="M118" s="27">
        <f>IFERROR(100/'Skjema total MA'!I118*K118,0)</f>
        <v>2.5968584300366997</v>
      </c>
    </row>
    <row r="119" spans="1:14" x14ac:dyDescent="0.2">
      <c r="A119" s="21" t="s">
        <v>10</v>
      </c>
      <c r="B119" s="210"/>
      <c r="C119" s="143"/>
      <c r="D119" s="164"/>
      <c r="E119" s="27"/>
      <c r="F119" s="210">
        <v>117888.49099999999</v>
      </c>
      <c r="G119" s="143">
        <v>321657</v>
      </c>
      <c r="H119" s="164">
        <f t="shared" si="13"/>
        <v>172.8</v>
      </c>
      <c r="I119" s="27">
        <f>IFERROR(100/'Skjema total MA'!F119*G119,0)</f>
        <v>7.2220297847146</v>
      </c>
      <c r="J119" s="264">
        <f t="shared" si="14"/>
        <v>117888.49099999999</v>
      </c>
      <c r="K119" s="44">
        <f t="shared" si="14"/>
        <v>321657</v>
      </c>
      <c r="L119" s="231">
        <f t="shared" si="15"/>
        <v>172.8</v>
      </c>
      <c r="M119" s="27">
        <f>IFERROR(100/'Skjema total MA'!I119*K119,0)</f>
        <v>7.1948649382899665</v>
      </c>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v>25550.187000000002</v>
      </c>
      <c r="G123" s="210">
        <v>69003</v>
      </c>
      <c r="H123" s="164">
        <f t="shared" si="13"/>
        <v>170.1</v>
      </c>
      <c r="I123" s="27">
        <f>IFERROR(100/'Skjema total MA'!F123*G123,0)</f>
        <v>15.426543283285868</v>
      </c>
      <c r="J123" s="264">
        <f t="shared" si="14"/>
        <v>25550.187000000002</v>
      </c>
      <c r="K123" s="44">
        <f t="shared" si="14"/>
        <v>69003</v>
      </c>
      <c r="L123" s="231">
        <f t="shared" si="15"/>
        <v>170.1</v>
      </c>
      <c r="M123" s="27">
        <f>IFERROR(100/'Skjema total MA'!I123*K123,0)</f>
        <v>15.415474596344966</v>
      </c>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v>0</v>
      </c>
      <c r="C132" s="283">
        <v>0</v>
      </c>
      <c r="D132" s="333" t="str">
        <f t="shared" ref="D132:D135" si="16">IF(B132=0, "    ---- ", IF(ABS(ROUND(100/B132*C132-100,1))&lt;999,ROUND(100/B132*C132-100,1),IF(ROUND(100/B132*C132-100,1)&gt;999,999,-999)))</f>
        <v xml:space="preserve">    ---- </v>
      </c>
      <c r="E132" s="11">
        <f>IFERROR(100/'Skjema total MA'!C132*C132,0)</f>
        <v>0</v>
      </c>
      <c r="F132" s="290">
        <v>0</v>
      </c>
      <c r="G132" s="291">
        <v>0</v>
      </c>
      <c r="H132" s="598" t="str">
        <f t="shared" ref="H132:H135" si="17">IF(F132=0, "    ---- ", IF(ABS(ROUND(100/F132*G132-100,1))&lt;999,ROUND(100/F132*G132-100,1),IF(ROUND(100/F132*G132-100,1)&gt;999,999,-999)))</f>
        <v xml:space="preserve">    ---- </v>
      </c>
      <c r="I132" s="24">
        <f>IFERROR(100/'Skjema total MA'!F132*G132,0)</f>
        <v>0</v>
      </c>
      <c r="J132" s="292">
        <f t="shared" ref="J132:K135" si="18">SUM(B132,F132)</f>
        <v>0</v>
      </c>
      <c r="K132" s="292">
        <f t="shared" si="18"/>
        <v>0</v>
      </c>
      <c r="L132" s="595" t="str">
        <f t="shared" ref="L132:L135" si="19">IF(J132=0, "    ---- ", IF(ABS(ROUND(100/J132*K132-100,1))&lt;999,ROUND(100/J132*K132-100,1),IF(ROUND(100/J132*K132-100,1)&gt;999,999,-999)))</f>
        <v xml:space="preserve">    ---- </v>
      </c>
      <c r="M132" s="11">
        <f>IFERROR(100/'Skjema total MA'!I132*K132,0)</f>
        <v>0</v>
      </c>
      <c r="N132" s="146"/>
      <c r="O132" s="146"/>
    </row>
    <row r="133" spans="1:15" s="3" customFormat="1" ht="15.75" x14ac:dyDescent="0.2">
      <c r="A133" s="13" t="s">
        <v>397</v>
      </c>
      <c r="B133" s="212">
        <v>0</v>
      </c>
      <c r="C133" s="283">
        <v>0</v>
      </c>
      <c r="D133" s="169" t="str">
        <f t="shared" si="16"/>
        <v xml:space="preserve">    ---- </v>
      </c>
      <c r="E133" s="11">
        <f>IFERROR(100/'Skjema total MA'!C133*C133,0)</f>
        <v>0</v>
      </c>
      <c r="F133" s="212">
        <v>0</v>
      </c>
      <c r="G133" s="283">
        <v>0</v>
      </c>
      <c r="H133" s="599" t="str">
        <f t="shared" si="17"/>
        <v xml:space="preserve">    ---- </v>
      </c>
      <c r="I133" s="24">
        <f>IFERROR(100/'Skjema total MA'!F133*G133,0)</f>
        <v>0</v>
      </c>
      <c r="J133" s="282">
        <f t="shared" si="18"/>
        <v>0</v>
      </c>
      <c r="K133" s="282">
        <f t="shared" si="18"/>
        <v>0</v>
      </c>
      <c r="L133" s="596" t="str">
        <f t="shared" si="19"/>
        <v xml:space="preserve">    ---- </v>
      </c>
      <c r="M133" s="11">
        <f>IFERROR(100/'Skjema total MA'!I133*K133,0)</f>
        <v>0</v>
      </c>
      <c r="N133" s="146"/>
      <c r="O133" s="146"/>
    </row>
    <row r="134" spans="1:15" s="3" customFormat="1" ht="15.75" x14ac:dyDescent="0.2">
      <c r="A134" s="13" t="s">
        <v>395</v>
      </c>
      <c r="B134" s="212">
        <v>0</v>
      </c>
      <c r="C134" s="283">
        <v>0</v>
      </c>
      <c r="D134" s="169" t="str">
        <f t="shared" si="16"/>
        <v xml:space="preserve">    ---- </v>
      </c>
      <c r="E134" s="11">
        <f>IFERROR(100/'Skjema total MA'!C134*C134,0)</f>
        <v>0</v>
      </c>
      <c r="F134" s="212">
        <v>0</v>
      </c>
      <c r="G134" s="283">
        <v>0</v>
      </c>
      <c r="H134" s="599" t="str">
        <f t="shared" si="17"/>
        <v xml:space="preserve">    ---- </v>
      </c>
      <c r="I134" s="24">
        <f>IFERROR(100/'Skjema total MA'!F134*G134,0)</f>
        <v>0</v>
      </c>
      <c r="J134" s="282">
        <f t="shared" si="18"/>
        <v>0</v>
      </c>
      <c r="K134" s="282">
        <f t="shared" si="18"/>
        <v>0</v>
      </c>
      <c r="L134" s="596" t="str">
        <f t="shared" si="19"/>
        <v xml:space="preserve">    ---- </v>
      </c>
      <c r="M134" s="11">
        <f>IFERROR(100/'Skjema total MA'!I134*K134,0)</f>
        <v>0</v>
      </c>
      <c r="N134" s="146"/>
      <c r="O134" s="146"/>
    </row>
    <row r="135" spans="1:15" s="3" customFormat="1" ht="15.75" x14ac:dyDescent="0.2">
      <c r="A135" s="41" t="s">
        <v>396</v>
      </c>
      <c r="B135" s="253">
        <v>0</v>
      </c>
      <c r="C135" s="289">
        <v>0</v>
      </c>
      <c r="D135" s="167" t="str">
        <f t="shared" si="16"/>
        <v xml:space="preserve">    ---- </v>
      </c>
      <c r="E135" s="9">
        <f>IFERROR(100/'Skjema total MA'!C135*C135,0)</f>
        <v>0</v>
      </c>
      <c r="F135" s="253">
        <v>0</v>
      </c>
      <c r="G135" s="289">
        <v>0</v>
      </c>
      <c r="H135" s="600" t="str">
        <f t="shared" si="17"/>
        <v xml:space="preserve">    ---- </v>
      </c>
      <c r="I135" s="36">
        <f>IFERROR(100/'Skjema total MA'!F135*G135,0)</f>
        <v>0</v>
      </c>
      <c r="J135" s="288">
        <f t="shared" si="18"/>
        <v>0</v>
      </c>
      <c r="K135" s="288">
        <f t="shared" si="18"/>
        <v>0</v>
      </c>
      <c r="L135" s="597" t="str">
        <f t="shared" si="19"/>
        <v xml:space="preserve">    ---- </v>
      </c>
      <c r="M135" s="36">
        <f>IFERROR(100/'Skjema total MA'!I135*K135,0)</f>
        <v>0</v>
      </c>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299" priority="182">
      <formula>kvartal &lt; 4</formula>
    </cfRule>
  </conditionalFormatting>
  <conditionalFormatting sqref="B29">
    <cfRule type="expression" dxfId="1298" priority="180">
      <formula>kvartal &lt; 4</formula>
    </cfRule>
  </conditionalFormatting>
  <conditionalFormatting sqref="B30">
    <cfRule type="expression" dxfId="1297" priority="179">
      <formula>kvartal &lt; 4</formula>
    </cfRule>
  </conditionalFormatting>
  <conditionalFormatting sqref="B31">
    <cfRule type="expression" dxfId="1296" priority="178">
      <formula>kvartal &lt; 4</formula>
    </cfRule>
  </conditionalFormatting>
  <conditionalFormatting sqref="C29">
    <cfRule type="expression" dxfId="1295" priority="177">
      <formula>kvartal &lt; 4</formula>
    </cfRule>
  </conditionalFormatting>
  <conditionalFormatting sqref="C30">
    <cfRule type="expression" dxfId="1294" priority="176">
      <formula>kvartal &lt; 4</formula>
    </cfRule>
  </conditionalFormatting>
  <conditionalFormatting sqref="C31">
    <cfRule type="expression" dxfId="1293" priority="175">
      <formula>kvartal &lt; 4</formula>
    </cfRule>
  </conditionalFormatting>
  <conditionalFormatting sqref="B23:C25">
    <cfRule type="expression" dxfId="1292" priority="174">
      <formula>kvartal &lt; 4</formula>
    </cfRule>
  </conditionalFormatting>
  <conditionalFormatting sqref="F23:G25">
    <cfRule type="expression" dxfId="1291" priority="170">
      <formula>kvartal &lt; 4</formula>
    </cfRule>
  </conditionalFormatting>
  <conditionalFormatting sqref="F29">
    <cfRule type="expression" dxfId="1290" priority="163">
      <formula>kvartal &lt; 4</formula>
    </cfRule>
  </conditionalFormatting>
  <conditionalFormatting sqref="F30">
    <cfRule type="expression" dxfId="1289" priority="162">
      <formula>kvartal &lt; 4</formula>
    </cfRule>
  </conditionalFormatting>
  <conditionalFormatting sqref="F31">
    <cfRule type="expression" dxfId="1288" priority="161">
      <formula>kvartal &lt; 4</formula>
    </cfRule>
  </conditionalFormatting>
  <conditionalFormatting sqref="G29">
    <cfRule type="expression" dxfId="1287" priority="160">
      <formula>kvartal &lt; 4</formula>
    </cfRule>
  </conditionalFormatting>
  <conditionalFormatting sqref="G30">
    <cfRule type="expression" dxfId="1286" priority="159">
      <formula>kvartal &lt; 4</formula>
    </cfRule>
  </conditionalFormatting>
  <conditionalFormatting sqref="G31">
    <cfRule type="expression" dxfId="1285" priority="158">
      <formula>kvartal &lt; 4</formula>
    </cfRule>
  </conditionalFormatting>
  <conditionalFormatting sqref="B26">
    <cfRule type="expression" dxfId="1284" priority="157">
      <formula>kvartal &lt; 4</formula>
    </cfRule>
  </conditionalFormatting>
  <conditionalFormatting sqref="C26">
    <cfRule type="expression" dxfId="1283" priority="156">
      <formula>kvartal &lt; 4</formula>
    </cfRule>
  </conditionalFormatting>
  <conditionalFormatting sqref="F26">
    <cfRule type="expression" dxfId="1282" priority="155">
      <formula>kvartal &lt; 4</formula>
    </cfRule>
  </conditionalFormatting>
  <conditionalFormatting sqref="G26">
    <cfRule type="expression" dxfId="1281" priority="154">
      <formula>kvartal &lt; 4</formula>
    </cfRule>
  </conditionalFormatting>
  <conditionalFormatting sqref="J23:K26">
    <cfRule type="expression" dxfId="1280" priority="153">
      <formula>kvartal &lt; 4</formula>
    </cfRule>
  </conditionalFormatting>
  <conditionalFormatting sqref="J29:K31">
    <cfRule type="expression" dxfId="1279" priority="151">
      <formula>kvartal &lt; 4</formula>
    </cfRule>
  </conditionalFormatting>
  <conditionalFormatting sqref="B113">
    <cfRule type="expression" dxfId="1278" priority="126">
      <formula>kvartal &lt; 4</formula>
    </cfRule>
  </conditionalFormatting>
  <conditionalFormatting sqref="C113">
    <cfRule type="expression" dxfId="1277" priority="125">
      <formula>kvartal &lt; 4</formula>
    </cfRule>
  </conditionalFormatting>
  <conditionalFormatting sqref="B121">
    <cfRule type="expression" dxfId="1276" priority="124">
      <formula>kvartal &lt; 4</formula>
    </cfRule>
  </conditionalFormatting>
  <conditionalFormatting sqref="C121">
    <cfRule type="expression" dxfId="1275" priority="123">
      <formula>kvartal &lt; 4</formula>
    </cfRule>
  </conditionalFormatting>
  <conditionalFormatting sqref="F113">
    <cfRule type="expression" dxfId="1274" priority="108">
      <formula>kvartal &lt; 4</formula>
    </cfRule>
  </conditionalFormatting>
  <conditionalFormatting sqref="G113">
    <cfRule type="expression" dxfId="1273" priority="107">
      <formula>kvartal &lt; 4</formula>
    </cfRule>
  </conditionalFormatting>
  <conditionalFormatting sqref="F121:G121">
    <cfRule type="expression" dxfId="1272" priority="106">
      <formula>kvartal &lt; 4</formula>
    </cfRule>
  </conditionalFormatting>
  <conditionalFormatting sqref="J113:K113">
    <cfRule type="expression" dxfId="1271" priority="82">
      <formula>kvartal &lt; 4</formula>
    </cfRule>
  </conditionalFormatting>
  <conditionalFormatting sqref="J121:K121">
    <cfRule type="expression" dxfId="1270" priority="81">
      <formula>kvartal &lt; 4</formula>
    </cfRule>
  </conditionalFormatting>
  <conditionalFormatting sqref="A23:A25">
    <cfRule type="expression" dxfId="1269" priority="50">
      <formula>kvartal &lt; 4</formula>
    </cfRule>
  </conditionalFormatting>
  <conditionalFormatting sqref="A29:A31">
    <cfRule type="expression" dxfId="1268" priority="49">
      <formula>kvartal &lt; 4</formula>
    </cfRule>
  </conditionalFormatting>
  <conditionalFormatting sqref="A48:A50">
    <cfRule type="expression" dxfId="1267" priority="48">
      <formula>kvartal &lt; 4</formula>
    </cfRule>
  </conditionalFormatting>
  <conditionalFormatting sqref="A67:A72">
    <cfRule type="expression" dxfId="1266" priority="47">
      <formula>kvartal &lt; 4</formula>
    </cfRule>
  </conditionalFormatting>
  <conditionalFormatting sqref="A113">
    <cfRule type="expression" dxfId="1265" priority="46">
      <formula>kvartal &lt; 4</formula>
    </cfRule>
  </conditionalFormatting>
  <conditionalFormatting sqref="A121">
    <cfRule type="expression" dxfId="1264" priority="45">
      <formula>kvartal &lt; 4</formula>
    </cfRule>
  </conditionalFormatting>
  <conditionalFormatting sqref="A26">
    <cfRule type="expression" dxfId="1263" priority="44">
      <formula>kvartal &lt; 4</formula>
    </cfRule>
  </conditionalFormatting>
  <conditionalFormatting sqref="A78:A83">
    <cfRule type="expression" dxfId="1262" priority="43">
      <formula>kvartal &lt; 4</formula>
    </cfRule>
  </conditionalFormatting>
  <conditionalFormatting sqref="A88:A93">
    <cfRule type="expression" dxfId="1261" priority="42">
      <formula>kvartal &lt; 4</formula>
    </cfRule>
  </conditionalFormatting>
  <conditionalFormatting sqref="A99:A104">
    <cfRule type="expression" dxfId="1260" priority="41">
      <formula>kvartal &lt; 4</formula>
    </cfRule>
  </conditionalFormatting>
  <conditionalFormatting sqref="B67">
    <cfRule type="expression" dxfId="1259" priority="40">
      <formula>kvartal &lt; 4</formula>
    </cfRule>
  </conditionalFormatting>
  <conditionalFormatting sqref="C67">
    <cfRule type="expression" dxfId="1258" priority="39">
      <formula>kvartal &lt; 4</formula>
    </cfRule>
  </conditionalFormatting>
  <conditionalFormatting sqref="B70">
    <cfRule type="expression" dxfId="1257" priority="38">
      <formula>kvartal &lt; 4</formula>
    </cfRule>
  </conditionalFormatting>
  <conditionalFormatting sqref="C70">
    <cfRule type="expression" dxfId="1256" priority="37">
      <formula>kvartal &lt; 4</formula>
    </cfRule>
  </conditionalFormatting>
  <conditionalFormatting sqref="F68:G69">
    <cfRule type="expression" dxfId="1255" priority="36">
      <formula>kvartal &lt; 4</formula>
    </cfRule>
  </conditionalFormatting>
  <conditionalFormatting sqref="F71:G72">
    <cfRule type="expression" dxfId="1254" priority="35">
      <formula>kvartal &lt; 4</formula>
    </cfRule>
  </conditionalFormatting>
  <conditionalFormatting sqref="F67:G67">
    <cfRule type="expression" dxfId="1253" priority="34">
      <formula>kvartal &lt; 4</formula>
    </cfRule>
  </conditionalFormatting>
  <conditionalFormatting sqref="F70">
    <cfRule type="expression" dxfId="1252" priority="33">
      <formula>kvartal &lt; 4</formula>
    </cfRule>
  </conditionalFormatting>
  <conditionalFormatting sqref="G70">
    <cfRule type="expression" dxfId="1251" priority="32">
      <formula>kvartal &lt; 4</formula>
    </cfRule>
  </conditionalFormatting>
  <conditionalFormatting sqref="J67:K72">
    <cfRule type="expression" dxfId="1250" priority="31">
      <formula>kvartal &lt; 4</formula>
    </cfRule>
  </conditionalFormatting>
  <conditionalFormatting sqref="B78">
    <cfRule type="expression" dxfId="1249" priority="30">
      <formula>kvartal &lt; 4</formula>
    </cfRule>
  </conditionalFormatting>
  <conditionalFormatting sqref="C78">
    <cfRule type="expression" dxfId="1248" priority="29">
      <formula>kvartal &lt; 4</formula>
    </cfRule>
  </conditionalFormatting>
  <conditionalFormatting sqref="B81">
    <cfRule type="expression" dxfId="1247" priority="28">
      <formula>kvartal &lt; 4</formula>
    </cfRule>
  </conditionalFormatting>
  <conditionalFormatting sqref="C81">
    <cfRule type="expression" dxfId="1246" priority="27">
      <formula>kvartal &lt; 4</formula>
    </cfRule>
  </conditionalFormatting>
  <conditionalFormatting sqref="F79:G80">
    <cfRule type="expression" dxfId="1245" priority="26">
      <formula>kvartal &lt; 4</formula>
    </cfRule>
  </conditionalFormatting>
  <conditionalFormatting sqref="F82:G83">
    <cfRule type="expression" dxfId="1244" priority="25">
      <formula>kvartal &lt; 4</formula>
    </cfRule>
  </conditionalFormatting>
  <conditionalFormatting sqref="F78:G78">
    <cfRule type="expression" dxfId="1243" priority="24">
      <formula>kvartal &lt; 4</formula>
    </cfRule>
  </conditionalFormatting>
  <conditionalFormatting sqref="F81">
    <cfRule type="expression" dxfId="1242" priority="23">
      <formula>kvartal &lt; 4</formula>
    </cfRule>
  </conditionalFormatting>
  <conditionalFormatting sqref="G81">
    <cfRule type="expression" dxfId="1241" priority="22">
      <formula>kvartal &lt; 4</formula>
    </cfRule>
  </conditionalFormatting>
  <conditionalFormatting sqref="J78:K83">
    <cfRule type="expression" dxfId="1240" priority="21">
      <formula>kvartal &lt; 4</formula>
    </cfRule>
  </conditionalFormatting>
  <conditionalFormatting sqref="B88">
    <cfRule type="expression" dxfId="1239" priority="20">
      <formula>kvartal &lt; 4</formula>
    </cfRule>
  </conditionalFormatting>
  <conditionalFormatting sqref="C88">
    <cfRule type="expression" dxfId="1238" priority="19">
      <formula>kvartal &lt; 4</formula>
    </cfRule>
  </conditionalFormatting>
  <conditionalFormatting sqref="B91">
    <cfRule type="expression" dxfId="1237" priority="18">
      <formula>kvartal &lt; 4</formula>
    </cfRule>
  </conditionalFormatting>
  <conditionalFormatting sqref="C91">
    <cfRule type="expression" dxfId="1236" priority="17">
      <formula>kvartal &lt; 4</formula>
    </cfRule>
  </conditionalFormatting>
  <conditionalFormatting sqref="F89:G90">
    <cfRule type="expression" dxfId="1235" priority="16">
      <formula>kvartal &lt; 4</formula>
    </cfRule>
  </conditionalFormatting>
  <conditionalFormatting sqref="F92:G93">
    <cfRule type="expression" dxfId="1234" priority="15">
      <formula>kvartal &lt; 4</formula>
    </cfRule>
  </conditionalFormatting>
  <conditionalFormatting sqref="F88:G88">
    <cfRule type="expression" dxfId="1233" priority="14">
      <formula>kvartal &lt; 4</formula>
    </cfRule>
  </conditionalFormatting>
  <conditionalFormatting sqref="F91">
    <cfRule type="expression" dxfId="1232" priority="13">
      <formula>kvartal &lt; 4</formula>
    </cfRule>
  </conditionalFormatting>
  <conditionalFormatting sqref="G91">
    <cfRule type="expression" dxfId="1231" priority="12">
      <formula>kvartal &lt; 4</formula>
    </cfRule>
  </conditionalFormatting>
  <conditionalFormatting sqref="J88:K93">
    <cfRule type="expression" dxfId="1230" priority="11">
      <formula>kvartal &lt; 4</formula>
    </cfRule>
  </conditionalFormatting>
  <conditionalFormatting sqref="B99">
    <cfRule type="expression" dxfId="1229" priority="10">
      <formula>kvartal &lt; 4</formula>
    </cfRule>
  </conditionalFormatting>
  <conditionalFormatting sqref="C99">
    <cfRule type="expression" dxfId="1228" priority="9">
      <formula>kvartal &lt; 4</formula>
    </cfRule>
  </conditionalFormatting>
  <conditionalFormatting sqref="B102">
    <cfRule type="expression" dxfId="1227" priority="8">
      <formula>kvartal &lt; 4</formula>
    </cfRule>
  </conditionalFormatting>
  <conditionalFormatting sqref="C102">
    <cfRule type="expression" dxfId="1226" priority="7">
      <formula>kvartal &lt; 4</formula>
    </cfRule>
  </conditionalFormatting>
  <conditionalFormatting sqref="F100:G101">
    <cfRule type="expression" dxfId="1225" priority="6">
      <formula>kvartal &lt; 4</formula>
    </cfRule>
  </conditionalFormatting>
  <conditionalFormatting sqref="F103:G104">
    <cfRule type="expression" dxfId="1224" priority="5">
      <formula>kvartal &lt; 4</formula>
    </cfRule>
  </conditionalFormatting>
  <conditionalFormatting sqref="F99:G99">
    <cfRule type="expression" dxfId="1223" priority="4">
      <formula>kvartal &lt; 4</formula>
    </cfRule>
  </conditionalFormatting>
  <conditionalFormatting sqref="F102">
    <cfRule type="expression" dxfId="1222" priority="3">
      <formula>kvartal &lt; 4</formula>
    </cfRule>
  </conditionalFormatting>
  <conditionalFormatting sqref="G102">
    <cfRule type="expression" dxfId="1221" priority="2">
      <formula>kvartal &lt; 4</formula>
    </cfRule>
  </conditionalFormatting>
  <conditionalFormatting sqref="J99:K104">
    <cfRule type="expression" dxfId="1220" priority="1">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98</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v>11161</v>
      </c>
      <c r="C7" s="281">
        <v>11233</v>
      </c>
      <c r="D7" s="333">
        <f>IF(B7=0, "    ---- ", IF(ABS(ROUND(100/B7*C7-100,1))&lt;999,ROUND(100/B7*C7-100,1),IF(ROUND(100/B7*C7-100,1)&gt;999,999,-999)))</f>
        <v>0.6</v>
      </c>
      <c r="E7" s="11">
        <f>IFERROR(100/'Skjema total MA'!C7*C7,0)</f>
        <v>0.66837857881607154</v>
      </c>
      <c r="F7" s="280"/>
      <c r="G7" s="281"/>
      <c r="H7" s="333"/>
      <c r="I7" s="11"/>
      <c r="J7" s="282">
        <f t="shared" ref="J7:K10" si="0">SUM(B7,F7)</f>
        <v>11161</v>
      </c>
      <c r="K7" s="283">
        <f t="shared" si="0"/>
        <v>11233</v>
      </c>
      <c r="L7" s="595">
        <f>IF(J7=0, "    ---- ", IF(ABS(ROUND(100/J7*K7-100,1))&lt;999,ROUND(100/J7*K7-100,1),IF(ROUND(100/J7*K7-100,1)&gt;999,999,-999)))</f>
        <v>0.6</v>
      </c>
      <c r="M7" s="11">
        <f>IFERROR(100/'Skjema total MA'!I7*K7,0)</f>
        <v>0.27915156921289924</v>
      </c>
    </row>
    <row r="8" spans="1:15" ht="15.75" x14ac:dyDescent="0.2">
      <c r="A8" s="21" t="s">
        <v>26</v>
      </c>
      <c r="B8" s="258">
        <v>6170</v>
      </c>
      <c r="C8" s="259">
        <v>6817</v>
      </c>
      <c r="D8" s="164">
        <f t="shared" ref="D8:D10" si="1">IF(B8=0, "    ---- ", IF(ABS(ROUND(100/B8*C8-100,1))&lt;999,ROUND(100/B8*C8-100,1),IF(ROUND(100/B8*C8-100,1)&gt;999,999,-999)))</f>
        <v>10.5</v>
      </c>
      <c r="E8" s="27">
        <f>IFERROR(100/'Skjema total MA'!C8*C8,0)</f>
        <v>0.69436690670905254</v>
      </c>
      <c r="F8" s="629"/>
      <c r="G8" s="630"/>
      <c r="H8" s="164"/>
      <c r="I8" s="27"/>
      <c r="J8" s="210">
        <f t="shared" si="0"/>
        <v>6170</v>
      </c>
      <c r="K8" s="264">
        <f t="shared" si="0"/>
        <v>6817</v>
      </c>
      <c r="L8" s="231"/>
      <c r="M8" s="27">
        <f>IFERROR(100/'Skjema total MA'!I8*K8,0)</f>
        <v>0.69436690670905254</v>
      </c>
    </row>
    <row r="9" spans="1:15" ht="15.75" x14ac:dyDescent="0.2">
      <c r="A9" s="21" t="s">
        <v>25</v>
      </c>
      <c r="B9" s="258">
        <v>3608</v>
      </c>
      <c r="C9" s="259">
        <v>4177</v>
      </c>
      <c r="D9" s="164">
        <f t="shared" si="1"/>
        <v>15.8</v>
      </c>
      <c r="E9" s="27">
        <f>IFERROR(100/'Skjema total MA'!C9*C9,0)</f>
        <v>0.80921776265218615</v>
      </c>
      <c r="F9" s="629"/>
      <c r="G9" s="630"/>
      <c r="H9" s="164"/>
      <c r="I9" s="27"/>
      <c r="J9" s="210">
        <f t="shared" si="0"/>
        <v>3608</v>
      </c>
      <c r="K9" s="264">
        <f t="shared" si="0"/>
        <v>4177</v>
      </c>
      <c r="L9" s="231"/>
      <c r="M9" s="27">
        <f>IFERROR(100/'Skjema total MA'!I9*K9,0)</f>
        <v>0.80921776265218615</v>
      </c>
    </row>
    <row r="10" spans="1:15" ht="15.75" x14ac:dyDescent="0.2">
      <c r="A10" s="13" t="s">
        <v>370</v>
      </c>
      <c r="B10" s="284">
        <v>24583</v>
      </c>
      <c r="C10" s="285">
        <v>24799</v>
      </c>
      <c r="D10" s="169">
        <f t="shared" si="1"/>
        <v>0.9</v>
      </c>
      <c r="E10" s="11">
        <f>IFERROR(100/'Skjema total MA'!C10*C10,0)</f>
        <v>0.10460132669789296</v>
      </c>
      <c r="F10" s="284"/>
      <c r="G10" s="285"/>
      <c r="H10" s="169"/>
      <c r="I10" s="11"/>
      <c r="J10" s="282">
        <f t="shared" si="0"/>
        <v>24583</v>
      </c>
      <c r="K10" s="283">
        <f t="shared" si="0"/>
        <v>24799</v>
      </c>
      <c r="L10" s="596">
        <f t="shared" ref="L10" si="2">IF(J10=0, "    ---- ", IF(ABS(ROUND(100/J10*K10-100,1))&lt;999,ROUND(100/J10*K10-100,1),IF(ROUND(100/J10*K10-100,1)&gt;999,999,-999)))</f>
        <v>0.9</v>
      </c>
      <c r="M10" s="11">
        <f>IFERROR(100/'Skjema total MA'!I10*K10,0)</f>
        <v>4.1786772191035236E-2</v>
      </c>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v>51</v>
      </c>
      <c r="C22" s="291">
        <v>36</v>
      </c>
      <c r="D22" s="333">
        <f t="shared" ref="D22:D28" si="3">IF(B22=0, "    ---- ", IF(ABS(ROUND(100/B22*C22-100,1))&lt;999,ROUND(100/B22*C22-100,1),IF(ROUND(100/B22*C22-100,1)&gt;999,999,-999)))</f>
        <v>-29.4</v>
      </c>
      <c r="E22" s="11">
        <f>IFERROR(100/'Skjema total MA'!C22*C22,0)</f>
        <v>7.3760935537499229E-3</v>
      </c>
      <c r="F22" s="292"/>
      <c r="G22" s="291"/>
      <c r="H22" s="333"/>
      <c r="I22" s="11"/>
      <c r="J22" s="290">
        <f t="shared" ref="J22:K28" si="4">SUM(B22,F22)</f>
        <v>51</v>
      </c>
      <c r="K22" s="290">
        <f t="shared" si="4"/>
        <v>36</v>
      </c>
      <c r="L22" s="595">
        <f t="shared" ref="L22:L28" si="5">IF(J22=0, "    ---- ", IF(ABS(ROUND(100/J22*K22-100,1))&lt;999,ROUND(100/J22*K22-100,1),IF(ROUND(100/J22*K22-100,1)&gt;999,999,-999)))</f>
        <v>-29.4</v>
      </c>
      <c r="M22" s="24">
        <f>IFERROR(100/'Skjema total MA'!I22*K22,0)</f>
        <v>6.1674045984656724E-3</v>
      </c>
    </row>
    <row r="23" spans="1:15" ht="15.75" x14ac:dyDescent="0.2">
      <c r="A23" s="631" t="s">
        <v>373</v>
      </c>
      <c r="B23" s="629" t="s">
        <v>369</v>
      </c>
      <c r="C23" s="629" t="s">
        <v>369</v>
      </c>
      <c r="D23" s="164"/>
      <c r="E23" s="601"/>
      <c r="F23" s="629"/>
      <c r="G23" s="629"/>
      <c r="H23" s="164"/>
      <c r="I23" s="601"/>
      <c r="J23" s="629"/>
      <c r="K23" s="629"/>
      <c r="L23" s="164"/>
      <c r="M23" s="23"/>
    </row>
    <row r="24" spans="1:15" ht="15.75" x14ac:dyDescent="0.2">
      <c r="A24" s="631" t="s">
        <v>374</v>
      </c>
      <c r="B24" s="629" t="s">
        <v>369</v>
      </c>
      <c r="C24" s="629" t="s">
        <v>369</v>
      </c>
      <c r="D24" s="164"/>
      <c r="E24" s="601"/>
      <c r="F24" s="629"/>
      <c r="G24" s="629"/>
      <c r="H24" s="164"/>
      <c r="I24" s="601"/>
      <c r="J24" s="629"/>
      <c r="K24" s="629"/>
      <c r="L24" s="164"/>
      <c r="M24" s="23"/>
    </row>
    <row r="25" spans="1:15" ht="15.75" x14ac:dyDescent="0.2">
      <c r="A25" s="631" t="s">
        <v>375</v>
      </c>
      <c r="B25" s="629" t="s">
        <v>369</v>
      </c>
      <c r="C25" s="629" t="s">
        <v>369</v>
      </c>
      <c r="D25" s="164"/>
      <c r="E25" s="601"/>
      <c r="F25" s="629"/>
      <c r="G25" s="629"/>
      <c r="H25" s="164"/>
      <c r="I25" s="601"/>
      <c r="J25" s="629"/>
      <c r="K25" s="629"/>
      <c r="L25" s="164"/>
      <c r="M25" s="23"/>
    </row>
    <row r="26" spans="1:15" x14ac:dyDescent="0.2">
      <c r="A26" s="631" t="s">
        <v>11</v>
      </c>
      <c r="B26" s="629" t="s">
        <v>369</v>
      </c>
      <c r="C26" s="629" t="s">
        <v>369</v>
      </c>
      <c r="D26" s="164"/>
      <c r="E26" s="601"/>
      <c r="F26" s="629"/>
      <c r="G26" s="629"/>
      <c r="H26" s="164"/>
      <c r="I26" s="601"/>
      <c r="J26" s="629"/>
      <c r="K26" s="629"/>
      <c r="L26" s="164"/>
      <c r="M26" s="23"/>
    </row>
    <row r="27" spans="1:15" ht="15.75" x14ac:dyDescent="0.2">
      <c r="A27" s="49" t="s">
        <v>274</v>
      </c>
      <c r="B27" s="44">
        <v>51</v>
      </c>
      <c r="C27" s="264">
        <v>36</v>
      </c>
      <c r="D27" s="164">
        <f t="shared" si="3"/>
        <v>-29.4</v>
      </c>
      <c r="E27" s="27">
        <f>IFERROR(100/'Skjema total MA'!C27*C27,0)</f>
        <v>5.3779031366620357E-3</v>
      </c>
      <c r="F27" s="210"/>
      <c r="G27" s="264"/>
      <c r="H27" s="164"/>
      <c r="I27" s="27"/>
      <c r="J27" s="44">
        <f t="shared" si="4"/>
        <v>51</v>
      </c>
      <c r="K27" s="44">
        <f t="shared" si="4"/>
        <v>36</v>
      </c>
      <c r="L27" s="231">
        <f t="shared" si="5"/>
        <v>-29.4</v>
      </c>
      <c r="M27" s="23">
        <f>IFERROR(100/'Skjema total MA'!I27*K27,0)</f>
        <v>5.3779031366620357E-3</v>
      </c>
    </row>
    <row r="28" spans="1:15" s="3" customFormat="1" ht="15.75" x14ac:dyDescent="0.2">
      <c r="A28" s="13" t="s">
        <v>370</v>
      </c>
      <c r="B28" s="212">
        <v>2458</v>
      </c>
      <c r="C28" s="283">
        <v>2316</v>
      </c>
      <c r="D28" s="169">
        <f t="shared" si="3"/>
        <v>-5.8</v>
      </c>
      <c r="E28" s="11">
        <f>IFERROR(100/'Skjema total MA'!C28*C28,0)</f>
        <v>4.5459781435090761E-3</v>
      </c>
      <c r="F28" s="282"/>
      <c r="G28" s="283"/>
      <c r="H28" s="169"/>
      <c r="I28" s="11"/>
      <c r="J28" s="212">
        <f t="shared" si="4"/>
        <v>2458</v>
      </c>
      <c r="K28" s="212">
        <f t="shared" si="4"/>
        <v>2316</v>
      </c>
      <c r="L28" s="596">
        <f t="shared" si="5"/>
        <v>-5.8</v>
      </c>
      <c r="M28" s="24">
        <f>IFERROR(100/'Skjema total MA'!I28*K28,0)</f>
        <v>3.2893468916969891E-3</v>
      </c>
      <c r="N28" s="146"/>
      <c r="O28" s="146"/>
    </row>
    <row r="29" spans="1:15" s="3" customFormat="1" ht="15.75" x14ac:dyDescent="0.2">
      <c r="A29" s="631" t="s">
        <v>373</v>
      </c>
      <c r="B29" s="629" t="s">
        <v>369</v>
      </c>
      <c r="C29" s="629" t="s">
        <v>369</v>
      </c>
      <c r="D29" s="164"/>
      <c r="E29" s="601"/>
      <c r="F29" s="629"/>
      <c r="G29" s="629"/>
      <c r="H29" s="164"/>
      <c r="I29" s="601"/>
      <c r="J29" s="629"/>
      <c r="K29" s="629"/>
      <c r="L29" s="164"/>
      <c r="M29" s="23"/>
      <c r="N29" s="146"/>
      <c r="O29" s="146"/>
    </row>
    <row r="30" spans="1:15" s="3" customFormat="1" ht="15.75" x14ac:dyDescent="0.2">
      <c r="A30" s="631" t="s">
        <v>374</v>
      </c>
      <c r="B30" s="629" t="s">
        <v>369</v>
      </c>
      <c r="C30" s="629" t="s">
        <v>369</v>
      </c>
      <c r="D30" s="164"/>
      <c r="E30" s="601"/>
      <c r="F30" s="629"/>
      <c r="G30" s="629"/>
      <c r="H30" s="164"/>
      <c r="I30" s="601"/>
      <c r="J30" s="629"/>
      <c r="K30" s="629"/>
      <c r="L30" s="164"/>
      <c r="M30" s="23"/>
      <c r="N30" s="146"/>
      <c r="O30" s="146"/>
    </row>
    <row r="31" spans="1:15" ht="15.75" x14ac:dyDescent="0.2">
      <c r="A31" s="631" t="s">
        <v>375</v>
      </c>
      <c r="B31" s="629" t="s">
        <v>369</v>
      </c>
      <c r="C31" s="629" t="s">
        <v>369</v>
      </c>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c r="C45" s="285"/>
      <c r="D45" s="595"/>
      <c r="E45" s="11"/>
      <c r="F45" s="143"/>
      <c r="G45" s="33"/>
      <c r="H45" s="157"/>
      <c r="I45" s="157"/>
      <c r="J45" s="37"/>
      <c r="K45" s="37"/>
      <c r="L45" s="157"/>
      <c r="M45" s="157"/>
      <c r="N45" s="146"/>
      <c r="O45" s="146"/>
    </row>
    <row r="46" spans="1:15" s="3" customFormat="1" ht="15.75" x14ac:dyDescent="0.2">
      <c r="A46" s="38" t="s">
        <v>379</v>
      </c>
      <c r="B46" s="258"/>
      <c r="C46" s="259"/>
      <c r="D46" s="231"/>
      <c r="E46" s="27"/>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219" priority="193">
      <formula>kvartal &lt; 4</formula>
    </cfRule>
  </conditionalFormatting>
  <conditionalFormatting sqref="B29">
    <cfRule type="expression" dxfId="1218" priority="191">
      <formula>kvartal &lt; 4</formula>
    </cfRule>
  </conditionalFormatting>
  <conditionalFormatting sqref="B30">
    <cfRule type="expression" dxfId="1217" priority="190">
      <formula>kvartal &lt; 4</formula>
    </cfRule>
  </conditionalFormatting>
  <conditionalFormatting sqref="B31">
    <cfRule type="expression" dxfId="1216" priority="189">
      <formula>kvartal &lt; 4</formula>
    </cfRule>
  </conditionalFormatting>
  <conditionalFormatting sqref="C29">
    <cfRule type="expression" dxfId="1215" priority="188">
      <formula>kvartal &lt; 4</formula>
    </cfRule>
  </conditionalFormatting>
  <conditionalFormatting sqref="C30">
    <cfRule type="expression" dxfId="1214" priority="187">
      <formula>kvartal &lt; 4</formula>
    </cfRule>
  </conditionalFormatting>
  <conditionalFormatting sqref="C31">
    <cfRule type="expression" dxfId="1213" priority="186">
      <formula>kvartal &lt; 4</formula>
    </cfRule>
  </conditionalFormatting>
  <conditionalFormatting sqref="B23:C25">
    <cfRule type="expression" dxfId="1212" priority="185">
      <formula>kvartal &lt; 4</formula>
    </cfRule>
  </conditionalFormatting>
  <conditionalFormatting sqref="F23:G25">
    <cfRule type="expression" dxfId="1211" priority="181">
      <formula>kvartal &lt; 4</formula>
    </cfRule>
  </conditionalFormatting>
  <conditionalFormatting sqref="F29">
    <cfRule type="expression" dxfId="1210" priority="174">
      <formula>kvartal &lt; 4</formula>
    </cfRule>
  </conditionalFormatting>
  <conditionalFormatting sqref="F30">
    <cfRule type="expression" dxfId="1209" priority="173">
      <formula>kvartal &lt; 4</formula>
    </cfRule>
  </conditionalFormatting>
  <conditionalFormatting sqref="F31">
    <cfRule type="expression" dxfId="1208" priority="172">
      <formula>kvartal &lt; 4</formula>
    </cfRule>
  </conditionalFormatting>
  <conditionalFormatting sqref="G29">
    <cfRule type="expression" dxfId="1207" priority="171">
      <formula>kvartal &lt; 4</formula>
    </cfRule>
  </conditionalFormatting>
  <conditionalFormatting sqref="G30">
    <cfRule type="expression" dxfId="1206" priority="170">
      <formula>kvartal &lt; 4</formula>
    </cfRule>
  </conditionalFormatting>
  <conditionalFormatting sqref="G31">
    <cfRule type="expression" dxfId="1205" priority="169">
      <formula>kvartal &lt; 4</formula>
    </cfRule>
  </conditionalFormatting>
  <conditionalFormatting sqref="B26">
    <cfRule type="expression" dxfId="1204" priority="168">
      <formula>kvartal &lt; 4</formula>
    </cfRule>
  </conditionalFormatting>
  <conditionalFormatting sqref="C26">
    <cfRule type="expression" dxfId="1203" priority="167">
      <formula>kvartal &lt; 4</formula>
    </cfRule>
  </conditionalFormatting>
  <conditionalFormatting sqref="F26">
    <cfRule type="expression" dxfId="1202" priority="166">
      <formula>kvartal &lt; 4</formula>
    </cfRule>
  </conditionalFormatting>
  <conditionalFormatting sqref="G26">
    <cfRule type="expression" dxfId="1201" priority="165">
      <formula>kvartal &lt; 4</formula>
    </cfRule>
  </conditionalFormatting>
  <conditionalFormatting sqref="J23:K26">
    <cfRule type="expression" dxfId="1200" priority="164">
      <formula>kvartal &lt; 4</formula>
    </cfRule>
  </conditionalFormatting>
  <conditionalFormatting sqref="J29:K31">
    <cfRule type="expression" dxfId="1199" priority="162">
      <formula>kvartal &lt; 4</formula>
    </cfRule>
  </conditionalFormatting>
  <conditionalFormatting sqref="A23:A25">
    <cfRule type="expression" dxfId="1198" priority="61">
      <formula>kvartal &lt; 4</formula>
    </cfRule>
  </conditionalFormatting>
  <conditionalFormatting sqref="A29:A31">
    <cfRule type="expression" dxfId="1197" priority="60">
      <formula>kvartal &lt; 4</formula>
    </cfRule>
  </conditionalFormatting>
  <conditionalFormatting sqref="A48:A50">
    <cfRule type="expression" dxfId="1196" priority="59">
      <formula>kvartal &lt; 4</formula>
    </cfRule>
  </conditionalFormatting>
  <conditionalFormatting sqref="A67:A72">
    <cfRule type="expression" dxfId="1195" priority="58">
      <formula>kvartal &lt; 4</formula>
    </cfRule>
  </conditionalFormatting>
  <conditionalFormatting sqref="A113">
    <cfRule type="expression" dxfId="1194" priority="57">
      <formula>kvartal &lt; 4</formula>
    </cfRule>
  </conditionalFormatting>
  <conditionalFormatting sqref="A121">
    <cfRule type="expression" dxfId="1193" priority="56">
      <formula>kvartal &lt; 4</formula>
    </cfRule>
  </conditionalFormatting>
  <conditionalFormatting sqref="A26">
    <cfRule type="expression" dxfId="1192" priority="55">
      <formula>kvartal &lt; 4</formula>
    </cfRule>
  </conditionalFormatting>
  <conditionalFormatting sqref="A78:A83">
    <cfRule type="expression" dxfId="1191" priority="54">
      <formula>kvartal &lt; 4</formula>
    </cfRule>
  </conditionalFormatting>
  <conditionalFormatting sqref="A88:A93">
    <cfRule type="expression" dxfId="1190" priority="53">
      <formula>kvartal &lt; 4</formula>
    </cfRule>
  </conditionalFormatting>
  <conditionalFormatting sqref="A99:A104">
    <cfRule type="expression" dxfId="1189" priority="52">
      <formula>kvartal &lt; 4</formula>
    </cfRule>
  </conditionalFormatting>
  <conditionalFormatting sqref="B67">
    <cfRule type="expression" dxfId="1188" priority="51">
      <formula>kvartal &lt; 4</formula>
    </cfRule>
  </conditionalFormatting>
  <conditionalFormatting sqref="C67">
    <cfRule type="expression" dxfId="1187" priority="50">
      <formula>kvartal &lt; 4</formula>
    </cfRule>
  </conditionalFormatting>
  <conditionalFormatting sqref="B70">
    <cfRule type="expression" dxfId="1186" priority="49">
      <formula>kvartal &lt; 4</formula>
    </cfRule>
  </conditionalFormatting>
  <conditionalFormatting sqref="C70">
    <cfRule type="expression" dxfId="1185" priority="48">
      <formula>kvartal &lt; 4</formula>
    </cfRule>
  </conditionalFormatting>
  <conditionalFormatting sqref="B78">
    <cfRule type="expression" dxfId="1184" priority="47">
      <formula>kvartal &lt; 4</formula>
    </cfRule>
  </conditionalFormatting>
  <conditionalFormatting sqref="C78">
    <cfRule type="expression" dxfId="1183" priority="46">
      <formula>kvartal &lt; 4</formula>
    </cfRule>
  </conditionalFormatting>
  <conditionalFormatting sqref="B81">
    <cfRule type="expression" dxfId="1182" priority="45">
      <formula>kvartal &lt; 4</formula>
    </cfRule>
  </conditionalFormatting>
  <conditionalFormatting sqref="C81">
    <cfRule type="expression" dxfId="1181" priority="44">
      <formula>kvartal &lt; 4</formula>
    </cfRule>
  </conditionalFormatting>
  <conditionalFormatting sqref="B88">
    <cfRule type="expression" dxfId="1180" priority="43">
      <formula>kvartal &lt; 4</formula>
    </cfRule>
  </conditionalFormatting>
  <conditionalFormatting sqref="C88">
    <cfRule type="expression" dxfId="1179" priority="42">
      <formula>kvartal &lt; 4</formula>
    </cfRule>
  </conditionalFormatting>
  <conditionalFormatting sqref="B91">
    <cfRule type="expression" dxfId="1178" priority="41">
      <formula>kvartal &lt; 4</formula>
    </cfRule>
  </conditionalFormatting>
  <conditionalFormatting sqref="C91">
    <cfRule type="expression" dxfId="1177" priority="40">
      <formula>kvartal &lt; 4</formula>
    </cfRule>
  </conditionalFormatting>
  <conditionalFormatting sqref="B99">
    <cfRule type="expression" dxfId="1176" priority="39">
      <formula>kvartal &lt; 4</formula>
    </cfRule>
  </conditionalFormatting>
  <conditionalFormatting sqref="C99">
    <cfRule type="expression" dxfId="1175" priority="38">
      <formula>kvartal &lt; 4</formula>
    </cfRule>
  </conditionalFormatting>
  <conditionalFormatting sqref="B102">
    <cfRule type="expression" dxfId="1174" priority="37">
      <formula>kvartal &lt; 4</formula>
    </cfRule>
  </conditionalFormatting>
  <conditionalFormatting sqref="C102">
    <cfRule type="expression" dxfId="1173" priority="36">
      <formula>kvartal &lt; 4</formula>
    </cfRule>
  </conditionalFormatting>
  <conditionalFormatting sqref="B113">
    <cfRule type="expression" dxfId="1172" priority="35">
      <formula>kvartal &lt; 4</formula>
    </cfRule>
  </conditionalFormatting>
  <conditionalFormatting sqref="C113">
    <cfRule type="expression" dxfId="1171" priority="34">
      <formula>kvartal &lt; 4</formula>
    </cfRule>
  </conditionalFormatting>
  <conditionalFormatting sqref="B121">
    <cfRule type="expression" dxfId="1170" priority="33">
      <formula>kvartal &lt; 4</formula>
    </cfRule>
  </conditionalFormatting>
  <conditionalFormatting sqref="C121">
    <cfRule type="expression" dxfId="1169" priority="32">
      <formula>kvartal &lt; 4</formula>
    </cfRule>
  </conditionalFormatting>
  <conditionalFormatting sqref="F68">
    <cfRule type="expression" dxfId="1168" priority="31">
      <formula>kvartal &lt; 4</formula>
    </cfRule>
  </conditionalFormatting>
  <conditionalFormatting sqref="G68">
    <cfRule type="expression" dxfId="1167" priority="30">
      <formula>kvartal &lt; 4</formula>
    </cfRule>
  </conditionalFormatting>
  <conditionalFormatting sqref="F69:G69">
    <cfRule type="expression" dxfId="1166" priority="29">
      <formula>kvartal &lt; 4</formula>
    </cfRule>
  </conditionalFormatting>
  <conditionalFormatting sqref="F71:G72">
    <cfRule type="expression" dxfId="1165" priority="28">
      <formula>kvartal &lt; 4</formula>
    </cfRule>
  </conditionalFormatting>
  <conditionalFormatting sqref="F79:G80">
    <cfRule type="expression" dxfId="1164" priority="27">
      <formula>kvartal &lt; 4</formula>
    </cfRule>
  </conditionalFormatting>
  <conditionalFormatting sqref="F82:G83">
    <cfRule type="expression" dxfId="1163" priority="26">
      <formula>kvartal &lt; 4</formula>
    </cfRule>
  </conditionalFormatting>
  <conditionalFormatting sqref="F89:G90">
    <cfRule type="expression" dxfId="1162" priority="25">
      <formula>kvartal &lt; 4</formula>
    </cfRule>
  </conditionalFormatting>
  <conditionalFormatting sqref="F92:G93">
    <cfRule type="expression" dxfId="1161" priority="24">
      <formula>kvartal &lt; 4</formula>
    </cfRule>
  </conditionalFormatting>
  <conditionalFormatting sqref="F100:G101">
    <cfRule type="expression" dxfId="1160" priority="23">
      <formula>kvartal &lt; 4</formula>
    </cfRule>
  </conditionalFormatting>
  <conditionalFormatting sqref="F103:G104">
    <cfRule type="expression" dxfId="1159" priority="22">
      <formula>kvartal &lt; 4</formula>
    </cfRule>
  </conditionalFormatting>
  <conditionalFormatting sqref="F113">
    <cfRule type="expression" dxfId="1158" priority="21">
      <formula>kvartal &lt; 4</formula>
    </cfRule>
  </conditionalFormatting>
  <conditionalFormatting sqref="G113">
    <cfRule type="expression" dxfId="1157" priority="20">
      <formula>kvartal &lt; 4</formula>
    </cfRule>
  </conditionalFormatting>
  <conditionalFormatting sqref="F121:G121">
    <cfRule type="expression" dxfId="1156" priority="19">
      <formula>kvartal &lt; 4</formula>
    </cfRule>
  </conditionalFormatting>
  <conditionalFormatting sqref="F67:G67">
    <cfRule type="expression" dxfId="1155" priority="18">
      <formula>kvartal &lt; 4</formula>
    </cfRule>
  </conditionalFormatting>
  <conditionalFormatting sqref="F70:G70">
    <cfRule type="expression" dxfId="1154" priority="17">
      <formula>kvartal &lt; 4</formula>
    </cfRule>
  </conditionalFormatting>
  <conditionalFormatting sqref="F78:G78">
    <cfRule type="expression" dxfId="1153" priority="16">
      <formula>kvartal &lt; 4</formula>
    </cfRule>
  </conditionalFormatting>
  <conditionalFormatting sqref="F81:G81">
    <cfRule type="expression" dxfId="1152" priority="15">
      <formula>kvartal &lt; 4</formula>
    </cfRule>
  </conditionalFormatting>
  <conditionalFormatting sqref="F88:G88">
    <cfRule type="expression" dxfId="1151" priority="14">
      <formula>kvartal &lt; 4</formula>
    </cfRule>
  </conditionalFormatting>
  <conditionalFormatting sqref="F91">
    <cfRule type="expression" dxfId="1150" priority="13">
      <formula>kvartal &lt; 4</formula>
    </cfRule>
  </conditionalFormatting>
  <conditionalFormatting sqref="G91">
    <cfRule type="expression" dxfId="1149" priority="12">
      <formula>kvartal &lt; 4</formula>
    </cfRule>
  </conditionalFormatting>
  <conditionalFormatting sqref="F99">
    <cfRule type="expression" dxfId="1148" priority="11">
      <formula>kvartal &lt; 4</formula>
    </cfRule>
  </conditionalFormatting>
  <conditionalFormatting sqref="G99">
    <cfRule type="expression" dxfId="1147" priority="10">
      <formula>kvartal &lt; 4</formula>
    </cfRule>
  </conditionalFormatting>
  <conditionalFormatting sqref="G102">
    <cfRule type="expression" dxfId="1146" priority="9">
      <formula>kvartal &lt; 4</formula>
    </cfRule>
  </conditionalFormatting>
  <conditionalFormatting sqref="F102">
    <cfRule type="expression" dxfId="1145" priority="8">
      <formula>kvartal &lt; 4</formula>
    </cfRule>
  </conditionalFormatting>
  <conditionalFormatting sqref="J67:K71">
    <cfRule type="expression" dxfId="1144" priority="7">
      <formula>kvartal &lt; 4</formula>
    </cfRule>
  </conditionalFormatting>
  <conditionalFormatting sqref="J72:K72">
    <cfRule type="expression" dxfId="1143" priority="6">
      <formula>kvartal &lt; 4</formula>
    </cfRule>
  </conditionalFormatting>
  <conditionalFormatting sqref="J78:K83">
    <cfRule type="expression" dxfId="1142" priority="5">
      <formula>kvartal &lt; 4</formula>
    </cfRule>
  </conditionalFormatting>
  <conditionalFormatting sqref="J88:K93">
    <cfRule type="expression" dxfId="1141" priority="4">
      <formula>kvartal &lt; 4</formula>
    </cfRule>
  </conditionalFormatting>
  <conditionalFormatting sqref="J99:K104">
    <cfRule type="expression" dxfId="1140" priority="3">
      <formula>kvartal &lt; 4</formula>
    </cfRule>
  </conditionalFormatting>
  <conditionalFormatting sqref="J113:K113">
    <cfRule type="expression" dxfId="1139" priority="2">
      <formula>kvartal &lt; 4</formula>
    </cfRule>
  </conditionalFormatting>
  <conditionalFormatting sqref="J121:K121">
    <cfRule type="expression" dxfId="1138" priority="1">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142</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v>84063</v>
      </c>
      <c r="C7" s="281">
        <v>94625.430999999997</v>
      </c>
      <c r="D7" s="333">
        <f>IF(B7=0, "    ---- ", IF(ABS(ROUND(100/B7*C7-100,1))&lt;999,ROUND(100/B7*C7-100,1),IF(ROUND(100/B7*C7-100,1)&gt;999,999,-999)))</f>
        <v>12.6</v>
      </c>
      <c r="E7" s="11">
        <f>IFERROR(100/'Skjema total MA'!C7*C7,0)</f>
        <v>5.6303401666196242</v>
      </c>
      <c r="F7" s="280"/>
      <c r="G7" s="281"/>
      <c r="H7" s="333"/>
      <c r="I7" s="11"/>
      <c r="J7" s="282">
        <f t="shared" ref="J7:K9" si="0">SUM(B7,F7)</f>
        <v>84063</v>
      </c>
      <c r="K7" s="283">
        <f t="shared" si="0"/>
        <v>94625.430999999997</v>
      </c>
      <c r="L7" s="595">
        <f>IF(J7=0, "    ---- ", IF(ABS(ROUND(100/J7*K7-100,1))&lt;999,ROUND(100/J7*K7-100,1),IF(ROUND(100/J7*K7-100,1)&gt;999,999,-999)))</f>
        <v>12.6</v>
      </c>
      <c r="M7" s="11">
        <f>IFERROR(100/'Skjema total MA'!I7*K7,0)</f>
        <v>2.3515389968037854</v>
      </c>
    </row>
    <row r="8" spans="1:15" ht="15.75" x14ac:dyDescent="0.2">
      <c r="A8" s="21" t="s">
        <v>26</v>
      </c>
      <c r="B8" s="258">
        <v>49595</v>
      </c>
      <c r="C8" s="259">
        <v>59275.837</v>
      </c>
      <c r="D8" s="164">
        <f t="shared" ref="D8:D9" si="1">IF(B8=0, "    ---- ", IF(ABS(ROUND(100/B8*C8-100,1))&lt;999,ROUND(100/B8*C8-100,1),IF(ROUND(100/B8*C8-100,1)&gt;999,999,-999)))</f>
        <v>19.5</v>
      </c>
      <c r="E8" s="27">
        <f>IFERROR(100/'Skjema total MA'!C8*C8,0)</f>
        <v>6.037726210984304</v>
      </c>
      <c r="F8" s="629"/>
      <c r="G8" s="630"/>
      <c r="H8" s="164"/>
      <c r="I8" s="27"/>
      <c r="J8" s="210">
        <f t="shared" si="0"/>
        <v>49595</v>
      </c>
      <c r="K8" s="264">
        <f t="shared" si="0"/>
        <v>59275.837</v>
      </c>
      <c r="L8" s="231"/>
      <c r="M8" s="27">
        <f>IFERROR(100/'Skjema total MA'!I8*K8,0)</f>
        <v>6.037726210984304</v>
      </c>
    </row>
    <row r="9" spans="1:15" ht="15.75" x14ac:dyDescent="0.2">
      <c r="A9" s="21" t="s">
        <v>25</v>
      </c>
      <c r="B9" s="258">
        <v>34468</v>
      </c>
      <c r="C9" s="259">
        <v>35349.593999999997</v>
      </c>
      <c r="D9" s="164">
        <f t="shared" si="1"/>
        <v>2.6</v>
      </c>
      <c r="E9" s="27">
        <f>IFERROR(100/'Skjema total MA'!C9*C9,0)</f>
        <v>6.84834076306994</v>
      </c>
      <c r="F9" s="629"/>
      <c r="G9" s="630"/>
      <c r="H9" s="164"/>
      <c r="I9" s="27"/>
      <c r="J9" s="210">
        <f t="shared" si="0"/>
        <v>34468</v>
      </c>
      <c r="K9" s="264">
        <f t="shared" si="0"/>
        <v>35349.593999999997</v>
      </c>
      <c r="L9" s="231"/>
      <c r="M9" s="27">
        <f>IFERROR(100/'Skjema total MA'!I9*K9,0)</f>
        <v>6.84834076306994</v>
      </c>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t="s">
        <v>369</v>
      </c>
      <c r="C23" s="629" t="s">
        <v>369</v>
      </c>
      <c r="D23" s="164"/>
      <c r="E23" s="601"/>
      <c r="F23" s="629"/>
      <c r="G23" s="629"/>
      <c r="H23" s="164"/>
      <c r="I23" s="601"/>
      <c r="J23" s="629"/>
      <c r="K23" s="629"/>
      <c r="L23" s="164"/>
      <c r="M23" s="23"/>
    </row>
    <row r="24" spans="1:15" ht="15.75" x14ac:dyDescent="0.2">
      <c r="A24" s="631" t="s">
        <v>374</v>
      </c>
      <c r="B24" s="629" t="s">
        <v>369</v>
      </c>
      <c r="C24" s="629" t="s">
        <v>369</v>
      </c>
      <c r="D24" s="164"/>
      <c r="E24" s="601"/>
      <c r="F24" s="629"/>
      <c r="G24" s="629"/>
      <c r="H24" s="164"/>
      <c r="I24" s="601"/>
      <c r="J24" s="629"/>
      <c r="K24" s="629"/>
      <c r="L24" s="164"/>
      <c r="M24" s="23"/>
    </row>
    <row r="25" spans="1:15" ht="15.75" x14ac:dyDescent="0.2">
      <c r="A25" s="631" t="s">
        <v>375</v>
      </c>
      <c r="B25" s="629" t="s">
        <v>369</v>
      </c>
      <c r="C25" s="629" t="s">
        <v>369</v>
      </c>
      <c r="D25" s="164"/>
      <c r="E25" s="601"/>
      <c r="F25" s="629"/>
      <c r="G25" s="629"/>
      <c r="H25" s="164"/>
      <c r="I25" s="601"/>
      <c r="J25" s="629"/>
      <c r="K25" s="629"/>
      <c r="L25" s="164"/>
      <c r="M25" s="23"/>
    </row>
    <row r="26" spans="1:15" x14ac:dyDescent="0.2">
      <c r="A26" s="631" t="s">
        <v>11</v>
      </c>
      <c r="B26" s="629" t="s">
        <v>369</v>
      </c>
      <c r="C26" s="629" t="s">
        <v>369</v>
      </c>
      <c r="D26" s="164"/>
      <c r="E26" s="601"/>
      <c r="F26" s="629"/>
      <c r="G26" s="629"/>
      <c r="H26" s="164"/>
      <c r="I26" s="601"/>
      <c r="J26" s="629"/>
      <c r="K26" s="629"/>
      <c r="L26" s="164"/>
      <c r="M26" s="23"/>
    </row>
    <row r="27" spans="1:15" ht="15.75" x14ac:dyDescent="0.2">
      <c r="A27" s="49" t="s">
        <v>274</v>
      </c>
      <c r="B27" s="44">
        <v>27209</v>
      </c>
      <c r="C27" s="264">
        <v>34174.771000000001</v>
      </c>
      <c r="D27" s="164">
        <f t="shared" ref="D27" si="2">IF(B27=0, "    ---- ", IF(ABS(ROUND(100/B27*C27-100,1))&lt;999,ROUND(100/B27*C27-100,1),IF(ROUND(100/B27*C27-100,1)&gt;999,999,-999)))</f>
        <v>25.6</v>
      </c>
      <c r="E27" s="27">
        <f>IFERROR(100/'Skjema total MA'!C27*C27,0)</f>
        <v>5.1052391154335215</v>
      </c>
      <c r="F27" s="210"/>
      <c r="G27" s="264"/>
      <c r="H27" s="164"/>
      <c r="I27" s="27"/>
      <c r="J27" s="44">
        <f t="shared" ref="J27:K27" si="3">SUM(B27,F27)</f>
        <v>27209</v>
      </c>
      <c r="K27" s="44">
        <f t="shared" si="3"/>
        <v>34174.771000000001</v>
      </c>
      <c r="L27" s="231">
        <f t="shared" ref="L27" si="4">IF(J27=0, "    ---- ", IF(ABS(ROUND(100/J27*K27-100,1))&lt;999,ROUND(100/J27*K27-100,1),IF(ROUND(100/J27*K27-100,1)&gt;999,999,-999)))</f>
        <v>25.6</v>
      </c>
      <c r="M27" s="23">
        <f>IFERROR(100/'Skjema total MA'!I27*K27,0)</f>
        <v>5.1052391154335215</v>
      </c>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61841</v>
      </c>
      <c r="C45" s="285">
        <f>SUM(C46:C47)</f>
        <v>76570.36</v>
      </c>
      <c r="D45" s="595">
        <f t="shared" ref="D45:D55" si="5">IF(B45=0, "    ---- ", IF(ABS(ROUND(100/B45*C45-100,1))&lt;999,ROUND(100/B45*C45-100,1),IF(ROUND(100/B45*C45-100,1)&gt;999,999,-999)))</f>
        <v>23.8</v>
      </c>
      <c r="E45" s="11">
        <f>IFERROR(100/'Skjema total MA'!C45*C45,0)</f>
        <v>3.4520491688621653</v>
      </c>
      <c r="F45" s="143"/>
      <c r="G45" s="33"/>
      <c r="H45" s="157"/>
      <c r="I45" s="157"/>
      <c r="J45" s="37"/>
      <c r="K45" s="37"/>
      <c r="L45" s="157"/>
      <c r="M45" s="157"/>
      <c r="N45" s="146"/>
      <c r="O45" s="146"/>
    </row>
    <row r="46" spans="1:15" s="3" customFormat="1" ht="15.75" x14ac:dyDescent="0.2">
      <c r="A46" s="38" t="s">
        <v>379</v>
      </c>
      <c r="B46" s="258">
        <v>61841</v>
      </c>
      <c r="C46" s="259">
        <v>76570.36</v>
      </c>
      <c r="D46" s="231">
        <f t="shared" si="5"/>
        <v>23.8</v>
      </c>
      <c r="E46" s="27">
        <f>IFERROR(100/'Skjema total MA'!C46*C46,0)</f>
        <v>6.6372341452450954</v>
      </c>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f>SUM(B52:B53)</f>
        <v>8871.8430000000008</v>
      </c>
      <c r="C51" s="285">
        <f>SUM(C52:C53)</f>
        <v>5565.0820000000003</v>
      </c>
      <c r="D51" s="596">
        <f t="shared" si="5"/>
        <v>-37.299999999999997</v>
      </c>
      <c r="E51" s="11">
        <f>IFERROR(100/'Skjema total MA'!C51*C51,0)</f>
        <v>4.6355469258372066</v>
      </c>
      <c r="F51" s="143"/>
      <c r="G51" s="33"/>
      <c r="H51" s="143"/>
      <c r="I51" s="143"/>
      <c r="J51" s="33"/>
      <c r="K51" s="33"/>
      <c r="L51" s="157"/>
      <c r="M51" s="157"/>
      <c r="N51" s="146"/>
      <c r="O51" s="146"/>
    </row>
    <row r="52" spans="1:15" s="3" customFormat="1" ht="15.75" x14ac:dyDescent="0.2">
      <c r="A52" s="38" t="s">
        <v>379</v>
      </c>
      <c r="B52" s="258">
        <v>8871.8430000000008</v>
      </c>
      <c r="C52" s="259">
        <v>5565.0820000000003</v>
      </c>
      <c r="D52" s="231">
        <f t="shared" si="5"/>
        <v>-37.299999999999997</v>
      </c>
      <c r="E52" s="27">
        <f>IFERROR(100/'Skjema total MA'!C52*C52,0)</f>
        <v>8.8752436310180673</v>
      </c>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f>SUM(B55:B56)</f>
        <v>5281.7669999999998</v>
      </c>
      <c r="C54" s="285">
        <f>SUM(C55:C56)</f>
        <v>312.93400000000003</v>
      </c>
      <c r="D54" s="596">
        <f t="shared" si="5"/>
        <v>-94.1</v>
      </c>
      <c r="E54" s="11">
        <f>IFERROR(100/'Skjema total MA'!C54*C54,0)</f>
        <v>0.47883277995316065</v>
      </c>
      <c r="F54" s="143"/>
      <c r="G54" s="33"/>
      <c r="H54" s="143"/>
      <c r="I54" s="143"/>
      <c r="J54" s="33"/>
      <c r="K54" s="33"/>
      <c r="L54" s="157"/>
      <c r="M54" s="157"/>
      <c r="N54" s="146"/>
      <c r="O54" s="146"/>
    </row>
    <row r="55" spans="1:15" s="3" customFormat="1" ht="15.75" x14ac:dyDescent="0.2">
      <c r="A55" s="38" t="s">
        <v>379</v>
      </c>
      <c r="B55" s="258">
        <v>5281.7669999999998</v>
      </c>
      <c r="C55" s="259">
        <v>312.93400000000003</v>
      </c>
      <c r="D55" s="231">
        <f t="shared" si="5"/>
        <v>-94.1</v>
      </c>
      <c r="E55" s="27">
        <f>IFERROR(100/'Skjema total MA'!C55*C55,0)</f>
        <v>0.47883277995316065</v>
      </c>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137" priority="193">
      <formula>kvartal &lt; 4</formula>
    </cfRule>
  </conditionalFormatting>
  <conditionalFormatting sqref="B29">
    <cfRule type="expression" dxfId="1136" priority="191">
      <formula>kvartal &lt; 4</formula>
    </cfRule>
  </conditionalFormatting>
  <conditionalFormatting sqref="B30">
    <cfRule type="expression" dxfId="1135" priority="190">
      <formula>kvartal &lt; 4</formula>
    </cfRule>
  </conditionalFormatting>
  <conditionalFormatting sqref="B31">
    <cfRule type="expression" dxfId="1134" priority="189">
      <formula>kvartal &lt; 4</formula>
    </cfRule>
  </conditionalFormatting>
  <conditionalFormatting sqref="C29">
    <cfRule type="expression" dxfId="1133" priority="188">
      <formula>kvartal &lt; 4</formula>
    </cfRule>
  </conditionalFormatting>
  <conditionalFormatting sqref="C30">
    <cfRule type="expression" dxfId="1132" priority="187">
      <formula>kvartal &lt; 4</formula>
    </cfRule>
  </conditionalFormatting>
  <conditionalFormatting sqref="C31">
    <cfRule type="expression" dxfId="1131" priority="186">
      <formula>kvartal &lt; 4</formula>
    </cfRule>
  </conditionalFormatting>
  <conditionalFormatting sqref="B23:C25">
    <cfRule type="expression" dxfId="1130" priority="185">
      <formula>kvartal &lt; 4</formula>
    </cfRule>
  </conditionalFormatting>
  <conditionalFormatting sqref="F23:G25">
    <cfRule type="expression" dxfId="1129" priority="181">
      <formula>kvartal &lt; 4</formula>
    </cfRule>
  </conditionalFormatting>
  <conditionalFormatting sqref="F29">
    <cfRule type="expression" dxfId="1128" priority="174">
      <formula>kvartal &lt; 4</formula>
    </cfRule>
  </conditionalFormatting>
  <conditionalFormatting sqref="F30">
    <cfRule type="expression" dxfId="1127" priority="173">
      <formula>kvartal &lt; 4</formula>
    </cfRule>
  </conditionalFormatting>
  <conditionalFormatting sqref="F31">
    <cfRule type="expression" dxfId="1126" priority="172">
      <formula>kvartal &lt; 4</formula>
    </cfRule>
  </conditionalFormatting>
  <conditionalFormatting sqref="G29">
    <cfRule type="expression" dxfId="1125" priority="171">
      <formula>kvartal &lt; 4</formula>
    </cfRule>
  </conditionalFormatting>
  <conditionalFormatting sqref="G30">
    <cfRule type="expression" dxfId="1124" priority="170">
      <formula>kvartal &lt; 4</formula>
    </cfRule>
  </conditionalFormatting>
  <conditionalFormatting sqref="G31">
    <cfRule type="expression" dxfId="1123" priority="169">
      <formula>kvartal &lt; 4</formula>
    </cfRule>
  </conditionalFormatting>
  <conditionalFormatting sqref="B26">
    <cfRule type="expression" dxfId="1122" priority="168">
      <formula>kvartal &lt; 4</formula>
    </cfRule>
  </conditionalFormatting>
  <conditionalFormatting sqref="C26">
    <cfRule type="expression" dxfId="1121" priority="167">
      <formula>kvartal &lt; 4</formula>
    </cfRule>
  </conditionalFormatting>
  <conditionalFormatting sqref="F26">
    <cfRule type="expression" dxfId="1120" priority="166">
      <formula>kvartal &lt; 4</formula>
    </cfRule>
  </conditionalFormatting>
  <conditionalFormatting sqref="G26">
    <cfRule type="expression" dxfId="1119" priority="165">
      <formula>kvartal &lt; 4</formula>
    </cfRule>
  </conditionalFormatting>
  <conditionalFormatting sqref="J23:K26">
    <cfRule type="expression" dxfId="1118" priority="164">
      <formula>kvartal &lt; 4</formula>
    </cfRule>
  </conditionalFormatting>
  <conditionalFormatting sqref="J29:K31">
    <cfRule type="expression" dxfId="1117" priority="162">
      <formula>kvartal &lt; 4</formula>
    </cfRule>
  </conditionalFormatting>
  <conditionalFormatting sqref="A23:A25">
    <cfRule type="expression" dxfId="1116" priority="61">
      <formula>kvartal &lt; 4</formula>
    </cfRule>
  </conditionalFormatting>
  <conditionalFormatting sqref="A29:A31">
    <cfRule type="expression" dxfId="1115" priority="60">
      <formula>kvartal &lt; 4</formula>
    </cfRule>
  </conditionalFormatting>
  <conditionalFormatting sqref="A48:A50">
    <cfRule type="expression" dxfId="1114" priority="59">
      <formula>kvartal &lt; 4</formula>
    </cfRule>
  </conditionalFormatting>
  <conditionalFormatting sqref="A67:A72">
    <cfRule type="expression" dxfId="1113" priority="58">
      <formula>kvartal &lt; 4</formula>
    </cfRule>
  </conditionalFormatting>
  <conditionalFormatting sqref="A113">
    <cfRule type="expression" dxfId="1112" priority="57">
      <formula>kvartal &lt; 4</formula>
    </cfRule>
  </conditionalFormatting>
  <conditionalFormatting sqref="A121">
    <cfRule type="expression" dxfId="1111" priority="56">
      <formula>kvartal &lt; 4</formula>
    </cfRule>
  </conditionalFormatting>
  <conditionalFormatting sqref="A26">
    <cfRule type="expression" dxfId="1110" priority="55">
      <formula>kvartal &lt; 4</formula>
    </cfRule>
  </conditionalFormatting>
  <conditionalFormatting sqref="A78:A83">
    <cfRule type="expression" dxfId="1109" priority="54">
      <formula>kvartal &lt; 4</formula>
    </cfRule>
  </conditionalFormatting>
  <conditionalFormatting sqref="A88:A93">
    <cfRule type="expression" dxfId="1108" priority="53">
      <formula>kvartal &lt; 4</formula>
    </cfRule>
  </conditionalFormatting>
  <conditionalFormatting sqref="A99:A104">
    <cfRule type="expression" dxfId="1107" priority="52">
      <formula>kvartal &lt; 4</formula>
    </cfRule>
  </conditionalFormatting>
  <conditionalFormatting sqref="B67">
    <cfRule type="expression" dxfId="1106" priority="51">
      <formula>kvartal &lt; 4</formula>
    </cfRule>
  </conditionalFormatting>
  <conditionalFormatting sqref="C67">
    <cfRule type="expression" dxfId="1105" priority="50">
      <formula>kvartal &lt; 4</formula>
    </cfRule>
  </conditionalFormatting>
  <conditionalFormatting sqref="B70">
    <cfRule type="expression" dxfId="1104" priority="49">
      <formula>kvartal &lt; 4</formula>
    </cfRule>
  </conditionalFormatting>
  <conditionalFormatting sqref="C70">
    <cfRule type="expression" dxfId="1103" priority="48">
      <formula>kvartal &lt; 4</formula>
    </cfRule>
  </conditionalFormatting>
  <conditionalFormatting sqref="B78">
    <cfRule type="expression" dxfId="1102" priority="47">
      <formula>kvartal &lt; 4</formula>
    </cfRule>
  </conditionalFormatting>
  <conditionalFormatting sqref="C78">
    <cfRule type="expression" dxfId="1101" priority="46">
      <formula>kvartal &lt; 4</formula>
    </cfRule>
  </conditionalFormatting>
  <conditionalFormatting sqref="B81">
    <cfRule type="expression" dxfId="1100" priority="45">
      <formula>kvartal &lt; 4</formula>
    </cfRule>
  </conditionalFormatting>
  <conditionalFormatting sqref="C81">
    <cfRule type="expression" dxfId="1099" priority="44">
      <formula>kvartal &lt; 4</formula>
    </cfRule>
  </conditionalFormatting>
  <conditionalFormatting sqref="B88">
    <cfRule type="expression" dxfId="1098" priority="43">
      <formula>kvartal &lt; 4</formula>
    </cfRule>
  </conditionalFormatting>
  <conditionalFormatting sqref="C88">
    <cfRule type="expression" dxfId="1097" priority="42">
      <formula>kvartal &lt; 4</formula>
    </cfRule>
  </conditionalFormatting>
  <conditionalFormatting sqref="B91">
    <cfRule type="expression" dxfId="1096" priority="41">
      <formula>kvartal &lt; 4</formula>
    </cfRule>
  </conditionalFormatting>
  <conditionalFormatting sqref="C91">
    <cfRule type="expression" dxfId="1095" priority="40">
      <formula>kvartal &lt; 4</formula>
    </cfRule>
  </conditionalFormatting>
  <conditionalFormatting sqref="B99">
    <cfRule type="expression" dxfId="1094" priority="39">
      <formula>kvartal &lt; 4</formula>
    </cfRule>
  </conditionalFormatting>
  <conditionalFormatting sqref="C99">
    <cfRule type="expression" dxfId="1093" priority="38">
      <formula>kvartal &lt; 4</formula>
    </cfRule>
  </conditionalFormatting>
  <conditionalFormatting sqref="B102">
    <cfRule type="expression" dxfId="1092" priority="37">
      <formula>kvartal &lt; 4</formula>
    </cfRule>
  </conditionalFormatting>
  <conditionalFormatting sqref="C102">
    <cfRule type="expression" dxfId="1091" priority="36">
      <formula>kvartal &lt; 4</formula>
    </cfRule>
  </conditionalFormatting>
  <conditionalFormatting sqref="B113">
    <cfRule type="expression" dxfId="1090" priority="35">
      <formula>kvartal &lt; 4</formula>
    </cfRule>
  </conditionalFormatting>
  <conditionalFormatting sqref="C113">
    <cfRule type="expression" dxfId="1089" priority="34">
      <formula>kvartal &lt; 4</formula>
    </cfRule>
  </conditionalFormatting>
  <conditionalFormatting sqref="B121">
    <cfRule type="expression" dxfId="1088" priority="33">
      <formula>kvartal &lt; 4</formula>
    </cfRule>
  </conditionalFormatting>
  <conditionalFormatting sqref="C121">
    <cfRule type="expression" dxfId="1087" priority="32">
      <formula>kvartal &lt; 4</formula>
    </cfRule>
  </conditionalFormatting>
  <conditionalFormatting sqref="F68">
    <cfRule type="expression" dxfId="1086" priority="31">
      <formula>kvartal &lt; 4</formula>
    </cfRule>
  </conditionalFormatting>
  <conditionalFormatting sqref="G68">
    <cfRule type="expression" dxfId="1085" priority="30">
      <formula>kvartal &lt; 4</formula>
    </cfRule>
  </conditionalFormatting>
  <conditionalFormatting sqref="F69:G69">
    <cfRule type="expression" dxfId="1084" priority="29">
      <formula>kvartal &lt; 4</formula>
    </cfRule>
  </conditionalFormatting>
  <conditionalFormatting sqref="F71:G72">
    <cfRule type="expression" dxfId="1083" priority="28">
      <formula>kvartal &lt; 4</formula>
    </cfRule>
  </conditionalFormatting>
  <conditionalFormatting sqref="F79:G80">
    <cfRule type="expression" dxfId="1082" priority="27">
      <formula>kvartal &lt; 4</formula>
    </cfRule>
  </conditionalFormatting>
  <conditionalFormatting sqref="F82:G83">
    <cfRule type="expression" dxfId="1081" priority="26">
      <formula>kvartal &lt; 4</formula>
    </cfRule>
  </conditionalFormatting>
  <conditionalFormatting sqref="F89:G90">
    <cfRule type="expression" dxfId="1080" priority="25">
      <formula>kvartal &lt; 4</formula>
    </cfRule>
  </conditionalFormatting>
  <conditionalFormatting sqref="F92:G93">
    <cfRule type="expression" dxfId="1079" priority="24">
      <formula>kvartal &lt; 4</formula>
    </cfRule>
  </conditionalFormatting>
  <conditionalFormatting sqref="F100:G101">
    <cfRule type="expression" dxfId="1078" priority="23">
      <formula>kvartal &lt; 4</formula>
    </cfRule>
  </conditionalFormatting>
  <conditionalFormatting sqref="F103:G104">
    <cfRule type="expression" dxfId="1077" priority="22">
      <formula>kvartal &lt; 4</formula>
    </cfRule>
  </conditionalFormatting>
  <conditionalFormatting sqref="F113">
    <cfRule type="expression" dxfId="1076" priority="21">
      <formula>kvartal &lt; 4</formula>
    </cfRule>
  </conditionalFormatting>
  <conditionalFormatting sqref="G113">
    <cfRule type="expression" dxfId="1075" priority="20">
      <formula>kvartal &lt; 4</formula>
    </cfRule>
  </conditionalFormatting>
  <conditionalFormatting sqref="F121:G121">
    <cfRule type="expression" dxfId="1074" priority="19">
      <formula>kvartal &lt; 4</formula>
    </cfRule>
  </conditionalFormatting>
  <conditionalFormatting sqref="F67:G67">
    <cfRule type="expression" dxfId="1073" priority="18">
      <formula>kvartal &lt; 4</formula>
    </cfRule>
  </conditionalFormatting>
  <conditionalFormatting sqref="F70:G70">
    <cfRule type="expression" dxfId="1072" priority="17">
      <formula>kvartal &lt; 4</formula>
    </cfRule>
  </conditionalFormatting>
  <conditionalFormatting sqref="F78:G78">
    <cfRule type="expression" dxfId="1071" priority="16">
      <formula>kvartal &lt; 4</formula>
    </cfRule>
  </conditionalFormatting>
  <conditionalFormatting sqref="F81:G81">
    <cfRule type="expression" dxfId="1070" priority="15">
      <formula>kvartal &lt; 4</formula>
    </cfRule>
  </conditionalFormatting>
  <conditionalFormatting sqref="F88:G88">
    <cfRule type="expression" dxfId="1069" priority="14">
      <formula>kvartal &lt; 4</formula>
    </cfRule>
  </conditionalFormatting>
  <conditionalFormatting sqref="F91">
    <cfRule type="expression" dxfId="1068" priority="13">
      <formula>kvartal &lt; 4</formula>
    </cfRule>
  </conditionalFormatting>
  <conditionalFormatting sqref="G91">
    <cfRule type="expression" dxfId="1067" priority="12">
      <formula>kvartal &lt; 4</formula>
    </cfRule>
  </conditionalFormatting>
  <conditionalFormatting sqref="F99">
    <cfRule type="expression" dxfId="1066" priority="11">
      <formula>kvartal &lt; 4</formula>
    </cfRule>
  </conditionalFormatting>
  <conditionalFormatting sqref="G99">
    <cfRule type="expression" dxfId="1065" priority="10">
      <formula>kvartal &lt; 4</formula>
    </cfRule>
  </conditionalFormatting>
  <conditionalFormatting sqref="G102">
    <cfRule type="expression" dxfId="1064" priority="9">
      <formula>kvartal &lt; 4</formula>
    </cfRule>
  </conditionalFormatting>
  <conditionalFormatting sqref="F102">
    <cfRule type="expression" dxfId="1063" priority="8">
      <formula>kvartal &lt; 4</formula>
    </cfRule>
  </conditionalFormatting>
  <conditionalFormatting sqref="J67:K71">
    <cfRule type="expression" dxfId="1062" priority="7">
      <formula>kvartal &lt; 4</formula>
    </cfRule>
  </conditionalFormatting>
  <conditionalFormatting sqref="J72:K72">
    <cfRule type="expression" dxfId="1061" priority="6">
      <formula>kvartal &lt; 4</formula>
    </cfRule>
  </conditionalFormatting>
  <conditionalFormatting sqref="J78:K83">
    <cfRule type="expression" dxfId="1060" priority="5">
      <formula>kvartal &lt; 4</formula>
    </cfRule>
  </conditionalFormatting>
  <conditionalFormatting sqref="J88:K93">
    <cfRule type="expression" dxfId="1059" priority="4">
      <formula>kvartal &lt; 4</formula>
    </cfRule>
  </conditionalFormatting>
  <conditionalFormatting sqref="J99:K104">
    <cfRule type="expression" dxfId="1058" priority="3">
      <formula>kvartal &lt; 4</formula>
    </cfRule>
  </conditionalFormatting>
  <conditionalFormatting sqref="J113:K113">
    <cfRule type="expression" dxfId="1057" priority="2">
      <formula>kvartal &lt; 4</formula>
    </cfRule>
  </conditionalFormatting>
  <conditionalFormatting sqref="J121:K121">
    <cfRule type="expression" dxfId="1056" priority="1">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65</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c r="C7" s="281"/>
      <c r="D7" s="333"/>
      <c r="E7" s="11"/>
      <c r="F7" s="280"/>
      <c r="G7" s="281"/>
      <c r="H7" s="333"/>
      <c r="I7" s="11"/>
      <c r="J7" s="282"/>
      <c r="K7" s="283"/>
      <c r="L7" s="595"/>
      <c r="M7" s="11"/>
    </row>
    <row r="8" spans="1:15" ht="15.75" x14ac:dyDescent="0.2">
      <c r="A8" s="21" t="s">
        <v>26</v>
      </c>
      <c r="B8" s="258"/>
      <c r="C8" s="259"/>
      <c r="D8" s="164"/>
      <c r="E8" s="27"/>
      <c r="F8" s="629"/>
      <c r="G8" s="630"/>
      <c r="H8" s="164"/>
      <c r="I8" s="27"/>
      <c r="J8" s="210"/>
      <c r="K8" s="264"/>
      <c r="L8" s="231"/>
      <c r="M8" s="27"/>
    </row>
    <row r="9" spans="1:15" ht="15.75" x14ac:dyDescent="0.2">
      <c r="A9" s="21" t="s">
        <v>25</v>
      </c>
      <c r="B9" s="258"/>
      <c r="C9" s="259"/>
      <c r="D9" s="164"/>
      <c r="E9" s="27"/>
      <c r="F9" s="629"/>
      <c r="G9" s="630"/>
      <c r="H9" s="164"/>
      <c r="I9" s="27"/>
      <c r="J9" s="210"/>
      <c r="K9" s="264"/>
      <c r="L9" s="231"/>
      <c r="M9" s="27"/>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3358.4060500000001</v>
      </c>
      <c r="C45" s="285">
        <f>SUM(C46:C47)</f>
        <v>3113.6218200000003</v>
      </c>
      <c r="D45" s="595">
        <f t="shared" ref="D45:D46" si="0">IF(B45=0, "    ---- ", IF(ABS(ROUND(100/B45*C45-100,1))&lt;999,ROUND(100/B45*C45-100,1),IF(ROUND(100/B45*C45-100,1)&gt;999,999,-999)))</f>
        <v>-7.3</v>
      </c>
      <c r="E45" s="11">
        <f>IFERROR(100/'Skjema total MA'!C45*C45,0)</f>
        <v>0.14037253600325378</v>
      </c>
      <c r="F45" s="143"/>
      <c r="G45" s="33"/>
      <c r="H45" s="157"/>
      <c r="I45" s="157"/>
      <c r="J45" s="37"/>
      <c r="K45" s="37"/>
      <c r="L45" s="157"/>
      <c r="M45" s="157"/>
      <c r="N45" s="146"/>
      <c r="O45" s="146"/>
    </row>
    <row r="46" spans="1:15" s="3" customFormat="1" ht="15.75" x14ac:dyDescent="0.2">
      <c r="A46" s="38" t="s">
        <v>379</v>
      </c>
      <c r="B46" s="258">
        <v>493.51584000000003</v>
      </c>
      <c r="C46" s="259">
        <v>639.22594000000004</v>
      </c>
      <c r="D46" s="231">
        <f t="shared" si="0"/>
        <v>29.5</v>
      </c>
      <c r="E46" s="27">
        <f>IFERROR(100/'Skjema total MA'!C46*C46,0)</f>
        <v>5.5409067366202699E-2</v>
      </c>
      <c r="F46" s="143"/>
      <c r="G46" s="33"/>
      <c r="H46" s="143"/>
      <c r="I46" s="143"/>
      <c r="J46" s="33"/>
      <c r="K46" s="33"/>
      <c r="L46" s="157"/>
      <c r="M46" s="157"/>
      <c r="N46" s="146"/>
      <c r="O46" s="146"/>
    </row>
    <row r="47" spans="1:15" s="3" customFormat="1" ht="15.75" x14ac:dyDescent="0.2">
      <c r="A47" s="38" t="s">
        <v>380</v>
      </c>
      <c r="B47" s="44">
        <v>2864.89021</v>
      </c>
      <c r="C47" s="264">
        <v>2474.39588</v>
      </c>
      <c r="D47" s="231">
        <f>IF(B47=0, "    ---- ", IF(ABS(ROUND(100/B47*C47-100,1))&lt;999,ROUND(100/B47*C47-100,1),IF(ROUND(100/B47*C47-100,1)&gt;999,999,-999)))</f>
        <v>-13.6</v>
      </c>
      <c r="E47" s="27">
        <f>IFERROR(100/'Skjema total MA'!C47*C47,0)</f>
        <v>0.23245449465459891</v>
      </c>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v>5695224.7139999997</v>
      </c>
      <c r="C132" s="283">
        <v>6285785.1133000003</v>
      </c>
      <c r="D132" s="333">
        <f t="shared" ref="D132:D135" si="1">IF(B132=0, "    ---- ", IF(ABS(ROUND(100/B132*C132-100,1))&lt;999,ROUND(100/B132*C132-100,1),IF(ROUND(100/B132*C132-100,1)&gt;999,999,-999)))</f>
        <v>10.4</v>
      </c>
      <c r="E132" s="11">
        <f>IFERROR(100/'Skjema total MA'!C132*C132,0)</f>
        <v>88.074437401911837</v>
      </c>
      <c r="F132" s="290">
        <v>19254.72</v>
      </c>
      <c r="G132" s="291">
        <v>17027.863000000001</v>
      </c>
      <c r="H132" s="598">
        <f t="shared" ref="H132:H134" si="2">IF(F132=0, "    ---- ", IF(ABS(ROUND(100/F132*G132-100,1))&lt;999,ROUND(100/F132*G132-100,1),IF(ROUND(100/F132*G132-100,1)&gt;999,999,-999)))</f>
        <v>-11.6</v>
      </c>
      <c r="I132" s="24">
        <f>IFERROR(100/'Skjema total MA'!F132*G132,0)</f>
        <v>100</v>
      </c>
      <c r="J132" s="292">
        <f t="shared" ref="J132:K135" si="3">SUM(B132,F132)</f>
        <v>5714479.4339999994</v>
      </c>
      <c r="K132" s="292">
        <f t="shared" si="3"/>
        <v>6302812.9763000002</v>
      </c>
      <c r="L132" s="595">
        <f t="shared" ref="L132:L135" si="4">IF(J132=0, "    ---- ", IF(ABS(ROUND(100/J132*K132-100,1))&lt;999,ROUND(100/J132*K132-100,1),IF(ROUND(100/J132*K132-100,1)&gt;999,999,-999)))</f>
        <v>10.3</v>
      </c>
      <c r="M132" s="11">
        <f>IFERROR(100/'Skjema total MA'!I132*K132,0)</f>
        <v>88.1028227632099</v>
      </c>
      <c r="N132" s="146"/>
      <c r="O132" s="146"/>
    </row>
    <row r="133" spans="1:15" s="3" customFormat="1" ht="15.75" x14ac:dyDescent="0.2">
      <c r="A133" s="13" t="s">
        <v>397</v>
      </c>
      <c r="B133" s="212">
        <v>395861028.5</v>
      </c>
      <c r="C133" s="283">
        <v>425409512.87142003</v>
      </c>
      <c r="D133" s="169">
        <f t="shared" si="1"/>
        <v>7.5</v>
      </c>
      <c r="E133" s="11">
        <f>IFERROR(100/'Skjema total MA'!C133*C133,0)</f>
        <v>86.072703899373337</v>
      </c>
      <c r="F133" s="212">
        <v>2046847.926</v>
      </c>
      <c r="G133" s="283">
        <v>2241526.4711500001</v>
      </c>
      <c r="H133" s="599">
        <f t="shared" si="2"/>
        <v>9.5</v>
      </c>
      <c r="I133" s="24">
        <f>IFERROR(100/'Skjema total MA'!F133*G133,0)</f>
        <v>100</v>
      </c>
      <c r="J133" s="282">
        <f t="shared" si="3"/>
        <v>397907876.426</v>
      </c>
      <c r="K133" s="282">
        <f t="shared" si="3"/>
        <v>427651039.34257001</v>
      </c>
      <c r="L133" s="596">
        <f t="shared" si="4"/>
        <v>7.5</v>
      </c>
      <c r="M133" s="11">
        <f>IFERROR(100/'Skjema total MA'!I133*K133,0)</f>
        <v>86.135582626968159</v>
      </c>
      <c r="N133" s="146"/>
      <c r="O133" s="146"/>
    </row>
    <row r="134" spans="1:15" s="3" customFormat="1" ht="15.75" x14ac:dyDescent="0.2">
      <c r="A134" s="13" t="s">
        <v>395</v>
      </c>
      <c r="B134" s="212">
        <v>1837680.078</v>
      </c>
      <c r="C134" s="283">
        <v>151652.45499999999</v>
      </c>
      <c r="D134" s="169">
        <f t="shared" si="1"/>
        <v>-91.7</v>
      </c>
      <c r="E134" s="11">
        <f>IFERROR(100/'Skjema total MA'!C134*C134,0)</f>
        <v>99.999999999999986</v>
      </c>
      <c r="F134" s="212">
        <v>0</v>
      </c>
      <c r="G134" s="283">
        <v>24988.125</v>
      </c>
      <c r="H134" s="599" t="str">
        <f t="shared" si="2"/>
        <v xml:space="preserve">    ---- </v>
      </c>
      <c r="I134" s="24">
        <f>IFERROR(100/'Skjema total MA'!F134*G134,0)</f>
        <v>100</v>
      </c>
      <c r="J134" s="282">
        <f t="shared" si="3"/>
        <v>1837680.078</v>
      </c>
      <c r="K134" s="282">
        <f t="shared" si="3"/>
        <v>176640.58</v>
      </c>
      <c r="L134" s="596">
        <f t="shared" si="4"/>
        <v>-90.4</v>
      </c>
      <c r="M134" s="11">
        <f>IFERROR(100/'Skjema total MA'!I134*K134,0)</f>
        <v>100.00000000000001</v>
      </c>
      <c r="N134" s="146"/>
      <c r="O134" s="146"/>
    </row>
    <row r="135" spans="1:15" s="3" customFormat="1" ht="15.75" x14ac:dyDescent="0.2">
      <c r="A135" s="41" t="s">
        <v>396</v>
      </c>
      <c r="B135" s="253">
        <v>103535.255</v>
      </c>
      <c r="C135" s="289">
        <v>188300</v>
      </c>
      <c r="D135" s="167">
        <f t="shared" si="1"/>
        <v>81.900000000000006</v>
      </c>
      <c r="E135" s="9">
        <f>IFERROR(100/'Skjema total MA'!C135*C135,0)</f>
        <v>58.612315426106818</v>
      </c>
      <c r="F135" s="253"/>
      <c r="G135" s="289"/>
      <c r="H135" s="600"/>
      <c r="I135" s="36"/>
      <c r="J135" s="288">
        <f t="shared" si="3"/>
        <v>103535.255</v>
      </c>
      <c r="K135" s="288">
        <f t="shared" si="3"/>
        <v>188300</v>
      </c>
      <c r="L135" s="597">
        <f t="shared" si="4"/>
        <v>81.900000000000006</v>
      </c>
      <c r="M135" s="36">
        <f>IFERROR(100/'Skjema total MA'!I135*K135,0)</f>
        <v>58.612315426106818</v>
      </c>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055" priority="193">
      <formula>kvartal &lt; 4</formula>
    </cfRule>
  </conditionalFormatting>
  <conditionalFormatting sqref="B29">
    <cfRule type="expression" dxfId="1054" priority="191">
      <formula>kvartal &lt; 4</formula>
    </cfRule>
  </conditionalFormatting>
  <conditionalFormatting sqref="B30">
    <cfRule type="expression" dxfId="1053" priority="190">
      <formula>kvartal &lt; 4</formula>
    </cfRule>
  </conditionalFormatting>
  <conditionalFormatting sqref="B31">
    <cfRule type="expression" dxfId="1052" priority="189">
      <formula>kvartal &lt; 4</formula>
    </cfRule>
  </conditionalFormatting>
  <conditionalFormatting sqref="C29">
    <cfRule type="expression" dxfId="1051" priority="188">
      <formula>kvartal &lt; 4</formula>
    </cfRule>
  </conditionalFormatting>
  <conditionalFormatting sqref="C30">
    <cfRule type="expression" dxfId="1050" priority="187">
      <formula>kvartal &lt; 4</formula>
    </cfRule>
  </conditionalFormatting>
  <conditionalFormatting sqref="C31">
    <cfRule type="expression" dxfId="1049" priority="186">
      <formula>kvartal &lt; 4</formula>
    </cfRule>
  </conditionalFormatting>
  <conditionalFormatting sqref="B23:C25">
    <cfRule type="expression" dxfId="1048" priority="185">
      <formula>kvartal &lt; 4</formula>
    </cfRule>
  </conditionalFormatting>
  <conditionalFormatting sqref="F23:G25">
    <cfRule type="expression" dxfId="1047" priority="181">
      <formula>kvartal &lt; 4</formula>
    </cfRule>
  </conditionalFormatting>
  <conditionalFormatting sqref="F29">
    <cfRule type="expression" dxfId="1046" priority="174">
      <formula>kvartal &lt; 4</formula>
    </cfRule>
  </conditionalFormatting>
  <conditionalFormatting sqref="F30">
    <cfRule type="expression" dxfId="1045" priority="173">
      <formula>kvartal &lt; 4</formula>
    </cfRule>
  </conditionalFormatting>
  <conditionalFormatting sqref="F31">
    <cfRule type="expression" dxfId="1044" priority="172">
      <formula>kvartal &lt; 4</formula>
    </cfRule>
  </conditionalFormatting>
  <conditionalFormatting sqref="G29">
    <cfRule type="expression" dxfId="1043" priority="171">
      <formula>kvartal &lt; 4</formula>
    </cfRule>
  </conditionalFormatting>
  <conditionalFormatting sqref="G30">
    <cfRule type="expression" dxfId="1042" priority="170">
      <formula>kvartal &lt; 4</formula>
    </cfRule>
  </conditionalFormatting>
  <conditionalFormatting sqref="G31">
    <cfRule type="expression" dxfId="1041" priority="169">
      <formula>kvartal &lt; 4</formula>
    </cfRule>
  </conditionalFormatting>
  <conditionalFormatting sqref="B26">
    <cfRule type="expression" dxfId="1040" priority="168">
      <formula>kvartal &lt; 4</formula>
    </cfRule>
  </conditionalFormatting>
  <conditionalFormatting sqref="C26">
    <cfRule type="expression" dxfId="1039" priority="167">
      <formula>kvartal &lt; 4</formula>
    </cfRule>
  </conditionalFormatting>
  <conditionalFormatting sqref="F26">
    <cfRule type="expression" dxfId="1038" priority="166">
      <formula>kvartal &lt; 4</formula>
    </cfRule>
  </conditionalFormatting>
  <conditionalFormatting sqref="G26">
    <cfRule type="expression" dxfId="1037" priority="165">
      <formula>kvartal &lt; 4</formula>
    </cfRule>
  </conditionalFormatting>
  <conditionalFormatting sqref="J23:K26">
    <cfRule type="expression" dxfId="1036" priority="164">
      <formula>kvartal &lt; 4</formula>
    </cfRule>
  </conditionalFormatting>
  <conditionalFormatting sqref="J29:K31">
    <cfRule type="expression" dxfId="1035" priority="162">
      <formula>kvartal &lt; 4</formula>
    </cfRule>
  </conditionalFormatting>
  <conditionalFormatting sqref="A23:A25">
    <cfRule type="expression" dxfId="1034" priority="61">
      <formula>kvartal &lt; 4</formula>
    </cfRule>
  </conditionalFormatting>
  <conditionalFormatting sqref="A29:A31">
    <cfRule type="expression" dxfId="1033" priority="60">
      <formula>kvartal &lt; 4</formula>
    </cfRule>
  </conditionalFormatting>
  <conditionalFormatting sqref="A48:A50">
    <cfRule type="expression" dxfId="1032" priority="59">
      <formula>kvartal &lt; 4</formula>
    </cfRule>
  </conditionalFormatting>
  <conditionalFormatting sqref="A67:A72">
    <cfRule type="expression" dxfId="1031" priority="58">
      <formula>kvartal &lt; 4</formula>
    </cfRule>
  </conditionalFormatting>
  <conditionalFormatting sqref="A113">
    <cfRule type="expression" dxfId="1030" priority="57">
      <formula>kvartal &lt; 4</formula>
    </cfRule>
  </conditionalFormatting>
  <conditionalFormatting sqref="A121">
    <cfRule type="expression" dxfId="1029" priority="56">
      <formula>kvartal &lt; 4</formula>
    </cfRule>
  </conditionalFormatting>
  <conditionalFormatting sqref="A26">
    <cfRule type="expression" dxfId="1028" priority="55">
      <formula>kvartal &lt; 4</formula>
    </cfRule>
  </conditionalFormatting>
  <conditionalFormatting sqref="A78:A83">
    <cfRule type="expression" dxfId="1027" priority="54">
      <formula>kvartal &lt; 4</formula>
    </cfRule>
  </conditionalFormatting>
  <conditionalFormatting sqref="A88:A93">
    <cfRule type="expression" dxfId="1026" priority="53">
      <formula>kvartal &lt; 4</formula>
    </cfRule>
  </conditionalFormatting>
  <conditionalFormatting sqref="A99:A104">
    <cfRule type="expression" dxfId="1025" priority="52">
      <formula>kvartal &lt; 4</formula>
    </cfRule>
  </conditionalFormatting>
  <conditionalFormatting sqref="B67">
    <cfRule type="expression" dxfId="1024" priority="51">
      <formula>kvartal &lt; 4</formula>
    </cfRule>
  </conditionalFormatting>
  <conditionalFormatting sqref="C67">
    <cfRule type="expression" dxfId="1023" priority="50">
      <formula>kvartal &lt; 4</formula>
    </cfRule>
  </conditionalFormatting>
  <conditionalFormatting sqref="B70">
    <cfRule type="expression" dxfId="1022" priority="49">
      <formula>kvartal &lt; 4</formula>
    </cfRule>
  </conditionalFormatting>
  <conditionalFormatting sqref="C70">
    <cfRule type="expression" dxfId="1021" priority="48">
      <formula>kvartal &lt; 4</formula>
    </cfRule>
  </conditionalFormatting>
  <conditionalFormatting sqref="B78">
    <cfRule type="expression" dxfId="1020" priority="47">
      <formula>kvartal &lt; 4</formula>
    </cfRule>
  </conditionalFormatting>
  <conditionalFormatting sqref="C78">
    <cfRule type="expression" dxfId="1019" priority="46">
      <formula>kvartal &lt; 4</formula>
    </cfRule>
  </conditionalFormatting>
  <conditionalFormatting sqref="B81">
    <cfRule type="expression" dxfId="1018" priority="45">
      <formula>kvartal &lt; 4</formula>
    </cfRule>
  </conditionalFormatting>
  <conditionalFormatting sqref="C81">
    <cfRule type="expression" dxfId="1017" priority="44">
      <formula>kvartal &lt; 4</formula>
    </cfRule>
  </conditionalFormatting>
  <conditionalFormatting sqref="B88">
    <cfRule type="expression" dxfId="1016" priority="43">
      <formula>kvartal &lt; 4</formula>
    </cfRule>
  </conditionalFormatting>
  <conditionalFormatting sqref="C88">
    <cfRule type="expression" dxfId="1015" priority="42">
      <formula>kvartal &lt; 4</formula>
    </cfRule>
  </conditionalFormatting>
  <conditionalFormatting sqref="B91">
    <cfRule type="expression" dxfId="1014" priority="41">
      <formula>kvartal &lt; 4</formula>
    </cfRule>
  </conditionalFormatting>
  <conditionalFormatting sqref="C91">
    <cfRule type="expression" dxfId="1013" priority="40">
      <formula>kvartal &lt; 4</formula>
    </cfRule>
  </conditionalFormatting>
  <conditionalFormatting sqref="B99">
    <cfRule type="expression" dxfId="1012" priority="39">
      <formula>kvartal &lt; 4</formula>
    </cfRule>
  </conditionalFormatting>
  <conditionalFormatting sqref="C99">
    <cfRule type="expression" dxfId="1011" priority="38">
      <formula>kvartal &lt; 4</formula>
    </cfRule>
  </conditionalFormatting>
  <conditionalFormatting sqref="B102">
    <cfRule type="expression" dxfId="1010" priority="37">
      <formula>kvartal &lt; 4</formula>
    </cfRule>
  </conditionalFormatting>
  <conditionalFormatting sqref="C102">
    <cfRule type="expression" dxfId="1009" priority="36">
      <formula>kvartal &lt; 4</formula>
    </cfRule>
  </conditionalFormatting>
  <conditionalFormatting sqref="B113">
    <cfRule type="expression" dxfId="1008" priority="35">
      <formula>kvartal &lt; 4</formula>
    </cfRule>
  </conditionalFormatting>
  <conditionalFormatting sqref="C113">
    <cfRule type="expression" dxfId="1007" priority="34">
      <formula>kvartal &lt; 4</formula>
    </cfRule>
  </conditionalFormatting>
  <conditionalFormatting sqref="B121">
    <cfRule type="expression" dxfId="1006" priority="33">
      <formula>kvartal &lt; 4</formula>
    </cfRule>
  </conditionalFormatting>
  <conditionalFormatting sqref="C121">
    <cfRule type="expression" dxfId="1005" priority="32">
      <formula>kvartal &lt; 4</formula>
    </cfRule>
  </conditionalFormatting>
  <conditionalFormatting sqref="F68">
    <cfRule type="expression" dxfId="1004" priority="31">
      <formula>kvartal &lt; 4</formula>
    </cfRule>
  </conditionalFormatting>
  <conditionalFormatting sqref="G68">
    <cfRule type="expression" dxfId="1003" priority="30">
      <formula>kvartal &lt; 4</formula>
    </cfRule>
  </conditionalFormatting>
  <conditionalFormatting sqref="F69:G69">
    <cfRule type="expression" dxfId="1002" priority="29">
      <formula>kvartal &lt; 4</formula>
    </cfRule>
  </conditionalFormatting>
  <conditionalFormatting sqref="F71:G72">
    <cfRule type="expression" dxfId="1001" priority="28">
      <formula>kvartal &lt; 4</formula>
    </cfRule>
  </conditionalFormatting>
  <conditionalFormatting sqref="F79:G80">
    <cfRule type="expression" dxfId="1000" priority="27">
      <formula>kvartal &lt; 4</formula>
    </cfRule>
  </conditionalFormatting>
  <conditionalFormatting sqref="F82:G83">
    <cfRule type="expression" dxfId="999" priority="26">
      <formula>kvartal &lt; 4</formula>
    </cfRule>
  </conditionalFormatting>
  <conditionalFormatting sqref="F89:G90">
    <cfRule type="expression" dxfId="998" priority="25">
      <formula>kvartal &lt; 4</formula>
    </cfRule>
  </conditionalFormatting>
  <conditionalFormatting sqref="F92:G93">
    <cfRule type="expression" dxfId="997" priority="24">
      <formula>kvartal &lt; 4</formula>
    </cfRule>
  </conditionalFormatting>
  <conditionalFormatting sqref="F100:G101">
    <cfRule type="expression" dxfId="996" priority="23">
      <formula>kvartal &lt; 4</formula>
    </cfRule>
  </conditionalFormatting>
  <conditionalFormatting sqref="F103:G104">
    <cfRule type="expression" dxfId="995" priority="22">
      <formula>kvartal &lt; 4</formula>
    </cfRule>
  </conditionalFormatting>
  <conditionalFormatting sqref="F113">
    <cfRule type="expression" dxfId="994" priority="21">
      <formula>kvartal &lt; 4</formula>
    </cfRule>
  </conditionalFormatting>
  <conditionalFormatting sqref="G113">
    <cfRule type="expression" dxfId="993" priority="20">
      <formula>kvartal &lt; 4</formula>
    </cfRule>
  </conditionalFormatting>
  <conditionalFormatting sqref="F121:G121">
    <cfRule type="expression" dxfId="992" priority="19">
      <formula>kvartal &lt; 4</formula>
    </cfRule>
  </conditionalFormatting>
  <conditionalFormatting sqref="F67:G67">
    <cfRule type="expression" dxfId="991" priority="18">
      <formula>kvartal &lt; 4</formula>
    </cfRule>
  </conditionalFormatting>
  <conditionalFormatting sqref="F70:G70">
    <cfRule type="expression" dxfId="990" priority="17">
      <formula>kvartal &lt; 4</formula>
    </cfRule>
  </conditionalFormatting>
  <conditionalFormatting sqref="F78:G78">
    <cfRule type="expression" dxfId="989" priority="16">
      <formula>kvartal &lt; 4</formula>
    </cfRule>
  </conditionalFormatting>
  <conditionalFormatting sqref="F81:G81">
    <cfRule type="expression" dxfId="988" priority="15">
      <formula>kvartal &lt; 4</formula>
    </cfRule>
  </conditionalFormatting>
  <conditionalFormatting sqref="F88:G88">
    <cfRule type="expression" dxfId="987" priority="14">
      <formula>kvartal &lt; 4</formula>
    </cfRule>
  </conditionalFormatting>
  <conditionalFormatting sqref="F91">
    <cfRule type="expression" dxfId="986" priority="13">
      <formula>kvartal &lt; 4</formula>
    </cfRule>
  </conditionalFormatting>
  <conditionalFormatting sqref="G91">
    <cfRule type="expression" dxfId="985" priority="12">
      <formula>kvartal &lt; 4</formula>
    </cfRule>
  </conditionalFormatting>
  <conditionalFormatting sqref="F99">
    <cfRule type="expression" dxfId="984" priority="11">
      <formula>kvartal &lt; 4</formula>
    </cfRule>
  </conditionalFormatting>
  <conditionalFormatting sqref="G99">
    <cfRule type="expression" dxfId="983" priority="10">
      <formula>kvartal &lt; 4</formula>
    </cfRule>
  </conditionalFormatting>
  <conditionalFormatting sqref="G102">
    <cfRule type="expression" dxfId="982" priority="9">
      <formula>kvartal &lt; 4</formula>
    </cfRule>
  </conditionalFormatting>
  <conditionalFormatting sqref="F102">
    <cfRule type="expression" dxfId="981" priority="8">
      <formula>kvartal &lt; 4</formula>
    </cfRule>
  </conditionalFormatting>
  <conditionalFormatting sqref="J67:K71">
    <cfRule type="expression" dxfId="980" priority="7">
      <formula>kvartal &lt; 4</formula>
    </cfRule>
  </conditionalFormatting>
  <conditionalFormatting sqref="J72:K72">
    <cfRule type="expression" dxfId="979" priority="6">
      <formula>kvartal &lt; 4</formula>
    </cfRule>
  </conditionalFormatting>
  <conditionalFormatting sqref="J78:K83">
    <cfRule type="expression" dxfId="978" priority="5">
      <formula>kvartal &lt; 4</formula>
    </cfRule>
  </conditionalFormatting>
  <conditionalFormatting sqref="J88:K93">
    <cfRule type="expression" dxfId="977" priority="4">
      <formula>kvartal &lt; 4</formula>
    </cfRule>
  </conditionalFormatting>
  <conditionalFormatting sqref="J99:K104">
    <cfRule type="expression" dxfId="976" priority="3">
      <formula>kvartal &lt; 4</formula>
    </cfRule>
  </conditionalFormatting>
  <conditionalFormatting sqref="J113:K113">
    <cfRule type="expression" dxfId="975" priority="2">
      <formula>kvartal &lt; 4</formula>
    </cfRule>
  </conditionalFormatting>
  <conditionalFormatting sqref="J121:K121">
    <cfRule type="expression" dxfId="974" priority="1">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100</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c r="C7" s="281"/>
      <c r="D7" s="333"/>
      <c r="E7" s="11"/>
      <c r="F7" s="280"/>
      <c r="G7" s="281"/>
      <c r="H7" s="333"/>
      <c r="I7" s="11"/>
      <c r="J7" s="282"/>
      <c r="K7" s="283"/>
      <c r="L7" s="595"/>
      <c r="M7" s="11"/>
    </row>
    <row r="8" spans="1:15" ht="15.75" x14ac:dyDescent="0.2">
      <c r="A8" s="21" t="s">
        <v>26</v>
      </c>
      <c r="B8" s="258"/>
      <c r="C8" s="259"/>
      <c r="D8" s="164"/>
      <c r="E8" s="27"/>
      <c r="F8" s="629"/>
      <c r="G8" s="630"/>
      <c r="H8" s="164"/>
      <c r="I8" s="27"/>
      <c r="J8" s="210"/>
      <c r="K8" s="264"/>
      <c r="L8" s="231"/>
      <c r="M8" s="27"/>
    </row>
    <row r="9" spans="1:15" ht="15.75" x14ac:dyDescent="0.2">
      <c r="A9" s="21" t="s">
        <v>25</v>
      </c>
      <c r="B9" s="258"/>
      <c r="C9" s="259"/>
      <c r="D9" s="164"/>
      <c r="E9" s="27"/>
      <c r="F9" s="629"/>
      <c r="G9" s="630"/>
      <c r="H9" s="164"/>
      <c r="I9" s="27"/>
      <c r="J9" s="210"/>
      <c r="K9" s="264"/>
      <c r="L9" s="231"/>
      <c r="M9" s="27"/>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c r="C45" s="285"/>
      <c r="D45" s="595"/>
      <c r="E45" s="11"/>
      <c r="F45" s="143"/>
      <c r="G45" s="33"/>
      <c r="H45" s="157"/>
      <c r="I45" s="157"/>
      <c r="J45" s="37"/>
      <c r="K45" s="37"/>
      <c r="L45" s="157"/>
      <c r="M45" s="157"/>
      <c r="N45" s="146"/>
      <c r="O45" s="146"/>
    </row>
    <row r="46" spans="1:15" s="3" customFormat="1" ht="15.75" x14ac:dyDescent="0.2">
      <c r="A46" s="38" t="s">
        <v>379</v>
      </c>
      <c r="B46" s="258"/>
      <c r="C46" s="259"/>
      <c r="D46" s="231"/>
      <c r="E46" s="27"/>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f>B65+B66+B73+B74</f>
        <v>26138</v>
      </c>
      <c r="C64" s="336">
        <f>C65+C66+C73+C74</f>
        <v>21438</v>
      </c>
      <c r="D64" s="333">
        <f t="shared" ref="D64:D109" si="0">IF(B64=0, "    ---- ", IF(ABS(ROUND(100/B64*C64-100,1))&lt;999,ROUND(100/B64*C64-100,1),IF(ROUND(100/B64*C64-100,1)&gt;999,999,-999)))</f>
        <v>-18</v>
      </c>
      <c r="E64" s="11">
        <f>IFERROR(100/'Skjema total MA'!C64*C64,0)</f>
        <v>0.51434389061700636</v>
      </c>
      <c r="F64" s="335">
        <f>F65+F66+F73+F74</f>
        <v>67086</v>
      </c>
      <c r="G64" s="335">
        <f>G65+G66+G73+G74</f>
        <v>89510</v>
      </c>
      <c r="H64" s="333">
        <f t="shared" ref="H64:H109" si="1">IF(F64=0, "    ---- ", IF(ABS(ROUND(100/F64*G64-100,1))&lt;999,ROUND(100/F64*G64-100,1),IF(ROUND(100/F64*G64-100,1)&gt;999,999,-999)))</f>
        <v>33.4</v>
      </c>
      <c r="I64" s="11">
        <f>IFERROR(100/'Skjema total MA'!F64*G64,0)</f>
        <v>1.3754154716331974</v>
      </c>
      <c r="J64" s="283">
        <f t="shared" ref="J64:K77" si="2">SUM(B64,F64)</f>
        <v>93224</v>
      </c>
      <c r="K64" s="290">
        <f t="shared" si="2"/>
        <v>110948</v>
      </c>
      <c r="L64" s="596">
        <f t="shared" ref="L64:L109" si="3">IF(J64=0, "    ---- ", IF(ABS(ROUND(100/J64*K64-100,1))&lt;999,ROUND(100/J64*K64-100,1),IF(ROUND(100/J64*K64-100,1)&gt;999,999,-999)))</f>
        <v>19</v>
      </c>
      <c r="M64" s="11">
        <f>IFERROR(100/'Skjema total MA'!I64*K64,0)</f>
        <v>1.0392398301418908</v>
      </c>
    </row>
    <row r="65" spans="1:15" x14ac:dyDescent="0.2">
      <c r="A65" s="21" t="s">
        <v>9</v>
      </c>
      <c r="B65" s="44">
        <v>26138</v>
      </c>
      <c r="C65" s="143">
        <v>21438</v>
      </c>
      <c r="D65" s="164">
        <f t="shared" si="0"/>
        <v>-18</v>
      </c>
      <c r="E65" s="27">
        <f>IFERROR(100/'Skjema total MA'!C65*C65,0)</f>
        <v>0.58508678448827345</v>
      </c>
      <c r="F65" s="210"/>
      <c r="G65" s="143"/>
      <c r="H65" s="164"/>
      <c r="I65" s="27"/>
      <c r="J65" s="264">
        <f t="shared" si="2"/>
        <v>26138</v>
      </c>
      <c r="K65" s="44">
        <f t="shared" si="2"/>
        <v>21438</v>
      </c>
      <c r="L65" s="231">
        <f t="shared" si="3"/>
        <v>-18</v>
      </c>
      <c r="M65" s="27">
        <f>IFERROR(100/'Skjema total MA'!I65*K65,0)</f>
        <v>0.58508678448827345</v>
      </c>
    </row>
    <row r="66" spans="1:15" x14ac:dyDescent="0.2">
      <c r="A66" s="21" t="s">
        <v>10</v>
      </c>
      <c r="B66" s="267"/>
      <c r="C66" s="268"/>
      <c r="D66" s="164"/>
      <c r="E66" s="27"/>
      <c r="F66" s="267">
        <v>67086</v>
      </c>
      <c r="G66" s="268">
        <v>89510</v>
      </c>
      <c r="H66" s="164">
        <f t="shared" si="1"/>
        <v>33.4</v>
      </c>
      <c r="I66" s="27">
        <f>IFERROR(100/'Skjema total MA'!F66*G66,0)</f>
        <v>1.3879442056561584</v>
      </c>
      <c r="J66" s="264">
        <f t="shared" si="2"/>
        <v>67086</v>
      </c>
      <c r="K66" s="44">
        <f t="shared" si="2"/>
        <v>89510</v>
      </c>
      <c r="L66" s="231">
        <f t="shared" si="3"/>
        <v>33.4</v>
      </c>
      <c r="M66" s="27">
        <f>IFERROR(100/'Skjema total MA'!I66*K66,0)</f>
        <v>1.3681357552086155</v>
      </c>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9"/>
      <c r="C68" s="640"/>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f>B76+B77</f>
        <v>26138</v>
      </c>
      <c r="C75" s="210">
        <f>C76+C77</f>
        <v>21438</v>
      </c>
      <c r="D75" s="164">
        <f t="shared" si="0"/>
        <v>-18</v>
      </c>
      <c r="E75" s="27">
        <f>IFERROR(100/'Skjema total MA'!C75*C75,0)</f>
        <v>0.59056212718377288</v>
      </c>
      <c r="F75" s="210">
        <f>F76+F77</f>
        <v>67086</v>
      </c>
      <c r="G75" s="210">
        <f>G76+G77</f>
        <v>89510</v>
      </c>
      <c r="H75" s="164">
        <f t="shared" si="1"/>
        <v>33.4</v>
      </c>
      <c r="I75" s="27">
        <f>IFERROR(100/'Skjema total MA'!F75*G75,0)</f>
        <v>1.3886162710713412</v>
      </c>
      <c r="J75" s="264">
        <f t="shared" si="2"/>
        <v>93224</v>
      </c>
      <c r="K75" s="44">
        <f t="shared" si="2"/>
        <v>110948</v>
      </c>
      <c r="L75" s="231">
        <f t="shared" si="3"/>
        <v>19</v>
      </c>
      <c r="M75" s="27">
        <f>IFERROR(100/'Skjema total MA'!I75*K75,0)</f>
        <v>1.1011021580981764</v>
      </c>
    </row>
    <row r="76" spans="1:15" x14ac:dyDescent="0.2">
      <c r="A76" s="21" t="s">
        <v>9</v>
      </c>
      <c r="B76" s="210">
        <v>26138</v>
      </c>
      <c r="C76" s="143">
        <v>21438</v>
      </c>
      <c r="D76" s="164">
        <f t="shared" si="0"/>
        <v>-18</v>
      </c>
      <c r="E76" s="27">
        <f>IFERROR(100/'Skjema total MA'!C76*C76,0)</f>
        <v>0.60597347893351505</v>
      </c>
      <c r="F76" s="210"/>
      <c r="G76" s="143"/>
      <c r="H76" s="164"/>
      <c r="I76" s="27"/>
      <c r="J76" s="264">
        <f t="shared" si="2"/>
        <v>26138</v>
      </c>
      <c r="K76" s="44">
        <f t="shared" si="2"/>
        <v>21438</v>
      </c>
      <c r="L76" s="231">
        <f t="shared" si="3"/>
        <v>-18</v>
      </c>
      <c r="M76" s="27">
        <f>IFERROR(100/'Skjema total MA'!I76*K76,0)</f>
        <v>0.60597347893351505</v>
      </c>
    </row>
    <row r="77" spans="1:15" x14ac:dyDescent="0.2">
      <c r="A77" s="21" t="s">
        <v>10</v>
      </c>
      <c r="B77" s="267"/>
      <c r="C77" s="268"/>
      <c r="D77" s="164"/>
      <c r="E77" s="27"/>
      <c r="F77" s="267">
        <v>67086</v>
      </c>
      <c r="G77" s="268">
        <v>89510</v>
      </c>
      <c r="H77" s="164">
        <f t="shared" si="1"/>
        <v>33.4</v>
      </c>
      <c r="I77" s="27">
        <f>IFERROR(100/'Skjema total MA'!F77*G77,0)</f>
        <v>1.3886162710713412</v>
      </c>
      <c r="J77" s="264">
        <f t="shared" si="2"/>
        <v>67086</v>
      </c>
      <c r="K77" s="44">
        <f t="shared" si="2"/>
        <v>89510</v>
      </c>
      <c r="L77" s="231">
        <f t="shared" si="3"/>
        <v>33.4</v>
      </c>
      <c r="M77" s="27">
        <f>IFERROR(100/'Skjema total MA'!I77*K77,0)</f>
        <v>1.369008749274468</v>
      </c>
    </row>
    <row r="78" spans="1:15" ht="15.75" x14ac:dyDescent="0.2">
      <c r="A78" s="631" t="s">
        <v>383</v>
      </c>
      <c r="B78" s="629" t="s">
        <v>369</v>
      </c>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t="s">
        <v>369</v>
      </c>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f>B86+B87+B94+B95</f>
        <v>1377725</v>
      </c>
      <c r="C85" s="336">
        <f>C86+C87+C94+C95</f>
        <v>1459120</v>
      </c>
      <c r="D85" s="169">
        <f t="shared" si="0"/>
        <v>5.9</v>
      </c>
      <c r="E85" s="11">
        <f>IFERROR(100/'Skjema total MA'!C85*C85,0)</f>
        <v>0.3877729533767092</v>
      </c>
      <c r="F85" s="335">
        <f>SUM(F86,F87,F94,F95)</f>
        <v>1251557</v>
      </c>
      <c r="G85" s="335">
        <f>SUM(G86,G87,G94,G95)</f>
        <v>1965832</v>
      </c>
      <c r="H85" s="169">
        <f t="shared" si="1"/>
        <v>57.1</v>
      </c>
      <c r="I85" s="11">
        <f>IFERROR(100/'Skjema total MA'!F85*G85,0)</f>
        <v>1.0377717482887594</v>
      </c>
      <c r="J85" s="283">
        <f t="shared" ref="J85:K109" si="4">SUM(B85,F85)</f>
        <v>2629282</v>
      </c>
      <c r="K85" s="212">
        <f t="shared" si="4"/>
        <v>3424952</v>
      </c>
      <c r="L85" s="596">
        <f t="shared" si="3"/>
        <v>30.3</v>
      </c>
      <c r="M85" s="11">
        <f>IFERROR(100/'Skjema total MA'!I85*K85,0)</f>
        <v>0.60542516750031727</v>
      </c>
    </row>
    <row r="86" spans="1:13" x14ac:dyDescent="0.2">
      <c r="A86" s="21" t="s">
        <v>9</v>
      </c>
      <c r="B86" s="210">
        <v>1377725</v>
      </c>
      <c r="C86" s="143">
        <v>1459120</v>
      </c>
      <c r="D86" s="164">
        <f t="shared" si="0"/>
        <v>5.9</v>
      </c>
      <c r="E86" s="27">
        <f>IFERROR(100/'Skjema total MA'!C86*C86,0)</f>
        <v>0.39314063316186298</v>
      </c>
      <c r="F86" s="210"/>
      <c r="G86" s="143"/>
      <c r="H86" s="164"/>
      <c r="I86" s="27"/>
      <c r="J86" s="264">
        <f t="shared" si="4"/>
        <v>1377725</v>
      </c>
      <c r="K86" s="44">
        <f t="shared" si="4"/>
        <v>1459120</v>
      </c>
      <c r="L86" s="231">
        <f t="shared" si="3"/>
        <v>5.9</v>
      </c>
      <c r="M86" s="27">
        <f>IFERROR(100/'Skjema total MA'!I86*K86,0)</f>
        <v>0.39314063316186298</v>
      </c>
    </row>
    <row r="87" spans="1:13" x14ac:dyDescent="0.2">
      <c r="A87" s="21" t="s">
        <v>10</v>
      </c>
      <c r="B87" s="210"/>
      <c r="C87" s="143"/>
      <c r="D87" s="164"/>
      <c r="E87" s="27"/>
      <c r="F87" s="210">
        <v>1251557</v>
      </c>
      <c r="G87" s="143">
        <v>1965832</v>
      </c>
      <c r="H87" s="164">
        <f t="shared" si="1"/>
        <v>57.1</v>
      </c>
      <c r="I87" s="27">
        <f>IFERROR(100/'Skjema total MA'!F87*G87,0)</f>
        <v>1.0393003114797024</v>
      </c>
      <c r="J87" s="264">
        <f t="shared" si="4"/>
        <v>1251557</v>
      </c>
      <c r="K87" s="44">
        <f t="shared" si="4"/>
        <v>1965832</v>
      </c>
      <c r="L87" s="231">
        <f t="shared" si="3"/>
        <v>57.1</v>
      </c>
      <c r="M87" s="27">
        <f>IFERROR(100/'Skjema total MA'!I87*K87,0)</f>
        <v>1.0272398776475065</v>
      </c>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f>B97+B98</f>
        <v>1377725</v>
      </c>
      <c r="C96" s="210">
        <f>C97+C98</f>
        <v>1459120</v>
      </c>
      <c r="D96" s="164">
        <f t="shared" si="0"/>
        <v>5.9</v>
      </c>
      <c r="E96" s="27">
        <f>IFERROR(100/'Skjema total MA'!C96*C96,0)</f>
        <v>0.39570744462818225</v>
      </c>
      <c r="F96" s="267">
        <f>SUM(F97,F98)</f>
        <v>1251557</v>
      </c>
      <c r="G96" s="267">
        <f>SUM(G97,G98)</f>
        <v>1965832</v>
      </c>
      <c r="H96" s="164">
        <f t="shared" si="1"/>
        <v>57.1</v>
      </c>
      <c r="I96" s="27">
        <f>IFERROR(100/'Skjema total MA'!F96*G96,0)</f>
        <v>1.0420388477283093</v>
      </c>
      <c r="J96" s="264">
        <f t="shared" si="4"/>
        <v>2629282</v>
      </c>
      <c r="K96" s="44">
        <f t="shared" si="4"/>
        <v>3424952</v>
      </c>
      <c r="L96" s="231">
        <f t="shared" si="3"/>
        <v>30.3</v>
      </c>
      <c r="M96" s="27">
        <f>IFERROR(100/'Skjema total MA'!I96*K96,0)</f>
        <v>0.61446292517535761</v>
      </c>
    </row>
    <row r="97" spans="1:13" x14ac:dyDescent="0.2">
      <c r="A97" s="21" t="s">
        <v>9</v>
      </c>
      <c r="B97" s="267">
        <v>1377725</v>
      </c>
      <c r="C97" s="268">
        <v>1459120</v>
      </c>
      <c r="D97" s="164">
        <f t="shared" si="0"/>
        <v>5.9</v>
      </c>
      <c r="E97" s="27">
        <f>IFERROR(100/'Skjema total MA'!C97*C97,0)</f>
        <v>0.39810504776177946</v>
      </c>
      <c r="F97" s="210"/>
      <c r="G97" s="143"/>
      <c r="H97" s="164"/>
      <c r="I97" s="27"/>
      <c r="J97" s="264">
        <f t="shared" si="4"/>
        <v>1377725</v>
      </c>
      <c r="K97" s="44">
        <f t="shared" si="4"/>
        <v>1459120</v>
      </c>
      <c r="L97" s="231">
        <f t="shared" si="3"/>
        <v>5.9</v>
      </c>
      <c r="M97" s="27">
        <f>IFERROR(100/'Skjema total MA'!I97*K97,0)</f>
        <v>0.39810504776177946</v>
      </c>
    </row>
    <row r="98" spans="1:13" x14ac:dyDescent="0.2">
      <c r="A98" s="21" t="s">
        <v>10</v>
      </c>
      <c r="B98" s="267"/>
      <c r="C98" s="268"/>
      <c r="D98" s="164"/>
      <c r="E98" s="27"/>
      <c r="F98" s="210">
        <v>1251557</v>
      </c>
      <c r="G98" s="210">
        <v>1965832</v>
      </c>
      <c r="H98" s="164">
        <f t="shared" si="1"/>
        <v>57.1</v>
      </c>
      <c r="I98" s="27">
        <f>IFERROR(100/'Skjema total MA'!F98*G98,0)</f>
        <v>1.0420388477283093</v>
      </c>
      <c r="J98" s="264">
        <f t="shared" si="4"/>
        <v>1251557</v>
      </c>
      <c r="K98" s="44">
        <f t="shared" si="4"/>
        <v>1965832</v>
      </c>
      <c r="L98" s="231">
        <f t="shared" si="3"/>
        <v>57.1</v>
      </c>
      <c r="M98" s="27">
        <f>IFERROR(100/'Skjema total MA'!I98*K98,0)</f>
        <v>1.0299151428488995</v>
      </c>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v>517570</v>
      </c>
      <c r="C106" s="210">
        <v>828901</v>
      </c>
      <c r="D106" s="164">
        <f t="shared" si="0"/>
        <v>60.2</v>
      </c>
      <c r="E106" s="27">
        <f>IFERROR(100/'Skjema total MA'!C106*C106,0)</f>
        <v>0.28641557611619572</v>
      </c>
      <c r="F106" s="210"/>
      <c r="G106" s="210"/>
      <c r="H106" s="164"/>
      <c r="I106" s="27"/>
      <c r="J106" s="264">
        <f t="shared" si="4"/>
        <v>517570</v>
      </c>
      <c r="K106" s="44">
        <f t="shared" si="4"/>
        <v>828901</v>
      </c>
      <c r="L106" s="231">
        <f t="shared" si="3"/>
        <v>60.2</v>
      </c>
      <c r="M106" s="27">
        <f>IFERROR(100/'Skjema total MA'!I106*K106,0)</f>
        <v>0.28041187697005343</v>
      </c>
    </row>
    <row r="107" spans="1:13" ht="15.75" x14ac:dyDescent="0.2">
      <c r="A107" s="21" t="s">
        <v>389</v>
      </c>
      <c r="B107" s="210"/>
      <c r="C107" s="210"/>
      <c r="D107" s="164"/>
      <c r="E107" s="27"/>
      <c r="F107" s="210">
        <v>313000</v>
      </c>
      <c r="G107" s="210">
        <v>712215</v>
      </c>
      <c r="H107" s="164">
        <f t="shared" si="1"/>
        <v>127.5</v>
      </c>
      <c r="I107" s="27">
        <f>IFERROR(100/'Skjema total MA'!F107*G107,0)</f>
        <v>1.1784248245066613</v>
      </c>
      <c r="J107" s="264">
        <f t="shared" si="4"/>
        <v>313000</v>
      </c>
      <c r="K107" s="44">
        <f t="shared" si="4"/>
        <v>712215</v>
      </c>
      <c r="L107" s="231">
        <f t="shared" si="3"/>
        <v>127.5</v>
      </c>
      <c r="M107" s="27">
        <f>IFERROR(100/'Skjema total MA'!I107*K107,0)</f>
        <v>1.1625713208719144</v>
      </c>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f>SUM(B110:B112)</f>
        <v>948</v>
      </c>
      <c r="C109" s="157">
        <f>SUM(C110:C112)</f>
        <v>186</v>
      </c>
      <c r="D109" s="169">
        <f t="shared" si="0"/>
        <v>-80.400000000000006</v>
      </c>
      <c r="E109" s="11">
        <f>IFERROR(100/'Skjema total MA'!C109*C109,0)</f>
        <v>6.7330829784724544E-2</v>
      </c>
      <c r="F109" s="282">
        <f>SUM(F110:F112)</f>
        <v>39992</v>
      </c>
      <c r="G109" s="157">
        <f>SUM(G110:G112)</f>
        <v>209647</v>
      </c>
      <c r="H109" s="169">
        <f t="shared" si="1"/>
        <v>424.2</v>
      </c>
      <c r="I109" s="11">
        <f>IFERROR(100/'Skjema total MA'!F109*G109,0)</f>
        <v>4.7064515875496147</v>
      </c>
      <c r="J109" s="283">
        <f t="shared" si="4"/>
        <v>40940</v>
      </c>
      <c r="K109" s="212">
        <f t="shared" si="4"/>
        <v>209833</v>
      </c>
      <c r="L109" s="596">
        <f t="shared" si="3"/>
        <v>412.5</v>
      </c>
      <c r="M109" s="11">
        <f>IFERROR(100/'Skjema total MA'!I109*K109,0)</f>
        <v>4.4355518845579738</v>
      </c>
    </row>
    <row r="110" spans="1:13" x14ac:dyDescent="0.2">
      <c r="A110" s="21" t="s">
        <v>9</v>
      </c>
      <c r="B110" s="210">
        <v>948</v>
      </c>
      <c r="C110" s="143">
        <v>186</v>
      </c>
      <c r="D110" s="164">
        <f t="shared" ref="D110:D118" si="5">IF(B110=0, "    ---- ", IF(ABS(ROUND(100/B110*C110-100,1))&lt;999,ROUND(100/B110*C110-100,1),IF(ROUND(100/B110*C110-100,1)&gt;999,999,-999)))</f>
        <v>-80.400000000000006</v>
      </c>
      <c r="E110" s="27">
        <f>IFERROR(100/'Skjema total MA'!C110*C110,0)</f>
        <v>6.7382858773178678E-2</v>
      </c>
      <c r="F110" s="210"/>
      <c r="G110" s="143"/>
      <c r="H110" s="164"/>
      <c r="I110" s="27"/>
      <c r="J110" s="264">
        <f t="shared" ref="J110:K123" si="6">SUM(B110,F110)</f>
        <v>948</v>
      </c>
      <c r="K110" s="44">
        <f t="shared" si="6"/>
        <v>186</v>
      </c>
      <c r="L110" s="231">
        <f t="shared" ref="L110:L123" si="7">IF(J110=0, "    ---- ", IF(ABS(ROUND(100/J110*K110-100,1))&lt;999,ROUND(100/J110*K110-100,1),IF(ROUND(100/J110*K110-100,1)&gt;999,999,-999)))</f>
        <v>-80.400000000000006</v>
      </c>
      <c r="M110" s="27">
        <f>IFERROR(100/'Skjema total MA'!I110*K110,0)</f>
        <v>6.7382858773178678E-2</v>
      </c>
    </row>
    <row r="111" spans="1:13" x14ac:dyDescent="0.2">
      <c r="A111" s="21" t="s">
        <v>10</v>
      </c>
      <c r="B111" s="210"/>
      <c r="C111" s="143"/>
      <c r="D111" s="164"/>
      <c r="E111" s="27"/>
      <c r="F111" s="210">
        <v>39992</v>
      </c>
      <c r="G111" s="143">
        <v>209647</v>
      </c>
      <c r="H111" s="164">
        <f t="shared" ref="H111:H123" si="8">IF(F111=0, "    ---- ", IF(ABS(ROUND(100/F111*G111-100,1))&lt;999,ROUND(100/F111*G111-100,1),IF(ROUND(100/F111*G111-100,1)&gt;999,999,-999)))</f>
        <v>424.2</v>
      </c>
      <c r="I111" s="27">
        <f>IFERROR(100/'Skjema total MA'!F111*G111,0)</f>
        <v>4.7064515875496147</v>
      </c>
      <c r="J111" s="264">
        <f t="shared" si="6"/>
        <v>39992</v>
      </c>
      <c r="K111" s="44">
        <f t="shared" si="6"/>
        <v>209647</v>
      </c>
      <c r="L111" s="231">
        <f t="shared" si="7"/>
        <v>424.2</v>
      </c>
      <c r="M111" s="27">
        <f>IFERROR(100/'Skjema total MA'!I111*K111,0)</f>
        <v>4.7062262297097268</v>
      </c>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v>12094</v>
      </c>
      <c r="G115" s="210">
        <v>190688</v>
      </c>
      <c r="H115" s="164">
        <f t="shared" si="8"/>
        <v>999</v>
      </c>
      <c r="I115" s="27">
        <f>IFERROR(100/'Skjema total MA'!F115*G115,0)</f>
        <v>48.979584206922866</v>
      </c>
      <c r="J115" s="264">
        <f t="shared" si="6"/>
        <v>12094</v>
      </c>
      <c r="K115" s="44">
        <f t="shared" si="6"/>
        <v>190688</v>
      </c>
      <c r="L115" s="231">
        <f t="shared" si="7"/>
        <v>999</v>
      </c>
      <c r="M115" s="27">
        <f>IFERROR(100/'Skjema total MA'!I115*K115,0)</f>
        <v>48.979584206922866</v>
      </c>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f>SUM(B118:B120)</f>
        <v>2664</v>
      </c>
      <c r="C117" s="157">
        <f>SUM(C118:C120)</f>
        <v>11689</v>
      </c>
      <c r="D117" s="169">
        <f t="shared" si="5"/>
        <v>338.8</v>
      </c>
      <c r="E117" s="11">
        <f>IFERROR(100/'Skjema total MA'!C117*C117,0)</f>
        <v>4.1669180126135297</v>
      </c>
      <c r="F117" s="282">
        <f>SUM(F118:F120)</f>
        <v>25041</v>
      </c>
      <c r="G117" s="157">
        <f>SUM(G118:G120)</f>
        <v>38422</v>
      </c>
      <c r="H117" s="169">
        <f t="shared" si="8"/>
        <v>53.4</v>
      </c>
      <c r="I117" s="11">
        <f>IFERROR(100/'Skjema total MA'!F117*G117,0)</f>
        <v>0.86267305977579956</v>
      </c>
      <c r="J117" s="283">
        <f t="shared" si="6"/>
        <v>27705</v>
      </c>
      <c r="K117" s="212">
        <f t="shared" si="6"/>
        <v>50111</v>
      </c>
      <c r="L117" s="596">
        <f t="shared" si="7"/>
        <v>80.900000000000006</v>
      </c>
      <c r="M117" s="11">
        <f>IFERROR(100/'Skjema total MA'!I117*K117,0)</f>
        <v>1.0584557410043822</v>
      </c>
    </row>
    <row r="118" spans="1:14" x14ac:dyDescent="0.2">
      <c r="A118" s="21" t="s">
        <v>9</v>
      </c>
      <c r="B118" s="210">
        <v>2664</v>
      </c>
      <c r="C118" s="143">
        <v>11689</v>
      </c>
      <c r="D118" s="164">
        <f t="shared" si="5"/>
        <v>338.8</v>
      </c>
      <c r="E118" s="27">
        <f>IFERROR(100/'Skjema total MA'!C118*C118,0)</f>
        <v>4.43263408129366</v>
      </c>
      <c r="F118" s="210"/>
      <c r="G118" s="143"/>
      <c r="H118" s="164"/>
      <c r="I118" s="27"/>
      <c r="J118" s="264">
        <f t="shared" si="6"/>
        <v>2664</v>
      </c>
      <c r="K118" s="44">
        <f t="shared" si="6"/>
        <v>11689</v>
      </c>
      <c r="L118" s="231">
        <f t="shared" si="7"/>
        <v>338.8</v>
      </c>
      <c r="M118" s="27">
        <f>IFERROR(100/'Skjema total MA'!I118*K118,0)</f>
        <v>4.43263408129366</v>
      </c>
    </row>
    <row r="119" spans="1:14" x14ac:dyDescent="0.2">
      <c r="A119" s="21" t="s">
        <v>10</v>
      </c>
      <c r="B119" s="210"/>
      <c r="C119" s="143"/>
      <c r="D119" s="164"/>
      <c r="E119" s="27"/>
      <c r="F119" s="210">
        <v>25041</v>
      </c>
      <c r="G119" s="143">
        <v>38422</v>
      </c>
      <c r="H119" s="164">
        <f t="shared" si="8"/>
        <v>53.4</v>
      </c>
      <c r="I119" s="27">
        <f>IFERROR(100/'Skjema total MA'!F119*G119,0)</f>
        <v>0.86267305977579956</v>
      </c>
      <c r="J119" s="264">
        <f t="shared" si="6"/>
        <v>25041</v>
      </c>
      <c r="K119" s="44">
        <f t="shared" si="6"/>
        <v>38422</v>
      </c>
      <c r="L119" s="231">
        <f t="shared" si="7"/>
        <v>53.4</v>
      </c>
      <c r="M119" s="27">
        <f>IFERROR(100/'Skjema total MA'!I119*K119,0)</f>
        <v>0.85942821284466719</v>
      </c>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v>3202</v>
      </c>
      <c r="G123" s="210">
        <v>3104</v>
      </c>
      <c r="H123" s="164">
        <f t="shared" si="8"/>
        <v>-3.1</v>
      </c>
      <c r="I123" s="27">
        <f>IFERROR(100/'Skjema total MA'!F123*G123,0)</f>
        <v>0.69394070332187485</v>
      </c>
      <c r="J123" s="264">
        <f t="shared" si="6"/>
        <v>3202</v>
      </c>
      <c r="K123" s="44">
        <f t="shared" si="6"/>
        <v>3104</v>
      </c>
      <c r="L123" s="231">
        <f t="shared" si="7"/>
        <v>-3.1</v>
      </c>
      <c r="M123" s="27">
        <f>IFERROR(100/'Skjema total MA'!I123*K123,0)</f>
        <v>0.69344279447349788</v>
      </c>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973" priority="182">
      <formula>kvartal &lt; 4</formula>
    </cfRule>
  </conditionalFormatting>
  <conditionalFormatting sqref="B29">
    <cfRule type="expression" dxfId="972" priority="180">
      <formula>kvartal &lt; 4</formula>
    </cfRule>
  </conditionalFormatting>
  <conditionalFormatting sqref="B30">
    <cfRule type="expression" dxfId="971" priority="179">
      <formula>kvartal &lt; 4</formula>
    </cfRule>
  </conditionalFormatting>
  <conditionalFormatting sqref="B31">
    <cfRule type="expression" dxfId="970" priority="178">
      <formula>kvartal &lt; 4</formula>
    </cfRule>
  </conditionalFormatting>
  <conditionalFormatting sqref="C29">
    <cfRule type="expression" dxfId="969" priority="177">
      <formula>kvartal &lt; 4</formula>
    </cfRule>
  </conditionalFormatting>
  <conditionalFormatting sqref="C30">
    <cfRule type="expression" dxfId="968" priority="176">
      <formula>kvartal &lt; 4</formula>
    </cfRule>
  </conditionalFormatting>
  <conditionalFormatting sqref="C31">
    <cfRule type="expression" dxfId="967" priority="175">
      <formula>kvartal &lt; 4</formula>
    </cfRule>
  </conditionalFormatting>
  <conditionalFormatting sqref="B23:C25">
    <cfRule type="expression" dxfId="966" priority="174">
      <formula>kvartal &lt; 4</formula>
    </cfRule>
  </conditionalFormatting>
  <conditionalFormatting sqref="F23:G25">
    <cfRule type="expression" dxfId="965" priority="170">
      <formula>kvartal &lt; 4</formula>
    </cfRule>
  </conditionalFormatting>
  <conditionalFormatting sqref="F29">
    <cfRule type="expression" dxfId="964" priority="163">
      <formula>kvartal &lt; 4</formula>
    </cfRule>
  </conditionalFormatting>
  <conditionalFormatting sqref="F30">
    <cfRule type="expression" dxfId="963" priority="162">
      <formula>kvartal &lt; 4</formula>
    </cfRule>
  </conditionalFormatting>
  <conditionalFormatting sqref="F31">
    <cfRule type="expression" dxfId="962" priority="161">
      <formula>kvartal &lt; 4</formula>
    </cfRule>
  </conditionalFormatting>
  <conditionalFormatting sqref="G29">
    <cfRule type="expression" dxfId="961" priority="160">
      <formula>kvartal &lt; 4</formula>
    </cfRule>
  </conditionalFormatting>
  <conditionalFormatting sqref="G30">
    <cfRule type="expression" dxfId="960" priority="159">
      <formula>kvartal &lt; 4</formula>
    </cfRule>
  </conditionalFormatting>
  <conditionalFormatting sqref="G31">
    <cfRule type="expression" dxfId="959" priority="158">
      <formula>kvartal &lt; 4</formula>
    </cfRule>
  </conditionalFormatting>
  <conditionalFormatting sqref="B26">
    <cfRule type="expression" dxfId="958" priority="157">
      <formula>kvartal &lt; 4</formula>
    </cfRule>
  </conditionalFormatting>
  <conditionalFormatting sqref="C26">
    <cfRule type="expression" dxfId="957" priority="156">
      <formula>kvartal &lt; 4</formula>
    </cfRule>
  </conditionalFormatting>
  <conditionalFormatting sqref="F26">
    <cfRule type="expression" dxfId="956" priority="155">
      <formula>kvartal &lt; 4</formula>
    </cfRule>
  </conditionalFormatting>
  <conditionalFormatting sqref="G26">
    <cfRule type="expression" dxfId="955" priority="154">
      <formula>kvartal &lt; 4</formula>
    </cfRule>
  </conditionalFormatting>
  <conditionalFormatting sqref="J23:K26">
    <cfRule type="expression" dxfId="954" priority="153">
      <formula>kvartal &lt; 4</formula>
    </cfRule>
  </conditionalFormatting>
  <conditionalFormatting sqref="J29:K31">
    <cfRule type="expression" dxfId="953" priority="151">
      <formula>kvartal &lt; 4</formula>
    </cfRule>
  </conditionalFormatting>
  <conditionalFormatting sqref="B113">
    <cfRule type="expression" dxfId="952" priority="126">
      <formula>kvartal &lt; 4</formula>
    </cfRule>
  </conditionalFormatting>
  <conditionalFormatting sqref="C113">
    <cfRule type="expression" dxfId="951" priority="125">
      <formula>kvartal &lt; 4</formula>
    </cfRule>
  </conditionalFormatting>
  <conditionalFormatting sqref="B121">
    <cfRule type="expression" dxfId="950" priority="124">
      <formula>kvartal &lt; 4</formula>
    </cfRule>
  </conditionalFormatting>
  <conditionalFormatting sqref="C121">
    <cfRule type="expression" dxfId="949" priority="123">
      <formula>kvartal &lt; 4</formula>
    </cfRule>
  </conditionalFormatting>
  <conditionalFormatting sqref="F113">
    <cfRule type="expression" dxfId="948" priority="108">
      <formula>kvartal &lt; 4</formula>
    </cfRule>
  </conditionalFormatting>
  <conditionalFormatting sqref="G113">
    <cfRule type="expression" dxfId="947" priority="107">
      <formula>kvartal &lt; 4</formula>
    </cfRule>
  </conditionalFormatting>
  <conditionalFormatting sqref="F121:G121">
    <cfRule type="expression" dxfId="946" priority="106">
      <formula>kvartal &lt; 4</formula>
    </cfRule>
  </conditionalFormatting>
  <conditionalFormatting sqref="J113:K113">
    <cfRule type="expression" dxfId="945" priority="82">
      <formula>kvartal &lt; 4</formula>
    </cfRule>
  </conditionalFormatting>
  <conditionalFormatting sqref="J121:K121">
    <cfRule type="expression" dxfId="944" priority="81">
      <formula>kvartal &lt; 4</formula>
    </cfRule>
  </conditionalFormatting>
  <conditionalFormatting sqref="A23:A25">
    <cfRule type="expression" dxfId="943" priority="50">
      <formula>kvartal &lt; 4</formula>
    </cfRule>
  </conditionalFormatting>
  <conditionalFormatting sqref="A29:A31">
    <cfRule type="expression" dxfId="942" priority="49">
      <formula>kvartal &lt; 4</formula>
    </cfRule>
  </conditionalFormatting>
  <conditionalFormatting sqref="A48:A50">
    <cfRule type="expression" dxfId="941" priority="48">
      <formula>kvartal &lt; 4</formula>
    </cfRule>
  </conditionalFormatting>
  <conditionalFormatting sqref="A67:A72">
    <cfRule type="expression" dxfId="940" priority="47">
      <formula>kvartal &lt; 4</formula>
    </cfRule>
  </conditionalFormatting>
  <conditionalFormatting sqref="A113">
    <cfRule type="expression" dxfId="939" priority="46">
      <formula>kvartal &lt; 4</formula>
    </cfRule>
  </conditionalFormatting>
  <conditionalFormatting sqref="A121">
    <cfRule type="expression" dxfId="938" priority="45">
      <formula>kvartal &lt; 4</formula>
    </cfRule>
  </conditionalFormatting>
  <conditionalFormatting sqref="A26">
    <cfRule type="expression" dxfId="937" priority="44">
      <formula>kvartal &lt; 4</formula>
    </cfRule>
  </conditionalFormatting>
  <conditionalFormatting sqref="A78:A83">
    <cfRule type="expression" dxfId="936" priority="43">
      <formula>kvartal &lt; 4</formula>
    </cfRule>
  </conditionalFormatting>
  <conditionalFormatting sqref="A88:A93">
    <cfRule type="expression" dxfId="935" priority="42">
      <formula>kvartal &lt; 4</formula>
    </cfRule>
  </conditionalFormatting>
  <conditionalFormatting sqref="A99:A104">
    <cfRule type="expression" dxfId="934" priority="41">
      <formula>kvartal &lt; 4</formula>
    </cfRule>
  </conditionalFormatting>
  <conditionalFormatting sqref="B67">
    <cfRule type="expression" dxfId="933" priority="40">
      <formula>kvartal &lt; 4</formula>
    </cfRule>
  </conditionalFormatting>
  <conditionalFormatting sqref="C67">
    <cfRule type="expression" dxfId="932" priority="39">
      <formula>kvartal &lt; 4</formula>
    </cfRule>
  </conditionalFormatting>
  <conditionalFormatting sqref="B70">
    <cfRule type="expression" dxfId="931" priority="38">
      <formula>kvartal &lt; 4</formula>
    </cfRule>
  </conditionalFormatting>
  <conditionalFormatting sqref="C70">
    <cfRule type="expression" dxfId="930" priority="37">
      <formula>kvartal &lt; 4</formula>
    </cfRule>
  </conditionalFormatting>
  <conditionalFormatting sqref="F68:G69">
    <cfRule type="expression" dxfId="929" priority="36">
      <formula>kvartal &lt; 4</formula>
    </cfRule>
  </conditionalFormatting>
  <conditionalFormatting sqref="F71:G72">
    <cfRule type="expression" dxfId="928" priority="35">
      <formula>kvartal &lt; 4</formula>
    </cfRule>
  </conditionalFormatting>
  <conditionalFormatting sqref="F67:G67">
    <cfRule type="expression" dxfId="927" priority="34">
      <formula>kvartal &lt; 4</formula>
    </cfRule>
  </conditionalFormatting>
  <conditionalFormatting sqref="F70">
    <cfRule type="expression" dxfId="926" priority="33">
      <formula>kvartal &lt; 4</formula>
    </cfRule>
  </conditionalFormatting>
  <conditionalFormatting sqref="G70">
    <cfRule type="expression" dxfId="925" priority="32">
      <formula>kvartal &lt; 4</formula>
    </cfRule>
  </conditionalFormatting>
  <conditionalFormatting sqref="J67:K72">
    <cfRule type="expression" dxfId="924" priority="31">
      <formula>kvartal &lt; 4</formula>
    </cfRule>
  </conditionalFormatting>
  <conditionalFormatting sqref="B78">
    <cfRule type="expression" dxfId="923" priority="30">
      <formula>kvartal &lt; 4</formula>
    </cfRule>
  </conditionalFormatting>
  <conditionalFormatting sqref="C78">
    <cfRule type="expression" dxfId="922" priority="29">
      <formula>kvartal &lt; 4</formula>
    </cfRule>
  </conditionalFormatting>
  <conditionalFormatting sqref="B81">
    <cfRule type="expression" dxfId="921" priority="28">
      <formula>kvartal &lt; 4</formula>
    </cfRule>
  </conditionalFormatting>
  <conditionalFormatting sqref="C81">
    <cfRule type="expression" dxfId="920" priority="27">
      <formula>kvartal &lt; 4</formula>
    </cfRule>
  </conditionalFormatting>
  <conditionalFormatting sqref="F79:G80">
    <cfRule type="expression" dxfId="919" priority="26">
      <formula>kvartal &lt; 4</formula>
    </cfRule>
  </conditionalFormatting>
  <conditionalFormatting sqref="F82:G83">
    <cfRule type="expression" dxfId="918" priority="25">
      <formula>kvartal &lt; 4</formula>
    </cfRule>
  </conditionalFormatting>
  <conditionalFormatting sqref="F78:G78">
    <cfRule type="expression" dxfId="917" priority="24">
      <formula>kvartal &lt; 4</formula>
    </cfRule>
  </conditionalFormatting>
  <conditionalFormatting sqref="F81">
    <cfRule type="expression" dxfId="916" priority="23">
      <formula>kvartal &lt; 4</formula>
    </cfRule>
  </conditionalFormatting>
  <conditionalFormatting sqref="G81">
    <cfRule type="expression" dxfId="915" priority="22">
      <formula>kvartal &lt; 4</formula>
    </cfRule>
  </conditionalFormatting>
  <conditionalFormatting sqref="J78:K83">
    <cfRule type="expression" dxfId="914" priority="21">
      <formula>kvartal &lt; 4</formula>
    </cfRule>
  </conditionalFormatting>
  <conditionalFormatting sqref="B88">
    <cfRule type="expression" dxfId="913" priority="20">
      <formula>kvartal &lt; 4</formula>
    </cfRule>
  </conditionalFormatting>
  <conditionalFormatting sqref="C88">
    <cfRule type="expression" dxfId="912" priority="19">
      <formula>kvartal &lt; 4</formula>
    </cfRule>
  </conditionalFormatting>
  <conditionalFormatting sqref="B91">
    <cfRule type="expression" dxfId="911" priority="18">
      <formula>kvartal &lt; 4</formula>
    </cfRule>
  </conditionalFormatting>
  <conditionalFormatting sqref="C91">
    <cfRule type="expression" dxfId="910" priority="17">
      <formula>kvartal &lt; 4</formula>
    </cfRule>
  </conditionalFormatting>
  <conditionalFormatting sqref="F89:G90">
    <cfRule type="expression" dxfId="909" priority="16">
      <formula>kvartal &lt; 4</formula>
    </cfRule>
  </conditionalFormatting>
  <conditionalFormatting sqref="F92:G93">
    <cfRule type="expression" dxfId="908" priority="15">
      <formula>kvartal &lt; 4</formula>
    </cfRule>
  </conditionalFormatting>
  <conditionalFormatting sqref="F88:G88">
    <cfRule type="expression" dxfId="907" priority="14">
      <formula>kvartal &lt; 4</formula>
    </cfRule>
  </conditionalFormatting>
  <conditionalFormatting sqref="F91">
    <cfRule type="expression" dxfId="906" priority="13">
      <formula>kvartal &lt; 4</formula>
    </cfRule>
  </conditionalFormatting>
  <conditionalFormatting sqref="G91">
    <cfRule type="expression" dxfId="905" priority="12">
      <formula>kvartal &lt; 4</formula>
    </cfRule>
  </conditionalFormatting>
  <conditionalFormatting sqref="J88:K93">
    <cfRule type="expression" dxfId="904" priority="11">
      <formula>kvartal &lt; 4</formula>
    </cfRule>
  </conditionalFormatting>
  <conditionalFormatting sqref="B99">
    <cfRule type="expression" dxfId="903" priority="10">
      <formula>kvartal &lt; 4</formula>
    </cfRule>
  </conditionalFormatting>
  <conditionalFormatting sqref="C99">
    <cfRule type="expression" dxfId="902" priority="9">
      <formula>kvartal &lt; 4</formula>
    </cfRule>
  </conditionalFormatting>
  <conditionalFormatting sqref="B102">
    <cfRule type="expression" dxfId="901" priority="8">
      <formula>kvartal &lt; 4</formula>
    </cfRule>
  </conditionalFormatting>
  <conditionalFormatting sqref="C102">
    <cfRule type="expression" dxfId="900" priority="7">
      <formula>kvartal &lt; 4</formula>
    </cfRule>
  </conditionalFormatting>
  <conditionalFormatting sqref="F100:G101">
    <cfRule type="expression" dxfId="899" priority="6">
      <formula>kvartal &lt; 4</formula>
    </cfRule>
  </conditionalFormatting>
  <conditionalFormatting sqref="F103:G104">
    <cfRule type="expression" dxfId="898" priority="5">
      <formula>kvartal &lt; 4</formula>
    </cfRule>
  </conditionalFormatting>
  <conditionalFormatting sqref="F99:G99">
    <cfRule type="expression" dxfId="897" priority="4">
      <formula>kvartal &lt; 4</formula>
    </cfRule>
  </conditionalFormatting>
  <conditionalFormatting sqref="F102">
    <cfRule type="expression" dxfId="896" priority="3">
      <formula>kvartal &lt; 4</formula>
    </cfRule>
  </conditionalFormatting>
  <conditionalFormatting sqref="G102">
    <cfRule type="expression" dxfId="895" priority="2">
      <formula>kvartal &lt; 4</formula>
    </cfRule>
  </conditionalFormatting>
  <conditionalFormatting sqref="J99:K104">
    <cfRule type="expression" dxfId="894" priority="1">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58"/>
  <sheetViews>
    <sheetView showGridLines="0" tabSelected="1" zoomScale="70" zoomScaleNormal="70" workbookViewId="0">
      <selection activeCell="C16" sqref="C16"/>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52" t="s">
        <v>32</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33</v>
      </c>
      <c r="B6" s="71"/>
      <c r="C6" s="70"/>
      <c r="D6" s="69"/>
      <c r="E6" s="69"/>
      <c r="F6" s="69"/>
      <c r="G6" s="69"/>
      <c r="H6" s="69"/>
      <c r="I6" s="69"/>
      <c r="J6" s="69"/>
      <c r="K6" s="69"/>
      <c r="L6" s="69"/>
      <c r="M6" s="69"/>
      <c r="N6" s="69"/>
    </row>
    <row r="7" spans="1:14" ht="20.100000000000001" customHeight="1" x14ac:dyDescent="0.35">
      <c r="A7" s="70"/>
      <c r="B7" s="70" t="s">
        <v>34</v>
      </c>
      <c r="C7" s="70" t="s">
        <v>35</v>
      </c>
      <c r="D7" s="69"/>
      <c r="E7" s="69"/>
      <c r="F7" s="69"/>
      <c r="G7" s="69"/>
      <c r="H7" s="69"/>
      <c r="I7" s="69"/>
      <c r="J7" s="69"/>
      <c r="K7" s="69"/>
      <c r="L7" s="69"/>
      <c r="M7" s="69"/>
      <c r="N7" s="69"/>
    </row>
    <row r="8" spans="1:14" ht="20.100000000000001" customHeight="1" x14ac:dyDescent="0.35">
      <c r="A8" s="70"/>
      <c r="B8" s="70" t="s">
        <v>36</v>
      </c>
      <c r="C8" s="70" t="s">
        <v>37</v>
      </c>
      <c r="D8" s="69"/>
      <c r="E8" s="69"/>
      <c r="F8" s="69"/>
      <c r="G8" s="69"/>
      <c r="H8" s="69"/>
      <c r="I8" s="69"/>
      <c r="J8" s="69"/>
      <c r="K8" s="69"/>
      <c r="L8" s="69"/>
      <c r="M8" s="69"/>
      <c r="N8" s="69"/>
    </row>
    <row r="9" spans="1:14" ht="20.100000000000001" customHeight="1" x14ac:dyDescent="0.35">
      <c r="A9" s="70"/>
      <c r="B9" s="70" t="s">
        <v>38</v>
      </c>
      <c r="C9" s="70" t="s">
        <v>41</v>
      </c>
      <c r="D9" s="69"/>
      <c r="E9" s="69"/>
      <c r="F9" s="69"/>
      <c r="G9" s="69"/>
      <c r="H9" s="69"/>
      <c r="I9" s="69"/>
      <c r="J9" s="69"/>
      <c r="K9" s="69"/>
      <c r="L9" s="69"/>
      <c r="M9" s="69"/>
      <c r="N9" s="69"/>
    </row>
    <row r="10" spans="1:14" ht="20.100000000000001" customHeight="1" x14ac:dyDescent="0.35">
      <c r="A10" s="70"/>
      <c r="B10" s="70" t="s">
        <v>39</v>
      </c>
      <c r="C10" s="70" t="s">
        <v>43</v>
      </c>
      <c r="D10" s="69"/>
      <c r="E10" s="69"/>
      <c r="F10" s="69"/>
      <c r="G10" s="69"/>
      <c r="H10" s="69"/>
      <c r="I10" s="69"/>
      <c r="J10" s="69"/>
      <c r="K10" s="69"/>
      <c r="L10" s="69"/>
      <c r="M10" s="69"/>
      <c r="N10" s="69"/>
    </row>
    <row r="11" spans="1:14" ht="20.100000000000001" customHeight="1" x14ac:dyDescent="0.35">
      <c r="A11" s="70"/>
      <c r="B11" s="70" t="s">
        <v>40</v>
      </c>
      <c r="C11" s="70" t="s">
        <v>44</v>
      </c>
      <c r="D11" s="69"/>
      <c r="E11" s="69"/>
      <c r="F11" s="69"/>
      <c r="G11" s="69"/>
      <c r="H11" s="69"/>
      <c r="I11" s="69"/>
      <c r="J11" s="69"/>
      <c r="K11" s="69"/>
      <c r="L11" s="69"/>
      <c r="M11" s="69"/>
      <c r="N11" s="69"/>
    </row>
    <row r="12" spans="1:14" ht="20.100000000000001" customHeight="1" x14ac:dyDescent="0.35">
      <c r="A12" s="70"/>
      <c r="B12" s="70" t="s">
        <v>42</v>
      </c>
      <c r="C12" s="70" t="s">
        <v>45</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51" t="s">
        <v>46</v>
      </c>
      <c r="B14" s="71"/>
      <c r="C14" s="70"/>
      <c r="D14" s="69"/>
      <c r="E14" s="69"/>
      <c r="F14" s="69"/>
      <c r="G14" s="69"/>
      <c r="H14" s="69"/>
      <c r="I14" s="69"/>
      <c r="J14" s="69"/>
      <c r="K14" s="69"/>
      <c r="L14" s="69"/>
      <c r="M14" s="69"/>
      <c r="N14" s="69"/>
    </row>
    <row r="15" spans="1:14" ht="20.100000000000001" customHeight="1" x14ac:dyDescent="0.35">
      <c r="A15" s="70"/>
      <c r="B15" s="70" t="s">
        <v>47</v>
      </c>
      <c r="C15" s="70"/>
      <c r="D15" s="69"/>
      <c r="E15" s="69"/>
      <c r="F15" s="69"/>
      <c r="G15" s="69"/>
      <c r="H15" s="69"/>
      <c r="I15" s="69"/>
      <c r="J15" s="69"/>
      <c r="K15" s="69"/>
      <c r="L15" s="69"/>
      <c r="M15" s="69"/>
      <c r="N15" s="69"/>
    </row>
    <row r="16" spans="1:14" ht="20.100000000000001" customHeight="1" x14ac:dyDescent="0.35">
      <c r="A16" s="70"/>
      <c r="B16" s="71" t="s">
        <v>48</v>
      </c>
      <c r="C16" s="70" t="s">
        <v>49</v>
      </c>
      <c r="D16" s="69"/>
      <c r="E16" s="69"/>
      <c r="F16" s="69"/>
      <c r="G16" s="69"/>
      <c r="H16" s="69"/>
      <c r="I16" s="69"/>
      <c r="J16" s="69"/>
      <c r="K16" s="69"/>
      <c r="L16" s="69"/>
      <c r="M16" s="69"/>
      <c r="N16" s="69"/>
    </row>
    <row r="17" spans="1:14" ht="20.100000000000001" customHeight="1" x14ac:dyDescent="0.35">
      <c r="A17" s="70"/>
      <c r="B17" s="71" t="s">
        <v>50</v>
      </c>
      <c r="C17" s="70" t="s">
        <v>51</v>
      </c>
      <c r="D17" s="69"/>
      <c r="E17" s="69"/>
      <c r="F17" s="69"/>
      <c r="G17" s="69"/>
      <c r="H17" s="69"/>
      <c r="I17" s="69"/>
      <c r="J17" s="69"/>
      <c r="K17" s="69"/>
      <c r="L17" s="69"/>
      <c r="M17" s="69"/>
      <c r="N17" s="69"/>
    </row>
    <row r="18" spans="1:14" ht="20.100000000000001" customHeight="1" x14ac:dyDescent="0.35">
      <c r="A18" s="70"/>
      <c r="B18" s="71" t="s">
        <v>340</v>
      </c>
      <c r="C18" s="70" t="s">
        <v>341</v>
      </c>
      <c r="D18" s="69"/>
      <c r="E18" s="69"/>
      <c r="F18" s="69"/>
      <c r="G18" s="69"/>
      <c r="H18" s="69"/>
      <c r="I18" s="69"/>
      <c r="J18" s="69"/>
      <c r="K18" s="69"/>
      <c r="L18" s="69"/>
      <c r="M18" s="69"/>
      <c r="N18" s="69"/>
    </row>
    <row r="19" spans="1:14" ht="20.100000000000001" customHeight="1" x14ac:dyDescent="0.35">
      <c r="A19" s="70"/>
      <c r="B19" s="70" t="s">
        <v>342</v>
      </c>
      <c r="C19" s="70" t="s">
        <v>269</v>
      </c>
      <c r="D19" s="69"/>
      <c r="E19" s="69"/>
      <c r="F19" s="69"/>
      <c r="G19" s="69"/>
      <c r="H19" s="69"/>
      <c r="I19" s="69"/>
      <c r="J19" s="69"/>
      <c r="K19" s="69"/>
      <c r="L19" s="69"/>
      <c r="M19" s="69"/>
      <c r="N19" s="69"/>
    </row>
    <row r="20" spans="1:14" s="331" customFormat="1" ht="20.100000000000001" customHeight="1" x14ac:dyDescent="0.35">
      <c r="A20" s="329"/>
      <c r="B20" s="329" t="s">
        <v>344</v>
      </c>
      <c r="C20" s="329" t="s">
        <v>343</v>
      </c>
      <c r="D20" s="330"/>
      <c r="E20" s="330"/>
      <c r="F20" s="330"/>
      <c r="G20" s="330"/>
      <c r="H20" s="330"/>
      <c r="I20" s="330"/>
      <c r="J20" s="330"/>
      <c r="K20" s="330"/>
      <c r="L20" s="330"/>
      <c r="M20" s="330"/>
      <c r="N20" s="330"/>
    </row>
    <row r="21" spans="1:14" ht="20.100000000000001" customHeight="1" x14ac:dyDescent="0.35">
      <c r="A21" s="70"/>
      <c r="B21" s="70"/>
      <c r="C21" s="70"/>
    </row>
    <row r="22" spans="1:14" ht="18.75" customHeight="1" x14ac:dyDescent="0.35">
      <c r="A22" s="70"/>
      <c r="B22" s="329" t="s">
        <v>253</v>
      </c>
      <c r="C22" s="329"/>
    </row>
    <row r="23" spans="1:14" ht="20.100000000000001" customHeight="1" x14ac:dyDescent="0.35">
      <c r="A23" s="70"/>
      <c r="B23" s="332" t="s">
        <v>254</v>
      </c>
      <c r="C23" s="329" t="s">
        <v>255</v>
      </c>
    </row>
    <row r="24" spans="1:14" ht="20.100000000000001" hidden="1" customHeight="1" x14ac:dyDescent="0.35">
      <c r="A24" s="70"/>
      <c r="B24" s="332" t="s">
        <v>256</v>
      </c>
      <c r="C24" s="329" t="s">
        <v>257</v>
      </c>
    </row>
    <row r="25" spans="1:14" ht="20.100000000000001" hidden="1" customHeight="1" x14ac:dyDescent="0.35">
      <c r="A25" s="70"/>
      <c r="B25" s="332" t="s">
        <v>258</v>
      </c>
      <c r="C25" s="329" t="s">
        <v>259</v>
      </c>
    </row>
    <row r="26" spans="1:14" ht="20.100000000000001" hidden="1" customHeight="1" x14ac:dyDescent="0.35">
      <c r="A26" s="70"/>
      <c r="B26" s="332" t="s">
        <v>260</v>
      </c>
      <c r="C26" s="329" t="s">
        <v>261</v>
      </c>
    </row>
    <row r="27" spans="1:14" ht="20.100000000000001" customHeight="1" x14ac:dyDescent="0.35">
      <c r="A27" s="70"/>
      <c r="B27" s="332" t="s">
        <v>167</v>
      </c>
      <c r="C27" s="329" t="s">
        <v>262</v>
      </c>
    </row>
    <row r="28" spans="1:14" ht="20.100000000000001" hidden="1" customHeight="1" x14ac:dyDescent="0.35">
      <c r="A28" s="70"/>
      <c r="B28" s="326" t="s">
        <v>263</v>
      </c>
      <c r="C28" s="250" t="s">
        <v>264</v>
      </c>
    </row>
    <row r="29" spans="1:14" ht="20.100000000000001" hidden="1" customHeight="1" x14ac:dyDescent="0.35">
      <c r="A29" s="70"/>
      <c r="B29" s="326" t="s">
        <v>265</v>
      </c>
      <c r="C29" s="250" t="s">
        <v>266</v>
      </c>
    </row>
    <row r="30" spans="1:14" ht="18.75" customHeight="1" x14ac:dyDescent="0.35">
      <c r="A30" s="70"/>
      <c r="B30" s="332" t="s">
        <v>267</v>
      </c>
      <c r="C30" s="329" t="s">
        <v>268</v>
      </c>
    </row>
    <row r="31" spans="1:14" ht="18.75" customHeight="1" x14ac:dyDescent="0.35">
      <c r="A31" s="70"/>
      <c r="B31" s="332"/>
      <c r="C31" s="329"/>
    </row>
    <row r="32" spans="1:14" ht="20.100000000000001" customHeight="1" x14ac:dyDescent="0.35">
      <c r="A32" s="70"/>
      <c r="B32" s="70"/>
      <c r="C32" s="70"/>
    </row>
    <row r="33" spans="1:14" x14ac:dyDescent="0.35">
      <c r="A33" s="71" t="s">
        <v>52</v>
      </c>
      <c r="B33" s="70"/>
      <c r="C33" s="70"/>
    </row>
    <row r="34" spans="1:14" ht="26.25" hidden="1" customHeight="1" x14ac:dyDescent="0.4">
      <c r="C34" s="72"/>
    </row>
    <row r="35" spans="1:14" ht="26.25" hidden="1" customHeight="1" x14ac:dyDescent="0.4">
      <c r="C35" s="72"/>
    </row>
    <row r="36" spans="1:14" ht="18.75" customHeight="1" x14ac:dyDescent="0.4">
      <c r="C36" s="327"/>
      <c r="D36" s="328"/>
    </row>
    <row r="37" spans="1:14" ht="26.25" x14ac:dyDescent="0.4">
      <c r="C37" s="72"/>
    </row>
    <row r="38" spans="1:14" ht="26.25" x14ac:dyDescent="0.4">
      <c r="C38" s="72"/>
    </row>
    <row r="39" spans="1:14" ht="26.25" x14ac:dyDescent="0.4">
      <c r="C39" s="327"/>
      <c r="D39" s="331"/>
      <c r="E39" s="331"/>
      <c r="F39" s="331"/>
      <c r="G39" s="331"/>
      <c r="H39" s="331"/>
      <c r="I39" s="331"/>
      <c r="J39" s="331"/>
      <c r="K39" s="331"/>
      <c r="L39" s="331"/>
      <c r="M39" s="331"/>
      <c r="N39" s="331"/>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hyperlink ref="A14" location="'Tabel 1.1'!A1" display="TABELLER"/>
    <hyperlink ref="B16" location="'Tabell 1.1'!A1" display="Tabell 1.1"/>
    <hyperlink ref="B17" location="'Tabell 1.2'!A1" display="Tabell 1.2"/>
    <hyperlink ref="A33" location="'Noter og kommentarer'!A1" display="NOTER OG KOMMENTARER"/>
    <hyperlink ref="B23" location="'Tabell 4'!A1" display="Tabell 4"/>
    <hyperlink ref="B27" location="'Tabell 6'!A1" display="Tabell 6"/>
    <hyperlink ref="B30" location="'Tabell 8'!A1" display="Tabell 8"/>
    <hyperlink ref="B24" location="'Tabell 5.1'!A1" display="Tabell 5.1"/>
    <hyperlink ref="B25" location="'Tabell 5.2'!A1" display="Tabell 5.2"/>
    <hyperlink ref="B26" location="'Tabell 5.3'!A1" display="Tabell 5.3"/>
    <hyperlink ref="B28" location="'Tabell 7a'!A1" display="Tabell 7a"/>
    <hyperlink ref="B29" location="'Tabell 7b'!A1" display="Tabell 7b"/>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149</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v>0</v>
      </c>
      <c r="C7" s="281">
        <v>665.33699999999999</v>
      </c>
      <c r="D7" s="333" t="str">
        <f>IF(B7=0, "    ---- ", IF(ABS(ROUND(100/B7*C7-100,1))&lt;999,ROUND(100/B7*C7-100,1),IF(ROUND(100/B7*C7-100,1)&gt;999,999,-999)))</f>
        <v xml:space="preserve">    ---- </v>
      </c>
      <c r="E7" s="11">
        <f>IFERROR(100/'Skjema total MA'!C7*C7,0)</f>
        <v>3.9588444626880499E-2</v>
      </c>
      <c r="F7" s="280"/>
      <c r="G7" s="281"/>
      <c r="H7" s="333"/>
      <c r="I7" s="11"/>
      <c r="J7" s="282">
        <f t="shared" ref="J7:K10" si="0">SUM(B7,F7)</f>
        <v>0</v>
      </c>
      <c r="K7" s="283">
        <f t="shared" si="0"/>
        <v>665.33699999999999</v>
      </c>
      <c r="L7" s="595" t="str">
        <f>IF(J7=0, "    ---- ", IF(ABS(ROUND(100/J7*K7-100,1))&lt;999,ROUND(100/J7*K7-100,1),IF(ROUND(100/J7*K7-100,1)&gt;999,999,-999)))</f>
        <v xml:space="preserve">    ---- </v>
      </c>
      <c r="M7" s="11">
        <f>IFERROR(100/'Skjema total MA'!I7*K7,0)</f>
        <v>1.6534306739553344E-2</v>
      </c>
    </row>
    <row r="8" spans="1:15" ht="15.75" x14ac:dyDescent="0.2">
      <c r="A8" s="21" t="s">
        <v>26</v>
      </c>
      <c r="B8" s="258">
        <v>0</v>
      </c>
      <c r="C8" s="259">
        <v>69.373000000000005</v>
      </c>
      <c r="D8" s="164" t="str">
        <f t="shared" ref="D8:D10" si="1">IF(B8=0, "    ---- ", IF(ABS(ROUND(100/B8*C8-100,1))&lt;999,ROUND(100/B8*C8-100,1),IF(ROUND(100/B8*C8-100,1)&gt;999,999,-999)))</f>
        <v xml:space="preserve">    ---- </v>
      </c>
      <c r="E8" s="27">
        <f>IFERROR(100/'Skjema total MA'!C8*C8,0)</f>
        <v>7.0662044035685939E-3</v>
      </c>
      <c r="F8" s="629"/>
      <c r="G8" s="630"/>
      <c r="H8" s="164"/>
      <c r="I8" s="27"/>
      <c r="J8" s="210">
        <f t="shared" si="0"/>
        <v>0</v>
      </c>
      <c r="K8" s="264">
        <f t="shared" si="0"/>
        <v>69.373000000000005</v>
      </c>
      <c r="L8" s="231"/>
      <c r="M8" s="27">
        <f>IFERROR(100/'Skjema total MA'!I8*K8,0)</f>
        <v>7.0662044035685939E-3</v>
      </c>
    </row>
    <row r="9" spans="1:15" ht="15.75" x14ac:dyDescent="0.2">
      <c r="A9" s="21" t="s">
        <v>25</v>
      </c>
      <c r="B9" s="258">
        <v>0</v>
      </c>
      <c r="C9" s="259">
        <v>595.96400000000006</v>
      </c>
      <c r="D9" s="164" t="str">
        <f t="shared" si="1"/>
        <v xml:space="preserve">    ---- </v>
      </c>
      <c r="E9" s="27">
        <f>IFERROR(100/'Skjema total MA'!C9*C9,0)</f>
        <v>0.11545718331368147</v>
      </c>
      <c r="F9" s="629"/>
      <c r="G9" s="630"/>
      <c r="H9" s="164"/>
      <c r="I9" s="27"/>
      <c r="J9" s="210">
        <f t="shared" si="0"/>
        <v>0</v>
      </c>
      <c r="K9" s="264">
        <f t="shared" si="0"/>
        <v>595.96400000000006</v>
      </c>
      <c r="L9" s="231"/>
      <c r="M9" s="27">
        <f>IFERROR(100/'Skjema total MA'!I9*K9,0)</f>
        <v>0.11545718331368147</v>
      </c>
    </row>
    <row r="10" spans="1:15" ht="15.75" x14ac:dyDescent="0.2">
      <c r="A10" s="13" t="s">
        <v>370</v>
      </c>
      <c r="B10" s="284">
        <v>0</v>
      </c>
      <c r="C10" s="285">
        <v>3783.1570000000002</v>
      </c>
      <c r="D10" s="169" t="str">
        <f t="shared" si="1"/>
        <v xml:space="preserve">    ---- </v>
      </c>
      <c r="E10" s="11">
        <f>IFERROR(100/'Skjema total MA'!C10*C10,0)</f>
        <v>1.5957225747264835E-2</v>
      </c>
      <c r="F10" s="284"/>
      <c r="G10" s="285"/>
      <c r="H10" s="169"/>
      <c r="I10" s="11"/>
      <c r="J10" s="282">
        <f t="shared" si="0"/>
        <v>0</v>
      </c>
      <c r="K10" s="283">
        <f t="shared" si="0"/>
        <v>3783.1570000000002</v>
      </c>
      <c r="L10" s="596" t="str">
        <f t="shared" ref="L10" si="2">IF(J10=0, "    ---- ", IF(ABS(ROUND(100/J10*K10-100,1))&lt;999,ROUND(100/J10*K10-100,1),IF(ROUND(100/J10*K10-100,1)&gt;999,999,-999)))</f>
        <v xml:space="preserve">    ---- </v>
      </c>
      <c r="M10" s="11">
        <f>IFERROR(100/'Skjema total MA'!I10*K10,0)</f>
        <v>6.3746892907746398E-3</v>
      </c>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109496</v>
      </c>
      <c r="C45" s="285">
        <f>SUM(C46:C47)</f>
        <v>117019.42</v>
      </c>
      <c r="D45" s="595">
        <f t="shared" ref="D45:D46" si="3">IF(B45=0, "    ---- ", IF(ABS(ROUND(100/B45*C45-100,1))&lt;999,ROUND(100/B45*C45-100,1),IF(ROUND(100/B45*C45-100,1)&gt;999,999,-999)))</f>
        <v>6.9</v>
      </c>
      <c r="E45" s="11">
        <f>IFERROR(100/'Skjema total MA'!C45*C45,0)</f>
        <v>5.275628736128871</v>
      </c>
      <c r="F45" s="143"/>
      <c r="G45" s="33"/>
      <c r="H45" s="157"/>
      <c r="I45" s="157"/>
      <c r="J45" s="37"/>
      <c r="K45" s="37"/>
      <c r="L45" s="157"/>
      <c r="M45" s="157"/>
      <c r="N45" s="146"/>
      <c r="O45" s="146"/>
    </row>
    <row r="46" spans="1:15" s="3" customFormat="1" ht="15.75" x14ac:dyDescent="0.2">
      <c r="A46" s="38" t="s">
        <v>379</v>
      </c>
      <c r="B46" s="258">
        <v>109496</v>
      </c>
      <c r="C46" s="259">
        <v>117019.42</v>
      </c>
      <c r="D46" s="231">
        <f t="shared" si="3"/>
        <v>6.9</v>
      </c>
      <c r="E46" s="27">
        <f>IFERROR(100/'Skjema total MA'!C46*C46,0)</f>
        <v>10.143419595791071</v>
      </c>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893" priority="193">
      <formula>kvartal &lt; 4</formula>
    </cfRule>
  </conditionalFormatting>
  <conditionalFormatting sqref="B29">
    <cfRule type="expression" dxfId="892" priority="191">
      <formula>kvartal &lt; 4</formula>
    </cfRule>
  </conditionalFormatting>
  <conditionalFormatting sqref="B30">
    <cfRule type="expression" dxfId="891" priority="190">
      <formula>kvartal &lt; 4</formula>
    </cfRule>
  </conditionalFormatting>
  <conditionalFormatting sqref="B31">
    <cfRule type="expression" dxfId="890" priority="189">
      <formula>kvartal &lt; 4</formula>
    </cfRule>
  </conditionalFormatting>
  <conditionalFormatting sqref="C29">
    <cfRule type="expression" dxfId="889" priority="188">
      <formula>kvartal &lt; 4</formula>
    </cfRule>
  </conditionalFormatting>
  <conditionalFormatting sqref="C30">
    <cfRule type="expression" dxfId="888" priority="187">
      <formula>kvartal &lt; 4</formula>
    </cfRule>
  </conditionalFormatting>
  <conditionalFormatting sqref="C31">
    <cfRule type="expression" dxfId="887" priority="186">
      <formula>kvartal &lt; 4</formula>
    </cfRule>
  </conditionalFormatting>
  <conditionalFormatting sqref="B23:C25">
    <cfRule type="expression" dxfId="886" priority="185">
      <formula>kvartal &lt; 4</formula>
    </cfRule>
  </conditionalFormatting>
  <conditionalFormatting sqref="F23:G25">
    <cfRule type="expression" dxfId="885" priority="181">
      <formula>kvartal &lt; 4</formula>
    </cfRule>
  </conditionalFormatting>
  <conditionalFormatting sqref="F29">
    <cfRule type="expression" dxfId="884" priority="174">
      <formula>kvartal &lt; 4</formula>
    </cfRule>
  </conditionalFormatting>
  <conditionalFormatting sqref="F30">
    <cfRule type="expression" dxfId="883" priority="173">
      <formula>kvartal &lt; 4</formula>
    </cfRule>
  </conditionalFormatting>
  <conditionalFormatting sqref="F31">
    <cfRule type="expression" dxfId="882" priority="172">
      <formula>kvartal &lt; 4</formula>
    </cfRule>
  </conditionalFormatting>
  <conditionalFormatting sqref="G29">
    <cfRule type="expression" dxfId="881" priority="171">
      <formula>kvartal &lt; 4</formula>
    </cfRule>
  </conditionalFormatting>
  <conditionalFormatting sqref="G30">
    <cfRule type="expression" dxfId="880" priority="170">
      <formula>kvartal &lt; 4</formula>
    </cfRule>
  </conditionalFormatting>
  <conditionalFormatting sqref="G31">
    <cfRule type="expression" dxfId="879" priority="169">
      <formula>kvartal &lt; 4</formula>
    </cfRule>
  </conditionalFormatting>
  <conditionalFormatting sqref="B26">
    <cfRule type="expression" dxfId="878" priority="168">
      <formula>kvartal &lt; 4</formula>
    </cfRule>
  </conditionalFormatting>
  <conditionalFormatting sqref="C26">
    <cfRule type="expression" dxfId="877" priority="167">
      <formula>kvartal &lt; 4</formula>
    </cfRule>
  </conditionalFormatting>
  <conditionalFormatting sqref="F26">
    <cfRule type="expression" dxfId="876" priority="166">
      <formula>kvartal &lt; 4</formula>
    </cfRule>
  </conditionalFormatting>
  <conditionalFormatting sqref="G26">
    <cfRule type="expression" dxfId="875" priority="165">
      <formula>kvartal &lt; 4</formula>
    </cfRule>
  </conditionalFormatting>
  <conditionalFormatting sqref="J23:K26">
    <cfRule type="expression" dxfId="874" priority="164">
      <formula>kvartal &lt; 4</formula>
    </cfRule>
  </conditionalFormatting>
  <conditionalFormatting sqref="J29:K31">
    <cfRule type="expression" dxfId="873" priority="162">
      <formula>kvartal &lt; 4</formula>
    </cfRule>
  </conditionalFormatting>
  <conditionalFormatting sqref="A23:A25">
    <cfRule type="expression" dxfId="872" priority="61">
      <formula>kvartal &lt; 4</formula>
    </cfRule>
  </conditionalFormatting>
  <conditionalFormatting sqref="A29:A31">
    <cfRule type="expression" dxfId="871" priority="60">
      <formula>kvartal &lt; 4</formula>
    </cfRule>
  </conditionalFormatting>
  <conditionalFormatting sqref="A48:A50">
    <cfRule type="expression" dxfId="870" priority="59">
      <formula>kvartal &lt; 4</formula>
    </cfRule>
  </conditionalFormatting>
  <conditionalFormatting sqref="A67:A72">
    <cfRule type="expression" dxfId="869" priority="58">
      <formula>kvartal &lt; 4</formula>
    </cfRule>
  </conditionalFormatting>
  <conditionalFormatting sqref="A113">
    <cfRule type="expression" dxfId="868" priority="57">
      <formula>kvartal &lt; 4</formula>
    </cfRule>
  </conditionalFormatting>
  <conditionalFormatting sqref="A121">
    <cfRule type="expression" dxfId="867" priority="56">
      <formula>kvartal &lt; 4</formula>
    </cfRule>
  </conditionalFormatting>
  <conditionalFormatting sqref="A26">
    <cfRule type="expression" dxfId="866" priority="55">
      <formula>kvartal &lt; 4</formula>
    </cfRule>
  </conditionalFormatting>
  <conditionalFormatting sqref="A78:A83">
    <cfRule type="expression" dxfId="865" priority="54">
      <formula>kvartal &lt; 4</formula>
    </cfRule>
  </conditionalFormatting>
  <conditionalFormatting sqref="A88:A93">
    <cfRule type="expression" dxfId="864" priority="53">
      <formula>kvartal &lt; 4</formula>
    </cfRule>
  </conditionalFormatting>
  <conditionalFormatting sqref="A99:A104">
    <cfRule type="expression" dxfId="863" priority="52">
      <formula>kvartal &lt; 4</formula>
    </cfRule>
  </conditionalFormatting>
  <conditionalFormatting sqref="B67">
    <cfRule type="expression" dxfId="862" priority="51">
      <formula>kvartal &lt; 4</formula>
    </cfRule>
  </conditionalFormatting>
  <conditionalFormatting sqref="C67">
    <cfRule type="expression" dxfId="861" priority="50">
      <formula>kvartal &lt; 4</formula>
    </cfRule>
  </conditionalFormatting>
  <conditionalFormatting sqref="B70">
    <cfRule type="expression" dxfId="860" priority="49">
      <formula>kvartal &lt; 4</formula>
    </cfRule>
  </conditionalFormatting>
  <conditionalFormatting sqref="C70">
    <cfRule type="expression" dxfId="859" priority="48">
      <formula>kvartal &lt; 4</formula>
    </cfRule>
  </conditionalFormatting>
  <conditionalFormatting sqref="B78">
    <cfRule type="expression" dxfId="858" priority="47">
      <formula>kvartal &lt; 4</formula>
    </cfRule>
  </conditionalFormatting>
  <conditionalFormatting sqref="C78">
    <cfRule type="expression" dxfId="857" priority="46">
      <formula>kvartal &lt; 4</formula>
    </cfRule>
  </conditionalFormatting>
  <conditionalFormatting sqref="B81">
    <cfRule type="expression" dxfId="856" priority="45">
      <formula>kvartal &lt; 4</formula>
    </cfRule>
  </conditionalFormatting>
  <conditionalFormatting sqref="C81">
    <cfRule type="expression" dxfId="855" priority="44">
      <formula>kvartal &lt; 4</formula>
    </cfRule>
  </conditionalFormatting>
  <conditionalFormatting sqref="B88">
    <cfRule type="expression" dxfId="854" priority="43">
      <formula>kvartal &lt; 4</formula>
    </cfRule>
  </conditionalFormatting>
  <conditionalFormatting sqref="C88">
    <cfRule type="expression" dxfId="853" priority="42">
      <formula>kvartal &lt; 4</formula>
    </cfRule>
  </conditionalFormatting>
  <conditionalFormatting sqref="B91">
    <cfRule type="expression" dxfId="852" priority="41">
      <formula>kvartal &lt; 4</formula>
    </cfRule>
  </conditionalFormatting>
  <conditionalFormatting sqref="C91">
    <cfRule type="expression" dxfId="851" priority="40">
      <formula>kvartal &lt; 4</formula>
    </cfRule>
  </conditionalFormatting>
  <conditionalFormatting sqref="B99">
    <cfRule type="expression" dxfId="850" priority="39">
      <formula>kvartal &lt; 4</formula>
    </cfRule>
  </conditionalFormatting>
  <conditionalFormatting sqref="C99">
    <cfRule type="expression" dxfId="849" priority="38">
      <formula>kvartal &lt; 4</formula>
    </cfRule>
  </conditionalFormatting>
  <conditionalFormatting sqref="B102">
    <cfRule type="expression" dxfId="848" priority="37">
      <formula>kvartal &lt; 4</formula>
    </cfRule>
  </conditionalFormatting>
  <conditionalFormatting sqref="C102">
    <cfRule type="expression" dxfId="847" priority="36">
      <formula>kvartal &lt; 4</formula>
    </cfRule>
  </conditionalFormatting>
  <conditionalFormatting sqref="B113">
    <cfRule type="expression" dxfId="846" priority="35">
      <formula>kvartal &lt; 4</formula>
    </cfRule>
  </conditionalFormatting>
  <conditionalFormatting sqref="C113">
    <cfRule type="expression" dxfId="845" priority="34">
      <formula>kvartal &lt; 4</formula>
    </cfRule>
  </conditionalFormatting>
  <conditionalFormatting sqref="B121">
    <cfRule type="expression" dxfId="844" priority="33">
      <formula>kvartal &lt; 4</formula>
    </cfRule>
  </conditionalFormatting>
  <conditionalFormatting sqref="C121">
    <cfRule type="expression" dxfId="843" priority="32">
      <formula>kvartal &lt; 4</formula>
    </cfRule>
  </conditionalFormatting>
  <conditionalFormatting sqref="F68">
    <cfRule type="expression" dxfId="842" priority="31">
      <formula>kvartal &lt; 4</formula>
    </cfRule>
  </conditionalFormatting>
  <conditionalFormatting sqref="G68">
    <cfRule type="expression" dxfId="841" priority="30">
      <formula>kvartal &lt; 4</formula>
    </cfRule>
  </conditionalFormatting>
  <conditionalFormatting sqref="F69:G69">
    <cfRule type="expression" dxfId="840" priority="29">
      <formula>kvartal &lt; 4</formula>
    </cfRule>
  </conditionalFormatting>
  <conditionalFormatting sqref="F71:G72">
    <cfRule type="expression" dxfId="839" priority="28">
      <formula>kvartal &lt; 4</formula>
    </cfRule>
  </conditionalFormatting>
  <conditionalFormatting sqref="F79:G80">
    <cfRule type="expression" dxfId="838" priority="27">
      <formula>kvartal &lt; 4</formula>
    </cfRule>
  </conditionalFormatting>
  <conditionalFormatting sqref="F82:G83">
    <cfRule type="expression" dxfId="837" priority="26">
      <formula>kvartal &lt; 4</formula>
    </cfRule>
  </conditionalFormatting>
  <conditionalFormatting sqref="F89:G90">
    <cfRule type="expression" dxfId="836" priority="25">
      <formula>kvartal &lt; 4</formula>
    </cfRule>
  </conditionalFormatting>
  <conditionalFormatting sqref="F92:G93">
    <cfRule type="expression" dxfId="835" priority="24">
      <formula>kvartal &lt; 4</formula>
    </cfRule>
  </conditionalFormatting>
  <conditionalFormatting sqref="F100:G101">
    <cfRule type="expression" dxfId="834" priority="23">
      <formula>kvartal &lt; 4</formula>
    </cfRule>
  </conditionalFormatting>
  <conditionalFormatting sqref="F103:G104">
    <cfRule type="expression" dxfId="833" priority="22">
      <formula>kvartal &lt; 4</formula>
    </cfRule>
  </conditionalFormatting>
  <conditionalFormatting sqref="F113">
    <cfRule type="expression" dxfId="832" priority="21">
      <formula>kvartal &lt; 4</formula>
    </cfRule>
  </conditionalFormatting>
  <conditionalFormatting sqref="G113">
    <cfRule type="expression" dxfId="831" priority="20">
      <formula>kvartal &lt; 4</formula>
    </cfRule>
  </conditionalFormatting>
  <conditionalFormatting sqref="F121:G121">
    <cfRule type="expression" dxfId="830" priority="19">
      <formula>kvartal &lt; 4</formula>
    </cfRule>
  </conditionalFormatting>
  <conditionalFormatting sqref="F67:G67">
    <cfRule type="expression" dxfId="829" priority="18">
      <formula>kvartal &lt; 4</formula>
    </cfRule>
  </conditionalFormatting>
  <conditionalFormatting sqref="F70:G70">
    <cfRule type="expression" dxfId="828" priority="17">
      <formula>kvartal &lt; 4</formula>
    </cfRule>
  </conditionalFormatting>
  <conditionalFormatting sqref="F78:G78">
    <cfRule type="expression" dxfId="827" priority="16">
      <formula>kvartal &lt; 4</formula>
    </cfRule>
  </conditionalFormatting>
  <conditionalFormatting sqref="F81:G81">
    <cfRule type="expression" dxfId="826" priority="15">
      <formula>kvartal &lt; 4</formula>
    </cfRule>
  </conditionalFormatting>
  <conditionalFormatting sqref="F88:G88">
    <cfRule type="expression" dxfId="825" priority="14">
      <formula>kvartal &lt; 4</formula>
    </cfRule>
  </conditionalFormatting>
  <conditionalFormatting sqref="F91">
    <cfRule type="expression" dxfId="824" priority="13">
      <formula>kvartal &lt; 4</formula>
    </cfRule>
  </conditionalFormatting>
  <conditionalFormatting sqref="G91">
    <cfRule type="expression" dxfId="823" priority="12">
      <formula>kvartal &lt; 4</formula>
    </cfRule>
  </conditionalFormatting>
  <conditionalFormatting sqref="F99">
    <cfRule type="expression" dxfId="822" priority="11">
      <formula>kvartal &lt; 4</formula>
    </cfRule>
  </conditionalFormatting>
  <conditionalFormatting sqref="G99">
    <cfRule type="expression" dxfId="821" priority="10">
      <formula>kvartal &lt; 4</formula>
    </cfRule>
  </conditionalFormatting>
  <conditionalFormatting sqref="G102">
    <cfRule type="expression" dxfId="820" priority="9">
      <formula>kvartal &lt; 4</formula>
    </cfRule>
  </conditionalFormatting>
  <conditionalFormatting sqref="F102">
    <cfRule type="expression" dxfId="819" priority="8">
      <formula>kvartal &lt; 4</formula>
    </cfRule>
  </conditionalFormatting>
  <conditionalFormatting sqref="J67:K71">
    <cfRule type="expression" dxfId="818" priority="7">
      <formula>kvartal &lt; 4</formula>
    </cfRule>
  </conditionalFormatting>
  <conditionalFormatting sqref="J72:K72">
    <cfRule type="expression" dxfId="817" priority="6">
      <formula>kvartal &lt; 4</formula>
    </cfRule>
  </conditionalFormatting>
  <conditionalFormatting sqref="J78:K83">
    <cfRule type="expression" dxfId="816" priority="5">
      <formula>kvartal &lt; 4</formula>
    </cfRule>
  </conditionalFormatting>
  <conditionalFormatting sqref="J88:K93">
    <cfRule type="expression" dxfId="815" priority="4">
      <formula>kvartal &lt; 4</formula>
    </cfRule>
  </conditionalFormatting>
  <conditionalFormatting sqref="J99:K104">
    <cfRule type="expression" dxfId="814" priority="3">
      <formula>kvartal &lt; 4</formula>
    </cfRule>
  </conditionalFormatting>
  <conditionalFormatting sqref="J113:K113">
    <cfRule type="expression" dxfId="813" priority="2">
      <formula>kvartal &lt; 4</formula>
    </cfRule>
  </conditionalFormatting>
  <conditionalFormatting sqref="J121:K121">
    <cfRule type="expression" dxfId="812" priority="1">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102</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c r="C7" s="281"/>
      <c r="D7" s="333"/>
      <c r="E7" s="11"/>
      <c r="F7" s="280"/>
      <c r="G7" s="281"/>
      <c r="H7" s="333"/>
      <c r="I7" s="11"/>
      <c r="J7" s="282"/>
      <c r="K7" s="283"/>
      <c r="L7" s="595"/>
      <c r="M7" s="11"/>
    </row>
    <row r="8" spans="1:15" ht="15.75" x14ac:dyDescent="0.2">
      <c r="A8" s="21" t="s">
        <v>26</v>
      </c>
      <c r="B8" s="258"/>
      <c r="C8" s="259"/>
      <c r="D8" s="164"/>
      <c r="E8" s="27"/>
      <c r="F8" s="629"/>
      <c r="G8" s="630"/>
      <c r="H8" s="164"/>
      <c r="I8" s="27"/>
      <c r="J8" s="210"/>
      <c r="K8" s="264"/>
      <c r="L8" s="231"/>
      <c r="M8" s="27"/>
    </row>
    <row r="9" spans="1:15" ht="15.75" x14ac:dyDescent="0.2">
      <c r="A9" s="21" t="s">
        <v>25</v>
      </c>
      <c r="B9" s="258"/>
      <c r="C9" s="259"/>
      <c r="D9" s="164"/>
      <c r="E9" s="27"/>
      <c r="F9" s="629"/>
      <c r="G9" s="630"/>
      <c r="H9" s="164"/>
      <c r="I9" s="27"/>
      <c r="J9" s="210"/>
      <c r="K9" s="264"/>
      <c r="L9" s="231"/>
      <c r="M9" s="27"/>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13859</v>
      </c>
      <c r="C45" s="285">
        <f>SUM(C46:C47)</f>
        <v>19934</v>
      </c>
      <c r="D45" s="595">
        <f t="shared" ref="D45:D55" si="0">IF(B45=0, "    ---- ", IF(ABS(ROUND(100/B45*C45-100,1))&lt;999,ROUND(100/B45*C45-100,1),IF(ROUND(100/B45*C45-100,1)&gt;999,999,-999)))</f>
        <v>43.8</v>
      </c>
      <c r="E45" s="11">
        <f>IFERROR(100/'Skjema total MA'!C45*C45,0)</f>
        <v>0.8986917148110366</v>
      </c>
      <c r="F45" s="143"/>
      <c r="G45" s="33"/>
      <c r="H45" s="157"/>
      <c r="I45" s="157"/>
      <c r="J45" s="37"/>
      <c r="K45" s="37"/>
      <c r="L45" s="157"/>
      <c r="M45" s="157"/>
      <c r="N45" s="146"/>
      <c r="O45" s="146"/>
    </row>
    <row r="46" spans="1:15" s="3" customFormat="1" ht="15.75" x14ac:dyDescent="0.2">
      <c r="A46" s="38" t="s">
        <v>379</v>
      </c>
      <c r="B46" s="258">
        <v>13859</v>
      </c>
      <c r="C46" s="259">
        <v>19934</v>
      </c>
      <c r="D46" s="231">
        <f t="shared" si="0"/>
        <v>43.8</v>
      </c>
      <c r="E46" s="27">
        <f>IFERROR(100/'Skjema total MA'!C46*C46,0)</f>
        <v>1.7279091472381183</v>
      </c>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f>SUM(B55:B56)</f>
        <v>1375</v>
      </c>
      <c r="C54" s="285">
        <f>SUM(C55:C56)</f>
        <v>101</v>
      </c>
      <c r="D54" s="596">
        <f t="shared" si="0"/>
        <v>-92.7</v>
      </c>
      <c r="E54" s="11">
        <f>IFERROR(100/'Skjema total MA'!C54*C54,0)</f>
        <v>0.15454412360200304</v>
      </c>
      <c r="F54" s="143"/>
      <c r="G54" s="33"/>
      <c r="H54" s="143"/>
      <c r="I54" s="143"/>
      <c r="J54" s="33"/>
      <c r="K54" s="33"/>
      <c r="L54" s="157"/>
      <c r="M54" s="157"/>
      <c r="N54" s="146"/>
      <c r="O54" s="146"/>
    </row>
    <row r="55" spans="1:15" s="3" customFormat="1" ht="15.75" x14ac:dyDescent="0.2">
      <c r="A55" s="38" t="s">
        <v>379</v>
      </c>
      <c r="B55" s="258">
        <v>1375</v>
      </c>
      <c r="C55" s="259">
        <v>101</v>
      </c>
      <c r="D55" s="231">
        <f t="shared" si="0"/>
        <v>-92.7</v>
      </c>
      <c r="E55" s="27">
        <f>IFERROR(100/'Skjema total MA'!C55*C55,0)</f>
        <v>0.15454412360200304</v>
      </c>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811" priority="193">
      <formula>kvartal &lt; 4</formula>
    </cfRule>
  </conditionalFormatting>
  <conditionalFormatting sqref="B29">
    <cfRule type="expression" dxfId="810" priority="191">
      <formula>kvartal &lt; 4</formula>
    </cfRule>
  </conditionalFormatting>
  <conditionalFormatting sqref="B30">
    <cfRule type="expression" dxfId="809" priority="190">
      <formula>kvartal &lt; 4</formula>
    </cfRule>
  </conditionalFormatting>
  <conditionalFormatting sqref="B31">
    <cfRule type="expression" dxfId="808" priority="189">
      <formula>kvartal &lt; 4</formula>
    </cfRule>
  </conditionalFormatting>
  <conditionalFormatting sqref="C29">
    <cfRule type="expression" dxfId="807" priority="188">
      <formula>kvartal &lt; 4</formula>
    </cfRule>
  </conditionalFormatting>
  <conditionalFormatting sqref="C30">
    <cfRule type="expression" dxfId="806" priority="187">
      <formula>kvartal &lt; 4</formula>
    </cfRule>
  </conditionalFormatting>
  <conditionalFormatting sqref="C31">
    <cfRule type="expression" dxfId="805" priority="186">
      <formula>kvartal &lt; 4</formula>
    </cfRule>
  </conditionalFormatting>
  <conditionalFormatting sqref="B23:C25">
    <cfRule type="expression" dxfId="804" priority="185">
      <formula>kvartal &lt; 4</formula>
    </cfRule>
  </conditionalFormatting>
  <conditionalFormatting sqref="F23:G25">
    <cfRule type="expression" dxfId="803" priority="181">
      <formula>kvartal &lt; 4</formula>
    </cfRule>
  </conditionalFormatting>
  <conditionalFormatting sqref="F29">
    <cfRule type="expression" dxfId="802" priority="174">
      <formula>kvartal &lt; 4</formula>
    </cfRule>
  </conditionalFormatting>
  <conditionalFormatting sqref="F30">
    <cfRule type="expression" dxfId="801" priority="173">
      <formula>kvartal &lt; 4</formula>
    </cfRule>
  </conditionalFormatting>
  <conditionalFormatting sqref="F31">
    <cfRule type="expression" dxfId="800" priority="172">
      <formula>kvartal &lt; 4</formula>
    </cfRule>
  </conditionalFormatting>
  <conditionalFormatting sqref="G29">
    <cfRule type="expression" dxfId="799" priority="171">
      <formula>kvartal &lt; 4</formula>
    </cfRule>
  </conditionalFormatting>
  <conditionalFormatting sqref="G30">
    <cfRule type="expression" dxfId="798" priority="170">
      <formula>kvartal &lt; 4</formula>
    </cfRule>
  </conditionalFormatting>
  <conditionalFormatting sqref="G31">
    <cfRule type="expression" dxfId="797" priority="169">
      <formula>kvartal &lt; 4</formula>
    </cfRule>
  </conditionalFormatting>
  <conditionalFormatting sqref="B26">
    <cfRule type="expression" dxfId="796" priority="168">
      <formula>kvartal &lt; 4</formula>
    </cfRule>
  </conditionalFormatting>
  <conditionalFormatting sqref="C26">
    <cfRule type="expression" dxfId="795" priority="167">
      <formula>kvartal &lt; 4</formula>
    </cfRule>
  </conditionalFormatting>
  <conditionalFormatting sqref="F26">
    <cfRule type="expression" dxfId="794" priority="166">
      <formula>kvartal &lt; 4</formula>
    </cfRule>
  </conditionalFormatting>
  <conditionalFormatting sqref="G26">
    <cfRule type="expression" dxfId="793" priority="165">
      <formula>kvartal &lt; 4</formula>
    </cfRule>
  </conditionalFormatting>
  <conditionalFormatting sqref="J23:K26">
    <cfRule type="expression" dxfId="792" priority="164">
      <formula>kvartal &lt; 4</formula>
    </cfRule>
  </conditionalFormatting>
  <conditionalFormatting sqref="J29:K31">
    <cfRule type="expression" dxfId="791" priority="162">
      <formula>kvartal &lt; 4</formula>
    </cfRule>
  </conditionalFormatting>
  <conditionalFormatting sqref="A23:A25">
    <cfRule type="expression" dxfId="790" priority="61">
      <formula>kvartal &lt; 4</formula>
    </cfRule>
  </conditionalFormatting>
  <conditionalFormatting sqref="A29:A31">
    <cfRule type="expression" dxfId="789" priority="60">
      <formula>kvartal &lt; 4</formula>
    </cfRule>
  </conditionalFormatting>
  <conditionalFormatting sqref="A48:A50">
    <cfRule type="expression" dxfId="788" priority="59">
      <formula>kvartal &lt; 4</formula>
    </cfRule>
  </conditionalFormatting>
  <conditionalFormatting sqref="A67:A72">
    <cfRule type="expression" dxfId="787" priority="58">
      <formula>kvartal &lt; 4</formula>
    </cfRule>
  </conditionalFormatting>
  <conditionalFormatting sqref="A113">
    <cfRule type="expression" dxfId="786" priority="57">
      <formula>kvartal &lt; 4</formula>
    </cfRule>
  </conditionalFormatting>
  <conditionalFormatting sqref="A121">
    <cfRule type="expression" dxfId="785" priority="56">
      <formula>kvartal &lt; 4</formula>
    </cfRule>
  </conditionalFormatting>
  <conditionalFormatting sqref="A26">
    <cfRule type="expression" dxfId="784" priority="55">
      <formula>kvartal &lt; 4</formula>
    </cfRule>
  </conditionalFormatting>
  <conditionalFormatting sqref="A78:A83">
    <cfRule type="expression" dxfId="783" priority="54">
      <formula>kvartal &lt; 4</formula>
    </cfRule>
  </conditionalFormatting>
  <conditionalFormatting sqref="A88:A93">
    <cfRule type="expression" dxfId="782" priority="53">
      <formula>kvartal &lt; 4</formula>
    </cfRule>
  </conditionalFormatting>
  <conditionalFormatting sqref="A99:A104">
    <cfRule type="expression" dxfId="781" priority="52">
      <formula>kvartal &lt; 4</formula>
    </cfRule>
  </conditionalFormatting>
  <conditionalFormatting sqref="B67">
    <cfRule type="expression" dxfId="780" priority="51">
      <formula>kvartal &lt; 4</formula>
    </cfRule>
  </conditionalFormatting>
  <conditionalFormatting sqref="C67">
    <cfRule type="expression" dxfId="779" priority="50">
      <formula>kvartal &lt; 4</formula>
    </cfRule>
  </conditionalFormatting>
  <conditionalFormatting sqref="B70">
    <cfRule type="expression" dxfId="778" priority="49">
      <formula>kvartal &lt; 4</formula>
    </cfRule>
  </conditionalFormatting>
  <conditionalFormatting sqref="C70">
    <cfRule type="expression" dxfId="777" priority="48">
      <formula>kvartal &lt; 4</formula>
    </cfRule>
  </conditionalFormatting>
  <conditionalFormatting sqref="B78">
    <cfRule type="expression" dxfId="776" priority="47">
      <formula>kvartal &lt; 4</formula>
    </cfRule>
  </conditionalFormatting>
  <conditionalFormatting sqref="C78">
    <cfRule type="expression" dxfId="775" priority="46">
      <formula>kvartal &lt; 4</formula>
    </cfRule>
  </conditionalFormatting>
  <conditionalFormatting sqref="B81">
    <cfRule type="expression" dxfId="774" priority="45">
      <formula>kvartal &lt; 4</formula>
    </cfRule>
  </conditionalFormatting>
  <conditionalFormatting sqref="C81">
    <cfRule type="expression" dxfId="773" priority="44">
      <formula>kvartal &lt; 4</formula>
    </cfRule>
  </conditionalFormatting>
  <conditionalFormatting sqref="B88">
    <cfRule type="expression" dxfId="772" priority="43">
      <formula>kvartal &lt; 4</formula>
    </cfRule>
  </conditionalFormatting>
  <conditionalFormatting sqref="C88">
    <cfRule type="expression" dxfId="771" priority="42">
      <formula>kvartal &lt; 4</formula>
    </cfRule>
  </conditionalFormatting>
  <conditionalFormatting sqref="B91">
    <cfRule type="expression" dxfId="770" priority="41">
      <formula>kvartal &lt; 4</formula>
    </cfRule>
  </conditionalFormatting>
  <conditionalFormatting sqref="C91">
    <cfRule type="expression" dxfId="769" priority="40">
      <formula>kvartal &lt; 4</formula>
    </cfRule>
  </conditionalFormatting>
  <conditionalFormatting sqref="B99">
    <cfRule type="expression" dxfId="768" priority="39">
      <formula>kvartal &lt; 4</formula>
    </cfRule>
  </conditionalFormatting>
  <conditionalFormatting sqref="C99">
    <cfRule type="expression" dxfId="767" priority="38">
      <formula>kvartal &lt; 4</formula>
    </cfRule>
  </conditionalFormatting>
  <conditionalFormatting sqref="B102">
    <cfRule type="expression" dxfId="766" priority="37">
      <formula>kvartal &lt; 4</formula>
    </cfRule>
  </conditionalFormatting>
  <conditionalFormatting sqref="C102">
    <cfRule type="expression" dxfId="765" priority="36">
      <formula>kvartal &lt; 4</formula>
    </cfRule>
  </conditionalFormatting>
  <conditionalFormatting sqref="B113">
    <cfRule type="expression" dxfId="764" priority="35">
      <formula>kvartal &lt; 4</formula>
    </cfRule>
  </conditionalFormatting>
  <conditionalFormatting sqref="C113">
    <cfRule type="expression" dxfId="763" priority="34">
      <formula>kvartal &lt; 4</formula>
    </cfRule>
  </conditionalFormatting>
  <conditionalFormatting sqref="B121">
    <cfRule type="expression" dxfId="762" priority="33">
      <formula>kvartal &lt; 4</formula>
    </cfRule>
  </conditionalFormatting>
  <conditionalFormatting sqref="C121">
    <cfRule type="expression" dxfId="761" priority="32">
      <formula>kvartal &lt; 4</formula>
    </cfRule>
  </conditionalFormatting>
  <conditionalFormatting sqref="F68">
    <cfRule type="expression" dxfId="760" priority="31">
      <formula>kvartal &lt; 4</formula>
    </cfRule>
  </conditionalFormatting>
  <conditionalFormatting sqref="G68">
    <cfRule type="expression" dxfId="759" priority="30">
      <formula>kvartal &lt; 4</formula>
    </cfRule>
  </conditionalFormatting>
  <conditionalFormatting sqref="F69:G69">
    <cfRule type="expression" dxfId="758" priority="29">
      <formula>kvartal &lt; 4</formula>
    </cfRule>
  </conditionalFormatting>
  <conditionalFormatting sqref="F71:G72">
    <cfRule type="expression" dxfId="757" priority="28">
      <formula>kvartal &lt; 4</formula>
    </cfRule>
  </conditionalFormatting>
  <conditionalFormatting sqref="F79:G80">
    <cfRule type="expression" dxfId="756" priority="27">
      <formula>kvartal &lt; 4</formula>
    </cfRule>
  </conditionalFormatting>
  <conditionalFormatting sqref="F82:G83">
    <cfRule type="expression" dxfId="755" priority="26">
      <formula>kvartal &lt; 4</formula>
    </cfRule>
  </conditionalFormatting>
  <conditionalFormatting sqref="F89:G90">
    <cfRule type="expression" dxfId="754" priority="25">
      <formula>kvartal &lt; 4</formula>
    </cfRule>
  </conditionalFormatting>
  <conditionalFormatting sqref="F92:G93">
    <cfRule type="expression" dxfId="753" priority="24">
      <formula>kvartal &lt; 4</formula>
    </cfRule>
  </conditionalFormatting>
  <conditionalFormatting sqref="F100:G101">
    <cfRule type="expression" dxfId="752" priority="23">
      <formula>kvartal &lt; 4</formula>
    </cfRule>
  </conditionalFormatting>
  <conditionalFormatting sqref="F103:G104">
    <cfRule type="expression" dxfId="751" priority="22">
      <formula>kvartal &lt; 4</formula>
    </cfRule>
  </conditionalFormatting>
  <conditionalFormatting sqref="F113">
    <cfRule type="expression" dxfId="750" priority="21">
      <formula>kvartal &lt; 4</formula>
    </cfRule>
  </conditionalFormatting>
  <conditionalFormatting sqref="G113">
    <cfRule type="expression" dxfId="749" priority="20">
      <formula>kvartal &lt; 4</formula>
    </cfRule>
  </conditionalFormatting>
  <conditionalFormatting sqref="F121:G121">
    <cfRule type="expression" dxfId="748" priority="19">
      <formula>kvartal &lt; 4</formula>
    </cfRule>
  </conditionalFormatting>
  <conditionalFormatting sqref="F67:G67">
    <cfRule type="expression" dxfId="747" priority="18">
      <formula>kvartal &lt; 4</formula>
    </cfRule>
  </conditionalFormatting>
  <conditionalFormatting sqref="F70:G70">
    <cfRule type="expression" dxfId="746" priority="17">
      <formula>kvartal &lt; 4</formula>
    </cfRule>
  </conditionalFormatting>
  <conditionalFormatting sqref="F78:G78">
    <cfRule type="expression" dxfId="745" priority="16">
      <formula>kvartal &lt; 4</formula>
    </cfRule>
  </conditionalFormatting>
  <conditionalFormatting sqref="F81:G81">
    <cfRule type="expression" dxfId="744" priority="15">
      <formula>kvartal &lt; 4</formula>
    </cfRule>
  </conditionalFormatting>
  <conditionalFormatting sqref="F88:G88">
    <cfRule type="expression" dxfId="743" priority="14">
      <formula>kvartal &lt; 4</formula>
    </cfRule>
  </conditionalFormatting>
  <conditionalFormatting sqref="F91">
    <cfRule type="expression" dxfId="742" priority="13">
      <formula>kvartal &lt; 4</formula>
    </cfRule>
  </conditionalFormatting>
  <conditionalFormatting sqref="G91">
    <cfRule type="expression" dxfId="741" priority="12">
      <formula>kvartal &lt; 4</formula>
    </cfRule>
  </conditionalFormatting>
  <conditionalFormatting sqref="F99">
    <cfRule type="expression" dxfId="740" priority="11">
      <formula>kvartal &lt; 4</formula>
    </cfRule>
  </conditionalFormatting>
  <conditionalFormatting sqref="G99">
    <cfRule type="expression" dxfId="739" priority="10">
      <formula>kvartal &lt; 4</formula>
    </cfRule>
  </conditionalFormatting>
  <conditionalFormatting sqref="G102">
    <cfRule type="expression" dxfId="738" priority="9">
      <formula>kvartal &lt; 4</formula>
    </cfRule>
  </conditionalFormatting>
  <conditionalFormatting sqref="F102">
    <cfRule type="expression" dxfId="737" priority="8">
      <formula>kvartal &lt; 4</formula>
    </cfRule>
  </conditionalFormatting>
  <conditionalFormatting sqref="J67:K71">
    <cfRule type="expression" dxfId="736" priority="7">
      <formula>kvartal &lt; 4</formula>
    </cfRule>
  </conditionalFormatting>
  <conditionalFormatting sqref="J72:K72">
    <cfRule type="expression" dxfId="735" priority="6">
      <formula>kvartal &lt; 4</formula>
    </cfRule>
  </conditionalFormatting>
  <conditionalFormatting sqref="J78:K83">
    <cfRule type="expression" dxfId="734" priority="5">
      <formula>kvartal &lt; 4</formula>
    </cfRule>
  </conditionalFormatting>
  <conditionalFormatting sqref="J88:K93">
    <cfRule type="expression" dxfId="733" priority="4">
      <formula>kvartal &lt; 4</formula>
    </cfRule>
  </conditionalFormatting>
  <conditionalFormatting sqref="J99:K104">
    <cfRule type="expression" dxfId="732" priority="3">
      <formula>kvartal &lt; 4</formula>
    </cfRule>
  </conditionalFormatting>
  <conditionalFormatting sqref="J113:K113">
    <cfRule type="expression" dxfId="731" priority="2">
      <formula>kvartal &lt; 4</formula>
    </cfRule>
  </conditionalFormatting>
  <conditionalFormatting sqref="J121:K121">
    <cfRule type="expression" dxfId="730" priority="1">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143</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c r="C7" s="281"/>
      <c r="D7" s="333"/>
      <c r="E7" s="11"/>
      <c r="F7" s="280"/>
      <c r="G7" s="281"/>
      <c r="H7" s="333"/>
      <c r="I7" s="11"/>
      <c r="J7" s="282"/>
      <c r="K7" s="283"/>
      <c r="L7" s="595"/>
      <c r="M7" s="11"/>
    </row>
    <row r="8" spans="1:15" ht="15.75" x14ac:dyDescent="0.2">
      <c r="A8" s="21" t="s">
        <v>26</v>
      </c>
      <c r="B8" s="258"/>
      <c r="C8" s="259"/>
      <c r="D8" s="164"/>
      <c r="E8" s="27"/>
      <c r="F8" s="629"/>
      <c r="G8" s="630"/>
      <c r="H8" s="164"/>
      <c r="I8" s="27"/>
      <c r="J8" s="210"/>
      <c r="K8" s="264"/>
      <c r="L8" s="231"/>
      <c r="M8" s="27"/>
    </row>
    <row r="9" spans="1:15" ht="15.75" x14ac:dyDescent="0.2">
      <c r="A9" s="21" t="s">
        <v>25</v>
      </c>
      <c r="B9" s="258"/>
      <c r="C9" s="259"/>
      <c r="D9" s="164"/>
      <c r="E9" s="27"/>
      <c r="F9" s="629"/>
      <c r="G9" s="630"/>
      <c r="H9" s="164"/>
      <c r="I9" s="27"/>
      <c r="J9" s="210"/>
      <c r="K9" s="264"/>
      <c r="L9" s="231"/>
      <c r="M9" s="27"/>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2609</v>
      </c>
      <c r="C45" s="285">
        <f>SUM(C46:C47)</f>
        <v>2312</v>
      </c>
      <c r="D45" s="595">
        <f t="shared" ref="D45:D46" si="0">IF(B45=0, "    ---- ", IF(ABS(ROUND(100/B45*C45-100,1))&lt;999,ROUND(100/B45*C45-100,1),IF(ROUND(100/B45*C45-100,1)&gt;999,999,-999)))</f>
        <v>-11.4</v>
      </c>
      <c r="E45" s="11">
        <f>IFERROR(100/'Skjema total MA'!C45*C45,0)</f>
        <v>0.10423273024195427</v>
      </c>
      <c r="F45" s="143"/>
      <c r="G45" s="33"/>
      <c r="H45" s="157"/>
      <c r="I45" s="157"/>
      <c r="J45" s="37"/>
      <c r="K45" s="37"/>
      <c r="L45" s="157"/>
      <c r="M45" s="157"/>
      <c r="N45" s="146"/>
      <c r="O45" s="146"/>
    </row>
    <row r="46" spans="1:15" s="3" customFormat="1" ht="15.75" x14ac:dyDescent="0.2">
      <c r="A46" s="38" t="s">
        <v>379</v>
      </c>
      <c r="B46" s="258">
        <v>2609</v>
      </c>
      <c r="C46" s="259">
        <v>2312</v>
      </c>
      <c r="D46" s="231">
        <f t="shared" si="0"/>
        <v>-11.4</v>
      </c>
      <c r="E46" s="27">
        <f>IFERROR(100/'Skjema total MA'!C46*C46,0)</f>
        <v>0.20040764264144323</v>
      </c>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729" priority="193">
      <formula>kvartal &lt; 4</formula>
    </cfRule>
  </conditionalFormatting>
  <conditionalFormatting sqref="B29">
    <cfRule type="expression" dxfId="728" priority="191">
      <formula>kvartal &lt; 4</formula>
    </cfRule>
  </conditionalFormatting>
  <conditionalFormatting sqref="B30">
    <cfRule type="expression" dxfId="727" priority="190">
      <formula>kvartal &lt; 4</formula>
    </cfRule>
  </conditionalFormatting>
  <conditionalFormatting sqref="B31">
    <cfRule type="expression" dxfId="726" priority="189">
      <formula>kvartal &lt; 4</formula>
    </cfRule>
  </conditionalFormatting>
  <conditionalFormatting sqref="C29">
    <cfRule type="expression" dxfId="725" priority="188">
      <formula>kvartal &lt; 4</formula>
    </cfRule>
  </conditionalFormatting>
  <conditionalFormatting sqref="C30">
    <cfRule type="expression" dxfId="724" priority="187">
      <formula>kvartal &lt; 4</formula>
    </cfRule>
  </conditionalFormatting>
  <conditionalFormatting sqref="C31">
    <cfRule type="expression" dxfId="723" priority="186">
      <formula>kvartal &lt; 4</formula>
    </cfRule>
  </conditionalFormatting>
  <conditionalFormatting sqref="B23:C25">
    <cfRule type="expression" dxfId="722" priority="185">
      <formula>kvartal &lt; 4</formula>
    </cfRule>
  </conditionalFormatting>
  <conditionalFormatting sqref="F23:G25">
    <cfRule type="expression" dxfId="721" priority="181">
      <formula>kvartal &lt; 4</formula>
    </cfRule>
  </conditionalFormatting>
  <conditionalFormatting sqref="F29">
    <cfRule type="expression" dxfId="720" priority="174">
      <formula>kvartal &lt; 4</formula>
    </cfRule>
  </conditionalFormatting>
  <conditionalFormatting sqref="F30">
    <cfRule type="expression" dxfId="719" priority="173">
      <formula>kvartal &lt; 4</formula>
    </cfRule>
  </conditionalFormatting>
  <conditionalFormatting sqref="F31">
    <cfRule type="expression" dxfId="718" priority="172">
      <formula>kvartal &lt; 4</formula>
    </cfRule>
  </conditionalFormatting>
  <conditionalFormatting sqref="G29">
    <cfRule type="expression" dxfId="717" priority="171">
      <formula>kvartal &lt; 4</formula>
    </cfRule>
  </conditionalFormatting>
  <conditionalFormatting sqref="G30">
    <cfRule type="expression" dxfId="716" priority="170">
      <formula>kvartal &lt; 4</formula>
    </cfRule>
  </conditionalFormatting>
  <conditionalFormatting sqref="G31">
    <cfRule type="expression" dxfId="715" priority="169">
      <formula>kvartal &lt; 4</formula>
    </cfRule>
  </conditionalFormatting>
  <conditionalFormatting sqref="B26">
    <cfRule type="expression" dxfId="714" priority="168">
      <formula>kvartal &lt; 4</formula>
    </cfRule>
  </conditionalFormatting>
  <conditionalFormatting sqref="C26">
    <cfRule type="expression" dxfId="713" priority="167">
      <formula>kvartal &lt; 4</formula>
    </cfRule>
  </conditionalFormatting>
  <conditionalFormatting sqref="F26">
    <cfRule type="expression" dxfId="712" priority="166">
      <formula>kvartal &lt; 4</formula>
    </cfRule>
  </conditionalFormatting>
  <conditionalFormatting sqref="G26">
    <cfRule type="expression" dxfId="711" priority="165">
      <formula>kvartal &lt; 4</formula>
    </cfRule>
  </conditionalFormatting>
  <conditionalFormatting sqref="J23:K26">
    <cfRule type="expression" dxfId="710" priority="164">
      <formula>kvartal &lt; 4</formula>
    </cfRule>
  </conditionalFormatting>
  <conditionalFormatting sqref="J29:K31">
    <cfRule type="expression" dxfId="709" priority="162">
      <formula>kvartal &lt; 4</formula>
    </cfRule>
  </conditionalFormatting>
  <conditionalFormatting sqref="A23:A25">
    <cfRule type="expression" dxfId="708" priority="61">
      <formula>kvartal &lt; 4</formula>
    </cfRule>
  </conditionalFormatting>
  <conditionalFormatting sqref="A29:A31">
    <cfRule type="expression" dxfId="707" priority="60">
      <formula>kvartal &lt; 4</formula>
    </cfRule>
  </conditionalFormatting>
  <conditionalFormatting sqref="A48:A50">
    <cfRule type="expression" dxfId="706" priority="59">
      <formula>kvartal &lt; 4</formula>
    </cfRule>
  </conditionalFormatting>
  <conditionalFormatting sqref="A67:A72">
    <cfRule type="expression" dxfId="705" priority="58">
      <formula>kvartal &lt; 4</formula>
    </cfRule>
  </conditionalFormatting>
  <conditionalFormatting sqref="A113">
    <cfRule type="expression" dxfId="704" priority="57">
      <formula>kvartal &lt; 4</formula>
    </cfRule>
  </conditionalFormatting>
  <conditionalFormatting sqref="A121">
    <cfRule type="expression" dxfId="703" priority="56">
      <formula>kvartal &lt; 4</formula>
    </cfRule>
  </conditionalFormatting>
  <conditionalFormatting sqref="A26">
    <cfRule type="expression" dxfId="702" priority="55">
      <formula>kvartal &lt; 4</formula>
    </cfRule>
  </conditionalFormatting>
  <conditionalFormatting sqref="A78:A83">
    <cfRule type="expression" dxfId="701" priority="54">
      <formula>kvartal &lt; 4</formula>
    </cfRule>
  </conditionalFormatting>
  <conditionalFormatting sqref="A88:A93">
    <cfRule type="expression" dxfId="700" priority="53">
      <formula>kvartal &lt; 4</formula>
    </cfRule>
  </conditionalFormatting>
  <conditionalFormatting sqref="A99:A104">
    <cfRule type="expression" dxfId="699" priority="52">
      <formula>kvartal &lt; 4</formula>
    </cfRule>
  </conditionalFormatting>
  <conditionalFormatting sqref="B67">
    <cfRule type="expression" dxfId="698" priority="51">
      <formula>kvartal &lt; 4</formula>
    </cfRule>
  </conditionalFormatting>
  <conditionalFormatting sqref="C67">
    <cfRule type="expression" dxfId="697" priority="50">
      <formula>kvartal &lt; 4</formula>
    </cfRule>
  </conditionalFormatting>
  <conditionalFormatting sqref="B70">
    <cfRule type="expression" dxfId="696" priority="49">
      <formula>kvartal &lt; 4</formula>
    </cfRule>
  </conditionalFormatting>
  <conditionalFormatting sqref="C70">
    <cfRule type="expression" dxfId="695" priority="48">
      <formula>kvartal &lt; 4</formula>
    </cfRule>
  </conditionalFormatting>
  <conditionalFormatting sqref="B78">
    <cfRule type="expression" dxfId="694" priority="47">
      <formula>kvartal &lt; 4</formula>
    </cfRule>
  </conditionalFormatting>
  <conditionalFormatting sqref="C78">
    <cfRule type="expression" dxfId="693" priority="46">
      <formula>kvartal &lt; 4</formula>
    </cfRule>
  </conditionalFormatting>
  <conditionalFormatting sqref="B81">
    <cfRule type="expression" dxfId="692" priority="45">
      <formula>kvartal &lt; 4</formula>
    </cfRule>
  </conditionalFormatting>
  <conditionalFormatting sqref="C81">
    <cfRule type="expression" dxfId="691" priority="44">
      <formula>kvartal &lt; 4</formula>
    </cfRule>
  </conditionalFormatting>
  <conditionalFormatting sqref="B88">
    <cfRule type="expression" dxfId="690" priority="43">
      <formula>kvartal &lt; 4</formula>
    </cfRule>
  </conditionalFormatting>
  <conditionalFormatting sqref="C88">
    <cfRule type="expression" dxfId="689" priority="42">
      <formula>kvartal &lt; 4</formula>
    </cfRule>
  </conditionalFormatting>
  <conditionalFormatting sqref="B91">
    <cfRule type="expression" dxfId="688" priority="41">
      <formula>kvartal &lt; 4</formula>
    </cfRule>
  </conditionalFormatting>
  <conditionalFormatting sqref="C91">
    <cfRule type="expression" dxfId="687" priority="40">
      <formula>kvartal &lt; 4</formula>
    </cfRule>
  </conditionalFormatting>
  <conditionalFormatting sqref="B99">
    <cfRule type="expression" dxfId="686" priority="39">
      <formula>kvartal &lt; 4</formula>
    </cfRule>
  </conditionalFormatting>
  <conditionalFormatting sqref="C99">
    <cfRule type="expression" dxfId="685" priority="38">
      <formula>kvartal &lt; 4</formula>
    </cfRule>
  </conditionalFormatting>
  <conditionalFormatting sqref="B102">
    <cfRule type="expression" dxfId="684" priority="37">
      <formula>kvartal &lt; 4</formula>
    </cfRule>
  </conditionalFormatting>
  <conditionalFormatting sqref="C102">
    <cfRule type="expression" dxfId="683" priority="36">
      <formula>kvartal &lt; 4</formula>
    </cfRule>
  </conditionalFormatting>
  <conditionalFormatting sqref="B113">
    <cfRule type="expression" dxfId="682" priority="35">
      <formula>kvartal &lt; 4</formula>
    </cfRule>
  </conditionalFormatting>
  <conditionalFormatting sqref="C113">
    <cfRule type="expression" dxfId="681" priority="34">
      <formula>kvartal &lt; 4</formula>
    </cfRule>
  </conditionalFormatting>
  <conditionalFormatting sqref="B121">
    <cfRule type="expression" dxfId="680" priority="33">
      <formula>kvartal &lt; 4</formula>
    </cfRule>
  </conditionalFormatting>
  <conditionalFormatting sqref="C121">
    <cfRule type="expression" dxfId="679" priority="32">
      <formula>kvartal &lt; 4</formula>
    </cfRule>
  </conditionalFormatting>
  <conditionalFormatting sqref="F68">
    <cfRule type="expression" dxfId="678" priority="31">
      <formula>kvartal &lt; 4</formula>
    </cfRule>
  </conditionalFormatting>
  <conditionalFormatting sqref="G68">
    <cfRule type="expression" dxfId="677" priority="30">
      <formula>kvartal &lt; 4</formula>
    </cfRule>
  </conditionalFormatting>
  <conditionalFormatting sqref="F69:G69">
    <cfRule type="expression" dxfId="676" priority="29">
      <formula>kvartal &lt; 4</formula>
    </cfRule>
  </conditionalFormatting>
  <conditionalFormatting sqref="F71:G72">
    <cfRule type="expression" dxfId="675" priority="28">
      <formula>kvartal &lt; 4</formula>
    </cfRule>
  </conditionalFormatting>
  <conditionalFormatting sqref="F79:G80">
    <cfRule type="expression" dxfId="674" priority="27">
      <formula>kvartal &lt; 4</formula>
    </cfRule>
  </conditionalFormatting>
  <conditionalFormatting sqref="F82:G83">
    <cfRule type="expression" dxfId="673" priority="26">
      <formula>kvartal &lt; 4</formula>
    </cfRule>
  </conditionalFormatting>
  <conditionalFormatting sqref="F89:G90">
    <cfRule type="expression" dxfId="672" priority="25">
      <formula>kvartal &lt; 4</formula>
    </cfRule>
  </conditionalFormatting>
  <conditionalFormatting sqref="F92:G93">
    <cfRule type="expression" dxfId="671" priority="24">
      <formula>kvartal &lt; 4</formula>
    </cfRule>
  </conditionalFormatting>
  <conditionalFormatting sqref="F100:G101">
    <cfRule type="expression" dxfId="670" priority="23">
      <formula>kvartal &lt; 4</formula>
    </cfRule>
  </conditionalFormatting>
  <conditionalFormatting sqref="F103:G104">
    <cfRule type="expression" dxfId="669" priority="22">
      <formula>kvartal &lt; 4</formula>
    </cfRule>
  </conditionalFormatting>
  <conditionalFormatting sqref="F113">
    <cfRule type="expression" dxfId="668" priority="21">
      <formula>kvartal &lt; 4</formula>
    </cfRule>
  </conditionalFormatting>
  <conditionalFormatting sqref="G113">
    <cfRule type="expression" dxfId="667" priority="20">
      <formula>kvartal &lt; 4</formula>
    </cfRule>
  </conditionalFormatting>
  <conditionalFormatting sqref="F121:G121">
    <cfRule type="expression" dxfId="666" priority="19">
      <formula>kvartal &lt; 4</formula>
    </cfRule>
  </conditionalFormatting>
  <conditionalFormatting sqref="F67:G67">
    <cfRule type="expression" dxfId="665" priority="18">
      <formula>kvartal &lt; 4</formula>
    </cfRule>
  </conditionalFormatting>
  <conditionalFormatting sqref="F70:G70">
    <cfRule type="expression" dxfId="664" priority="17">
      <formula>kvartal &lt; 4</formula>
    </cfRule>
  </conditionalFormatting>
  <conditionalFormatting sqref="F78:G78">
    <cfRule type="expression" dxfId="663" priority="16">
      <formula>kvartal &lt; 4</formula>
    </cfRule>
  </conditionalFormatting>
  <conditionalFormatting sqref="F81:G81">
    <cfRule type="expression" dxfId="662" priority="15">
      <formula>kvartal &lt; 4</formula>
    </cfRule>
  </conditionalFormatting>
  <conditionalFormatting sqref="F88:G88">
    <cfRule type="expression" dxfId="661" priority="14">
      <formula>kvartal &lt; 4</formula>
    </cfRule>
  </conditionalFormatting>
  <conditionalFormatting sqref="F91">
    <cfRule type="expression" dxfId="660" priority="13">
      <formula>kvartal &lt; 4</formula>
    </cfRule>
  </conditionalFormatting>
  <conditionalFormatting sqref="G91">
    <cfRule type="expression" dxfId="659" priority="12">
      <formula>kvartal &lt; 4</formula>
    </cfRule>
  </conditionalFormatting>
  <conditionalFormatting sqref="F99">
    <cfRule type="expression" dxfId="658" priority="11">
      <formula>kvartal &lt; 4</formula>
    </cfRule>
  </conditionalFormatting>
  <conditionalFormatting sqref="G99">
    <cfRule type="expression" dxfId="657" priority="10">
      <formula>kvartal &lt; 4</formula>
    </cfRule>
  </conditionalFormatting>
  <conditionalFormatting sqref="G102">
    <cfRule type="expression" dxfId="656" priority="9">
      <formula>kvartal &lt; 4</formula>
    </cfRule>
  </conditionalFormatting>
  <conditionalFormatting sqref="F102">
    <cfRule type="expression" dxfId="655" priority="8">
      <formula>kvartal &lt; 4</formula>
    </cfRule>
  </conditionalFormatting>
  <conditionalFormatting sqref="J67:K71">
    <cfRule type="expression" dxfId="654" priority="7">
      <formula>kvartal &lt; 4</formula>
    </cfRule>
  </conditionalFormatting>
  <conditionalFormatting sqref="J72:K72">
    <cfRule type="expression" dxfId="653" priority="6">
      <formula>kvartal &lt; 4</formula>
    </cfRule>
  </conditionalFormatting>
  <conditionalFormatting sqref="J78:K83">
    <cfRule type="expression" dxfId="652" priority="5">
      <formula>kvartal &lt; 4</formula>
    </cfRule>
  </conditionalFormatting>
  <conditionalFormatting sqref="J88:K93">
    <cfRule type="expression" dxfId="651" priority="4">
      <formula>kvartal &lt; 4</formula>
    </cfRule>
  </conditionalFormatting>
  <conditionalFormatting sqref="J99:K104">
    <cfRule type="expression" dxfId="650" priority="3">
      <formula>kvartal &lt; 4</formula>
    </cfRule>
  </conditionalFormatting>
  <conditionalFormatting sqref="J113:K113">
    <cfRule type="expression" dxfId="649" priority="2">
      <formula>kvartal &lt; 4</formula>
    </cfRule>
  </conditionalFormatting>
  <conditionalFormatting sqref="J121:K121">
    <cfRule type="expression" dxfId="648" priority="1">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144</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v>107375.323</v>
      </c>
      <c r="C7" s="281">
        <v>115050.06148</v>
      </c>
      <c r="D7" s="333">
        <f>IF(B7=0, "    ---- ", IF(ABS(ROUND(100/B7*C7-100,1))&lt;999,ROUND(100/B7*C7-100,1),IF(ROUND(100/B7*C7-100,1)&gt;999,999,-999)))</f>
        <v>7.1</v>
      </c>
      <c r="E7" s="11">
        <f>IFERROR(100/'Skjema total MA'!C7*C7,0)</f>
        <v>6.8456330975433159</v>
      </c>
      <c r="F7" s="280">
        <v>1463574.8640000001</v>
      </c>
      <c r="G7" s="281">
        <v>1413913.3683199999</v>
      </c>
      <c r="H7" s="333">
        <f>IF(F7=0, "    ---- ", IF(ABS(ROUND(100/F7*G7-100,1))&lt;999,ROUND(100/F7*G7-100,1),IF(ROUND(100/F7*G7-100,1)&gt;999,999,-999)))</f>
        <v>-3.4</v>
      </c>
      <c r="I7" s="11">
        <f>IFERROR(100/'Skjema total MA'!F7*G7,0)</f>
        <v>60.337410585624966</v>
      </c>
      <c r="J7" s="282">
        <f t="shared" ref="J7:K12" si="0">SUM(B7,F7)</f>
        <v>1570950.1870000002</v>
      </c>
      <c r="K7" s="283">
        <f t="shared" si="0"/>
        <v>1528963.4297999998</v>
      </c>
      <c r="L7" s="595">
        <f>IF(J7=0, "    ---- ", IF(ABS(ROUND(100/J7*K7-100,1))&lt;999,ROUND(100/J7*K7-100,1),IF(ROUND(100/J7*K7-100,1)&gt;999,999,-999)))</f>
        <v>-2.7</v>
      </c>
      <c r="M7" s="11">
        <f>IFERROR(100/'Skjema total MA'!I7*K7,0)</f>
        <v>37.996309151411594</v>
      </c>
    </row>
    <row r="8" spans="1:15" ht="15.75" x14ac:dyDescent="0.2">
      <c r="A8" s="21" t="s">
        <v>26</v>
      </c>
      <c r="B8" s="258">
        <v>85004.76238</v>
      </c>
      <c r="C8" s="259">
        <v>88477.8384978049</v>
      </c>
      <c r="D8" s="164">
        <f t="shared" ref="D8:D10" si="1">IF(B8=0, "    ---- ", IF(ABS(ROUND(100/B8*C8-100,1))&lt;999,ROUND(100/B8*C8-100,1),IF(ROUND(100/B8*C8-100,1)&gt;999,999,-999)))</f>
        <v>4.0999999999999996</v>
      </c>
      <c r="E8" s="27">
        <f>IFERROR(100/'Skjema total MA'!C8*C8,0)</f>
        <v>9.0121876235915952</v>
      </c>
      <c r="F8" s="629"/>
      <c r="G8" s="630"/>
      <c r="H8" s="164"/>
      <c r="I8" s="27">
        <f>IFERROR(100/'Skjema total MA'!F8*G8,0)</f>
        <v>0</v>
      </c>
      <c r="J8" s="210">
        <f t="shared" si="0"/>
        <v>85004.76238</v>
      </c>
      <c r="K8" s="264">
        <f t="shared" si="0"/>
        <v>88477.8384978049</v>
      </c>
      <c r="L8" s="231"/>
      <c r="M8" s="27">
        <f>IFERROR(100/'Skjema total MA'!I8*K8,0)</f>
        <v>9.0121876235915952</v>
      </c>
    </row>
    <row r="9" spans="1:15" ht="15.75" x14ac:dyDescent="0.2">
      <c r="A9" s="21" t="s">
        <v>25</v>
      </c>
      <c r="B9" s="258">
        <v>21962.52864</v>
      </c>
      <c r="C9" s="259">
        <v>21386.678922192401</v>
      </c>
      <c r="D9" s="164">
        <f t="shared" si="1"/>
        <v>-2.6</v>
      </c>
      <c r="E9" s="27">
        <f>IFERROR(100/'Skjema total MA'!C9*C9,0)</f>
        <v>4.1432799779691649</v>
      </c>
      <c r="F9" s="629"/>
      <c r="G9" s="630"/>
      <c r="H9" s="164"/>
      <c r="I9" s="27">
        <f>IFERROR(100/'Skjema total MA'!F9*G9,0)</f>
        <v>0</v>
      </c>
      <c r="J9" s="210">
        <f t="shared" si="0"/>
        <v>21962.52864</v>
      </c>
      <c r="K9" s="264">
        <f t="shared" si="0"/>
        <v>21386.678922192401</v>
      </c>
      <c r="L9" s="231"/>
      <c r="M9" s="27">
        <f>IFERROR(100/'Skjema total MA'!I9*K9,0)</f>
        <v>4.1432799779691649</v>
      </c>
    </row>
    <row r="10" spans="1:15" ht="15.75" x14ac:dyDescent="0.2">
      <c r="A10" s="13" t="s">
        <v>370</v>
      </c>
      <c r="B10" s="284">
        <v>825146.66599999997</v>
      </c>
      <c r="C10" s="285">
        <v>783314.59199999995</v>
      </c>
      <c r="D10" s="169">
        <f t="shared" si="1"/>
        <v>-5.0999999999999996</v>
      </c>
      <c r="E10" s="11">
        <f>IFERROR(100/'Skjema total MA'!C10*C10,0)</f>
        <v>3.3039939330222476</v>
      </c>
      <c r="F10" s="284">
        <v>14597610.15</v>
      </c>
      <c r="G10" s="285">
        <v>19591274.599780001</v>
      </c>
      <c r="H10" s="169">
        <f t="shared" ref="H10:H12" si="2">IF(F10=0, "    ---- ", IF(ABS(ROUND(100/F10*G10-100,1))&lt;999,ROUND(100/F10*G10-100,1),IF(ROUND(100/F10*G10-100,1)&gt;999,999,-999)))</f>
        <v>34.200000000000003</v>
      </c>
      <c r="I10" s="11">
        <f>IFERROR(100/'Skjema total MA'!F10*G10,0)</f>
        <v>54.972344271831162</v>
      </c>
      <c r="J10" s="282">
        <f t="shared" si="0"/>
        <v>15422756.816</v>
      </c>
      <c r="K10" s="283">
        <f t="shared" si="0"/>
        <v>20374589.191780001</v>
      </c>
      <c r="L10" s="596">
        <f t="shared" ref="L10:L12" si="3">IF(J10=0, "    ---- ", IF(ABS(ROUND(100/J10*K10-100,1))&lt;999,ROUND(100/J10*K10-100,1),IF(ROUND(100/J10*K10-100,1)&gt;999,999,-999)))</f>
        <v>32.1</v>
      </c>
      <c r="M10" s="11">
        <f>IFERROR(100/'Skjema total MA'!I10*K10,0)</f>
        <v>34.331558411340765</v>
      </c>
    </row>
    <row r="11" spans="1:15" s="43" customFormat="1" ht="15.75" x14ac:dyDescent="0.2">
      <c r="A11" s="13" t="s">
        <v>371</v>
      </c>
      <c r="B11" s="284"/>
      <c r="C11" s="285"/>
      <c r="D11" s="164"/>
      <c r="E11" s="27"/>
      <c r="F11" s="284">
        <v>59949.771659999999</v>
      </c>
      <c r="G11" s="285">
        <v>38204.667220000003</v>
      </c>
      <c r="H11" s="164">
        <f t="shared" si="2"/>
        <v>-36.299999999999997</v>
      </c>
      <c r="I11" s="27">
        <f>IFERROR(100/'Skjema total MA'!F11*G11,0)</f>
        <v>32.906653347786346</v>
      </c>
      <c r="J11" s="282">
        <f t="shared" si="0"/>
        <v>59949.771659999999</v>
      </c>
      <c r="K11" s="283">
        <f t="shared" si="0"/>
        <v>38204.667220000003</v>
      </c>
      <c r="L11" s="231">
        <f t="shared" si="3"/>
        <v>-36.299999999999997</v>
      </c>
      <c r="M11" s="27">
        <f>IFERROR(100/'Skjema total MA'!I11*K11,0)</f>
        <v>31.392204255652675</v>
      </c>
      <c r="N11" s="141"/>
      <c r="O11" s="146"/>
    </row>
    <row r="12" spans="1:15" s="43" customFormat="1" ht="15.75" x14ac:dyDescent="0.2">
      <c r="A12" s="41" t="s">
        <v>372</v>
      </c>
      <c r="B12" s="286"/>
      <c r="C12" s="287"/>
      <c r="D12" s="165"/>
      <c r="E12" s="22"/>
      <c r="F12" s="286">
        <v>11177.89625</v>
      </c>
      <c r="G12" s="287">
        <v>13557.409250000001</v>
      </c>
      <c r="H12" s="165">
        <f t="shared" si="2"/>
        <v>21.3</v>
      </c>
      <c r="I12" s="22">
        <f>IFERROR(100/'Skjema total MA'!F12*G12,0)</f>
        <v>27.756428444704831</v>
      </c>
      <c r="J12" s="288">
        <f t="shared" si="0"/>
        <v>11177.89625</v>
      </c>
      <c r="K12" s="289">
        <f t="shared" si="0"/>
        <v>13557.409250000001</v>
      </c>
      <c r="L12" s="232">
        <f t="shared" si="3"/>
        <v>21.3</v>
      </c>
      <c r="M12" s="22">
        <f>IFERROR(100/'Skjema total MA'!I12*K12,0)</f>
        <v>27.340534411582635</v>
      </c>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v>34501.921300000002</v>
      </c>
      <c r="C22" s="291">
        <v>35148.305339999999</v>
      </c>
      <c r="D22" s="333">
        <f t="shared" ref="D22:D33" si="4">IF(B22=0, "    ---- ", IF(ABS(ROUND(100/B22*C22-100,1))&lt;999,ROUND(100/B22*C22-100,1),IF(ROUND(100/B22*C22-100,1)&gt;999,999,-999)))</f>
        <v>1.9</v>
      </c>
      <c r="E22" s="11">
        <f>IFERROR(100/'Skjema total MA'!C22*C22,0)</f>
        <v>7.2015885678779998</v>
      </c>
      <c r="F22" s="292">
        <v>46514.48659</v>
      </c>
      <c r="G22" s="291">
        <v>40138.183190000003</v>
      </c>
      <c r="H22" s="333">
        <f t="shared" ref="H22:H33" si="5">IF(F22=0, "    ---- ", IF(ABS(ROUND(100/F22*G22-100,1))&lt;999,ROUND(100/F22*G22-100,1),IF(ROUND(100/F22*G22-100,1)&gt;999,999,-999)))</f>
        <v>-13.7</v>
      </c>
      <c r="I22" s="11">
        <f>IFERROR(100/'Skjema total MA'!F22*G22,0)</f>
        <v>41.963288322035758</v>
      </c>
      <c r="J22" s="290">
        <f t="shared" ref="J22:K33" si="6">SUM(B22,F22)</f>
        <v>81016.407890000002</v>
      </c>
      <c r="K22" s="290">
        <f t="shared" si="6"/>
        <v>75286.488530000002</v>
      </c>
      <c r="L22" s="595">
        <f t="shared" ref="L22:L33" si="7">IF(J22=0, "    ---- ", IF(ABS(ROUND(100/J22*K22-100,1))&lt;999,ROUND(100/J22*K22-100,1),IF(ROUND(100/J22*K22-100,1)&gt;999,999,-999)))</f>
        <v>-7.1</v>
      </c>
      <c r="M22" s="24">
        <f>IFERROR(100/'Skjema total MA'!I22*K22,0)</f>
        <v>12.897839876729309</v>
      </c>
    </row>
    <row r="23" spans="1:15" ht="15.75" x14ac:dyDescent="0.2">
      <c r="A23" s="631" t="s">
        <v>373</v>
      </c>
      <c r="B23" s="629" t="s">
        <v>369</v>
      </c>
      <c r="C23" s="629" t="s">
        <v>369</v>
      </c>
      <c r="D23" s="164"/>
      <c r="E23" s="601"/>
      <c r="F23" s="629"/>
      <c r="G23" s="629"/>
      <c r="H23" s="164"/>
      <c r="I23" s="601"/>
      <c r="J23" s="629"/>
      <c r="K23" s="629"/>
      <c r="L23" s="164"/>
      <c r="M23" s="23"/>
    </row>
    <row r="24" spans="1:15" ht="15.75" x14ac:dyDescent="0.2">
      <c r="A24" s="631" t="s">
        <v>374</v>
      </c>
      <c r="B24" s="629" t="s">
        <v>369</v>
      </c>
      <c r="C24" s="629" t="s">
        <v>369</v>
      </c>
      <c r="D24" s="164"/>
      <c r="E24" s="601"/>
      <c r="F24" s="629"/>
      <c r="G24" s="629"/>
      <c r="H24" s="164"/>
      <c r="I24" s="601"/>
      <c r="J24" s="629"/>
      <c r="K24" s="629"/>
      <c r="L24" s="164"/>
      <c r="M24" s="23"/>
    </row>
    <row r="25" spans="1:15" ht="15.75" x14ac:dyDescent="0.2">
      <c r="A25" s="631" t="s">
        <v>375</v>
      </c>
      <c r="B25" s="629" t="s">
        <v>369</v>
      </c>
      <c r="C25" s="629" t="s">
        <v>369</v>
      </c>
      <c r="D25" s="164"/>
      <c r="E25" s="601"/>
      <c r="F25" s="629"/>
      <c r="G25" s="629"/>
      <c r="H25" s="164"/>
      <c r="I25" s="601"/>
      <c r="J25" s="629"/>
      <c r="K25" s="629"/>
      <c r="L25" s="164"/>
      <c r="M25" s="23"/>
    </row>
    <row r="26" spans="1:15" x14ac:dyDescent="0.2">
      <c r="A26" s="631" t="s">
        <v>11</v>
      </c>
      <c r="B26" s="629" t="s">
        <v>369</v>
      </c>
      <c r="C26" s="629" t="s">
        <v>369</v>
      </c>
      <c r="D26" s="164"/>
      <c r="E26" s="601"/>
      <c r="F26" s="629"/>
      <c r="G26" s="629"/>
      <c r="H26" s="164"/>
      <c r="I26" s="601"/>
      <c r="J26" s="629"/>
      <c r="K26" s="629"/>
      <c r="L26" s="164"/>
      <c r="M26" s="23"/>
    </row>
    <row r="27" spans="1:15" ht="15.75" x14ac:dyDescent="0.2">
      <c r="A27" s="49" t="s">
        <v>274</v>
      </c>
      <c r="B27" s="44">
        <v>34415.926720000003</v>
      </c>
      <c r="C27" s="264">
        <v>35663.472393142103</v>
      </c>
      <c r="D27" s="164">
        <f t="shared" si="4"/>
        <v>3.6</v>
      </c>
      <c r="E27" s="27">
        <f>IFERROR(100/'Skjema total MA'!C27*C27,0)</f>
        <v>5.3276305568705231</v>
      </c>
      <c r="F27" s="210"/>
      <c r="G27" s="264"/>
      <c r="H27" s="164"/>
      <c r="I27" s="27"/>
      <c r="J27" s="44">
        <f t="shared" si="6"/>
        <v>34415.926720000003</v>
      </c>
      <c r="K27" s="44">
        <f t="shared" si="6"/>
        <v>35663.472393142103</v>
      </c>
      <c r="L27" s="231">
        <f t="shared" si="7"/>
        <v>3.6</v>
      </c>
      <c r="M27" s="23">
        <f>IFERROR(100/'Skjema total MA'!I27*K27,0)</f>
        <v>5.3276305568705231</v>
      </c>
    </row>
    <row r="28" spans="1:15" s="3" customFormat="1" ht="15.75" x14ac:dyDescent="0.2">
      <c r="A28" s="13" t="s">
        <v>370</v>
      </c>
      <c r="B28" s="212">
        <v>4459448.1440000003</v>
      </c>
      <c r="C28" s="283">
        <v>4136386.69948284</v>
      </c>
      <c r="D28" s="169">
        <f t="shared" si="4"/>
        <v>-7.2</v>
      </c>
      <c r="E28" s="11">
        <f>IFERROR(100/'Skjema total MA'!C28*C28,0)</f>
        <v>8.1191379658681502</v>
      </c>
      <c r="F28" s="282">
        <v>3007715.66</v>
      </c>
      <c r="G28" s="283">
        <v>3361949.17</v>
      </c>
      <c r="H28" s="169">
        <f t="shared" si="5"/>
        <v>11.8</v>
      </c>
      <c r="I28" s="11">
        <f>IFERROR(100/'Skjema total MA'!F28*G28,0)</f>
        <v>17.273555960096385</v>
      </c>
      <c r="J28" s="212">
        <f t="shared" si="6"/>
        <v>7467163.8040000005</v>
      </c>
      <c r="K28" s="212">
        <f t="shared" si="6"/>
        <v>7498335.8694828395</v>
      </c>
      <c r="L28" s="596">
        <f t="shared" si="7"/>
        <v>0.4</v>
      </c>
      <c r="M28" s="24">
        <f>IFERROR(100/'Skjema total MA'!I28*K28,0)</f>
        <v>10.649666573913393</v>
      </c>
      <c r="N28" s="146"/>
      <c r="O28" s="146"/>
    </row>
    <row r="29" spans="1:15" s="3" customFormat="1" ht="15.75" x14ac:dyDescent="0.2">
      <c r="A29" s="631" t="s">
        <v>373</v>
      </c>
      <c r="B29" s="629" t="s">
        <v>369</v>
      </c>
      <c r="C29" s="629" t="s">
        <v>369</v>
      </c>
      <c r="D29" s="164"/>
      <c r="E29" s="601"/>
      <c r="F29" s="629"/>
      <c r="G29" s="629"/>
      <c r="H29" s="164"/>
      <c r="I29" s="601"/>
      <c r="J29" s="629"/>
      <c r="K29" s="629"/>
      <c r="L29" s="164"/>
      <c r="M29" s="23"/>
      <c r="N29" s="146"/>
      <c r="O29" s="146"/>
    </row>
    <row r="30" spans="1:15" s="3" customFormat="1" ht="15.75" x14ac:dyDescent="0.2">
      <c r="A30" s="631" t="s">
        <v>374</v>
      </c>
      <c r="B30" s="629" t="s">
        <v>369</v>
      </c>
      <c r="C30" s="629" t="s">
        <v>369</v>
      </c>
      <c r="D30" s="164"/>
      <c r="E30" s="601"/>
      <c r="F30" s="629"/>
      <c r="G30" s="629"/>
      <c r="H30" s="164"/>
      <c r="I30" s="601"/>
      <c r="J30" s="629"/>
      <c r="K30" s="629"/>
      <c r="L30" s="164"/>
      <c r="M30" s="23"/>
      <c r="N30" s="146"/>
      <c r="O30" s="146"/>
    </row>
    <row r="31" spans="1:15" ht="15.75" x14ac:dyDescent="0.2">
      <c r="A31" s="631" t="s">
        <v>375</v>
      </c>
      <c r="B31" s="629" t="s">
        <v>369</v>
      </c>
      <c r="C31" s="629" t="s">
        <v>369</v>
      </c>
      <c r="D31" s="164"/>
      <c r="E31" s="601"/>
      <c r="F31" s="629"/>
      <c r="G31" s="629"/>
      <c r="H31" s="164"/>
      <c r="I31" s="601"/>
      <c r="J31" s="629"/>
      <c r="K31" s="629"/>
      <c r="L31" s="164"/>
      <c r="M31" s="23"/>
    </row>
    <row r="32" spans="1:15" ht="15.75" x14ac:dyDescent="0.2">
      <c r="A32" s="13" t="s">
        <v>371</v>
      </c>
      <c r="B32" s="212">
        <v>188.33345</v>
      </c>
      <c r="C32" s="283">
        <v>276.28068999999999</v>
      </c>
      <c r="D32" s="169">
        <f t="shared" si="4"/>
        <v>46.7</v>
      </c>
      <c r="E32" s="11">
        <f>IFERROR(100/'Skjema total MA'!C32*C32,0)</f>
        <v>2.8355085771667481</v>
      </c>
      <c r="F32" s="282">
        <v>200.63817</v>
      </c>
      <c r="G32" s="283">
        <v>892.80376999999999</v>
      </c>
      <c r="H32" s="169">
        <f t="shared" si="5"/>
        <v>345</v>
      </c>
      <c r="I32" s="11">
        <f>IFERROR(100/'Skjema total MA'!F32*G32,0)</f>
        <v>24.97630024040398</v>
      </c>
      <c r="J32" s="212">
        <f t="shared" si="6"/>
        <v>388.97162000000003</v>
      </c>
      <c r="K32" s="212">
        <f t="shared" si="6"/>
        <v>1169.08446</v>
      </c>
      <c r="L32" s="596">
        <f t="shared" si="7"/>
        <v>200.6</v>
      </c>
      <c r="M32" s="24">
        <f>IFERROR(100/'Skjema total MA'!I32*K32,0)</f>
        <v>8.7780923318108695</v>
      </c>
    </row>
    <row r="33" spans="1:15" ht="15.75" x14ac:dyDescent="0.2">
      <c r="A33" s="13" t="s">
        <v>372</v>
      </c>
      <c r="B33" s="212">
        <v>1084.6688999999999</v>
      </c>
      <c r="C33" s="283">
        <v>76.16</v>
      </c>
      <c r="D33" s="169">
        <f t="shared" si="4"/>
        <v>-93</v>
      </c>
      <c r="E33" s="11">
        <f>IFERROR(100/'Skjema total MA'!C33*C33,0)</f>
        <v>-0.35241064428217428</v>
      </c>
      <c r="F33" s="282">
        <v>2529.3969400000001</v>
      </c>
      <c r="G33" s="283">
        <v>5523.6266400000004</v>
      </c>
      <c r="H33" s="169">
        <f t="shared" si="5"/>
        <v>118.4</v>
      </c>
      <c r="I33" s="11">
        <f>IFERROR(100/'Skjema total MA'!F33*G33,0)</f>
        <v>13.796880701725751</v>
      </c>
      <c r="J33" s="212">
        <f t="shared" si="6"/>
        <v>3614.0658400000002</v>
      </c>
      <c r="K33" s="212">
        <f t="shared" si="6"/>
        <v>5599.7866400000003</v>
      </c>
      <c r="L33" s="596">
        <f t="shared" si="7"/>
        <v>54.9</v>
      </c>
      <c r="M33" s="24">
        <f>IFERROR(100/'Skjema total MA'!I33*K33,0)</f>
        <v>30.393686020858091</v>
      </c>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c r="C45" s="285"/>
      <c r="D45" s="595"/>
      <c r="E45" s="11"/>
      <c r="F45" s="143"/>
      <c r="G45" s="33"/>
      <c r="H45" s="157"/>
      <c r="I45" s="157"/>
      <c r="J45" s="37"/>
      <c r="K45" s="37"/>
      <c r="L45" s="157"/>
      <c r="M45" s="157"/>
      <c r="N45" s="146"/>
      <c r="O45" s="146"/>
    </row>
    <row r="46" spans="1:15" s="3" customFormat="1" ht="15.75" x14ac:dyDescent="0.2">
      <c r="A46" s="38" t="s">
        <v>379</v>
      </c>
      <c r="B46" s="258"/>
      <c r="C46" s="259"/>
      <c r="D46" s="231"/>
      <c r="E46" s="27"/>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f>B65+B66+B73+B74</f>
        <v>920966</v>
      </c>
      <c r="C64" s="336">
        <f>C65+C66+C73+C74</f>
        <v>667557.84499999997</v>
      </c>
      <c r="D64" s="333">
        <f t="shared" ref="D64:D109" si="8">IF(B64=0, "    ---- ", IF(ABS(ROUND(100/B64*C64-100,1))&lt;999,ROUND(100/B64*C64-100,1),IF(ROUND(100/B64*C64-100,1)&gt;999,999,-999)))</f>
        <v>-27.5</v>
      </c>
      <c r="E64" s="11">
        <f>IFERROR(100/'Skjema total MA'!C64*C64,0)</f>
        <v>16.016153522213102</v>
      </c>
      <c r="F64" s="335">
        <f>F65+F66+F73+F74</f>
        <v>801484.31900000002</v>
      </c>
      <c r="G64" s="335">
        <f>G65+G66+G73+G74</f>
        <v>947418.90500000003</v>
      </c>
      <c r="H64" s="333">
        <f t="shared" ref="H64:H109" si="9">IF(F64=0, "    ---- ", IF(ABS(ROUND(100/F64*G64-100,1))&lt;999,ROUND(100/F64*G64-100,1),IF(ROUND(100/F64*G64-100,1)&gt;999,999,-999)))</f>
        <v>18.2</v>
      </c>
      <c r="I64" s="11">
        <f>IFERROR(100/'Skjema total MA'!F64*G64,0)</f>
        <v>14.558089822978243</v>
      </c>
      <c r="J64" s="283">
        <f t="shared" ref="J64:K84" si="10">SUM(B64,F64)</f>
        <v>1722450.3190000001</v>
      </c>
      <c r="K64" s="290">
        <f t="shared" si="10"/>
        <v>1614976.75</v>
      </c>
      <c r="L64" s="596">
        <f t="shared" ref="L64:L109" si="11">IF(J64=0, "    ---- ", IF(ABS(ROUND(100/J64*K64-100,1))&lt;999,ROUND(100/J64*K64-100,1),IF(ROUND(100/J64*K64-100,1)&gt;999,999,-999)))</f>
        <v>-6.2</v>
      </c>
      <c r="M64" s="11">
        <f>IFERROR(100/'Skjema total MA'!I64*K64,0)</f>
        <v>15.127340405893776</v>
      </c>
    </row>
    <row r="65" spans="1:15" x14ac:dyDescent="0.2">
      <c r="A65" s="21" t="s">
        <v>9</v>
      </c>
      <c r="B65" s="44">
        <v>908081</v>
      </c>
      <c r="C65" s="143">
        <v>620965</v>
      </c>
      <c r="D65" s="164">
        <f t="shared" si="8"/>
        <v>-31.6</v>
      </c>
      <c r="E65" s="27">
        <f>IFERROR(100/'Skjema total MA'!C65*C65,0)</f>
        <v>16.947402515615295</v>
      </c>
      <c r="F65" s="210"/>
      <c r="G65" s="143"/>
      <c r="H65" s="164"/>
      <c r="I65" s="27"/>
      <c r="J65" s="264">
        <f t="shared" si="10"/>
        <v>908081</v>
      </c>
      <c r="K65" s="44">
        <f t="shared" si="10"/>
        <v>620965</v>
      </c>
      <c r="L65" s="231">
        <f t="shared" si="11"/>
        <v>-31.6</v>
      </c>
      <c r="M65" s="27">
        <f>IFERROR(100/'Skjema total MA'!I65*K65,0)</f>
        <v>16.947402515615295</v>
      </c>
    </row>
    <row r="66" spans="1:15" x14ac:dyDescent="0.2">
      <c r="A66" s="21" t="s">
        <v>10</v>
      </c>
      <c r="B66" s="267">
        <v>12885</v>
      </c>
      <c r="C66" s="268">
        <v>8847</v>
      </c>
      <c r="D66" s="164">
        <f t="shared" si="8"/>
        <v>-31.3</v>
      </c>
      <c r="E66" s="27">
        <f>IFERROR(100/'Skjema total MA'!C66*C66,0)</f>
        <v>9.474911625795345</v>
      </c>
      <c r="F66" s="267">
        <v>801484.31900000002</v>
      </c>
      <c r="G66" s="268">
        <v>947418.90500000003</v>
      </c>
      <c r="H66" s="164">
        <f t="shared" si="9"/>
        <v>18.2</v>
      </c>
      <c r="I66" s="27">
        <f>IFERROR(100/'Skjema total MA'!F66*G66,0)</f>
        <v>14.69070025163504</v>
      </c>
      <c r="J66" s="264">
        <f t="shared" si="10"/>
        <v>814369.31900000002</v>
      </c>
      <c r="K66" s="44">
        <f t="shared" si="10"/>
        <v>956265.90500000003</v>
      </c>
      <c r="L66" s="231">
        <f t="shared" si="11"/>
        <v>17.399999999999999</v>
      </c>
      <c r="M66" s="27">
        <f>IFERROR(100/'Skjema total MA'!I66*K66,0)</f>
        <v>14.616261603367503</v>
      </c>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9"/>
      <c r="C68" s="640"/>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v>0</v>
      </c>
      <c r="C74" s="143">
        <v>37745.845000000001</v>
      </c>
      <c r="D74" s="164" t="str">
        <f t="shared" ref="D74" si="12">IF(B74=0, "    ---- ", IF(ABS(ROUND(100/B74*C74-100,1))&lt;999,ROUND(100/B74*C74-100,1),IF(ROUND(100/B74*C74-100,1)&gt;999,999,-999)))</f>
        <v xml:space="preserve">    ---- </v>
      </c>
      <c r="E74" s="27">
        <f>IFERROR(100/'Skjema total MA'!C75*C74,0)</f>
        <v>1.0398015913587546</v>
      </c>
      <c r="F74" s="210"/>
      <c r="G74" s="143"/>
      <c r="H74" s="164"/>
      <c r="I74" s="27"/>
      <c r="J74" s="264">
        <f t="shared" ref="J74" si="13">SUM(B74,F74)</f>
        <v>0</v>
      </c>
      <c r="K74" s="44">
        <f t="shared" ref="K74" si="14">SUM(C74,G74)</f>
        <v>37745.845000000001</v>
      </c>
      <c r="L74" s="231" t="str">
        <f t="shared" ref="L74" si="15">IF(J74=0, "    ---- ", IF(ABS(ROUND(100/J74*K74-100,1))&lt;999,ROUND(100/J74*K74-100,1),IF(ROUND(100/J74*K74-100,1)&gt;999,999,-999)))</f>
        <v xml:space="preserve">    ---- </v>
      </c>
      <c r="M74" s="27">
        <f>IFERROR(100/'Skjema total MA'!I75*K74,0)</f>
        <v>0.37460820734703876</v>
      </c>
      <c r="N74" s="146"/>
      <c r="O74" s="146"/>
    </row>
    <row r="75" spans="1:15" ht="15.75" x14ac:dyDescent="0.2">
      <c r="A75" s="21" t="s">
        <v>385</v>
      </c>
      <c r="B75" s="210">
        <f>B76+B77</f>
        <v>912209.64799999993</v>
      </c>
      <c r="C75" s="210">
        <f>C76+C77</f>
        <v>621963.18499999994</v>
      </c>
      <c r="D75" s="164">
        <f t="shared" si="8"/>
        <v>-31.8</v>
      </c>
      <c r="E75" s="27">
        <f>IFERROR(100/'Skjema total MA'!C75*C75,0)</f>
        <v>17.133496667767258</v>
      </c>
      <c r="F75" s="210">
        <f>F76+F77</f>
        <v>800027.86800000002</v>
      </c>
      <c r="G75" s="210">
        <f>G76+G77</f>
        <v>946368.71900000004</v>
      </c>
      <c r="H75" s="164">
        <f t="shared" si="9"/>
        <v>18.3</v>
      </c>
      <c r="I75" s="27">
        <f>IFERROR(100/'Skjema total MA'!F75*G75,0)</f>
        <v>14.681521635977456</v>
      </c>
      <c r="J75" s="264">
        <f t="shared" si="10"/>
        <v>1712237.5159999998</v>
      </c>
      <c r="K75" s="44">
        <f t="shared" si="10"/>
        <v>1568331.9040000001</v>
      </c>
      <c r="L75" s="231">
        <f t="shared" si="11"/>
        <v>-8.4</v>
      </c>
      <c r="M75" s="27">
        <f>IFERROR(100/'Skjema total MA'!I75*K75,0)</f>
        <v>15.564892058519504</v>
      </c>
    </row>
    <row r="76" spans="1:15" x14ac:dyDescent="0.2">
      <c r="A76" s="21" t="s">
        <v>9</v>
      </c>
      <c r="B76" s="210">
        <v>900781.53799999994</v>
      </c>
      <c r="C76" s="143">
        <v>614166.96299999999</v>
      </c>
      <c r="D76" s="164">
        <f t="shared" si="8"/>
        <v>-31.8</v>
      </c>
      <c r="E76" s="27">
        <f>IFERROR(100/'Skjema total MA'!C76*C76,0)</f>
        <v>17.360243083083375</v>
      </c>
      <c r="F76" s="210"/>
      <c r="G76" s="143"/>
      <c r="H76" s="164"/>
      <c r="I76" s="27"/>
      <c r="J76" s="264">
        <f t="shared" si="10"/>
        <v>900781.53799999994</v>
      </c>
      <c r="K76" s="44">
        <f t="shared" si="10"/>
        <v>614166.96299999999</v>
      </c>
      <c r="L76" s="231">
        <f t="shared" si="11"/>
        <v>-31.8</v>
      </c>
      <c r="M76" s="27">
        <f>IFERROR(100/'Skjema total MA'!I76*K76,0)</f>
        <v>17.360243083083375</v>
      </c>
    </row>
    <row r="77" spans="1:15" x14ac:dyDescent="0.2">
      <c r="A77" s="21" t="s">
        <v>10</v>
      </c>
      <c r="B77" s="267">
        <v>11428.11</v>
      </c>
      <c r="C77" s="268">
        <v>7796.2219999999998</v>
      </c>
      <c r="D77" s="164">
        <f t="shared" si="8"/>
        <v>-31.8</v>
      </c>
      <c r="E77" s="27">
        <f>IFERROR(100/'Skjema total MA'!C77*C77,0)</f>
        <v>8.4445868605777665</v>
      </c>
      <c r="F77" s="267">
        <v>800027.86800000002</v>
      </c>
      <c r="G77" s="268">
        <v>946368.71900000004</v>
      </c>
      <c r="H77" s="164">
        <f t="shared" si="9"/>
        <v>18.3</v>
      </c>
      <c r="I77" s="27">
        <f>IFERROR(100/'Skjema total MA'!F77*G77,0)</f>
        <v>14.681521635977456</v>
      </c>
      <c r="J77" s="264">
        <f t="shared" si="10"/>
        <v>811455.978</v>
      </c>
      <c r="K77" s="44">
        <f t="shared" si="10"/>
        <v>954164.94099999999</v>
      </c>
      <c r="L77" s="231">
        <f t="shared" si="11"/>
        <v>17.600000000000001</v>
      </c>
      <c r="M77" s="27">
        <f>IFERROR(100/'Skjema total MA'!I77*K77,0)</f>
        <v>14.593454948943767</v>
      </c>
    </row>
    <row r="78" spans="1:15" ht="15.75" x14ac:dyDescent="0.2">
      <c r="A78" s="631" t="s">
        <v>383</v>
      </c>
      <c r="B78" s="629" t="s">
        <v>369</v>
      </c>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t="s">
        <v>369</v>
      </c>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v>8756.3520000000008</v>
      </c>
      <c r="C84" s="143">
        <v>7848.8149999999996</v>
      </c>
      <c r="D84" s="164">
        <f t="shared" si="8"/>
        <v>-10.4</v>
      </c>
      <c r="E84" s="27">
        <f>IFERROR(100/'Skjema total MA'!C84*C84,0)</f>
        <v>5.7663520745882773</v>
      </c>
      <c r="F84" s="210">
        <v>1456.451</v>
      </c>
      <c r="G84" s="143">
        <v>1050.1859999999999</v>
      </c>
      <c r="H84" s="164">
        <f t="shared" si="9"/>
        <v>-27.9</v>
      </c>
      <c r="I84" s="27">
        <f>IFERROR(100/'Skjema total MA'!F84*G84,0)</f>
        <v>33.646305063427285</v>
      </c>
      <c r="J84" s="264">
        <f t="shared" si="10"/>
        <v>10212.803</v>
      </c>
      <c r="K84" s="44">
        <f t="shared" si="10"/>
        <v>8899.0010000000002</v>
      </c>
      <c r="L84" s="231">
        <f t="shared" si="11"/>
        <v>-12.9</v>
      </c>
      <c r="M84" s="27">
        <f>IFERROR(100/'Skjema total MA'!I84*K84,0)</f>
        <v>6.3913398756647126</v>
      </c>
    </row>
    <row r="85" spans="1:13" ht="15.75" x14ac:dyDescent="0.2">
      <c r="A85" s="13" t="s">
        <v>370</v>
      </c>
      <c r="B85" s="336">
        <f>B86+B87+B94+B95</f>
        <v>42748405.192000002</v>
      </c>
      <c r="C85" s="336">
        <f>C86+C87+C94+C95</f>
        <v>44157248.708517127</v>
      </c>
      <c r="D85" s="169">
        <f t="shared" si="8"/>
        <v>3.3</v>
      </c>
      <c r="E85" s="11">
        <f>IFERROR(100/'Skjema total MA'!C85*C85,0)</f>
        <v>11.735146351699356</v>
      </c>
      <c r="F85" s="335">
        <f>SUM(F86,F87,F94,F95)</f>
        <v>22359174.190000001</v>
      </c>
      <c r="G85" s="335">
        <f>SUM(G86,G87,G94,G95)</f>
        <v>27190126.230220001</v>
      </c>
      <c r="H85" s="169">
        <f t="shared" si="9"/>
        <v>21.6</v>
      </c>
      <c r="I85" s="11">
        <f>IFERROR(100/'Skjema total MA'!F85*G85,0)</f>
        <v>14.353792610013198</v>
      </c>
      <c r="J85" s="283">
        <f t="shared" ref="J85:K109" si="16">SUM(B85,F85)</f>
        <v>65107579.381999999</v>
      </c>
      <c r="K85" s="212">
        <f t="shared" si="16"/>
        <v>71347374.938737124</v>
      </c>
      <c r="L85" s="596">
        <f t="shared" si="11"/>
        <v>9.6</v>
      </c>
      <c r="M85" s="11">
        <f>IFERROR(100/'Skjema total MA'!I85*K85,0)</f>
        <v>12.612000525260751</v>
      </c>
    </row>
    <row r="86" spans="1:13" x14ac:dyDescent="0.2">
      <c r="A86" s="21" t="s">
        <v>9</v>
      </c>
      <c r="B86" s="210">
        <v>41642796.700000003</v>
      </c>
      <c r="C86" s="143">
        <v>43099856.746551096</v>
      </c>
      <c r="D86" s="164">
        <f t="shared" si="8"/>
        <v>3.5</v>
      </c>
      <c r="E86" s="27">
        <f>IFERROR(100/'Skjema total MA'!C86*C86,0)</f>
        <v>11.612687764217261</v>
      </c>
      <c r="F86" s="210"/>
      <c r="G86" s="143"/>
      <c r="H86" s="164"/>
      <c r="I86" s="27"/>
      <c r="J86" s="264">
        <f t="shared" si="16"/>
        <v>41642796.700000003</v>
      </c>
      <c r="K86" s="44">
        <f t="shared" si="16"/>
        <v>43099856.746551096</v>
      </c>
      <c r="L86" s="231">
        <f t="shared" si="11"/>
        <v>3.5</v>
      </c>
      <c r="M86" s="27">
        <f>IFERROR(100/'Skjema total MA'!I86*K86,0)</f>
        <v>11.612687764217261</v>
      </c>
    </row>
    <row r="87" spans="1:13" x14ac:dyDescent="0.2">
      <c r="A87" s="21" t="s">
        <v>10</v>
      </c>
      <c r="B87" s="210">
        <v>1105608.4920000001</v>
      </c>
      <c r="C87" s="143">
        <v>1057391.9619660301</v>
      </c>
      <c r="D87" s="164">
        <f t="shared" si="8"/>
        <v>-4.4000000000000004</v>
      </c>
      <c r="E87" s="27">
        <f>IFERROR(100/'Skjema total MA'!C87*C87,0)</f>
        <v>47.614540983711045</v>
      </c>
      <c r="F87" s="210">
        <v>22359174.190000001</v>
      </c>
      <c r="G87" s="143">
        <v>27190126.230220001</v>
      </c>
      <c r="H87" s="164">
        <f t="shared" si="9"/>
        <v>21.6</v>
      </c>
      <c r="I87" s="27">
        <f>IFERROR(100/'Skjema total MA'!F87*G87,0)</f>
        <v>14.374934714787466</v>
      </c>
      <c r="J87" s="264">
        <f t="shared" si="16"/>
        <v>23464782.682</v>
      </c>
      <c r="K87" s="44">
        <f t="shared" si="16"/>
        <v>28247518.192186031</v>
      </c>
      <c r="L87" s="231">
        <f t="shared" si="11"/>
        <v>20.399999999999999</v>
      </c>
      <c r="M87" s="27">
        <f>IFERROR(100/'Skjema total MA'!I87*K87,0)</f>
        <v>14.760659675692983</v>
      </c>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f>B97+B98</f>
        <v>42727598.762000002</v>
      </c>
      <c r="C96" s="210">
        <f>C97+C98</f>
        <v>44131763.009034328</v>
      </c>
      <c r="D96" s="164">
        <f t="shared" si="8"/>
        <v>3.3</v>
      </c>
      <c r="E96" s="27">
        <f>IFERROR(100/'Skjema total MA'!C96*C96,0)</f>
        <v>11.968355698805796</v>
      </c>
      <c r="F96" s="267">
        <f>SUM(F97,F98)</f>
        <v>22342626.600000001</v>
      </c>
      <c r="G96" s="267">
        <f>SUM(G97,G98)</f>
        <v>27171829.25922</v>
      </c>
      <c r="H96" s="164">
        <f t="shared" si="9"/>
        <v>21.6</v>
      </c>
      <c r="I96" s="27">
        <f>IFERROR(100/'Skjema total MA'!F96*G96,0)</f>
        <v>14.403113619041694</v>
      </c>
      <c r="J96" s="264">
        <f t="shared" si="16"/>
        <v>65070225.362000003</v>
      </c>
      <c r="K96" s="44">
        <f t="shared" si="16"/>
        <v>71303592.268254325</v>
      </c>
      <c r="L96" s="231">
        <f t="shared" si="11"/>
        <v>9.6</v>
      </c>
      <c r="M96" s="27">
        <f>IFERROR(100/'Skjema total MA'!I96*K96,0)</f>
        <v>12.792416909977881</v>
      </c>
    </row>
    <row r="97" spans="1:13" x14ac:dyDescent="0.2">
      <c r="A97" s="21" t="s">
        <v>9</v>
      </c>
      <c r="B97" s="267">
        <v>41621990.270000003</v>
      </c>
      <c r="C97" s="268">
        <v>43074371.047068298</v>
      </c>
      <c r="D97" s="164">
        <f t="shared" si="8"/>
        <v>3.5</v>
      </c>
      <c r="E97" s="27">
        <f>IFERROR(100/'Skjema total MA'!C97*C97,0)</f>
        <v>11.752374405807428</v>
      </c>
      <c r="F97" s="210"/>
      <c r="G97" s="143"/>
      <c r="H97" s="164"/>
      <c r="I97" s="27"/>
      <c r="J97" s="264">
        <f t="shared" si="16"/>
        <v>41621990.270000003</v>
      </c>
      <c r="K97" s="44">
        <f t="shared" si="16"/>
        <v>43074371.047068298</v>
      </c>
      <c r="L97" s="231">
        <f t="shared" si="11"/>
        <v>3.5</v>
      </c>
      <c r="M97" s="27">
        <f>IFERROR(100/'Skjema total MA'!I97*K97,0)</f>
        <v>11.752374405807428</v>
      </c>
    </row>
    <row r="98" spans="1:13" x14ac:dyDescent="0.2">
      <c r="A98" s="21" t="s">
        <v>10</v>
      </c>
      <c r="B98" s="267">
        <v>1105608.4920000001</v>
      </c>
      <c r="C98" s="268">
        <v>1057391.9619660301</v>
      </c>
      <c r="D98" s="164">
        <f t="shared" si="8"/>
        <v>-4.4000000000000004</v>
      </c>
      <c r="E98" s="27">
        <f>IFERROR(100/'Skjema total MA'!C98*C98,0)</f>
        <v>47.614540983711045</v>
      </c>
      <c r="F98" s="210">
        <v>22342626.600000001</v>
      </c>
      <c r="G98" s="210">
        <v>27171829.25922</v>
      </c>
      <c r="H98" s="164">
        <f t="shared" si="9"/>
        <v>21.6</v>
      </c>
      <c r="I98" s="27">
        <f>IFERROR(100/'Skjema total MA'!F98*G98,0)</f>
        <v>14.403113619041694</v>
      </c>
      <c r="J98" s="264">
        <f t="shared" si="16"/>
        <v>23448235.092</v>
      </c>
      <c r="K98" s="44">
        <f t="shared" si="16"/>
        <v>28229221.221186031</v>
      </c>
      <c r="L98" s="231">
        <f t="shared" si="11"/>
        <v>20.399999999999999</v>
      </c>
      <c r="M98" s="27">
        <f>IFERROR(100/'Skjema total MA'!I98*K98,0)</f>
        <v>14.78951528234915</v>
      </c>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v>20806.431</v>
      </c>
      <c r="C105" s="143">
        <v>25485.699482840999</v>
      </c>
      <c r="D105" s="164">
        <f t="shared" si="8"/>
        <v>22.5</v>
      </c>
      <c r="E105" s="27">
        <f>IFERROR(100/'Skjema total MA'!C105*C105,0)</f>
        <v>0.52134007546502636</v>
      </c>
      <c r="F105" s="210">
        <v>16547.588</v>
      </c>
      <c r="G105" s="143">
        <v>18296.971000000001</v>
      </c>
      <c r="H105" s="164">
        <f t="shared" si="9"/>
        <v>10.6</v>
      </c>
      <c r="I105" s="27">
        <f>IFERROR(100/'Skjema total MA'!F105*G105,0)</f>
        <v>3.6807750214574644</v>
      </c>
      <c r="J105" s="264">
        <f t="shared" si="16"/>
        <v>37354.019</v>
      </c>
      <c r="K105" s="44">
        <f t="shared" si="16"/>
        <v>43782.670482841</v>
      </c>
      <c r="L105" s="231">
        <f t="shared" si="11"/>
        <v>17.2</v>
      </c>
      <c r="M105" s="27">
        <f>IFERROR(100/'Skjema total MA'!I105*K105,0)</f>
        <v>0.81295903782631262</v>
      </c>
    </row>
    <row r="106" spans="1:13" ht="15.75" x14ac:dyDescent="0.2">
      <c r="A106" s="21" t="s">
        <v>388</v>
      </c>
      <c r="B106" s="210">
        <v>25436745.329999998</v>
      </c>
      <c r="C106" s="210">
        <v>31959043.092</v>
      </c>
      <c r="D106" s="164">
        <f t="shared" si="8"/>
        <v>25.6</v>
      </c>
      <c r="E106" s="27">
        <f>IFERROR(100/'Skjema total MA'!C106*C106,0)</f>
        <v>11.043016885391024</v>
      </c>
      <c r="F106" s="210"/>
      <c r="G106" s="210"/>
      <c r="H106" s="164"/>
      <c r="I106" s="27"/>
      <c r="J106" s="264">
        <f t="shared" si="16"/>
        <v>25436745.329999998</v>
      </c>
      <c r="K106" s="44">
        <f t="shared" si="16"/>
        <v>31959043.092</v>
      </c>
      <c r="L106" s="231">
        <f t="shared" si="11"/>
        <v>25.6</v>
      </c>
      <c r="M106" s="27">
        <f>IFERROR(100/'Skjema total MA'!I106*K106,0)</f>
        <v>10.811538723676939</v>
      </c>
    </row>
    <row r="107" spans="1:13" ht="15.75" x14ac:dyDescent="0.2">
      <c r="A107" s="21" t="s">
        <v>389</v>
      </c>
      <c r="B107" s="210">
        <v>362549.57799999998</v>
      </c>
      <c r="C107" s="210">
        <v>382855.94799999997</v>
      </c>
      <c r="D107" s="164">
        <f t="shared" si="8"/>
        <v>5.6</v>
      </c>
      <c r="E107" s="27">
        <f>IFERROR(100/'Skjema total MA'!C107*C107,0)</f>
        <v>46.453721716364797</v>
      </c>
      <c r="F107" s="210">
        <v>8038976.1150000002</v>
      </c>
      <c r="G107" s="210">
        <v>10702263.7377962</v>
      </c>
      <c r="H107" s="164">
        <f t="shared" si="9"/>
        <v>33.1</v>
      </c>
      <c r="I107" s="27">
        <f>IFERROR(100/'Skjema total MA'!F107*G107,0)</f>
        <v>17.707873699706539</v>
      </c>
      <c r="J107" s="264">
        <f t="shared" si="16"/>
        <v>8401525.693</v>
      </c>
      <c r="K107" s="44">
        <f t="shared" si="16"/>
        <v>11085119.685796201</v>
      </c>
      <c r="L107" s="231">
        <f t="shared" si="11"/>
        <v>31.9</v>
      </c>
      <c r="M107" s="27">
        <f>IFERROR(100/'Skjema total MA'!I107*K107,0)</f>
        <v>18.094595361147057</v>
      </c>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f>SUM(B110:B112)</f>
        <v>2400.7399999999998</v>
      </c>
      <c r="C109" s="157">
        <f>SUM(C110:C112)</f>
        <v>3848.3739999999998</v>
      </c>
      <c r="D109" s="169">
        <f t="shared" si="8"/>
        <v>60.3</v>
      </c>
      <c r="E109" s="11">
        <f>IFERROR(100/'Skjema total MA'!C109*C109,0)</f>
        <v>1.3930871760320405</v>
      </c>
      <c r="F109" s="282">
        <f>SUM(F110:F112)</f>
        <v>340260.51669999998</v>
      </c>
      <c r="G109" s="157">
        <f>SUM(G110:G112)</f>
        <v>393977.85399999999</v>
      </c>
      <c r="H109" s="169">
        <f t="shared" si="9"/>
        <v>15.8</v>
      </c>
      <c r="I109" s="11">
        <f>IFERROR(100/'Skjema total MA'!F109*G109,0)</f>
        <v>8.8445706183140729</v>
      </c>
      <c r="J109" s="283">
        <f t="shared" si="16"/>
        <v>342661.25669999997</v>
      </c>
      <c r="K109" s="212">
        <f t="shared" si="16"/>
        <v>397826.228</v>
      </c>
      <c r="L109" s="596">
        <f t="shared" si="11"/>
        <v>16.100000000000001</v>
      </c>
      <c r="M109" s="11">
        <f>IFERROR(100/'Skjema total MA'!I109*K109,0)</f>
        <v>8.4094440594758222</v>
      </c>
    </row>
    <row r="110" spans="1:13" x14ac:dyDescent="0.2">
      <c r="A110" s="21" t="s">
        <v>9</v>
      </c>
      <c r="B110" s="210">
        <v>2400.7399999999998</v>
      </c>
      <c r="C110" s="143">
        <v>3848.3739999999998</v>
      </c>
      <c r="D110" s="164">
        <f t="shared" ref="D110:D123" si="17">IF(B110=0, "    ---- ", IF(ABS(ROUND(100/B110*C110-100,1))&lt;999,ROUND(100/B110*C110-100,1),IF(ROUND(100/B110*C110-100,1)&gt;999,999,-999)))</f>
        <v>60.3</v>
      </c>
      <c r="E110" s="27">
        <f>IFERROR(100/'Skjema total MA'!C110*C110,0)</f>
        <v>1.3941636653138318</v>
      </c>
      <c r="F110" s="210"/>
      <c r="G110" s="143"/>
      <c r="H110" s="164"/>
      <c r="I110" s="27"/>
      <c r="J110" s="264">
        <f t="shared" ref="J110:K123" si="18">SUM(B110,F110)</f>
        <v>2400.7399999999998</v>
      </c>
      <c r="K110" s="44">
        <f t="shared" si="18"/>
        <v>3848.3739999999998</v>
      </c>
      <c r="L110" s="231">
        <f t="shared" ref="L110:L123" si="19">IF(J110=0, "    ---- ", IF(ABS(ROUND(100/J110*K110-100,1))&lt;999,ROUND(100/J110*K110-100,1),IF(ROUND(100/J110*K110-100,1)&gt;999,999,-999)))</f>
        <v>60.3</v>
      </c>
      <c r="M110" s="27">
        <f>IFERROR(100/'Skjema total MA'!I110*K110,0)</f>
        <v>1.3941636653138318</v>
      </c>
    </row>
    <row r="111" spans="1:13" x14ac:dyDescent="0.2">
      <c r="A111" s="21" t="s">
        <v>10</v>
      </c>
      <c r="B111" s="210"/>
      <c r="C111" s="143"/>
      <c r="D111" s="164"/>
      <c r="E111" s="27"/>
      <c r="F111" s="210">
        <v>340260.51669999998</v>
      </c>
      <c r="G111" s="143">
        <v>393977.85399999999</v>
      </c>
      <c r="H111" s="164">
        <f t="shared" ref="H111:H123" si="20">IF(F111=0, "    ---- ", IF(ABS(ROUND(100/F111*G111-100,1))&lt;999,ROUND(100/F111*G111-100,1),IF(ROUND(100/F111*G111-100,1)&gt;999,999,-999)))</f>
        <v>15.8</v>
      </c>
      <c r="I111" s="27">
        <f>IFERROR(100/'Skjema total MA'!F111*G111,0)</f>
        <v>8.8445706183140729</v>
      </c>
      <c r="J111" s="264">
        <f t="shared" si="18"/>
        <v>340260.51669999998</v>
      </c>
      <c r="K111" s="44">
        <f t="shared" si="18"/>
        <v>393977.85399999999</v>
      </c>
      <c r="L111" s="231">
        <f t="shared" si="19"/>
        <v>15.8</v>
      </c>
      <c r="M111" s="27">
        <f>IFERROR(100/'Skjema total MA'!I111*K111,0)</f>
        <v>8.8441471159594425</v>
      </c>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t="s">
        <v>369</v>
      </c>
      <c r="C113" s="629"/>
      <c r="D113" s="164"/>
      <c r="E113" s="601"/>
      <c r="F113" s="629"/>
      <c r="G113" s="629"/>
      <c r="H113" s="164"/>
      <c r="I113" s="601"/>
      <c r="J113" s="629"/>
      <c r="K113" s="629"/>
      <c r="L113" s="164"/>
      <c r="M113" s="23"/>
    </row>
    <row r="114" spans="1:14" ht="15.75" x14ac:dyDescent="0.2">
      <c r="A114" s="21" t="s">
        <v>391</v>
      </c>
      <c r="B114" s="210">
        <v>0</v>
      </c>
      <c r="C114" s="210">
        <v>2874.9560000000001</v>
      </c>
      <c r="D114" s="164" t="str">
        <f t="shared" si="17"/>
        <v xml:space="preserve">    ---- </v>
      </c>
      <c r="E114" s="27">
        <f>IFERROR(100/'Skjema total MA'!C114*C114,0)</f>
        <v>11.100398177028959</v>
      </c>
      <c r="F114" s="210"/>
      <c r="G114" s="210"/>
      <c r="H114" s="164"/>
      <c r="I114" s="27"/>
      <c r="J114" s="264">
        <f t="shared" si="18"/>
        <v>0</v>
      </c>
      <c r="K114" s="44">
        <f t="shared" si="18"/>
        <v>2874.9560000000001</v>
      </c>
      <c r="L114" s="231" t="str">
        <f t="shared" si="19"/>
        <v xml:space="preserve">    ---- </v>
      </c>
      <c r="M114" s="27">
        <f>IFERROR(100/'Skjema total MA'!I114*K114,0)</f>
        <v>8.7255358755603663</v>
      </c>
    </row>
    <row r="115" spans="1:14" ht="15.75" x14ac:dyDescent="0.2">
      <c r="A115" s="21" t="s">
        <v>392</v>
      </c>
      <c r="B115" s="210"/>
      <c r="C115" s="210"/>
      <c r="D115" s="164"/>
      <c r="E115" s="27"/>
      <c r="F115" s="210">
        <v>38379.436000000002</v>
      </c>
      <c r="G115" s="210">
        <v>74701.762000000002</v>
      </c>
      <c r="H115" s="164">
        <f t="shared" si="20"/>
        <v>94.6</v>
      </c>
      <c r="I115" s="27">
        <f>IFERROR(100/'Skjema total MA'!F115*G115,0)</f>
        <v>19.187684816477756</v>
      </c>
      <c r="J115" s="264">
        <f t="shared" si="18"/>
        <v>38379.436000000002</v>
      </c>
      <c r="K115" s="44">
        <f t="shared" si="18"/>
        <v>74701.762000000002</v>
      </c>
      <c r="L115" s="231">
        <f t="shared" si="19"/>
        <v>94.6</v>
      </c>
      <c r="M115" s="27">
        <f>IFERROR(100/'Skjema total MA'!I115*K115,0)</f>
        <v>19.187684816477756</v>
      </c>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f>SUM(B118:B120)</f>
        <v>85871.787339999995</v>
      </c>
      <c r="C117" s="157">
        <f>SUM(C118:C120)</f>
        <v>91182.38</v>
      </c>
      <c r="D117" s="169">
        <f t="shared" si="17"/>
        <v>6.2</v>
      </c>
      <c r="E117" s="11">
        <f>IFERROR(100/'Skjema total MA'!C117*C117,0)</f>
        <v>32.504876521085784</v>
      </c>
      <c r="F117" s="282">
        <f>SUM(F118:F120)</f>
        <v>816092.74800000002</v>
      </c>
      <c r="G117" s="157">
        <f>SUM(G118:G120)</f>
        <v>990660.43</v>
      </c>
      <c r="H117" s="169">
        <f t="shared" si="20"/>
        <v>21.4</v>
      </c>
      <c r="I117" s="11">
        <f>IFERROR(100/'Skjema total MA'!F117*G117,0)</f>
        <v>22.242883357110752</v>
      </c>
      <c r="J117" s="283">
        <f t="shared" si="18"/>
        <v>901964.53534000006</v>
      </c>
      <c r="K117" s="212">
        <f t="shared" si="18"/>
        <v>1081842.81</v>
      </c>
      <c r="L117" s="596">
        <f t="shared" si="19"/>
        <v>19.899999999999999</v>
      </c>
      <c r="M117" s="11">
        <f>IFERROR(100/'Skjema total MA'!I117*K117,0)</f>
        <v>22.850925607327994</v>
      </c>
    </row>
    <row r="118" spans="1:14" x14ac:dyDescent="0.2">
      <c r="A118" s="21" t="s">
        <v>9</v>
      </c>
      <c r="B118" s="210">
        <v>85503.353340000001</v>
      </c>
      <c r="C118" s="143">
        <v>91182.38</v>
      </c>
      <c r="D118" s="164">
        <f t="shared" si="17"/>
        <v>6.6</v>
      </c>
      <c r="E118" s="27">
        <f>IFERROR(100/'Skjema total MA'!C118*C118,0)</f>
        <v>34.577647805754935</v>
      </c>
      <c r="F118" s="210"/>
      <c r="G118" s="143"/>
      <c r="H118" s="164"/>
      <c r="I118" s="27"/>
      <c r="J118" s="264">
        <f t="shared" si="18"/>
        <v>85503.353340000001</v>
      </c>
      <c r="K118" s="44">
        <f t="shared" si="18"/>
        <v>91182.38</v>
      </c>
      <c r="L118" s="231">
        <f t="shared" si="19"/>
        <v>6.6</v>
      </c>
      <c r="M118" s="27">
        <f>IFERROR(100/'Skjema total MA'!I118*K118,0)</f>
        <v>34.577647805754935</v>
      </c>
    </row>
    <row r="119" spans="1:14" x14ac:dyDescent="0.2">
      <c r="A119" s="21" t="s">
        <v>10</v>
      </c>
      <c r="B119" s="210">
        <v>368.43400000000003</v>
      </c>
      <c r="C119" s="143">
        <v>0</v>
      </c>
      <c r="D119" s="164">
        <f t="shared" si="17"/>
        <v>-100</v>
      </c>
      <c r="E119" s="27">
        <f>IFERROR(100/'Skjema total MA'!C119*C119,0)</f>
        <v>0</v>
      </c>
      <c r="F119" s="210">
        <v>816092.74800000002</v>
      </c>
      <c r="G119" s="143">
        <v>990660.43</v>
      </c>
      <c r="H119" s="164">
        <f t="shared" si="20"/>
        <v>21.4</v>
      </c>
      <c r="I119" s="27">
        <f>IFERROR(100/'Skjema total MA'!F119*G119,0)</f>
        <v>22.242883357110752</v>
      </c>
      <c r="J119" s="264">
        <f t="shared" si="18"/>
        <v>816461.18200000003</v>
      </c>
      <c r="K119" s="44">
        <f t="shared" si="18"/>
        <v>990660.43</v>
      </c>
      <c r="L119" s="231">
        <f t="shared" si="19"/>
        <v>21.3</v>
      </c>
      <c r="M119" s="27">
        <f>IFERROR(100/'Skjema total MA'!I119*K119,0)</f>
        <v>22.159219272573775</v>
      </c>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t="s">
        <v>369</v>
      </c>
      <c r="C121" s="629"/>
      <c r="D121" s="164"/>
      <c r="E121" s="601"/>
      <c r="F121" s="629"/>
      <c r="G121" s="629"/>
      <c r="H121" s="164"/>
      <c r="I121" s="601"/>
      <c r="J121" s="629"/>
      <c r="K121" s="629"/>
      <c r="L121" s="164"/>
      <c r="M121" s="23"/>
    </row>
    <row r="122" spans="1:14" ht="15.75" x14ac:dyDescent="0.2">
      <c r="A122" s="21" t="s">
        <v>393</v>
      </c>
      <c r="B122" s="210">
        <v>371.43299999999999</v>
      </c>
      <c r="C122" s="210">
        <v>1662.866</v>
      </c>
      <c r="D122" s="164">
        <f t="shared" si="17"/>
        <v>347.7</v>
      </c>
      <c r="E122" s="27">
        <f>IFERROR(100/'Skjema total MA'!C122*C122,0)</f>
        <v>40.063567188016876</v>
      </c>
      <c r="F122" s="210"/>
      <c r="G122" s="210"/>
      <c r="H122" s="164"/>
      <c r="I122" s="27"/>
      <c r="J122" s="264">
        <f t="shared" si="18"/>
        <v>371.43299999999999</v>
      </c>
      <c r="K122" s="44">
        <f t="shared" si="18"/>
        <v>1662.866</v>
      </c>
      <c r="L122" s="231">
        <f t="shared" si="19"/>
        <v>347.7</v>
      </c>
      <c r="M122" s="27">
        <f>IFERROR(100/'Skjema total MA'!I122*K122,0)</f>
        <v>18.059393802750336</v>
      </c>
    </row>
    <row r="123" spans="1:14" ht="15.75" x14ac:dyDescent="0.2">
      <c r="A123" s="21" t="s">
        <v>389</v>
      </c>
      <c r="B123" s="210">
        <v>368.43400000000003</v>
      </c>
      <c r="C123" s="210">
        <v>0</v>
      </c>
      <c r="D123" s="164">
        <f t="shared" si="17"/>
        <v>-100</v>
      </c>
      <c r="E123" s="27">
        <f>IFERROR(100/'Skjema total MA'!C123*C123,0)</f>
        <v>0</v>
      </c>
      <c r="F123" s="210">
        <v>13583.263000000001</v>
      </c>
      <c r="G123" s="210">
        <v>119550</v>
      </c>
      <c r="H123" s="164">
        <f t="shared" si="20"/>
        <v>780.1</v>
      </c>
      <c r="I123" s="27">
        <f>IFERROR(100/'Skjema total MA'!F123*G123,0)</f>
        <v>26.727000992954299</v>
      </c>
      <c r="J123" s="264">
        <f t="shared" si="18"/>
        <v>13951.697</v>
      </c>
      <c r="K123" s="44">
        <f t="shared" si="18"/>
        <v>119550</v>
      </c>
      <c r="L123" s="231">
        <f t="shared" si="19"/>
        <v>756.9</v>
      </c>
      <c r="M123" s="27">
        <f>IFERROR(100/'Skjema total MA'!I123*K123,0)</f>
        <v>26.707824123487974</v>
      </c>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647" priority="182">
      <formula>kvartal &lt; 4</formula>
    </cfRule>
  </conditionalFormatting>
  <conditionalFormatting sqref="B29">
    <cfRule type="expression" dxfId="646" priority="180">
      <formula>kvartal &lt; 4</formula>
    </cfRule>
  </conditionalFormatting>
  <conditionalFormatting sqref="B30">
    <cfRule type="expression" dxfId="645" priority="179">
      <formula>kvartal &lt; 4</formula>
    </cfRule>
  </conditionalFormatting>
  <conditionalFormatting sqref="B31">
    <cfRule type="expression" dxfId="644" priority="178">
      <formula>kvartal &lt; 4</formula>
    </cfRule>
  </conditionalFormatting>
  <conditionalFormatting sqref="C29">
    <cfRule type="expression" dxfId="643" priority="177">
      <formula>kvartal &lt; 4</formula>
    </cfRule>
  </conditionalFormatting>
  <conditionalFormatting sqref="C30">
    <cfRule type="expression" dxfId="642" priority="176">
      <formula>kvartal &lt; 4</formula>
    </cfRule>
  </conditionalFormatting>
  <conditionalFormatting sqref="C31">
    <cfRule type="expression" dxfId="641" priority="175">
      <formula>kvartal &lt; 4</formula>
    </cfRule>
  </conditionalFormatting>
  <conditionalFormatting sqref="B23:C25">
    <cfRule type="expression" dxfId="640" priority="174">
      <formula>kvartal &lt; 4</formula>
    </cfRule>
  </conditionalFormatting>
  <conditionalFormatting sqref="F23:G25">
    <cfRule type="expression" dxfId="639" priority="170">
      <formula>kvartal &lt; 4</formula>
    </cfRule>
  </conditionalFormatting>
  <conditionalFormatting sqref="F29">
    <cfRule type="expression" dxfId="638" priority="163">
      <formula>kvartal &lt; 4</formula>
    </cfRule>
  </conditionalFormatting>
  <conditionalFormatting sqref="F30">
    <cfRule type="expression" dxfId="637" priority="162">
      <formula>kvartal &lt; 4</formula>
    </cfRule>
  </conditionalFormatting>
  <conditionalFormatting sqref="F31">
    <cfRule type="expression" dxfId="636" priority="161">
      <formula>kvartal &lt; 4</formula>
    </cfRule>
  </conditionalFormatting>
  <conditionalFormatting sqref="G29">
    <cfRule type="expression" dxfId="635" priority="160">
      <formula>kvartal &lt; 4</formula>
    </cfRule>
  </conditionalFormatting>
  <conditionalFormatting sqref="G30">
    <cfRule type="expression" dxfId="634" priority="159">
      <formula>kvartal &lt; 4</formula>
    </cfRule>
  </conditionalFormatting>
  <conditionalFormatting sqref="G31">
    <cfRule type="expression" dxfId="633" priority="158">
      <formula>kvartal &lt; 4</formula>
    </cfRule>
  </conditionalFormatting>
  <conditionalFormatting sqref="B26">
    <cfRule type="expression" dxfId="632" priority="157">
      <formula>kvartal &lt; 4</formula>
    </cfRule>
  </conditionalFormatting>
  <conditionalFormatting sqref="C26">
    <cfRule type="expression" dxfId="631" priority="156">
      <formula>kvartal &lt; 4</formula>
    </cfRule>
  </conditionalFormatting>
  <conditionalFormatting sqref="F26">
    <cfRule type="expression" dxfId="630" priority="155">
      <formula>kvartal &lt; 4</formula>
    </cfRule>
  </conditionalFormatting>
  <conditionalFormatting sqref="G26">
    <cfRule type="expression" dxfId="629" priority="154">
      <formula>kvartal &lt; 4</formula>
    </cfRule>
  </conditionalFormatting>
  <conditionalFormatting sqref="J23:K26">
    <cfRule type="expression" dxfId="628" priority="153">
      <formula>kvartal &lt; 4</formula>
    </cfRule>
  </conditionalFormatting>
  <conditionalFormatting sqref="J29:K31">
    <cfRule type="expression" dxfId="627" priority="151">
      <formula>kvartal &lt; 4</formula>
    </cfRule>
  </conditionalFormatting>
  <conditionalFormatting sqref="B113">
    <cfRule type="expression" dxfId="626" priority="126">
      <formula>kvartal &lt; 4</formula>
    </cfRule>
  </conditionalFormatting>
  <conditionalFormatting sqref="C113">
    <cfRule type="expression" dxfId="625" priority="125">
      <formula>kvartal &lt; 4</formula>
    </cfRule>
  </conditionalFormatting>
  <conditionalFormatting sqref="B121">
    <cfRule type="expression" dxfId="624" priority="124">
      <formula>kvartal &lt; 4</formula>
    </cfRule>
  </conditionalFormatting>
  <conditionalFormatting sqref="C121">
    <cfRule type="expression" dxfId="623" priority="123">
      <formula>kvartal &lt; 4</formula>
    </cfRule>
  </conditionalFormatting>
  <conditionalFormatting sqref="F113">
    <cfRule type="expression" dxfId="622" priority="108">
      <formula>kvartal &lt; 4</formula>
    </cfRule>
  </conditionalFormatting>
  <conditionalFormatting sqref="G113">
    <cfRule type="expression" dxfId="621" priority="107">
      <formula>kvartal &lt; 4</formula>
    </cfRule>
  </conditionalFormatting>
  <conditionalFormatting sqref="F121:G121">
    <cfRule type="expression" dxfId="620" priority="106">
      <formula>kvartal &lt; 4</formula>
    </cfRule>
  </conditionalFormatting>
  <conditionalFormatting sqref="J113:K113">
    <cfRule type="expression" dxfId="619" priority="82">
      <formula>kvartal &lt; 4</formula>
    </cfRule>
  </conditionalFormatting>
  <conditionalFormatting sqref="J121:K121">
    <cfRule type="expression" dxfId="618" priority="81">
      <formula>kvartal &lt; 4</formula>
    </cfRule>
  </conditionalFormatting>
  <conditionalFormatting sqref="A23:A25">
    <cfRule type="expression" dxfId="617" priority="50">
      <formula>kvartal &lt; 4</formula>
    </cfRule>
  </conditionalFormatting>
  <conditionalFormatting sqref="A29:A31">
    <cfRule type="expression" dxfId="616" priority="49">
      <formula>kvartal &lt; 4</formula>
    </cfRule>
  </conditionalFormatting>
  <conditionalFormatting sqref="A48:A50">
    <cfRule type="expression" dxfId="615" priority="48">
      <formula>kvartal &lt; 4</formula>
    </cfRule>
  </conditionalFormatting>
  <conditionalFormatting sqref="A67:A72">
    <cfRule type="expression" dxfId="614" priority="47">
      <formula>kvartal &lt; 4</formula>
    </cfRule>
  </conditionalFormatting>
  <conditionalFormatting sqref="A113">
    <cfRule type="expression" dxfId="613" priority="46">
      <formula>kvartal &lt; 4</formula>
    </cfRule>
  </conditionalFormatting>
  <conditionalFormatting sqref="A121">
    <cfRule type="expression" dxfId="612" priority="45">
      <formula>kvartal &lt; 4</formula>
    </cfRule>
  </conditionalFormatting>
  <conditionalFormatting sqref="A26">
    <cfRule type="expression" dxfId="611" priority="44">
      <formula>kvartal &lt; 4</formula>
    </cfRule>
  </conditionalFormatting>
  <conditionalFormatting sqref="A78:A83">
    <cfRule type="expression" dxfId="610" priority="43">
      <formula>kvartal &lt; 4</formula>
    </cfRule>
  </conditionalFormatting>
  <conditionalFormatting sqref="A88:A93">
    <cfRule type="expression" dxfId="609" priority="42">
      <formula>kvartal &lt; 4</formula>
    </cfRule>
  </conditionalFormatting>
  <conditionalFormatting sqref="A99:A104">
    <cfRule type="expression" dxfId="608" priority="41">
      <formula>kvartal &lt; 4</formula>
    </cfRule>
  </conditionalFormatting>
  <conditionalFormatting sqref="B67">
    <cfRule type="expression" dxfId="607" priority="40">
      <formula>kvartal &lt; 4</formula>
    </cfRule>
  </conditionalFormatting>
  <conditionalFormatting sqref="C67">
    <cfRule type="expression" dxfId="606" priority="39">
      <formula>kvartal &lt; 4</formula>
    </cfRule>
  </conditionalFormatting>
  <conditionalFormatting sqref="B70">
    <cfRule type="expression" dxfId="605" priority="38">
      <formula>kvartal &lt; 4</formula>
    </cfRule>
  </conditionalFormatting>
  <conditionalFormatting sqref="C70">
    <cfRule type="expression" dxfId="604" priority="37">
      <formula>kvartal &lt; 4</formula>
    </cfRule>
  </conditionalFormatting>
  <conditionalFormatting sqref="F68:G69">
    <cfRule type="expression" dxfId="603" priority="36">
      <formula>kvartal &lt; 4</formula>
    </cfRule>
  </conditionalFormatting>
  <conditionalFormatting sqref="F71:G72">
    <cfRule type="expression" dxfId="602" priority="35">
      <formula>kvartal &lt; 4</formula>
    </cfRule>
  </conditionalFormatting>
  <conditionalFormatting sqref="F67:G67">
    <cfRule type="expression" dxfId="601" priority="34">
      <formula>kvartal &lt; 4</formula>
    </cfRule>
  </conditionalFormatting>
  <conditionalFormatting sqref="F70">
    <cfRule type="expression" dxfId="600" priority="33">
      <formula>kvartal &lt; 4</formula>
    </cfRule>
  </conditionalFormatting>
  <conditionalFormatting sqref="G70">
    <cfRule type="expression" dxfId="599" priority="32">
      <formula>kvartal &lt; 4</formula>
    </cfRule>
  </conditionalFormatting>
  <conditionalFormatting sqref="J67:K72">
    <cfRule type="expression" dxfId="598" priority="31">
      <formula>kvartal &lt; 4</formula>
    </cfRule>
  </conditionalFormatting>
  <conditionalFormatting sqref="B78">
    <cfRule type="expression" dxfId="597" priority="30">
      <formula>kvartal &lt; 4</formula>
    </cfRule>
  </conditionalFormatting>
  <conditionalFormatting sqref="C78">
    <cfRule type="expression" dxfId="596" priority="29">
      <formula>kvartal &lt; 4</formula>
    </cfRule>
  </conditionalFormatting>
  <conditionalFormatting sqref="B81">
    <cfRule type="expression" dxfId="595" priority="28">
      <formula>kvartal &lt; 4</formula>
    </cfRule>
  </conditionalFormatting>
  <conditionalFormatting sqref="C81">
    <cfRule type="expression" dxfId="594" priority="27">
      <formula>kvartal &lt; 4</formula>
    </cfRule>
  </conditionalFormatting>
  <conditionalFormatting sqref="F79:G80">
    <cfRule type="expression" dxfId="593" priority="26">
      <formula>kvartal &lt; 4</formula>
    </cfRule>
  </conditionalFormatting>
  <conditionalFormatting sqref="F82:G83">
    <cfRule type="expression" dxfId="592" priority="25">
      <formula>kvartal &lt; 4</formula>
    </cfRule>
  </conditionalFormatting>
  <conditionalFormatting sqref="F78:G78">
    <cfRule type="expression" dxfId="591" priority="24">
      <formula>kvartal &lt; 4</formula>
    </cfRule>
  </conditionalFormatting>
  <conditionalFormatting sqref="F81">
    <cfRule type="expression" dxfId="590" priority="23">
      <formula>kvartal &lt; 4</formula>
    </cfRule>
  </conditionalFormatting>
  <conditionalFormatting sqref="G81">
    <cfRule type="expression" dxfId="589" priority="22">
      <formula>kvartal &lt; 4</formula>
    </cfRule>
  </conditionalFormatting>
  <conditionalFormatting sqref="J78:K83">
    <cfRule type="expression" dxfId="588" priority="21">
      <formula>kvartal &lt; 4</formula>
    </cfRule>
  </conditionalFormatting>
  <conditionalFormatting sqref="B88">
    <cfRule type="expression" dxfId="587" priority="20">
      <formula>kvartal &lt; 4</formula>
    </cfRule>
  </conditionalFormatting>
  <conditionalFormatting sqref="C88">
    <cfRule type="expression" dxfId="586" priority="19">
      <formula>kvartal &lt; 4</formula>
    </cfRule>
  </conditionalFormatting>
  <conditionalFormatting sqref="B91">
    <cfRule type="expression" dxfId="585" priority="18">
      <formula>kvartal &lt; 4</formula>
    </cfRule>
  </conditionalFormatting>
  <conditionalFormatting sqref="C91">
    <cfRule type="expression" dxfId="584" priority="17">
      <formula>kvartal &lt; 4</formula>
    </cfRule>
  </conditionalFormatting>
  <conditionalFormatting sqref="F89:G90">
    <cfRule type="expression" dxfId="583" priority="16">
      <formula>kvartal &lt; 4</formula>
    </cfRule>
  </conditionalFormatting>
  <conditionalFormatting sqref="F92:G93">
    <cfRule type="expression" dxfId="582" priority="15">
      <formula>kvartal &lt; 4</formula>
    </cfRule>
  </conditionalFormatting>
  <conditionalFormatting sqref="F88:G88">
    <cfRule type="expression" dxfId="581" priority="14">
      <formula>kvartal &lt; 4</formula>
    </cfRule>
  </conditionalFormatting>
  <conditionalFormatting sqref="F91">
    <cfRule type="expression" dxfId="580" priority="13">
      <formula>kvartal &lt; 4</formula>
    </cfRule>
  </conditionalFormatting>
  <conditionalFormatting sqref="G91">
    <cfRule type="expression" dxfId="579" priority="12">
      <formula>kvartal &lt; 4</formula>
    </cfRule>
  </conditionalFormatting>
  <conditionalFormatting sqref="J88:K93">
    <cfRule type="expression" dxfId="578" priority="11">
      <formula>kvartal &lt; 4</formula>
    </cfRule>
  </conditionalFormatting>
  <conditionalFormatting sqref="B99">
    <cfRule type="expression" dxfId="577" priority="10">
      <formula>kvartal &lt; 4</formula>
    </cfRule>
  </conditionalFormatting>
  <conditionalFormatting sqref="C99">
    <cfRule type="expression" dxfId="576" priority="9">
      <formula>kvartal &lt; 4</formula>
    </cfRule>
  </conditionalFormatting>
  <conditionalFormatting sqref="B102">
    <cfRule type="expression" dxfId="575" priority="8">
      <formula>kvartal &lt; 4</formula>
    </cfRule>
  </conditionalFormatting>
  <conditionalFormatting sqref="C102">
    <cfRule type="expression" dxfId="574" priority="7">
      <formula>kvartal &lt; 4</formula>
    </cfRule>
  </conditionalFormatting>
  <conditionalFormatting sqref="F100:G101">
    <cfRule type="expression" dxfId="573" priority="6">
      <formula>kvartal &lt; 4</formula>
    </cfRule>
  </conditionalFormatting>
  <conditionalFormatting sqref="F103:G104">
    <cfRule type="expression" dxfId="572" priority="5">
      <formula>kvartal &lt; 4</formula>
    </cfRule>
  </conditionalFormatting>
  <conditionalFormatting sqref="F99:G99">
    <cfRule type="expression" dxfId="571" priority="4">
      <formula>kvartal &lt; 4</formula>
    </cfRule>
  </conditionalFormatting>
  <conditionalFormatting sqref="F102">
    <cfRule type="expression" dxfId="570" priority="3">
      <formula>kvartal &lt; 4</formula>
    </cfRule>
  </conditionalFormatting>
  <conditionalFormatting sqref="G102">
    <cfRule type="expression" dxfId="569" priority="2">
      <formula>kvartal &lt; 4</formula>
    </cfRule>
  </conditionalFormatting>
  <conditionalFormatting sqref="J99:K104">
    <cfRule type="expression" dxfId="568" priority="1">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105</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c r="C7" s="281"/>
      <c r="D7" s="333"/>
      <c r="E7" s="11"/>
      <c r="F7" s="280"/>
      <c r="G7" s="281"/>
      <c r="H7" s="333"/>
      <c r="I7" s="11"/>
      <c r="J7" s="282"/>
      <c r="K7" s="283"/>
      <c r="L7" s="595"/>
      <c r="M7" s="11"/>
    </row>
    <row r="8" spans="1:15" ht="15.75" x14ac:dyDescent="0.2">
      <c r="A8" s="21" t="s">
        <v>26</v>
      </c>
      <c r="B8" s="258"/>
      <c r="C8" s="259"/>
      <c r="D8" s="164"/>
      <c r="E8" s="27"/>
      <c r="F8" s="629"/>
      <c r="G8" s="630"/>
      <c r="H8" s="164"/>
      <c r="I8" s="27"/>
      <c r="J8" s="210"/>
      <c r="K8" s="264"/>
      <c r="L8" s="231"/>
      <c r="M8" s="27"/>
    </row>
    <row r="9" spans="1:15" ht="15.75" x14ac:dyDescent="0.2">
      <c r="A9" s="21" t="s">
        <v>25</v>
      </c>
      <c r="B9" s="258"/>
      <c r="C9" s="259"/>
      <c r="D9" s="164"/>
      <c r="E9" s="27"/>
      <c r="F9" s="629"/>
      <c r="G9" s="630"/>
      <c r="H9" s="164"/>
      <c r="I9" s="27"/>
      <c r="J9" s="210"/>
      <c r="K9" s="264"/>
      <c r="L9" s="231"/>
      <c r="M9" s="27"/>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8152</v>
      </c>
      <c r="C45" s="285">
        <f>SUM(C46:C47)</f>
        <v>8209</v>
      </c>
      <c r="D45" s="595">
        <f t="shared" ref="D45:D46" si="0">IF(B45=0, "    ---- ", IF(ABS(ROUND(100/B45*C45-100,1))&lt;999,ROUND(100/B45*C45-100,1),IF(ROUND(100/B45*C45-100,1)&gt;999,999,-999)))</f>
        <v>0.7</v>
      </c>
      <c r="E45" s="11">
        <f>IFERROR(100/'Skjema total MA'!C45*C45,0)</f>
        <v>0.37008930906410148</v>
      </c>
      <c r="F45" s="143"/>
      <c r="G45" s="33"/>
      <c r="H45" s="157"/>
      <c r="I45" s="157"/>
      <c r="J45" s="37"/>
      <c r="K45" s="37"/>
      <c r="L45" s="157"/>
      <c r="M45" s="157"/>
      <c r="N45" s="146"/>
      <c r="O45" s="146"/>
    </row>
    <row r="46" spans="1:15" s="3" customFormat="1" ht="15.75" x14ac:dyDescent="0.2">
      <c r="A46" s="38" t="s">
        <v>379</v>
      </c>
      <c r="B46" s="258">
        <v>8152</v>
      </c>
      <c r="C46" s="259">
        <v>8209</v>
      </c>
      <c r="D46" s="231">
        <f t="shared" si="0"/>
        <v>0.7</v>
      </c>
      <c r="E46" s="27">
        <f>IFERROR(100/'Skjema total MA'!C46*C46,0)</f>
        <v>0.71156848548598939</v>
      </c>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v>621980</v>
      </c>
      <c r="C132" s="283">
        <v>777088</v>
      </c>
      <c r="D132" s="333">
        <f t="shared" ref="D132:D133" si="1">IF(B132=0, "    ---- ", IF(ABS(ROUND(100/B132*C132-100,1))&lt;999,ROUND(100/B132*C132-100,1),IF(ROUND(100/B132*C132-100,1)&gt;999,999,-999)))</f>
        <v>24.9</v>
      </c>
      <c r="E132" s="11">
        <f>IFERROR(100/'Skjema total MA'!C132*C132,0)</f>
        <v>10.888311830285499</v>
      </c>
      <c r="F132" s="290"/>
      <c r="G132" s="291"/>
      <c r="H132" s="598"/>
      <c r="I132" s="24"/>
      <c r="J132" s="292">
        <f t="shared" ref="J132:K133" si="2">SUM(B132,F132)</f>
        <v>621980</v>
      </c>
      <c r="K132" s="292">
        <f t="shared" si="2"/>
        <v>777088</v>
      </c>
      <c r="L132" s="595">
        <f t="shared" ref="L132:L133" si="3">IF(J132=0, "    ---- ", IF(ABS(ROUND(100/J132*K132-100,1))&lt;999,ROUND(100/J132*K132-100,1),IF(ROUND(100/J132*K132-100,1)&gt;999,999,-999)))</f>
        <v>24.9</v>
      </c>
      <c r="M132" s="11">
        <f>IFERROR(100/'Skjema total MA'!I132*K132,0)</f>
        <v>10.86239534519841</v>
      </c>
      <c r="N132" s="146"/>
      <c r="O132" s="146"/>
    </row>
    <row r="133" spans="1:15" s="3" customFormat="1" ht="15.75" x14ac:dyDescent="0.2">
      <c r="A133" s="13" t="s">
        <v>397</v>
      </c>
      <c r="B133" s="212">
        <v>60671285</v>
      </c>
      <c r="C133" s="283">
        <v>66115112</v>
      </c>
      <c r="D133" s="169">
        <f t="shared" si="1"/>
        <v>9</v>
      </c>
      <c r="E133" s="11">
        <f>IFERROR(100/'Skjema total MA'!C133*C133,0)</f>
        <v>13.377008003509127</v>
      </c>
      <c r="F133" s="212"/>
      <c r="G133" s="283"/>
      <c r="H133" s="599"/>
      <c r="I133" s="24"/>
      <c r="J133" s="282">
        <f t="shared" si="2"/>
        <v>60671285</v>
      </c>
      <c r="K133" s="282">
        <f t="shared" si="2"/>
        <v>66115112</v>
      </c>
      <c r="L133" s="596">
        <f t="shared" si="3"/>
        <v>9</v>
      </c>
      <c r="M133" s="11">
        <f>IFERROR(100/'Skjema total MA'!I133*K133,0)</f>
        <v>13.316613707573342</v>
      </c>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567" priority="193">
      <formula>kvartal &lt; 4</formula>
    </cfRule>
  </conditionalFormatting>
  <conditionalFormatting sqref="B29">
    <cfRule type="expression" dxfId="566" priority="191">
      <formula>kvartal &lt; 4</formula>
    </cfRule>
  </conditionalFormatting>
  <conditionalFormatting sqref="B30">
    <cfRule type="expression" dxfId="565" priority="190">
      <formula>kvartal &lt; 4</formula>
    </cfRule>
  </conditionalFormatting>
  <conditionalFormatting sqref="B31">
    <cfRule type="expression" dxfId="564" priority="189">
      <formula>kvartal &lt; 4</formula>
    </cfRule>
  </conditionalFormatting>
  <conditionalFormatting sqref="C29">
    <cfRule type="expression" dxfId="563" priority="188">
      <formula>kvartal &lt; 4</formula>
    </cfRule>
  </conditionalFormatting>
  <conditionalFormatting sqref="C30">
    <cfRule type="expression" dxfId="562" priority="187">
      <formula>kvartal &lt; 4</formula>
    </cfRule>
  </conditionalFormatting>
  <conditionalFormatting sqref="C31">
    <cfRule type="expression" dxfId="561" priority="186">
      <formula>kvartal &lt; 4</formula>
    </cfRule>
  </conditionalFormatting>
  <conditionalFormatting sqref="B23:C25">
    <cfRule type="expression" dxfId="560" priority="185">
      <formula>kvartal &lt; 4</formula>
    </cfRule>
  </conditionalFormatting>
  <conditionalFormatting sqref="F23:G25">
    <cfRule type="expression" dxfId="559" priority="181">
      <formula>kvartal &lt; 4</formula>
    </cfRule>
  </conditionalFormatting>
  <conditionalFormatting sqref="F29">
    <cfRule type="expression" dxfId="558" priority="174">
      <formula>kvartal &lt; 4</formula>
    </cfRule>
  </conditionalFormatting>
  <conditionalFormatting sqref="F30">
    <cfRule type="expression" dxfId="557" priority="173">
      <formula>kvartal &lt; 4</formula>
    </cfRule>
  </conditionalFormatting>
  <conditionalFormatting sqref="F31">
    <cfRule type="expression" dxfId="556" priority="172">
      <formula>kvartal &lt; 4</formula>
    </cfRule>
  </conditionalFormatting>
  <conditionalFormatting sqref="G29">
    <cfRule type="expression" dxfId="555" priority="171">
      <formula>kvartal &lt; 4</formula>
    </cfRule>
  </conditionalFormatting>
  <conditionalFormatting sqref="G30">
    <cfRule type="expression" dxfId="554" priority="170">
      <formula>kvartal &lt; 4</formula>
    </cfRule>
  </conditionalFormatting>
  <conditionalFormatting sqref="G31">
    <cfRule type="expression" dxfId="553" priority="169">
      <formula>kvartal &lt; 4</formula>
    </cfRule>
  </conditionalFormatting>
  <conditionalFormatting sqref="B26">
    <cfRule type="expression" dxfId="552" priority="168">
      <formula>kvartal &lt; 4</formula>
    </cfRule>
  </conditionalFormatting>
  <conditionalFormatting sqref="C26">
    <cfRule type="expression" dxfId="551" priority="167">
      <formula>kvartal &lt; 4</formula>
    </cfRule>
  </conditionalFormatting>
  <conditionalFormatting sqref="F26">
    <cfRule type="expression" dxfId="550" priority="166">
      <formula>kvartal &lt; 4</formula>
    </cfRule>
  </conditionalFormatting>
  <conditionalFormatting sqref="G26">
    <cfRule type="expression" dxfId="549" priority="165">
      <formula>kvartal &lt; 4</formula>
    </cfRule>
  </conditionalFormatting>
  <conditionalFormatting sqref="J23:K26">
    <cfRule type="expression" dxfId="548" priority="164">
      <formula>kvartal &lt; 4</formula>
    </cfRule>
  </conditionalFormatting>
  <conditionalFormatting sqref="J29:K31">
    <cfRule type="expression" dxfId="547" priority="162">
      <formula>kvartal &lt; 4</formula>
    </cfRule>
  </conditionalFormatting>
  <conditionalFormatting sqref="A23:A25">
    <cfRule type="expression" dxfId="546" priority="61">
      <formula>kvartal &lt; 4</formula>
    </cfRule>
  </conditionalFormatting>
  <conditionalFormatting sqref="A29:A31">
    <cfRule type="expression" dxfId="545" priority="60">
      <formula>kvartal &lt; 4</formula>
    </cfRule>
  </conditionalFormatting>
  <conditionalFormatting sqref="A48:A50">
    <cfRule type="expression" dxfId="544" priority="59">
      <formula>kvartal &lt; 4</formula>
    </cfRule>
  </conditionalFormatting>
  <conditionalFormatting sqref="A67:A72">
    <cfRule type="expression" dxfId="543" priority="58">
      <formula>kvartal &lt; 4</formula>
    </cfRule>
  </conditionalFormatting>
  <conditionalFormatting sqref="A113">
    <cfRule type="expression" dxfId="542" priority="57">
      <formula>kvartal &lt; 4</formula>
    </cfRule>
  </conditionalFormatting>
  <conditionalFormatting sqref="A121">
    <cfRule type="expression" dxfId="541" priority="56">
      <formula>kvartal &lt; 4</formula>
    </cfRule>
  </conditionalFormatting>
  <conditionalFormatting sqref="A26">
    <cfRule type="expression" dxfId="540" priority="55">
      <formula>kvartal &lt; 4</formula>
    </cfRule>
  </conditionalFormatting>
  <conditionalFormatting sqref="A78:A83">
    <cfRule type="expression" dxfId="539" priority="54">
      <formula>kvartal &lt; 4</formula>
    </cfRule>
  </conditionalFormatting>
  <conditionalFormatting sqref="A88:A93">
    <cfRule type="expression" dxfId="538" priority="53">
      <formula>kvartal &lt; 4</formula>
    </cfRule>
  </conditionalFormatting>
  <conditionalFormatting sqref="A99:A104">
    <cfRule type="expression" dxfId="537" priority="52">
      <formula>kvartal &lt; 4</formula>
    </cfRule>
  </conditionalFormatting>
  <conditionalFormatting sqref="B67">
    <cfRule type="expression" dxfId="536" priority="51">
      <formula>kvartal &lt; 4</formula>
    </cfRule>
  </conditionalFormatting>
  <conditionalFormatting sqref="C67">
    <cfRule type="expression" dxfId="535" priority="50">
      <formula>kvartal &lt; 4</formula>
    </cfRule>
  </conditionalFormatting>
  <conditionalFormatting sqref="B70">
    <cfRule type="expression" dxfId="534" priority="49">
      <formula>kvartal &lt; 4</formula>
    </cfRule>
  </conditionalFormatting>
  <conditionalFormatting sqref="C70">
    <cfRule type="expression" dxfId="533" priority="48">
      <formula>kvartal &lt; 4</formula>
    </cfRule>
  </conditionalFormatting>
  <conditionalFormatting sqref="B78">
    <cfRule type="expression" dxfId="532" priority="47">
      <formula>kvartal &lt; 4</formula>
    </cfRule>
  </conditionalFormatting>
  <conditionalFormatting sqref="C78">
    <cfRule type="expression" dxfId="531" priority="46">
      <formula>kvartal &lt; 4</formula>
    </cfRule>
  </conditionalFormatting>
  <conditionalFormatting sqref="B81">
    <cfRule type="expression" dxfId="530" priority="45">
      <formula>kvartal &lt; 4</formula>
    </cfRule>
  </conditionalFormatting>
  <conditionalFormatting sqref="C81">
    <cfRule type="expression" dxfId="529" priority="44">
      <formula>kvartal &lt; 4</formula>
    </cfRule>
  </conditionalFormatting>
  <conditionalFormatting sqref="B88">
    <cfRule type="expression" dxfId="528" priority="43">
      <formula>kvartal &lt; 4</formula>
    </cfRule>
  </conditionalFormatting>
  <conditionalFormatting sqref="C88">
    <cfRule type="expression" dxfId="527" priority="42">
      <formula>kvartal &lt; 4</formula>
    </cfRule>
  </conditionalFormatting>
  <conditionalFormatting sqref="B91">
    <cfRule type="expression" dxfId="526" priority="41">
      <formula>kvartal &lt; 4</formula>
    </cfRule>
  </conditionalFormatting>
  <conditionalFormatting sqref="C91">
    <cfRule type="expression" dxfId="525" priority="40">
      <formula>kvartal &lt; 4</formula>
    </cfRule>
  </conditionalFormatting>
  <conditionalFormatting sqref="B99">
    <cfRule type="expression" dxfId="524" priority="39">
      <formula>kvartal &lt; 4</formula>
    </cfRule>
  </conditionalFormatting>
  <conditionalFormatting sqref="C99">
    <cfRule type="expression" dxfId="523" priority="38">
      <formula>kvartal &lt; 4</formula>
    </cfRule>
  </conditionalFormatting>
  <conditionalFormatting sqref="B102">
    <cfRule type="expression" dxfId="522" priority="37">
      <formula>kvartal &lt; 4</formula>
    </cfRule>
  </conditionalFormatting>
  <conditionalFormatting sqref="C102">
    <cfRule type="expression" dxfId="521" priority="36">
      <formula>kvartal &lt; 4</formula>
    </cfRule>
  </conditionalFormatting>
  <conditionalFormatting sqref="B113">
    <cfRule type="expression" dxfId="520" priority="35">
      <formula>kvartal &lt; 4</formula>
    </cfRule>
  </conditionalFormatting>
  <conditionalFormatting sqref="C113">
    <cfRule type="expression" dxfId="519" priority="34">
      <formula>kvartal &lt; 4</formula>
    </cfRule>
  </conditionalFormatting>
  <conditionalFormatting sqref="B121">
    <cfRule type="expression" dxfId="518" priority="33">
      <formula>kvartal &lt; 4</formula>
    </cfRule>
  </conditionalFormatting>
  <conditionalFormatting sqref="C121">
    <cfRule type="expression" dxfId="517" priority="32">
      <formula>kvartal &lt; 4</formula>
    </cfRule>
  </conditionalFormatting>
  <conditionalFormatting sqref="F68">
    <cfRule type="expression" dxfId="516" priority="31">
      <formula>kvartal &lt; 4</formula>
    </cfRule>
  </conditionalFormatting>
  <conditionalFormatting sqref="G68">
    <cfRule type="expression" dxfId="515" priority="30">
      <formula>kvartal &lt; 4</formula>
    </cfRule>
  </conditionalFormatting>
  <conditionalFormatting sqref="F69:G69">
    <cfRule type="expression" dxfId="514" priority="29">
      <formula>kvartal &lt; 4</formula>
    </cfRule>
  </conditionalFormatting>
  <conditionalFormatting sqref="F71:G72">
    <cfRule type="expression" dxfId="513" priority="28">
      <formula>kvartal &lt; 4</formula>
    </cfRule>
  </conditionalFormatting>
  <conditionalFormatting sqref="F79:G80">
    <cfRule type="expression" dxfId="512" priority="27">
      <formula>kvartal &lt; 4</formula>
    </cfRule>
  </conditionalFormatting>
  <conditionalFormatting sqref="F82:G83">
    <cfRule type="expression" dxfId="511" priority="26">
      <formula>kvartal &lt; 4</formula>
    </cfRule>
  </conditionalFormatting>
  <conditionalFormatting sqref="F89:G90">
    <cfRule type="expression" dxfId="510" priority="25">
      <formula>kvartal &lt; 4</formula>
    </cfRule>
  </conditionalFormatting>
  <conditionalFormatting sqref="F92:G93">
    <cfRule type="expression" dxfId="509" priority="24">
      <formula>kvartal &lt; 4</formula>
    </cfRule>
  </conditionalFormatting>
  <conditionalFormatting sqref="F100:G101">
    <cfRule type="expression" dxfId="508" priority="23">
      <formula>kvartal &lt; 4</formula>
    </cfRule>
  </conditionalFormatting>
  <conditionalFormatting sqref="F103:G104">
    <cfRule type="expression" dxfId="507" priority="22">
      <formula>kvartal &lt; 4</formula>
    </cfRule>
  </conditionalFormatting>
  <conditionalFormatting sqref="F113">
    <cfRule type="expression" dxfId="506" priority="21">
      <formula>kvartal &lt; 4</formula>
    </cfRule>
  </conditionalFormatting>
  <conditionalFormatting sqref="G113">
    <cfRule type="expression" dxfId="505" priority="20">
      <formula>kvartal &lt; 4</formula>
    </cfRule>
  </conditionalFormatting>
  <conditionalFormatting sqref="F121:G121">
    <cfRule type="expression" dxfId="504" priority="19">
      <formula>kvartal &lt; 4</formula>
    </cfRule>
  </conditionalFormatting>
  <conditionalFormatting sqref="F67:G67">
    <cfRule type="expression" dxfId="503" priority="18">
      <formula>kvartal &lt; 4</formula>
    </cfRule>
  </conditionalFormatting>
  <conditionalFormatting sqref="F70:G70">
    <cfRule type="expression" dxfId="502" priority="17">
      <formula>kvartal &lt; 4</formula>
    </cfRule>
  </conditionalFormatting>
  <conditionalFormatting sqref="F78:G78">
    <cfRule type="expression" dxfId="501" priority="16">
      <formula>kvartal &lt; 4</formula>
    </cfRule>
  </conditionalFormatting>
  <conditionalFormatting sqref="F81:G81">
    <cfRule type="expression" dxfId="500" priority="15">
      <formula>kvartal &lt; 4</formula>
    </cfRule>
  </conditionalFormatting>
  <conditionalFormatting sqref="F88:G88">
    <cfRule type="expression" dxfId="499" priority="14">
      <formula>kvartal &lt; 4</formula>
    </cfRule>
  </conditionalFormatting>
  <conditionalFormatting sqref="F91">
    <cfRule type="expression" dxfId="498" priority="13">
      <formula>kvartal &lt; 4</formula>
    </cfRule>
  </conditionalFormatting>
  <conditionalFormatting sqref="G91">
    <cfRule type="expression" dxfId="497" priority="12">
      <formula>kvartal &lt; 4</formula>
    </cfRule>
  </conditionalFormatting>
  <conditionalFormatting sqref="F99">
    <cfRule type="expression" dxfId="496" priority="11">
      <formula>kvartal &lt; 4</formula>
    </cfRule>
  </conditionalFormatting>
  <conditionalFormatting sqref="G99">
    <cfRule type="expression" dxfId="495" priority="10">
      <formula>kvartal &lt; 4</formula>
    </cfRule>
  </conditionalFormatting>
  <conditionalFormatting sqref="G102">
    <cfRule type="expression" dxfId="494" priority="9">
      <formula>kvartal &lt; 4</formula>
    </cfRule>
  </conditionalFormatting>
  <conditionalFormatting sqref="F102">
    <cfRule type="expression" dxfId="493" priority="8">
      <formula>kvartal &lt; 4</formula>
    </cfRule>
  </conditionalFormatting>
  <conditionalFormatting sqref="J67:K71">
    <cfRule type="expression" dxfId="492" priority="7">
      <formula>kvartal &lt; 4</formula>
    </cfRule>
  </conditionalFormatting>
  <conditionalFormatting sqref="J72:K72">
    <cfRule type="expression" dxfId="491" priority="6">
      <formula>kvartal &lt; 4</formula>
    </cfRule>
  </conditionalFormatting>
  <conditionalFormatting sqref="J78:K83">
    <cfRule type="expression" dxfId="490" priority="5">
      <formula>kvartal &lt; 4</formula>
    </cfRule>
  </conditionalFormatting>
  <conditionalFormatting sqref="J88:K93">
    <cfRule type="expression" dxfId="489" priority="4">
      <formula>kvartal &lt; 4</formula>
    </cfRule>
  </conditionalFormatting>
  <conditionalFormatting sqref="J99:K104">
    <cfRule type="expression" dxfId="488" priority="3">
      <formula>kvartal &lt; 4</formula>
    </cfRule>
  </conditionalFormatting>
  <conditionalFormatting sqref="J113:K113">
    <cfRule type="expression" dxfId="487" priority="2">
      <formula>kvartal &lt; 4</formula>
    </cfRule>
  </conditionalFormatting>
  <conditionalFormatting sqref="J121:K121">
    <cfRule type="expression" dxfId="486" priority="1">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O142"/>
  <sheetViews>
    <sheetView showGridLines="0" topLeftCell="A4"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76</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c r="C7" s="281"/>
      <c r="D7" s="333"/>
      <c r="E7" s="11"/>
      <c r="F7" s="280">
        <v>35440</v>
      </c>
      <c r="G7" s="281">
        <v>33551</v>
      </c>
      <c r="H7" s="333">
        <f>IF(F7=0, "    ---- ", IF(ABS(ROUND(100/F7*G7-100,1))&lt;999,ROUND(100/F7*G7-100,1),IF(ROUND(100/F7*G7-100,1)&gt;999,999,-999)))</f>
        <v>-5.3</v>
      </c>
      <c r="I7" s="11">
        <f>IFERROR(100/'Skjema total MA'!F7*G7,0)</f>
        <v>1.4317570707770133</v>
      </c>
      <c r="J7" s="282">
        <f t="shared" ref="J7:K12" si="0">SUM(B7,F7)</f>
        <v>35440</v>
      </c>
      <c r="K7" s="283">
        <f t="shared" si="0"/>
        <v>33551</v>
      </c>
      <c r="L7" s="595">
        <f>IF(J7=0, "    ---- ", IF(ABS(ROUND(100/J7*K7-100,1))&lt;999,ROUND(100/J7*K7-100,1),IF(ROUND(100/J7*K7-100,1)&gt;999,999,-999)))</f>
        <v>-5.3</v>
      </c>
      <c r="M7" s="11">
        <f>IFERROR(100/'Skjema total MA'!I7*K7,0)</f>
        <v>0.83377675586770961</v>
      </c>
    </row>
    <row r="8" spans="1:15" ht="15.75" x14ac:dyDescent="0.2">
      <c r="A8" s="21" t="s">
        <v>26</v>
      </c>
      <c r="B8" s="258"/>
      <c r="C8" s="259"/>
      <c r="D8" s="164"/>
      <c r="E8" s="27"/>
      <c r="F8" s="629"/>
      <c r="G8" s="630"/>
      <c r="H8" s="164"/>
      <c r="I8" s="27"/>
      <c r="J8" s="210"/>
      <c r="K8" s="264"/>
      <c r="L8" s="231"/>
      <c r="M8" s="27"/>
    </row>
    <row r="9" spans="1:15" ht="15.75" x14ac:dyDescent="0.2">
      <c r="A9" s="21" t="s">
        <v>25</v>
      </c>
      <c r="B9" s="258"/>
      <c r="C9" s="259"/>
      <c r="D9" s="164"/>
      <c r="E9" s="27"/>
      <c r="F9" s="629"/>
      <c r="G9" s="630"/>
      <c r="H9" s="164"/>
      <c r="I9" s="27"/>
      <c r="J9" s="210"/>
      <c r="K9" s="264"/>
      <c r="L9" s="231"/>
      <c r="M9" s="27"/>
    </row>
    <row r="10" spans="1:15" ht="15.75" x14ac:dyDescent="0.2">
      <c r="A10" s="13" t="s">
        <v>370</v>
      </c>
      <c r="B10" s="284"/>
      <c r="C10" s="285"/>
      <c r="D10" s="169"/>
      <c r="E10" s="11"/>
      <c r="F10" s="284">
        <v>535862</v>
      </c>
      <c r="G10" s="285">
        <v>700612</v>
      </c>
      <c r="H10" s="169">
        <f t="shared" ref="H10:H12" si="1">IF(F10=0, "    ---- ", IF(ABS(ROUND(100/F10*G10-100,1))&lt;999,ROUND(100/F10*G10-100,1),IF(ROUND(100/F10*G10-100,1)&gt;999,999,-999)))</f>
        <v>30.7</v>
      </c>
      <c r="I10" s="11">
        <f>IFERROR(100/'Skjema total MA'!F10*G10,0)</f>
        <v>1.9658896550512681</v>
      </c>
      <c r="J10" s="282">
        <f t="shared" si="0"/>
        <v>535862</v>
      </c>
      <c r="K10" s="283">
        <f t="shared" si="0"/>
        <v>700612</v>
      </c>
      <c r="L10" s="596">
        <f t="shared" ref="L10:L12" si="2">IF(J10=0, "    ---- ", IF(ABS(ROUND(100/J10*K10-100,1))&lt;999,ROUND(100/J10*K10-100,1),IF(ROUND(100/J10*K10-100,1)&gt;999,999,-999)))</f>
        <v>30.7</v>
      </c>
      <c r="M10" s="11">
        <f>IFERROR(100/'Skjema total MA'!I10*K10,0)</f>
        <v>1.180544136388789</v>
      </c>
    </row>
    <row r="11" spans="1:15" s="43" customFormat="1" ht="15.75" x14ac:dyDescent="0.2">
      <c r="A11" s="13" t="s">
        <v>371</v>
      </c>
      <c r="B11" s="284"/>
      <c r="C11" s="285"/>
      <c r="D11" s="164"/>
      <c r="E11" s="27"/>
      <c r="F11" s="284">
        <v>2423</v>
      </c>
      <c r="G11" s="285">
        <v>440</v>
      </c>
      <c r="H11" s="164">
        <f t="shared" si="1"/>
        <v>-81.8</v>
      </c>
      <c r="I11" s="27">
        <f>IFERROR(100/'Skjema total MA'!F11*G11,0)</f>
        <v>0.37898321138749053</v>
      </c>
      <c r="J11" s="282">
        <f t="shared" si="0"/>
        <v>2423</v>
      </c>
      <c r="K11" s="283">
        <f t="shared" si="0"/>
        <v>440</v>
      </c>
      <c r="L11" s="231">
        <f t="shared" si="2"/>
        <v>-81.8</v>
      </c>
      <c r="M11" s="27">
        <f>IFERROR(100/'Skjema total MA'!I11*K11,0)</f>
        <v>0.36154142615476959</v>
      </c>
      <c r="N11" s="141"/>
      <c r="O11" s="146"/>
    </row>
    <row r="12" spans="1:15" s="43" customFormat="1" ht="15.75" x14ac:dyDescent="0.2">
      <c r="A12" s="41" t="s">
        <v>372</v>
      </c>
      <c r="B12" s="286"/>
      <c r="C12" s="287"/>
      <c r="D12" s="165"/>
      <c r="E12" s="22"/>
      <c r="F12" s="286">
        <v>678</v>
      </c>
      <c r="G12" s="287">
        <v>504</v>
      </c>
      <c r="H12" s="165">
        <f t="shared" si="1"/>
        <v>-25.7</v>
      </c>
      <c r="I12" s="22">
        <f>IFERROR(100/'Skjema total MA'!F12*G12,0)</f>
        <v>1.0318520063950445</v>
      </c>
      <c r="J12" s="288">
        <f t="shared" si="0"/>
        <v>678</v>
      </c>
      <c r="K12" s="289">
        <f t="shared" si="0"/>
        <v>504</v>
      </c>
      <c r="L12" s="232">
        <f t="shared" si="2"/>
        <v>-25.7</v>
      </c>
      <c r="M12" s="22">
        <f>IFERROR(100/'Skjema total MA'!I12*K12,0)</f>
        <v>1.0163910441397679</v>
      </c>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v>138</v>
      </c>
      <c r="G22" s="291">
        <v>110</v>
      </c>
      <c r="H22" s="333">
        <f t="shared" ref="H22:H33" si="3">IF(F22=0, "    ---- ", IF(ABS(ROUND(100/F22*G22-100,1))&lt;999,ROUND(100/F22*G22-100,1),IF(ROUND(100/F22*G22-100,1)&gt;999,999,-999)))</f>
        <v>-20.3</v>
      </c>
      <c r="I22" s="11">
        <f>IFERROR(100/'Skjema total MA'!F22*G22,0)</f>
        <v>0.11500176013382565</v>
      </c>
      <c r="J22" s="290">
        <f t="shared" ref="J22:K33" si="4">SUM(B22,F22)</f>
        <v>138</v>
      </c>
      <c r="K22" s="290">
        <f t="shared" si="4"/>
        <v>110</v>
      </c>
      <c r="L22" s="595">
        <f t="shared" ref="L22:L33" si="5">IF(J22=0, "    ---- ", IF(ABS(ROUND(100/J22*K22-100,1))&lt;999,ROUND(100/J22*K22-100,1),IF(ROUND(100/J22*K22-100,1)&gt;999,999,-999)))</f>
        <v>-20.3</v>
      </c>
      <c r="M22" s="24">
        <f>IFERROR(100/'Skjema total MA'!I22*K22,0)</f>
        <v>1.8844847384200666E-2</v>
      </c>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v>846170</v>
      </c>
      <c r="G28" s="283">
        <v>860606</v>
      </c>
      <c r="H28" s="169">
        <f t="shared" si="3"/>
        <v>1.7</v>
      </c>
      <c r="I28" s="11">
        <f>IFERROR(100/'Skjema total MA'!F28*G28,0)</f>
        <v>4.4217580780957224</v>
      </c>
      <c r="J28" s="212">
        <f t="shared" si="4"/>
        <v>846170</v>
      </c>
      <c r="K28" s="212">
        <f t="shared" si="4"/>
        <v>860606</v>
      </c>
      <c r="L28" s="596">
        <f t="shared" si="5"/>
        <v>1.7</v>
      </c>
      <c r="M28" s="24">
        <f>IFERROR(100/'Skjema total MA'!I28*K28,0)</f>
        <v>1.2222934676493</v>
      </c>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v>364</v>
      </c>
      <c r="G32" s="283">
        <v>3316</v>
      </c>
      <c r="H32" s="169">
        <f t="shared" si="3"/>
        <v>811</v>
      </c>
      <c r="I32" s="11">
        <f>IFERROR(100/'Skjema total MA'!F32*G32,0)</f>
        <v>92.765526289365468</v>
      </c>
      <c r="J32" s="212">
        <f t="shared" si="4"/>
        <v>364</v>
      </c>
      <c r="K32" s="212">
        <f t="shared" si="4"/>
        <v>3316</v>
      </c>
      <c r="L32" s="596">
        <f t="shared" si="5"/>
        <v>811</v>
      </c>
      <c r="M32" s="24">
        <f>IFERROR(100/'Skjema total MA'!I32*K32,0)</f>
        <v>24.898247447652196</v>
      </c>
    </row>
    <row r="33" spans="1:15" ht="15.75" x14ac:dyDescent="0.2">
      <c r="A33" s="13" t="s">
        <v>372</v>
      </c>
      <c r="B33" s="212"/>
      <c r="C33" s="283"/>
      <c r="D33" s="169"/>
      <c r="E33" s="11"/>
      <c r="F33" s="282">
        <v>793</v>
      </c>
      <c r="G33" s="283">
        <v>11240</v>
      </c>
      <c r="H33" s="169">
        <f t="shared" si="3"/>
        <v>999</v>
      </c>
      <c r="I33" s="11">
        <f>IFERROR(100/'Skjema total MA'!F33*G33,0)</f>
        <v>28.075202977042171</v>
      </c>
      <c r="J33" s="212">
        <f t="shared" si="4"/>
        <v>793</v>
      </c>
      <c r="K33" s="212">
        <f t="shared" si="4"/>
        <v>11240</v>
      </c>
      <c r="L33" s="596">
        <f t="shared" si="5"/>
        <v>999</v>
      </c>
      <c r="M33" s="24">
        <f>IFERROR(100/'Skjema total MA'!I33*K33,0)</f>
        <v>61.006794157865436</v>
      </c>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c r="C45" s="285"/>
      <c r="D45" s="595"/>
      <c r="E45" s="11"/>
      <c r="F45" s="143"/>
      <c r="G45" s="33"/>
      <c r="H45" s="157"/>
      <c r="I45" s="157"/>
      <c r="J45" s="37"/>
      <c r="K45" s="37"/>
      <c r="L45" s="157"/>
      <c r="M45" s="157"/>
      <c r="N45" s="146"/>
      <c r="O45" s="146"/>
    </row>
    <row r="46" spans="1:15" s="3" customFormat="1" ht="15.75" x14ac:dyDescent="0.2">
      <c r="A46" s="38" t="s">
        <v>379</v>
      </c>
      <c r="B46" s="258"/>
      <c r="C46" s="259"/>
      <c r="D46" s="231"/>
      <c r="E46" s="27"/>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f>F65+F66+F73+F74</f>
        <v>3</v>
      </c>
      <c r="G64" s="335">
        <f>G65+G66+G73+G74</f>
        <v>3</v>
      </c>
      <c r="H64" s="333">
        <f t="shared" ref="H64:H109" si="6">IF(F64=0, "    ---- ", IF(ABS(ROUND(100/F64*G64-100,1))&lt;999,ROUND(100/F64*G64-100,1),IF(ROUND(100/F64*G64-100,1)&gt;999,999,-999)))</f>
        <v>0</v>
      </c>
      <c r="I64" s="11">
        <f>IFERROR(100/'Skjema total MA'!F64*G64,0)</f>
        <v>4.6098161265775803E-5</v>
      </c>
      <c r="J64" s="283">
        <f t="shared" ref="J64:K84" si="7">SUM(B64,F64)</f>
        <v>3</v>
      </c>
      <c r="K64" s="290">
        <f t="shared" si="7"/>
        <v>3</v>
      </c>
      <c r="L64" s="596">
        <f t="shared" ref="L64:L109" si="8">IF(J64=0, "    ---- ", IF(ABS(ROUND(100/J64*K64-100,1))&lt;999,ROUND(100/J64*K64-100,1),IF(ROUND(100/J64*K64-100,1)&gt;999,999,-999)))</f>
        <v>0</v>
      </c>
      <c r="M64" s="11">
        <f>IFERROR(100/'Skjema total MA'!I64*K64,0)</f>
        <v>2.8100727281480264E-5</v>
      </c>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v>3</v>
      </c>
      <c r="G66" s="268">
        <v>3</v>
      </c>
      <c r="H66" s="164">
        <f t="shared" si="6"/>
        <v>0</v>
      </c>
      <c r="I66" s="27">
        <f>IFERROR(100/'Skjema total MA'!F66*G66,0)</f>
        <v>4.6518071913400457E-5</v>
      </c>
      <c r="J66" s="264">
        <f t="shared" si="7"/>
        <v>3</v>
      </c>
      <c r="K66" s="44">
        <f t="shared" si="7"/>
        <v>3</v>
      </c>
      <c r="L66" s="231">
        <f t="shared" si="8"/>
        <v>0</v>
      </c>
      <c r="M66" s="27">
        <f>IFERROR(100/'Skjema total MA'!I66*K66,0)</f>
        <v>4.5854175685687039E-5</v>
      </c>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v>3</v>
      </c>
      <c r="G84" s="143">
        <v>3</v>
      </c>
      <c r="H84" s="164">
        <f t="shared" si="6"/>
        <v>0</v>
      </c>
      <c r="I84" s="27">
        <f>IFERROR(100/'Skjema total MA'!F84*G84,0)</f>
        <v>9.6115274046961074E-2</v>
      </c>
      <c r="J84" s="264">
        <f t="shared" si="7"/>
        <v>3</v>
      </c>
      <c r="K84" s="44">
        <f t="shared" si="7"/>
        <v>3</v>
      </c>
      <c r="L84" s="231">
        <f t="shared" si="8"/>
        <v>0</v>
      </c>
      <c r="M84" s="27">
        <f>IFERROR(100/'Skjema total MA'!I84*K84,0)</f>
        <v>2.1546260784771386E-3</v>
      </c>
    </row>
    <row r="85" spans="1:13" ht="15.75" x14ac:dyDescent="0.2">
      <c r="A85" s="13" t="s">
        <v>370</v>
      </c>
      <c r="B85" s="336"/>
      <c r="C85" s="336"/>
      <c r="D85" s="169"/>
      <c r="E85" s="11"/>
      <c r="F85" s="335">
        <f>SUM(F86,F87,F94,F95)</f>
        <v>174405</v>
      </c>
      <c r="G85" s="335">
        <f>SUM(G86,G87,G94,G95)</f>
        <v>275659</v>
      </c>
      <c r="H85" s="169">
        <f t="shared" si="6"/>
        <v>58.1</v>
      </c>
      <c r="I85" s="11">
        <f>IFERROR(100/'Skjema total MA'!F85*G85,0)</f>
        <v>0.14552165310236639</v>
      </c>
      <c r="J85" s="283">
        <f t="shared" ref="J85:K109" si="9">SUM(B85,F85)</f>
        <v>174405</v>
      </c>
      <c r="K85" s="212">
        <f t="shared" si="9"/>
        <v>275659</v>
      </c>
      <c r="L85" s="596">
        <f t="shared" si="8"/>
        <v>58.1</v>
      </c>
      <c r="M85" s="11">
        <f>IFERROR(100/'Skjema total MA'!I85*K85,0)</f>
        <v>4.8727951880192757E-2</v>
      </c>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v>174405</v>
      </c>
      <c r="G87" s="143">
        <v>275659</v>
      </c>
      <c r="H87" s="164">
        <f t="shared" si="6"/>
        <v>58.1</v>
      </c>
      <c r="I87" s="27">
        <f>IFERROR(100/'Skjema total MA'!F87*G87,0)</f>
        <v>0.14573599603739451</v>
      </c>
      <c r="J87" s="264">
        <f t="shared" si="9"/>
        <v>174405</v>
      </c>
      <c r="K87" s="44">
        <f t="shared" si="9"/>
        <v>275659</v>
      </c>
      <c r="L87" s="231">
        <f t="shared" si="8"/>
        <v>58.1</v>
      </c>
      <c r="M87" s="27">
        <f>IFERROR(100/'Skjema total MA'!I87*K87,0)</f>
        <v>0.14404482042841604</v>
      </c>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v>174405</v>
      </c>
      <c r="G105" s="143">
        <v>275659</v>
      </c>
      <c r="H105" s="164">
        <f t="shared" si="6"/>
        <v>58.1</v>
      </c>
      <c r="I105" s="27">
        <f>IFERROR(100/'Skjema total MA'!F105*G105,0)</f>
        <v>55.453919757534905</v>
      </c>
      <c r="J105" s="264">
        <f t="shared" si="9"/>
        <v>174405</v>
      </c>
      <c r="K105" s="44">
        <f t="shared" si="9"/>
        <v>275659</v>
      </c>
      <c r="L105" s="231">
        <f t="shared" si="8"/>
        <v>58.1</v>
      </c>
      <c r="M105" s="27">
        <f>IFERROR(100/'Skjema total MA'!I105*K105,0)</f>
        <v>5.118451500028784</v>
      </c>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v>174405</v>
      </c>
      <c r="G107" s="210">
        <v>107560</v>
      </c>
      <c r="H107" s="164">
        <f t="shared" si="6"/>
        <v>-38.299999999999997</v>
      </c>
      <c r="I107" s="27">
        <f>IFERROR(100/'Skjema total MA'!F107*G107,0)</f>
        <v>0.17796785257813511</v>
      </c>
      <c r="J107" s="264">
        <f t="shared" si="9"/>
        <v>174405</v>
      </c>
      <c r="K107" s="44">
        <f t="shared" si="9"/>
        <v>107560</v>
      </c>
      <c r="L107" s="231">
        <f t="shared" si="8"/>
        <v>-38.299999999999997</v>
      </c>
      <c r="M107" s="27">
        <f>IFERROR(100/'Skjema total MA'!I107*K107,0)</f>
        <v>0.17557362772896262</v>
      </c>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f>SUM(F110:F112)</f>
        <v>17660</v>
      </c>
      <c r="G109" s="157">
        <f>SUM(G110:G112)</f>
        <v>21355</v>
      </c>
      <c r="H109" s="169">
        <f t="shared" si="6"/>
        <v>20.9</v>
      </c>
      <c r="I109" s="11">
        <f>IFERROR(100/'Skjema total MA'!F109*G109,0)</f>
        <v>0.47940716371864145</v>
      </c>
      <c r="J109" s="283">
        <f t="shared" si="9"/>
        <v>17660</v>
      </c>
      <c r="K109" s="212">
        <f t="shared" si="9"/>
        <v>21355</v>
      </c>
      <c r="L109" s="596">
        <f t="shared" si="8"/>
        <v>20.9</v>
      </c>
      <c r="M109" s="11">
        <f>IFERROR(100/'Skjema total MA'!I109*K109,0)</f>
        <v>0.45141236361647374</v>
      </c>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v>17660</v>
      </c>
      <c r="G111" s="143">
        <v>21355</v>
      </c>
      <c r="H111" s="164">
        <f t="shared" ref="H111:H119" si="10">IF(F111=0, "    ---- ", IF(ABS(ROUND(100/F111*G111-100,1))&lt;999,ROUND(100/F111*G111-100,1),IF(ROUND(100/F111*G111-100,1)&gt;999,999,-999)))</f>
        <v>20.9</v>
      </c>
      <c r="I111" s="27">
        <f>IFERROR(100/'Skjema total MA'!F111*G111,0)</f>
        <v>0.47940716371864145</v>
      </c>
      <c r="J111" s="264">
        <f t="shared" ref="J111:K119" si="11">SUM(B111,F111)</f>
        <v>17660</v>
      </c>
      <c r="K111" s="44">
        <f t="shared" si="11"/>
        <v>21355</v>
      </c>
      <c r="L111" s="231">
        <f t="shared" ref="L111:L119" si="12">IF(J111=0, "    ---- ", IF(ABS(ROUND(100/J111*K111-100,1))&lt;999,ROUND(100/J111*K111-100,1),IF(ROUND(100/J111*K111-100,1)&gt;999,999,-999)))</f>
        <v>20.9</v>
      </c>
      <c r="M111" s="27">
        <f>IFERROR(100/'Skjema total MA'!I111*K111,0)</f>
        <v>0.47938420838576851</v>
      </c>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f>SUM(F118:F120)</f>
        <v>695</v>
      </c>
      <c r="G117" s="157">
        <f>SUM(G118:G120)</f>
        <v>114</v>
      </c>
      <c r="H117" s="169">
        <f t="shared" si="10"/>
        <v>-83.6</v>
      </c>
      <c r="I117" s="11">
        <f>IFERROR(100/'Skjema total MA'!F117*G117,0)</f>
        <v>2.559594212025432E-3</v>
      </c>
      <c r="J117" s="283">
        <f t="shared" si="11"/>
        <v>695</v>
      </c>
      <c r="K117" s="212">
        <f t="shared" si="11"/>
        <v>114</v>
      </c>
      <c r="L117" s="596">
        <f t="shared" si="12"/>
        <v>-83.6</v>
      </c>
      <c r="M117" s="11">
        <f>IFERROR(100/'Skjema total MA'!I117*K117,0)</f>
        <v>2.4079334771706729E-3</v>
      </c>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v>695</v>
      </c>
      <c r="G119" s="143">
        <v>114</v>
      </c>
      <c r="H119" s="164">
        <f t="shared" si="10"/>
        <v>-83.6</v>
      </c>
      <c r="I119" s="27">
        <f>IFERROR(100/'Skjema total MA'!F119*G119,0)</f>
        <v>2.559594212025432E-3</v>
      </c>
      <c r="J119" s="264">
        <f t="shared" si="11"/>
        <v>695</v>
      </c>
      <c r="K119" s="44">
        <f t="shared" si="11"/>
        <v>114</v>
      </c>
      <c r="L119" s="231">
        <f t="shared" si="12"/>
        <v>-83.6</v>
      </c>
      <c r="M119" s="27">
        <f>IFERROR(100/'Skjema total MA'!I119*K119,0)</f>
        <v>2.549966588524597E-3</v>
      </c>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485" priority="142">
      <formula>kvartal &lt; 4</formula>
    </cfRule>
  </conditionalFormatting>
  <conditionalFormatting sqref="B29">
    <cfRule type="expression" dxfId="484" priority="140">
      <formula>kvartal &lt; 4</formula>
    </cfRule>
  </conditionalFormatting>
  <conditionalFormatting sqref="B30">
    <cfRule type="expression" dxfId="483" priority="139">
      <formula>kvartal &lt; 4</formula>
    </cfRule>
  </conditionalFormatting>
  <conditionalFormatting sqref="B31">
    <cfRule type="expression" dxfId="482" priority="138">
      <formula>kvartal &lt; 4</formula>
    </cfRule>
  </conditionalFormatting>
  <conditionalFormatting sqref="C29">
    <cfRule type="expression" dxfId="481" priority="137">
      <formula>kvartal &lt; 4</formula>
    </cfRule>
  </conditionalFormatting>
  <conditionalFormatting sqref="C30">
    <cfRule type="expression" dxfId="480" priority="136">
      <formula>kvartal &lt; 4</formula>
    </cfRule>
  </conditionalFormatting>
  <conditionalFormatting sqref="C31">
    <cfRule type="expression" dxfId="479" priority="135">
      <formula>kvartal &lt; 4</formula>
    </cfRule>
  </conditionalFormatting>
  <conditionalFormatting sqref="B23:C25">
    <cfRule type="expression" dxfId="478" priority="134">
      <formula>kvartal &lt; 4</formula>
    </cfRule>
  </conditionalFormatting>
  <conditionalFormatting sqref="F23:G25">
    <cfRule type="expression" dxfId="477" priority="130">
      <formula>kvartal &lt; 4</formula>
    </cfRule>
  </conditionalFormatting>
  <conditionalFormatting sqref="F29">
    <cfRule type="expression" dxfId="476" priority="123">
      <formula>kvartal &lt; 4</formula>
    </cfRule>
  </conditionalFormatting>
  <conditionalFormatting sqref="F30">
    <cfRule type="expression" dxfId="475" priority="122">
      <formula>kvartal &lt; 4</formula>
    </cfRule>
  </conditionalFormatting>
  <conditionalFormatting sqref="F31">
    <cfRule type="expression" dxfId="474" priority="121">
      <formula>kvartal &lt; 4</formula>
    </cfRule>
  </conditionalFormatting>
  <conditionalFormatting sqref="G29">
    <cfRule type="expression" dxfId="473" priority="120">
      <formula>kvartal &lt; 4</formula>
    </cfRule>
  </conditionalFormatting>
  <conditionalFormatting sqref="G30">
    <cfRule type="expression" dxfId="472" priority="119">
      <formula>kvartal &lt; 4</formula>
    </cfRule>
  </conditionalFormatting>
  <conditionalFormatting sqref="G31">
    <cfRule type="expression" dxfId="471" priority="118">
      <formula>kvartal &lt; 4</formula>
    </cfRule>
  </conditionalFormatting>
  <conditionalFormatting sqref="B26">
    <cfRule type="expression" dxfId="470" priority="117">
      <formula>kvartal &lt; 4</formula>
    </cfRule>
  </conditionalFormatting>
  <conditionalFormatting sqref="C26">
    <cfRule type="expression" dxfId="469" priority="116">
      <formula>kvartal &lt; 4</formula>
    </cfRule>
  </conditionalFormatting>
  <conditionalFormatting sqref="F26">
    <cfRule type="expression" dxfId="468" priority="115">
      <formula>kvartal &lt; 4</formula>
    </cfRule>
  </conditionalFormatting>
  <conditionalFormatting sqref="G26">
    <cfRule type="expression" dxfId="467" priority="114">
      <formula>kvartal &lt; 4</formula>
    </cfRule>
  </conditionalFormatting>
  <conditionalFormatting sqref="J23:K26">
    <cfRule type="expression" dxfId="466" priority="113">
      <formula>kvartal &lt; 4</formula>
    </cfRule>
  </conditionalFormatting>
  <conditionalFormatting sqref="J29:K31">
    <cfRule type="expression" dxfId="465" priority="111">
      <formula>kvartal &lt; 4</formula>
    </cfRule>
  </conditionalFormatting>
  <conditionalFormatting sqref="B67">
    <cfRule type="expression" dxfId="464" priority="110">
      <formula>kvartal &lt; 4</formula>
    </cfRule>
  </conditionalFormatting>
  <conditionalFormatting sqref="C67">
    <cfRule type="expression" dxfId="463" priority="109">
      <formula>kvartal &lt; 4</formula>
    </cfRule>
  </conditionalFormatting>
  <conditionalFormatting sqref="B70">
    <cfRule type="expression" dxfId="462" priority="108">
      <formula>kvartal &lt; 4</formula>
    </cfRule>
  </conditionalFormatting>
  <conditionalFormatting sqref="C70">
    <cfRule type="expression" dxfId="461" priority="107">
      <formula>kvartal &lt; 4</formula>
    </cfRule>
  </conditionalFormatting>
  <conditionalFormatting sqref="B78">
    <cfRule type="expression" dxfId="460" priority="106">
      <formula>kvartal &lt; 4</formula>
    </cfRule>
  </conditionalFormatting>
  <conditionalFormatting sqref="C78">
    <cfRule type="expression" dxfId="459" priority="105">
      <formula>kvartal &lt; 4</formula>
    </cfRule>
  </conditionalFormatting>
  <conditionalFormatting sqref="B81">
    <cfRule type="expression" dxfId="458" priority="104">
      <formula>kvartal &lt; 4</formula>
    </cfRule>
  </conditionalFormatting>
  <conditionalFormatting sqref="C81">
    <cfRule type="expression" dxfId="457" priority="103">
      <formula>kvartal &lt; 4</formula>
    </cfRule>
  </conditionalFormatting>
  <conditionalFormatting sqref="B88">
    <cfRule type="expression" dxfId="456" priority="94">
      <formula>kvartal &lt; 4</formula>
    </cfRule>
  </conditionalFormatting>
  <conditionalFormatting sqref="C88">
    <cfRule type="expression" dxfId="455" priority="93">
      <formula>kvartal &lt; 4</formula>
    </cfRule>
  </conditionalFormatting>
  <conditionalFormatting sqref="B91">
    <cfRule type="expression" dxfId="454" priority="92">
      <formula>kvartal &lt; 4</formula>
    </cfRule>
  </conditionalFormatting>
  <conditionalFormatting sqref="C91">
    <cfRule type="expression" dxfId="453" priority="91">
      <formula>kvartal &lt; 4</formula>
    </cfRule>
  </conditionalFormatting>
  <conditionalFormatting sqref="B99">
    <cfRule type="expression" dxfId="452" priority="90">
      <formula>kvartal &lt; 4</formula>
    </cfRule>
  </conditionalFormatting>
  <conditionalFormatting sqref="C99">
    <cfRule type="expression" dxfId="451" priority="89">
      <formula>kvartal &lt; 4</formula>
    </cfRule>
  </conditionalFormatting>
  <conditionalFormatting sqref="B102">
    <cfRule type="expression" dxfId="450" priority="88">
      <formula>kvartal &lt; 4</formula>
    </cfRule>
  </conditionalFormatting>
  <conditionalFormatting sqref="C102">
    <cfRule type="expression" dxfId="449" priority="87">
      <formula>kvartal &lt; 4</formula>
    </cfRule>
  </conditionalFormatting>
  <conditionalFormatting sqref="B113">
    <cfRule type="expression" dxfId="448" priority="86">
      <formula>kvartal &lt; 4</formula>
    </cfRule>
  </conditionalFormatting>
  <conditionalFormatting sqref="C113">
    <cfRule type="expression" dxfId="447" priority="85">
      <formula>kvartal &lt; 4</formula>
    </cfRule>
  </conditionalFormatting>
  <conditionalFormatting sqref="B121">
    <cfRule type="expression" dxfId="446" priority="84">
      <formula>kvartal &lt; 4</formula>
    </cfRule>
  </conditionalFormatting>
  <conditionalFormatting sqref="C121">
    <cfRule type="expression" dxfId="445" priority="83">
      <formula>kvartal &lt; 4</formula>
    </cfRule>
  </conditionalFormatting>
  <conditionalFormatting sqref="F68">
    <cfRule type="expression" dxfId="444" priority="82">
      <formula>kvartal &lt; 4</formula>
    </cfRule>
  </conditionalFormatting>
  <conditionalFormatting sqref="G68">
    <cfRule type="expression" dxfId="443" priority="81">
      <formula>kvartal &lt; 4</formula>
    </cfRule>
  </conditionalFormatting>
  <conditionalFormatting sqref="F69:G69">
    <cfRule type="expression" dxfId="442" priority="80">
      <formula>kvartal &lt; 4</formula>
    </cfRule>
  </conditionalFormatting>
  <conditionalFormatting sqref="F71:G72">
    <cfRule type="expression" dxfId="441" priority="79">
      <formula>kvartal &lt; 4</formula>
    </cfRule>
  </conditionalFormatting>
  <conditionalFormatting sqref="F79:G80">
    <cfRule type="expression" dxfId="440" priority="78">
      <formula>kvartal &lt; 4</formula>
    </cfRule>
  </conditionalFormatting>
  <conditionalFormatting sqref="F82:G83">
    <cfRule type="expression" dxfId="439" priority="77">
      <formula>kvartal &lt; 4</formula>
    </cfRule>
  </conditionalFormatting>
  <conditionalFormatting sqref="F89:G90">
    <cfRule type="expression" dxfId="438" priority="72">
      <formula>kvartal &lt; 4</formula>
    </cfRule>
  </conditionalFormatting>
  <conditionalFormatting sqref="F92:G93">
    <cfRule type="expression" dxfId="437" priority="71">
      <formula>kvartal &lt; 4</formula>
    </cfRule>
  </conditionalFormatting>
  <conditionalFormatting sqref="F100:G101">
    <cfRule type="expression" dxfId="436" priority="70">
      <formula>kvartal &lt; 4</formula>
    </cfRule>
  </conditionalFormatting>
  <conditionalFormatting sqref="F103:G104">
    <cfRule type="expression" dxfId="435" priority="69">
      <formula>kvartal &lt; 4</formula>
    </cfRule>
  </conditionalFormatting>
  <conditionalFormatting sqref="F113">
    <cfRule type="expression" dxfId="434" priority="68">
      <formula>kvartal &lt; 4</formula>
    </cfRule>
  </conditionalFormatting>
  <conditionalFormatting sqref="G113">
    <cfRule type="expression" dxfId="433" priority="67">
      <formula>kvartal &lt; 4</formula>
    </cfRule>
  </conditionalFormatting>
  <conditionalFormatting sqref="F121:G121">
    <cfRule type="expression" dxfId="432" priority="66">
      <formula>kvartal &lt; 4</formula>
    </cfRule>
  </conditionalFormatting>
  <conditionalFormatting sqref="F67:G67">
    <cfRule type="expression" dxfId="431" priority="65">
      <formula>kvartal &lt; 4</formula>
    </cfRule>
  </conditionalFormatting>
  <conditionalFormatting sqref="F70:G70">
    <cfRule type="expression" dxfId="430" priority="64">
      <formula>kvartal &lt; 4</formula>
    </cfRule>
  </conditionalFormatting>
  <conditionalFormatting sqref="F78:G78">
    <cfRule type="expression" dxfId="429" priority="63">
      <formula>kvartal &lt; 4</formula>
    </cfRule>
  </conditionalFormatting>
  <conditionalFormatting sqref="F81:G81">
    <cfRule type="expression" dxfId="428" priority="62">
      <formula>kvartal &lt; 4</formula>
    </cfRule>
  </conditionalFormatting>
  <conditionalFormatting sqref="F88:G88">
    <cfRule type="expression" dxfId="427" priority="56">
      <formula>kvartal &lt; 4</formula>
    </cfRule>
  </conditionalFormatting>
  <conditionalFormatting sqref="F91">
    <cfRule type="expression" dxfId="426" priority="55">
      <formula>kvartal &lt; 4</formula>
    </cfRule>
  </conditionalFormatting>
  <conditionalFormatting sqref="G91">
    <cfRule type="expression" dxfId="425" priority="54">
      <formula>kvartal &lt; 4</formula>
    </cfRule>
  </conditionalFormatting>
  <conditionalFormatting sqref="F99">
    <cfRule type="expression" dxfId="424" priority="53">
      <formula>kvartal &lt; 4</formula>
    </cfRule>
  </conditionalFormatting>
  <conditionalFormatting sqref="G99">
    <cfRule type="expression" dxfId="423" priority="52">
      <formula>kvartal &lt; 4</formula>
    </cfRule>
  </conditionalFormatting>
  <conditionalFormatting sqref="G102">
    <cfRule type="expression" dxfId="422" priority="51">
      <formula>kvartal &lt; 4</formula>
    </cfRule>
  </conditionalFormatting>
  <conditionalFormatting sqref="F102">
    <cfRule type="expression" dxfId="421" priority="50">
      <formula>kvartal &lt; 4</formula>
    </cfRule>
  </conditionalFormatting>
  <conditionalFormatting sqref="J67:K71">
    <cfRule type="expression" dxfId="420" priority="49">
      <formula>kvartal &lt; 4</formula>
    </cfRule>
  </conditionalFormatting>
  <conditionalFormatting sqref="J72:K72">
    <cfRule type="expression" dxfId="419" priority="48">
      <formula>kvartal &lt; 4</formula>
    </cfRule>
  </conditionalFormatting>
  <conditionalFormatting sqref="J78:K83">
    <cfRule type="expression" dxfId="418" priority="47">
      <formula>kvartal &lt; 4</formula>
    </cfRule>
  </conditionalFormatting>
  <conditionalFormatting sqref="J88:K93">
    <cfRule type="expression" dxfId="417" priority="44">
      <formula>kvartal &lt; 4</formula>
    </cfRule>
  </conditionalFormatting>
  <conditionalFormatting sqref="J99:K104">
    <cfRule type="expression" dxfId="416" priority="43">
      <formula>kvartal &lt; 4</formula>
    </cfRule>
  </conditionalFormatting>
  <conditionalFormatting sqref="J113:K113">
    <cfRule type="expression" dxfId="415" priority="42">
      <formula>kvartal &lt; 4</formula>
    </cfRule>
  </conditionalFormatting>
  <conditionalFormatting sqref="J121:K121">
    <cfRule type="expression" dxfId="414" priority="41">
      <formula>kvartal &lt; 4</formula>
    </cfRule>
  </conditionalFormatting>
  <conditionalFormatting sqref="A23:A25">
    <cfRule type="expression" dxfId="413" priority="10">
      <formula>kvartal &lt; 4</formula>
    </cfRule>
  </conditionalFormatting>
  <conditionalFormatting sqref="A29:A31">
    <cfRule type="expression" dxfId="412" priority="9">
      <formula>kvartal &lt; 4</formula>
    </cfRule>
  </conditionalFormatting>
  <conditionalFormatting sqref="A48:A50">
    <cfRule type="expression" dxfId="411" priority="8">
      <formula>kvartal &lt; 4</formula>
    </cfRule>
  </conditionalFormatting>
  <conditionalFormatting sqref="A67:A72">
    <cfRule type="expression" dxfId="410" priority="7">
      <formula>kvartal &lt; 4</formula>
    </cfRule>
  </conditionalFormatting>
  <conditionalFormatting sqref="A113">
    <cfRule type="expression" dxfId="409" priority="6">
      <formula>kvartal &lt; 4</formula>
    </cfRule>
  </conditionalFormatting>
  <conditionalFormatting sqref="A121">
    <cfRule type="expression" dxfId="408" priority="5">
      <formula>kvartal &lt; 4</formula>
    </cfRule>
  </conditionalFormatting>
  <conditionalFormatting sqref="A26">
    <cfRule type="expression" dxfId="407" priority="4">
      <formula>kvartal &lt; 4</formula>
    </cfRule>
  </conditionalFormatting>
  <conditionalFormatting sqref="A78:A83">
    <cfRule type="expression" dxfId="406" priority="3">
      <formula>kvartal &lt; 4</formula>
    </cfRule>
  </conditionalFormatting>
  <conditionalFormatting sqref="A88:A93">
    <cfRule type="expression" dxfId="405" priority="2">
      <formula>kvartal &lt; 4</formula>
    </cfRule>
  </conditionalFormatting>
  <conditionalFormatting sqref="A99:A104">
    <cfRule type="expression" dxfId="404" priority="1">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145</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c r="C7" s="281"/>
      <c r="D7" s="333"/>
      <c r="E7" s="11"/>
      <c r="F7" s="280"/>
      <c r="G7" s="281"/>
      <c r="H7" s="333"/>
      <c r="I7" s="11"/>
      <c r="J7" s="282"/>
      <c r="K7" s="283"/>
      <c r="L7" s="595"/>
      <c r="M7" s="11"/>
    </row>
    <row r="8" spans="1:15" ht="15.75" x14ac:dyDescent="0.2">
      <c r="A8" s="21" t="s">
        <v>26</v>
      </c>
      <c r="B8" s="258"/>
      <c r="C8" s="259"/>
      <c r="D8" s="164"/>
      <c r="E8" s="27"/>
      <c r="F8" s="629"/>
      <c r="G8" s="630"/>
      <c r="H8" s="164"/>
      <c r="I8" s="27"/>
      <c r="J8" s="210"/>
      <c r="K8" s="264"/>
      <c r="L8" s="231"/>
      <c r="M8" s="27"/>
    </row>
    <row r="9" spans="1:15" ht="15.75" x14ac:dyDescent="0.2">
      <c r="A9" s="21" t="s">
        <v>25</v>
      </c>
      <c r="B9" s="258"/>
      <c r="C9" s="259"/>
      <c r="D9" s="164"/>
      <c r="E9" s="27"/>
      <c r="F9" s="629"/>
      <c r="G9" s="630"/>
      <c r="H9" s="164"/>
      <c r="I9" s="27"/>
      <c r="J9" s="210"/>
      <c r="K9" s="264"/>
      <c r="L9" s="231"/>
      <c r="M9" s="27"/>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v>193612.64449999999</v>
      </c>
      <c r="G28" s="283"/>
      <c r="H28" s="169">
        <f t="shared" ref="H28" si="0">IF(F28=0, "    ---- ", IF(ABS(ROUND(100/F28*G28-100,1))&lt;999,ROUND(100/F28*G28-100,1),IF(ROUND(100/F28*G28-100,1)&gt;999,999,-999)))</f>
        <v>-100</v>
      </c>
      <c r="I28" s="11"/>
      <c r="J28" s="212">
        <f t="shared" ref="J28" si="1">SUM(B28,F28)</f>
        <v>193612.64449999999</v>
      </c>
      <c r="K28" s="212"/>
      <c r="L28" s="596">
        <f t="shared" ref="L28" si="2">IF(J28=0, "    ---- ", IF(ABS(ROUND(100/J28*K28-100,1))&lt;999,ROUND(100/J28*K28-100,1),IF(ROUND(100/J28*K28-100,1)&gt;999,999,-999)))</f>
        <v>-100</v>
      </c>
      <c r="M28" s="24"/>
      <c r="N28" s="146"/>
      <c r="O28" s="146"/>
    </row>
    <row r="29" spans="1:15" s="3" customFormat="1" ht="15.75" x14ac:dyDescent="0.2">
      <c r="A29" s="631" t="s">
        <v>373</v>
      </c>
      <c r="B29" s="629" t="s">
        <v>369</v>
      </c>
      <c r="C29" s="629" t="s">
        <v>369</v>
      </c>
      <c r="D29" s="164"/>
      <c r="E29" s="601"/>
      <c r="F29" s="629"/>
      <c r="G29" s="629"/>
      <c r="H29" s="164"/>
      <c r="I29" s="601"/>
      <c r="J29" s="629"/>
      <c r="K29" s="629"/>
      <c r="L29" s="164"/>
      <c r="M29" s="23"/>
      <c r="N29" s="146"/>
      <c r="O29" s="146"/>
    </row>
    <row r="30" spans="1:15" s="3" customFormat="1" ht="15.75" x14ac:dyDescent="0.2">
      <c r="A30" s="631" t="s">
        <v>374</v>
      </c>
      <c r="B30" s="629" t="s">
        <v>369</v>
      </c>
      <c r="C30" s="629" t="s">
        <v>369</v>
      </c>
      <c r="D30" s="164"/>
      <c r="E30" s="601"/>
      <c r="F30" s="629"/>
      <c r="G30" s="629"/>
      <c r="H30" s="164"/>
      <c r="I30" s="601"/>
      <c r="J30" s="629"/>
      <c r="K30" s="629"/>
      <c r="L30" s="164"/>
      <c r="M30" s="23"/>
      <c r="N30" s="146"/>
      <c r="O30" s="146"/>
    </row>
    <row r="31" spans="1:15" ht="15.75" x14ac:dyDescent="0.2">
      <c r="A31" s="631" t="s">
        <v>375</v>
      </c>
      <c r="B31" s="629" t="s">
        <v>369</v>
      </c>
      <c r="C31" s="629" t="s">
        <v>369</v>
      </c>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c r="C45" s="285"/>
      <c r="D45" s="595"/>
      <c r="E45" s="11"/>
      <c r="F45" s="143"/>
      <c r="G45" s="33"/>
      <c r="H45" s="157"/>
      <c r="I45" s="157"/>
      <c r="J45" s="37"/>
      <c r="K45" s="37"/>
      <c r="L45" s="157"/>
      <c r="M45" s="157"/>
      <c r="N45" s="146"/>
      <c r="O45" s="146"/>
    </row>
    <row r="46" spans="1:15" s="3" customFormat="1" ht="15.75" x14ac:dyDescent="0.2">
      <c r="A46" s="38" t="s">
        <v>379</v>
      </c>
      <c r="B46" s="258"/>
      <c r="C46" s="259"/>
      <c r="D46" s="231"/>
      <c r="E46" s="27"/>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9"/>
      <c r="C68" s="640"/>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f>B86+B87+B94+B95</f>
        <v>8551421.8870000001</v>
      </c>
      <c r="C85" s="336"/>
      <c r="D85" s="169">
        <f t="shared" ref="D85:D106" si="3">IF(B85=0, "    ---- ", IF(ABS(ROUND(100/B85*C85-100,1))&lt;999,ROUND(100/B85*C85-100,1),IF(ROUND(100/B85*C85-100,1)&gt;999,999,-999)))</f>
        <v>-100</v>
      </c>
      <c r="E85" s="11"/>
      <c r="F85" s="335">
        <f>SUM(F86,F87,F94,F95)</f>
        <v>330640.81770000001</v>
      </c>
      <c r="G85" s="335"/>
      <c r="H85" s="169">
        <f t="shared" ref="H85:H107" si="4">IF(F85=0, "    ---- ", IF(ABS(ROUND(100/F85*G85-100,1))&lt;999,ROUND(100/F85*G85-100,1),IF(ROUND(100/F85*G85-100,1)&gt;999,999,-999)))</f>
        <v>-100</v>
      </c>
      <c r="I85" s="11"/>
      <c r="J85" s="283">
        <f t="shared" ref="J85:J107" si="5">SUM(B85,F85)</f>
        <v>8882062.7047000006</v>
      </c>
      <c r="K85" s="212"/>
      <c r="L85" s="596">
        <f t="shared" ref="L85:L107" si="6">IF(J85=0, "    ---- ", IF(ABS(ROUND(100/J85*K85-100,1))&lt;999,ROUND(100/J85*K85-100,1),IF(ROUND(100/J85*K85-100,1)&gt;999,999,-999)))</f>
        <v>-100</v>
      </c>
      <c r="M85" s="11"/>
    </row>
    <row r="86" spans="1:13" x14ac:dyDescent="0.2">
      <c r="A86" s="21" t="s">
        <v>9</v>
      </c>
      <c r="B86" s="210">
        <v>8551421.8870000001</v>
      </c>
      <c r="C86" s="143"/>
      <c r="D86" s="164">
        <f t="shared" si="3"/>
        <v>-100</v>
      </c>
      <c r="E86" s="27"/>
      <c r="F86" s="210"/>
      <c r="G86" s="143"/>
      <c r="H86" s="164"/>
      <c r="I86" s="27"/>
      <c r="J86" s="264">
        <f t="shared" si="5"/>
        <v>8551421.8870000001</v>
      </c>
      <c r="K86" s="44"/>
      <c r="L86" s="231">
        <f t="shared" si="6"/>
        <v>-100</v>
      </c>
      <c r="M86" s="27"/>
    </row>
    <row r="87" spans="1:13" x14ac:dyDescent="0.2">
      <c r="A87" s="21" t="s">
        <v>10</v>
      </c>
      <c r="B87" s="210"/>
      <c r="C87" s="143"/>
      <c r="D87" s="164"/>
      <c r="E87" s="27"/>
      <c r="F87" s="210">
        <v>330640.81770000001</v>
      </c>
      <c r="G87" s="143"/>
      <c r="H87" s="164">
        <f t="shared" si="4"/>
        <v>-100</v>
      </c>
      <c r="I87" s="27"/>
      <c r="J87" s="264">
        <f t="shared" si="5"/>
        <v>330640.81770000001</v>
      </c>
      <c r="K87" s="44"/>
      <c r="L87" s="231">
        <f t="shared" si="6"/>
        <v>-100</v>
      </c>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f>B97+B98</f>
        <v>8551421.8870000001</v>
      </c>
      <c r="C96" s="210"/>
      <c r="D96" s="164">
        <f t="shared" si="3"/>
        <v>-100</v>
      </c>
      <c r="E96" s="27"/>
      <c r="F96" s="267">
        <f>SUM(F97,F98)</f>
        <v>330640.81770000001</v>
      </c>
      <c r="G96" s="267"/>
      <c r="H96" s="164">
        <f t="shared" si="4"/>
        <v>-100</v>
      </c>
      <c r="I96" s="27"/>
      <c r="J96" s="264">
        <f t="shared" si="5"/>
        <v>8882062.7047000006</v>
      </c>
      <c r="K96" s="44"/>
      <c r="L96" s="231">
        <f t="shared" si="6"/>
        <v>-100</v>
      </c>
      <c r="M96" s="27"/>
    </row>
    <row r="97" spans="1:13" x14ac:dyDescent="0.2">
      <c r="A97" s="21" t="s">
        <v>9</v>
      </c>
      <c r="B97" s="267">
        <v>8551421.8870000001</v>
      </c>
      <c r="C97" s="268"/>
      <c r="D97" s="164">
        <f t="shared" si="3"/>
        <v>-100</v>
      </c>
      <c r="E97" s="27"/>
      <c r="F97" s="210"/>
      <c r="G97" s="143"/>
      <c r="H97" s="164"/>
      <c r="I97" s="27"/>
      <c r="J97" s="264">
        <f t="shared" si="5"/>
        <v>8551421.8870000001</v>
      </c>
      <c r="K97" s="44"/>
      <c r="L97" s="231">
        <f t="shared" si="6"/>
        <v>-100</v>
      </c>
      <c r="M97" s="27"/>
    </row>
    <row r="98" spans="1:13" x14ac:dyDescent="0.2">
      <c r="A98" s="21" t="s">
        <v>10</v>
      </c>
      <c r="B98" s="267"/>
      <c r="C98" s="268"/>
      <c r="D98" s="164"/>
      <c r="E98" s="27"/>
      <c r="F98" s="210">
        <v>330640.81770000001</v>
      </c>
      <c r="G98" s="210"/>
      <c r="H98" s="164">
        <f t="shared" si="4"/>
        <v>-100</v>
      </c>
      <c r="I98" s="27"/>
      <c r="J98" s="264">
        <f t="shared" si="5"/>
        <v>330640.81770000001</v>
      </c>
      <c r="K98" s="44"/>
      <c r="L98" s="231">
        <f t="shared" si="6"/>
        <v>-100</v>
      </c>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v>8551421.8870000001</v>
      </c>
      <c r="C106" s="210"/>
      <c r="D106" s="164">
        <f t="shared" si="3"/>
        <v>-100</v>
      </c>
      <c r="E106" s="27"/>
      <c r="F106" s="210"/>
      <c r="G106" s="210"/>
      <c r="H106" s="164"/>
      <c r="I106" s="27"/>
      <c r="J106" s="264">
        <f t="shared" si="5"/>
        <v>8551421.8870000001</v>
      </c>
      <c r="K106" s="44"/>
      <c r="L106" s="231">
        <f t="shared" si="6"/>
        <v>-100</v>
      </c>
      <c r="M106" s="27"/>
    </row>
    <row r="107" spans="1:13" ht="15.75" x14ac:dyDescent="0.2">
      <c r="A107" s="21" t="s">
        <v>389</v>
      </c>
      <c r="B107" s="210"/>
      <c r="C107" s="210"/>
      <c r="D107" s="164"/>
      <c r="E107" s="27"/>
      <c r="F107" s="210">
        <v>330640.81770000001</v>
      </c>
      <c r="G107" s="210"/>
      <c r="H107" s="164">
        <f t="shared" si="4"/>
        <v>-100</v>
      </c>
      <c r="I107" s="27"/>
      <c r="J107" s="264">
        <f t="shared" si="5"/>
        <v>330640.81770000001</v>
      </c>
      <c r="K107" s="44"/>
      <c r="L107" s="231">
        <f t="shared" si="6"/>
        <v>-100</v>
      </c>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f>SUM(B118:B120)</f>
        <v>4800.8559999999998</v>
      </c>
      <c r="C117" s="157"/>
      <c r="D117" s="169">
        <f t="shared" ref="D117:D122" si="7">IF(B117=0, "    ---- ", IF(ABS(ROUND(100/B117*C117-100,1))&lt;999,ROUND(100/B117*C117-100,1),IF(ROUND(100/B117*C117-100,1)&gt;999,999,-999)))</f>
        <v>-100</v>
      </c>
      <c r="E117" s="11"/>
      <c r="F117" s="282">
        <f>SUM(F118:F120)</f>
        <v>11</v>
      </c>
      <c r="G117" s="157"/>
      <c r="H117" s="169">
        <f t="shared" ref="H117:H123" si="8">IF(F117=0, "    ---- ", IF(ABS(ROUND(100/F117*G117-100,1))&lt;999,ROUND(100/F117*G117-100,1),IF(ROUND(100/F117*G117-100,1)&gt;999,999,-999)))</f>
        <v>-100</v>
      </c>
      <c r="I117" s="11"/>
      <c r="J117" s="283">
        <f t="shared" ref="J117:J123" si="9">SUM(B117,F117)</f>
        <v>4811.8559999999998</v>
      </c>
      <c r="K117" s="212"/>
      <c r="L117" s="596">
        <f t="shared" ref="L117:L123" si="10">IF(J117=0, "    ---- ", IF(ABS(ROUND(100/J117*K117-100,1))&lt;999,ROUND(100/J117*K117-100,1),IF(ROUND(100/J117*K117-100,1)&gt;999,999,-999)))</f>
        <v>-100</v>
      </c>
      <c r="M117" s="11"/>
    </row>
    <row r="118" spans="1:14" x14ac:dyDescent="0.2">
      <c r="A118" s="21" t="s">
        <v>9</v>
      </c>
      <c r="B118" s="210">
        <v>4800.8559999999998</v>
      </c>
      <c r="C118" s="143"/>
      <c r="D118" s="164">
        <f t="shared" si="7"/>
        <v>-100</v>
      </c>
      <c r="E118" s="27"/>
      <c r="F118" s="210"/>
      <c r="G118" s="143"/>
      <c r="H118" s="164"/>
      <c r="I118" s="27"/>
      <c r="J118" s="264">
        <f t="shared" si="9"/>
        <v>4800.8559999999998</v>
      </c>
      <c r="K118" s="44"/>
      <c r="L118" s="231">
        <f t="shared" si="10"/>
        <v>-100</v>
      </c>
      <c r="M118" s="27"/>
    </row>
    <row r="119" spans="1:14" x14ac:dyDescent="0.2">
      <c r="A119" s="21" t="s">
        <v>10</v>
      </c>
      <c r="B119" s="210"/>
      <c r="C119" s="143"/>
      <c r="D119" s="164"/>
      <c r="E119" s="27"/>
      <c r="F119" s="210">
        <v>11</v>
      </c>
      <c r="G119" s="143"/>
      <c r="H119" s="164">
        <f t="shared" si="8"/>
        <v>-100</v>
      </c>
      <c r="I119" s="27"/>
      <c r="J119" s="264">
        <f t="shared" si="9"/>
        <v>11</v>
      </c>
      <c r="K119" s="44"/>
      <c r="L119" s="231">
        <f t="shared" si="10"/>
        <v>-100</v>
      </c>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v>4800.8559999999998</v>
      </c>
      <c r="C122" s="210"/>
      <c r="D122" s="164">
        <f t="shared" si="7"/>
        <v>-100</v>
      </c>
      <c r="E122" s="27"/>
      <c r="F122" s="210"/>
      <c r="G122" s="210"/>
      <c r="H122" s="164"/>
      <c r="I122" s="27"/>
      <c r="J122" s="264">
        <f t="shared" si="9"/>
        <v>4800.8559999999998</v>
      </c>
      <c r="K122" s="44"/>
      <c r="L122" s="231">
        <f t="shared" si="10"/>
        <v>-100</v>
      </c>
      <c r="M122" s="27"/>
    </row>
    <row r="123" spans="1:14" ht="15.75" x14ac:dyDescent="0.2">
      <c r="A123" s="21" t="s">
        <v>389</v>
      </c>
      <c r="B123" s="210"/>
      <c r="C123" s="210"/>
      <c r="D123" s="164"/>
      <c r="E123" s="27"/>
      <c r="F123" s="210">
        <v>11.307107</v>
      </c>
      <c r="G123" s="210"/>
      <c r="H123" s="164">
        <f t="shared" si="8"/>
        <v>-100</v>
      </c>
      <c r="I123" s="27"/>
      <c r="J123" s="264">
        <f t="shared" si="9"/>
        <v>11.307107</v>
      </c>
      <c r="K123" s="44"/>
      <c r="L123" s="231">
        <f t="shared" si="10"/>
        <v>-100</v>
      </c>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403" priority="182">
      <formula>kvartal &lt; 4</formula>
    </cfRule>
  </conditionalFormatting>
  <conditionalFormatting sqref="B29">
    <cfRule type="expression" dxfId="402" priority="180">
      <formula>kvartal &lt; 4</formula>
    </cfRule>
  </conditionalFormatting>
  <conditionalFormatting sqref="B30">
    <cfRule type="expression" dxfId="401" priority="179">
      <formula>kvartal &lt; 4</formula>
    </cfRule>
  </conditionalFormatting>
  <conditionalFormatting sqref="B31">
    <cfRule type="expression" dxfId="400" priority="178">
      <formula>kvartal &lt; 4</formula>
    </cfRule>
  </conditionalFormatting>
  <conditionalFormatting sqref="C29">
    <cfRule type="expression" dxfId="399" priority="177">
      <formula>kvartal &lt; 4</formula>
    </cfRule>
  </conditionalFormatting>
  <conditionalFormatting sqref="C30">
    <cfRule type="expression" dxfId="398" priority="176">
      <formula>kvartal &lt; 4</formula>
    </cfRule>
  </conditionalFormatting>
  <conditionalFormatting sqref="C31">
    <cfRule type="expression" dxfId="397" priority="175">
      <formula>kvartal &lt; 4</formula>
    </cfRule>
  </conditionalFormatting>
  <conditionalFormatting sqref="B23:C25">
    <cfRule type="expression" dxfId="396" priority="174">
      <formula>kvartal &lt; 4</formula>
    </cfRule>
  </conditionalFormatting>
  <conditionalFormatting sqref="F23:G25">
    <cfRule type="expression" dxfId="395" priority="170">
      <formula>kvartal &lt; 4</formula>
    </cfRule>
  </conditionalFormatting>
  <conditionalFormatting sqref="F29">
    <cfRule type="expression" dxfId="394" priority="163">
      <formula>kvartal &lt; 4</formula>
    </cfRule>
  </conditionalFormatting>
  <conditionalFormatting sqref="F30">
    <cfRule type="expression" dxfId="393" priority="162">
      <formula>kvartal &lt; 4</formula>
    </cfRule>
  </conditionalFormatting>
  <conditionalFormatting sqref="F31">
    <cfRule type="expression" dxfId="392" priority="161">
      <formula>kvartal &lt; 4</formula>
    </cfRule>
  </conditionalFormatting>
  <conditionalFormatting sqref="G29">
    <cfRule type="expression" dxfId="391" priority="160">
      <formula>kvartal &lt; 4</formula>
    </cfRule>
  </conditionalFormatting>
  <conditionalFormatting sqref="G30">
    <cfRule type="expression" dxfId="390" priority="159">
      <formula>kvartal &lt; 4</formula>
    </cfRule>
  </conditionalFormatting>
  <conditionalFormatting sqref="G31">
    <cfRule type="expression" dxfId="389" priority="158">
      <formula>kvartal &lt; 4</formula>
    </cfRule>
  </conditionalFormatting>
  <conditionalFormatting sqref="B26">
    <cfRule type="expression" dxfId="388" priority="157">
      <formula>kvartal &lt; 4</formula>
    </cfRule>
  </conditionalFormatting>
  <conditionalFormatting sqref="C26">
    <cfRule type="expression" dxfId="387" priority="156">
      <formula>kvartal &lt; 4</formula>
    </cfRule>
  </conditionalFormatting>
  <conditionalFormatting sqref="F26">
    <cfRule type="expression" dxfId="386" priority="155">
      <formula>kvartal &lt; 4</formula>
    </cfRule>
  </conditionalFormatting>
  <conditionalFormatting sqref="G26">
    <cfRule type="expression" dxfId="385" priority="154">
      <formula>kvartal &lt; 4</formula>
    </cfRule>
  </conditionalFormatting>
  <conditionalFormatting sqref="J23:K26">
    <cfRule type="expression" dxfId="384" priority="153">
      <formula>kvartal &lt; 4</formula>
    </cfRule>
  </conditionalFormatting>
  <conditionalFormatting sqref="J29:K31">
    <cfRule type="expression" dxfId="383" priority="151">
      <formula>kvartal &lt; 4</formula>
    </cfRule>
  </conditionalFormatting>
  <conditionalFormatting sqref="B113">
    <cfRule type="expression" dxfId="382" priority="126">
      <formula>kvartal &lt; 4</formula>
    </cfRule>
  </conditionalFormatting>
  <conditionalFormatting sqref="C113">
    <cfRule type="expression" dxfId="381" priority="125">
      <formula>kvartal &lt; 4</formula>
    </cfRule>
  </conditionalFormatting>
  <conditionalFormatting sqref="B121">
    <cfRule type="expression" dxfId="380" priority="124">
      <formula>kvartal &lt; 4</formula>
    </cfRule>
  </conditionalFormatting>
  <conditionalFormatting sqref="C121">
    <cfRule type="expression" dxfId="379" priority="123">
      <formula>kvartal &lt; 4</formula>
    </cfRule>
  </conditionalFormatting>
  <conditionalFormatting sqref="F113">
    <cfRule type="expression" dxfId="378" priority="108">
      <formula>kvartal &lt; 4</formula>
    </cfRule>
  </conditionalFormatting>
  <conditionalFormatting sqref="G113">
    <cfRule type="expression" dxfId="377" priority="107">
      <formula>kvartal &lt; 4</formula>
    </cfRule>
  </conditionalFormatting>
  <conditionalFormatting sqref="F121:G121">
    <cfRule type="expression" dxfId="376" priority="106">
      <formula>kvartal &lt; 4</formula>
    </cfRule>
  </conditionalFormatting>
  <conditionalFormatting sqref="J113:K113">
    <cfRule type="expression" dxfId="375" priority="82">
      <formula>kvartal &lt; 4</formula>
    </cfRule>
  </conditionalFormatting>
  <conditionalFormatting sqref="J121:K121">
    <cfRule type="expression" dxfId="374" priority="81">
      <formula>kvartal &lt; 4</formula>
    </cfRule>
  </conditionalFormatting>
  <conditionalFormatting sqref="A23:A25">
    <cfRule type="expression" dxfId="373" priority="50">
      <formula>kvartal &lt; 4</formula>
    </cfRule>
  </conditionalFormatting>
  <conditionalFormatting sqref="A29:A31">
    <cfRule type="expression" dxfId="372" priority="49">
      <formula>kvartal &lt; 4</formula>
    </cfRule>
  </conditionalFormatting>
  <conditionalFormatting sqref="A48:A50">
    <cfRule type="expression" dxfId="371" priority="48">
      <formula>kvartal &lt; 4</formula>
    </cfRule>
  </conditionalFormatting>
  <conditionalFormatting sqref="A67:A72">
    <cfRule type="expression" dxfId="370" priority="47">
      <formula>kvartal &lt; 4</formula>
    </cfRule>
  </conditionalFormatting>
  <conditionalFormatting sqref="A113">
    <cfRule type="expression" dxfId="369" priority="46">
      <formula>kvartal &lt; 4</formula>
    </cfRule>
  </conditionalFormatting>
  <conditionalFormatting sqref="A121">
    <cfRule type="expression" dxfId="368" priority="45">
      <formula>kvartal &lt; 4</formula>
    </cfRule>
  </conditionalFormatting>
  <conditionalFormatting sqref="A26">
    <cfRule type="expression" dxfId="367" priority="44">
      <formula>kvartal &lt; 4</formula>
    </cfRule>
  </conditionalFormatting>
  <conditionalFormatting sqref="A78:A83">
    <cfRule type="expression" dxfId="366" priority="43">
      <formula>kvartal &lt; 4</formula>
    </cfRule>
  </conditionalFormatting>
  <conditionalFormatting sqref="A88:A93">
    <cfRule type="expression" dxfId="365" priority="42">
      <formula>kvartal &lt; 4</formula>
    </cfRule>
  </conditionalFormatting>
  <conditionalFormatting sqref="A99:A104">
    <cfRule type="expression" dxfId="364" priority="41">
      <formula>kvartal &lt; 4</formula>
    </cfRule>
  </conditionalFormatting>
  <conditionalFormatting sqref="B67">
    <cfRule type="expression" dxfId="363" priority="40">
      <formula>kvartal &lt; 4</formula>
    </cfRule>
  </conditionalFormatting>
  <conditionalFormatting sqref="C67">
    <cfRule type="expression" dxfId="362" priority="39">
      <formula>kvartal &lt; 4</formula>
    </cfRule>
  </conditionalFormatting>
  <conditionalFormatting sqref="B70">
    <cfRule type="expression" dxfId="361" priority="38">
      <formula>kvartal &lt; 4</formula>
    </cfRule>
  </conditionalFormatting>
  <conditionalFormatting sqref="C70">
    <cfRule type="expression" dxfId="360" priority="37">
      <formula>kvartal &lt; 4</formula>
    </cfRule>
  </conditionalFormatting>
  <conditionalFormatting sqref="F68:G69">
    <cfRule type="expression" dxfId="359" priority="36">
      <formula>kvartal &lt; 4</formula>
    </cfRule>
  </conditionalFormatting>
  <conditionalFormatting sqref="F71:G72">
    <cfRule type="expression" dxfId="358" priority="35">
      <formula>kvartal &lt; 4</formula>
    </cfRule>
  </conditionalFormatting>
  <conditionalFormatting sqref="F67:G67">
    <cfRule type="expression" dxfId="357" priority="34">
      <formula>kvartal &lt; 4</formula>
    </cfRule>
  </conditionalFormatting>
  <conditionalFormatting sqref="F70">
    <cfRule type="expression" dxfId="356" priority="33">
      <formula>kvartal &lt; 4</formula>
    </cfRule>
  </conditionalFormatting>
  <conditionalFormatting sqref="G70">
    <cfRule type="expression" dxfId="355" priority="32">
      <formula>kvartal &lt; 4</formula>
    </cfRule>
  </conditionalFormatting>
  <conditionalFormatting sqref="J67:K72">
    <cfRule type="expression" dxfId="354" priority="31">
      <formula>kvartal &lt; 4</formula>
    </cfRule>
  </conditionalFormatting>
  <conditionalFormatting sqref="B78">
    <cfRule type="expression" dxfId="353" priority="30">
      <formula>kvartal &lt; 4</formula>
    </cfRule>
  </conditionalFormatting>
  <conditionalFormatting sqref="C78">
    <cfRule type="expression" dxfId="352" priority="29">
      <formula>kvartal &lt; 4</formula>
    </cfRule>
  </conditionalFormatting>
  <conditionalFormatting sqref="B81">
    <cfRule type="expression" dxfId="351" priority="28">
      <formula>kvartal &lt; 4</formula>
    </cfRule>
  </conditionalFormatting>
  <conditionalFormatting sqref="C81">
    <cfRule type="expression" dxfId="350" priority="27">
      <formula>kvartal &lt; 4</formula>
    </cfRule>
  </conditionalFormatting>
  <conditionalFormatting sqref="F79:G80">
    <cfRule type="expression" dxfId="349" priority="26">
      <formula>kvartal &lt; 4</formula>
    </cfRule>
  </conditionalFormatting>
  <conditionalFormatting sqref="F82:G83">
    <cfRule type="expression" dxfId="348" priority="25">
      <formula>kvartal &lt; 4</formula>
    </cfRule>
  </conditionalFormatting>
  <conditionalFormatting sqref="F78:G78">
    <cfRule type="expression" dxfId="347" priority="24">
      <formula>kvartal &lt; 4</formula>
    </cfRule>
  </conditionalFormatting>
  <conditionalFormatting sqref="F81">
    <cfRule type="expression" dxfId="346" priority="23">
      <formula>kvartal &lt; 4</formula>
    </cfRule>
  </conditionalFormatting>
  <conditionalFormatting sqref="G81">
    <cfRule type="expression" dxfId="345" priority="22">
      <formula>kvartal &lt; 4</formula>
    </cfRule>
  </conditionalFormatting>
  <conditionalFormatting sqref="J78:K83">
    <cfRule type="expression" dxfId="344" priority="21">
      <formula>kvartal &lt; 4</formula>
    </cfRule>
  </conditionalFormatting>
  <conditionalFormatting sqref="B88">
    <cfRule type="expression" dxfId="343" priority="20">
      <formula>kvartal &lt; 4</formula>
    </cfRule>
  </conditionalFormatting>
  <conditionalFormatting sqref="C88">
    <cfRule type="expression" dxfId="342" priority="19">
      <formula>kvartal &lt; 4</formula>
    </cfRule>
  </conditionalFormatting>
  <conditionalFormatting sqref="B91">
    <cfRule type="expression" dxfId="341" priority="18">
      <formula>kvartal &lt; 4</formula>
    </cfRule>
  </conditionalFormatting>
  <conditionalFormatting sqref="C91">
    <cfRule type="expression" dxfId="340" priority="17">
      <formula>kvartal &lt; 4</formula>
    </cfRule>
  </conditionalFormatting>
  <conditionalFormatting sqref="F89:G90">
    <cfRule type="expression" dxfId="339" priority="16">
      <formula>kvartal &lt; 4</formula>
    </cfRule>
  </conditionalFormatting>
  <conditionalFormatting sqref="F92:G93">
    <cfRule type="expression" dxfId="338" priority="15">
      <formula>kvartal &lt; 4</formula>
    </cfRule>
  </conditionalFormatting>
  <conditionalFormatting sqref="F88:G88">
    <cfRule type="expression" dxfId="337" priority="14">
      <formula>kvartal &lt; 4</formula>
    </cfRule>
  </conditionalFormatting>
  <conditionalFormatting sqref="F91">
    <cfRule type="expression" dxfId="336" priority="13">
      <formula>kvartal &lt; 4</formula>
    </cfRule>
  </conditionalFormatting>
  <conditionalFormatting sqref="G91">
    <cfRule type="expression" dxfId="335" priority="12">
      <formula>kvartal &lt; 4</formula>
    </cfRule>
  </conditionalFormatting>
  <conditionalFormatting sqref="J88:K93">
    <cfRule type="expression" dxfId="334" priority="11">
      <formula>kvartal &lt; 4</formula>
    </cfRule>
  </conditionalFormatting>
  <conditionalFormatting sqref="B99">
    <cfRule type="expression" dxfId="333" priority="10">
      <formula>kvartal &lt; 4</formula>
    </cfRule>
  </conditionalFormatting>
  <conditionalFormatting sqref="C99">
    <cfRule type="expression" dxfId="332" priority="9">
      <formula>kvartal &lt; 4</formula>
    </cfRule>
  </conditionalFormatting>
  <conditionalFormatting sqref="B102">
    <cfRule type="expression" dxfId="331" priority="8">
      <formula>kvartal &lt; 4</formula>
    </cfRule>
  </conditionalFormatting>
  <conditionalFormatting sqref="C102">
    <cfRule type="expression" dxfId="330" priority="7">
      <formula>kvartal &lt; 4</formula>
    </cfRule>
  </conditionalFormatting>
  <conditionalFormatting sqref="F100:G101">
    <cfRule type="expression" dxfId="329" priority="6">
      <formula>kvartal &lt; 4</formula>
    </cfRule>
  </conditionalFormatting>
  <conditionalFormatting sqref="F103:G104">
    <cfRule type="expression" dxfId="328" priority="5">
      <formula>kvartal &lt; 4</formula>
    </cfRule>
  </conditionalFormatting>
  <conditionalFormatting sqref="F99:G99">
    <cfRule type="expression" dxfId="327" priority="4">
      <formula>kvartal &lt; 4</formula>
    </cfRule>
  </conditionalFormatting>
  <conditionalFormatting sqref="F102">
    <cfRule type="expression" dxfId="326" priority="3">
      <formula>kvartal &lt; 4</formula>
    </cfRule>
  </conditionalFormatting>
  <conditionalFormatting sqref="G102">
    <cfRule type="expression" dxfId="325" priority="2">
      <formula>kvartal &lt; 4</formula>
    </cfRule>
  </conditionalFormatting>
  <conditionalFormatting sqref="J99:K104">
    <cfRule type="expression" dxfId="324" priority="1">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147</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v>185363.49223999999</v>
      </c>
      <c r="C7" s="281">
        <v>194147.79297000001</v>
      </c>
      <c r="D7" s="333">
        <f>IF(B7=0, "    ---- ", IF(ABS(ROUND(100/B7*C7-100,1))&lt;999,ROUND(100/B7*C7-100,1),IF(ROUND(100/B7*C7-100,1)&gt;999,999,-999)))</f>
        <v>4.7</v>
      </c>
      <c r="E7" s="11">
        <f>IFERROR(100/'Skjema total MA'!C7*C7,0)</f>
        <v>11.552054299436081</v>
      </c>
      <c r="F7" s="280">
        <v>37491.259469999997</v>
      </c>
      <c r="G7" s="281">
        <v>57668.293769999997</v>
      </c>
      <c r="H7" s="333">
        <f>IF(F7=0, "    ---- ", IF(ABS(ROUND(100/F7*G7-100,1))&lt;999,ROUND(100/F7*G7-100,1),IF(ROUND(100/F7*G7-100,1)&gt;999,999,-999)))</f>
        <v>53.8</v>
      </c>
      <c r="I7" s="11">
        <f>IFERROR(100/'Skjema total MA'!F7*G7,0)</f>
        <v>2.4609396848035372</v>
      </c>
      <c r="J7" s="282">
        <f t="shared" ref="J7:K12" si="0">SUM(B7,F7)</f>
        <v>222854.75170999998</v>
      </c>
      <c r="K7" s="283">
        <f t="shared" si="0"/>
        <v>251816.08674</v>
      </c>
      <c r="L7" s="595">
        <f>IF(J7=0, "    ---- ", IF(ABS(ROUND(100/J7*K7-100,1))&lt;999,ROUND(100/J7*K7-100,1),IF(ROUND(100/J7*K7-100,1)&gt;999,999,-999)))</f>
        <v>13</v>
      </c>
      <c r="M7" s="11">
        <f>IFERROR(100/'Skjema total MA'!I7*K7,0)</f>
        <v>6.2578879877612881</v>
      </c>
    </row>
    <row r="8" spans="1:15" ht="15.75" x14ac:dyDescent="0.2">
      <c r="A8" s="21" t="s">
        <v>26</v>
      </c>
      <c r="B8" s="258">
        <v>161653.66699999999</v>
      </c>
      <c r="C8" s="259">
        <v>171244</v>
      </c>
      <c r="D8" s="164">
        <f t="shared" ref="D8:D10" si="1">IF(B8=0, "    ---- ", IF(ABS(ROUND(100/B8*C8-100,1))&lt;999,ROUND(100/B8*C8-100,1),IF(ROUND(100/B8*C8-100,1)&gt;999,999,-999)))</f>
        <v>5.9</v>
      </c>
      <c r="E8" s="27">
        <f>IFERROR(100/'Skjema total MA'!C8*C8,0)</f>
        <v>17.442594480341057</v>
      </c>
      <c r="F8" s="629"/>
      <c r="G8" s="630"/>
      <c r="H8" s="164"/>
      <c r="I8" s="27">
        <f>IFERROR(100/'Skjema total MA'!F8*G8,0)</f>
        <v>0</v>
      </c>
      <c r="J8" s="210">
        <f t="shared" si="0"/>
        <v>161653.66699999999</v>
      </c>
      <c r="K8" s="264">
        <f t="shared" si="0"/>
        <v>171244</v>
      </c>
      <c r="L8" s="231">
        <f t="shared" ref="L8:L12" si="2">IF(J8=0, "    ---- ", IF(ABS(ROUND(100/J8*K8-100,1))&lt;999,ROUND(100/J8*K8-100,1),IF(ROUND(100/J8*K8-100,1)&gt;999,999,-999)))</f>
        <v>5.9</v>
      </c>
      <c r="M8" s="27">
        <f>IFERROR(100/'Skjema total MA'!I8*K8,0)</f>
        <v>17.442594480341057</v>
      </c>
    </row>
    <row r="9" spans="1:15" ht="15.75" x14ac:dyDescent="0.2">
      <c r="A9" s="21" t="s">
        <v>25</v>
      </c>
      <c r="B9" s="258">
        <v>22664.638999999999</v>
      </c>
      <c r="C9" s="259">
        <v>22175</v>
      </c>
      <c r="D9" s="164">
        <f t="shared" si="1"/>
        <v>-2.2000000000000002</v>
      </c>
      <c r="E9" s="27">
        <f>IFERROR(100/'Skjema total MA'!C9*C9,0)</f>
        <v>4.2960028457774069</v>
      </c>
      <c r="F9" s="629"/>
      <c r="G9" s="630"/>
      <c r="H9" s="164"/>
      <c r="I9" s="27">
        <f>IFERROR(100/'Skjema total MA'!F9*G9,0)</f>
        <v>0</v>
      </c>
      <c r="J9" s="210">
        <f t="shared" si="0"/>
        <v>22664.638999999999</v>
      </c>
      <c r="K9" s="264">
        <f t="shared" si="0"/>
        <v>22175</v>
      </c>
      <c r="L9" s="231">
        <f t="shared" si="2"/>
        <v>-2.2000000000000002</v>
      </c>
      <c r="M9" s="27">
        <f>IFERROR(100/'Skjema total MA'!I9*K9,0)</f>
        <v>4.2960028457774069</v>
      </c>
    </row>
    <row r="10" spans="1:15" ht="15.75" x14ac:dyDescent="0.2">
      <c r="A10" s="13" t="s">
        <v>370</v>
      </c>
      <c r="B10" s="284">
        <v>961117.37974999996</v>
      </c>
      <c r="C10" s="285">
        <v>945451.23621</v>
      </c>
      <c r="D10" s="169">
        <f t="shared" si="1"/>
        <v>-1.6</v>
      </c>
      <c r="E10" s="11">
        <f>IFERROR(100/'Skjema total MA'!C10*C10,0)</f>
        <v>3.9878807063078741</v>
      </c>
      <c r="F10" s="284">
        <v>1622522.0080500001</v>
      </c>
      <c r="G10" s="285">
        <v>1877241.4046199999</v>
      </c>
      <c r="H10" s="169">
        <f t="shared" ref="H10:H12" si="3">IF(F10=0, "    ---- ", IF(ABS(ROUND(100/F10*G10-100,1))&lt;999,ROUND(100/F10*G10-100,1),IF(ROUND(100/F10*G10-100,1)&gt;999,999,-999)))</f>
        <v>15.7</v>
      </c>
      <c r="I10" s="11">
        <f>IFERROR(100/'Skjema total MA'!F10*G10,0)</f>
        <v>5.2674653836593857</v>
      </c>
      <c r="J10" s="282">
        <f t="shared" si="0"/>
        <v>2583639.3878000001</v>
      </c>
      <c r="K10" s="283">
        <f t="shared" si="0"/>
        <v>2822692.6408299999</v>
      </c>
      <c r="L10" s="596">
        <f t="shared" si="2"/>
        <v>9.3000000000000007</v>
      </c>
      <c r="M10" s="11">
        <f>IFERROR(100/'Skjema total MA'!I10*K10,0)</f>
        <v>4.7562891385811863</v>
      </c>
    </row>
    <row r="11" spans="1:15" s="43" customFormat="1" ht="15.75" x14ac:dyDescent="0.2">
      <c r="A11" s="13" t="s">
        <v>371</v>
      </c>
      <c r="B11" s="284"/>
      <c r="C11" s="285"/>
      <c r="D11" s="164"/>
      <c r="E11" s="27"/>
      <c r="F11" s="284">
        <v>3732.46866</v>
      </c>
      <c r="G11" s="285">
        <v>5432.10149</v>
      </c>
      <c r="H11" s="164">
        <f t="shared" si="3"/>
        <v>45.5</v>
      </c>
      <c r="I11" s="27">
        <f>IFERROR(100/'Skjema total MA'!F11*G11,0)</f>
        <v>4.6788074255976646</v>
      </c>
      <c r="J11" s="282">
        <f t="shared" si="0"/>
        <v>3732.46866</v>
      </c>
      <c r="K11" s="283">
        <f t="shared" si="0"/>
        <v>5432.10149</v>
      </c>
      <c r="L11" s="231">
        <f t="shared" si="2"/>
        <v>45.5</v>
      </c>
      <c r="M11" s="27">
        <f>IFERROR(100/'Skjema total MA'!I11*K11,0)</f>
        <v>4.4634766357092017</v>
      </c>
      <c r="N11" s="141"/>
      <c r="O11" s="146"/>
    </row>
    <row r="12" spans="1:15" s="43" customFormat="1" ht="15.75" x14ac:dyDescent="0.2">
      <c r="A12" s="41" t="s">
        <v>372</v>
      </c>
      <c r="B12" s="286"/>
      <c r="C12" s="287"/>
      <c r="D12" s="165"/>
      <c r="E12" s="22"/>
      <c r="F12" s="286">
        <v>682.23297000000002</v>
      </c>
      <c r="G12" s="287">
        <v>1361.50954</v>
      </c>
      <c r="H12" s="165">
        <f t="shared" si="3"/>
        <v>99.6</v>
      </c>
      <c r="I12" s="22">
        <f>IFERROR(100/'Skjema total MA'!F12*G12,0)</f>
        <v>2.7874530765376866</v>
      </c>
      <c r="J12" s="288">
        <f t="shared" si="0"/>
        <v>682.23297000000002</v>
      </c>
      <c r="K12" s="289">
        <f t="shared" si="0"/>
        <v>1361.50954</v>
      </c>
      <c r="L12" s="232">
        <f t="shared" si="2"/>
        <v>99.6</v>
      </c>
      <c r="M12" s="22">
        <f>IFERROR(100/'Skjema total MA'!I12*K12,0)</f>
        <v>2.7456867122358233</v>
      </c>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v>106428.52695</v>
      </c>
      <c r="C22" s="291">
        <v>121857.22261</v>
      </c>
      <c r="D22" s="333">
        <f t="shared" ref="D22:D33" si="4">IF(B22=0, "    ---- ", IF(ABS(ROUND(100/B22*C22-100,1))&lt;999,ROUND(100/B22*C22-100,1),IF(ROUND(100/B22*C22-100,1)&gt;999,999,-999)))</f>
        <v>14.5</v>
      </c>
      <c r="E22" s="11">
        <f>IFERROR(100/'Skjema total MA'!C22*C22,0)</f>
        <v>24.96750761587473</v>
      </c>
      <c r="F22" s="292">
        <v>5570.3757400000004</v>
      </c>
      <c r="G22" s="291">
        <v>4593.2517399999997</v>
      </c>
      <c r="H22" s="333">
        <f t="shared" ref="H22:H33" si="5">IF(F22=0, "    ---- ", IF(ABS(ROUND(100/F22*G22-100,1))&lt;999,ROUND(100/F22*G22-100,1),IF(ROUND(100/F22*G22-100,1)&gt;999,999,-999)))</f>
        <v>-17.5</v>
      </c>
      <c r="I22" s="11">
        <f>IFERROR(100/'Skjema total MA'!F22*G22,0)</f>
        <v>4.8021094076159754</v>
      </c>
      <c r="J22" s="290">
        <f t="shared" ref="J22:K33" si="6">SUM(B22,F22)</f>
        <v>111998.90269</v>
      </c>
      <c r="K22" s="290">
        <f t="shared" si="6"/>
        <v>126450.47435</v>
      </c>
      <c r="L22" s="595">
        <f t="shared" ref="L22:L33" si="7">IF(J22=0, "    ---- ", IF(ABS(ROUND(100/J22*K22-100,1))&lt;999,ROUND(100/J22*K22-100,1),IF(ROUND(100/J22*K22-100,1)&gt;999,999,-999)))</f>
        <v>12.9</v>
      </c>
      <c r="M22" s="24">
        <f>IFERROR(100/'Skjema total MA'!I22*K22,0)</f>
        <v>21.663089916232099</v>
      </c>
    </row>
    <row r="23" spans="1:15" ht="15.75" x14ac:dyDescent="0.2">
      <c r="A23" s="631" t="s">
        <v>373</v>
      </c>
      <c r="B23" s="629" t="s">
        <v>369</v>
      </c>
      <c r="C23" s="629" t="s">
        <v>369</v>
      </c>
      <c r="D23" s="164"/>
      <c r="E23" s="601"/>
      <c r="F23" s="629"/>
      <c r="G23" s="629"/>
      <c r="H23" s="164"/>
      <c r="I23" s="601"/>
      <c r="J23" s="629"/>
      <c r="K23" s="629"/>
      <c r="L23" s="164"/>
      <c r="M23" s="23"/>
    </row>
    <row r="24" spans="1:15" ht="15.75" x14ac:dyDescent="0.2">
      <c r="A24" s="631" t="s">
        <v>374</v>
      </c>
      <c r="B24" s="629" t="s">
        <v>369</v>
      </c>
      <c r="C24" s="629" t="s">
        <v>369</v>
      </c>
      <c r="D24" s="164"/>
      <c r="E24" s="601"/>
      <c r="F24" s="629"/>
      <c r="G24" s="629"/>
      <c r="H24" s="164"/>
      <c r="I24" s="601"/>
      <c r="J24" s="629"/>
      <c r="K24" s="629"/>
      <c r="L24" s="164"/>
      <c r="M24" s="23"/>
    </row>
    <row r="25" spans="1:15" ht="15.75" x14ac:dyDescent="0.2">
      <c r="A25" s="631" t="s">
        <v>375</v>
      </c>
      <c r="B25" s="629" t="s">
        <v>369</v>
      </c>
      <c r="C25" s="629" t="s">
        <v>369</v>
      </c>
      <c r="D25" s="164"/>
      <c r="E25" s="601"/>
      <c r="F25" s="629"/>
      <c r="G25" s="629"/>
      <c r="H25" s="164"/>
      <c r="I25" s="601"/>
      <c r="J25" s="629"/>
      <c r="K25" s="629"/>
      <c r="L25" s="164"/>
      <c r="M25" s="23"/>
    </row>
    <row r="26" spans="1:15" x14ac:dyDescent="0.2">
      <c r="A26" s="631" t="s">
        <v>11</v>
      </c>
      <c r="B26" s="629" t="s">
        <v>369</v>
      </c>
      <c r="C26" s="629" t="s">
        <v>369</v>
      </c>
      <c r="D26" s="164"/>
      <c r="E26" s="601"/>
      <c r="F26" s="629"/>
      <c r="G26" s="629"/>
      <c r="H26" s="164"/>
      <c r="I26" s="601"/>
      <c r="J26" s="629"/>
      <c r="K26" s="629"/>
      <c r="L26" s="164"/>
      <c r="M26" s="23"/>
    </row>
    <row r="27" spans="1:15" ht="15.75" x14ac:dyDescent="0.2">
      <c r="A27" s="49" t="s">
        <v>274</v>
      </c>
      <c r="B27" s="44">
        <v>104903</v>
      </c>
      <c r="C27" s="264">
        <v>120474</v>
      </c>
      <c r="D27" s="164">
        <f t="shared" si="4"/>
        <v>14.8</v>
      </c>
      <c r="E27" s="27">
        <f>IFERROR(100/'Skjema total MA'!C27*C27,0)</f>
        <v>17.997152846839501</v>
      </c>
      <c r="F27" s="210"/>
      <c r="G27" s="264"/>
      <c r="H27" s="164"/>
      <c r="I27" s="27"/>
      <c r="J27" s="44">
        <f t="shared" si="6"/>
        <v>104903</v>
      </c>
      <c r="K27" s="44">
        <f t="shared" si="6"/>
        <v>120474</v>
      </c>
      <c r="L27" s="231">
        <f t="shared" si="7"/>
        <v>14.8</v>
      </c>
      <c r="M27" s="23">
        <f>IFERROR(100/'Skjema total MA'!I27*K27,0)</f>
        <v>17.997152846839501</v>
      </c>
    </row>
    <row r="28" spans="1:15" s="3" customFormat="1" ht="15.75" x14ac:dyDescent="0.2">
      <c r="A28" s="13" t="s">
        <v>370</v>
      </c>
      <c r="B28" s="212">
        <v>4835130.0911699999</v>
      </c>
      <c r="C28" s="283">
        <v>4972354.6455499995</v>
      </c>
      <c r="D28" s="169">
        <f t="shared" si="4"/>
        <v>2.8</v>
      </c>
      <c r="E28" s="11">
        <f>IFERROR(100/'Skjema total MA'!C28*C28,0)</f>
        <v>9.760023981194351</v>
      </c>
      <c r="F28" s="282">
        <v>1899630.55847</v>
      </c>
      <c r="G28" s="283">
        <v>1959278.48792</v>
      </c>
      <c r="H28" s="169">
        <f t="shared" si="5"/>
        <v>3.1</v>
      </c>
      <c r="I28" s="11">
        <f>IFERROR(100/'Skjema total MA'!F28*G28,0)</f>
        <v>10.066691937076238</v>
      </c>
      <c r="J28" s="212">
        <f t="shared" si="6"/>
        <v>6734760.6496399995</v>
      </c>
      <c r="K28" s="212">
        <f t="shared" si="6"/>
        <v>6931633.1334699998</v>
      </c>
      <c r="L28" s="596">
        <f t="shared" si="7"/>
        <v>2.9</v>
      </c>
      <c r="M28" s="24">
        <f>IFERROR(100/'Skjema total MA'!I28*K28,0)</f>
        <v>9.8447952944574286</v>
      </c>
      <c r="N28" s="146"/>
      <c r="O28" s="146"/>
    </row>
    <row r="29" spans="1:15" s="3" customFormat="1" ht="15.75" x14ac:dyDescent="0.2">
      <c r="A29" s="631" t="s">
        <v>373</v>
      </c>
      <c r="B29" s="629" t="s">
        <v>369</v>
      </c>
      <c r="C29" s="629" t="s">
        <v>369</v>
      </c>
      <c r="D29" s="164"/>
      <c r="E29" s="601"/>
      <c r="F29" s="629"/>
      <c r="G29" s="629"/>
      <c r="H29" s="164"/>
      <c r="I29" s="601"/>
      <c r="J29" s="629"/>
      <c r="K29" s="629"/>
      <c r="L29" s="164"/>
      <c r="M29" s="23"/>
      <c r="N29" s="146"/>
      <c r="O29" s="146"/>
    </row>
    <row r="30" spans="1:15" s="3" customFormat="1" ht="15.75" x14ac:dyDescent="0.2">
      <c r="A30" s="631" t="s">
        <v>374</v>
      </c>
      <c r="B30" s="629" t="s">
        <v>369</v>
      </c>
      <c r="C30" s="629" t="s">
        <v>369</v>
      </c>
      <c r="D30" s="164"/>
      <c r="E30" s="601"/>
      <c r="F30" s="629"/>
      <c r="G30" s="629"/>
      <c r="H30" s="164"/>
      <c r="I30" s="601"/>
      <c r="J30" s="629"/>
      <c r="K30" s="629"/>
      <c r="L30" s="164"/>
      <c r="M30" s="23"/>
      <c r="N30" s="146"/>
      <c r="O30" s="146"/>
    </row>
    <row r="31" spans="1:15" ht="15.75" x14ac:dyDescent="0.2">
      <c r="A31" s="631" t="s">
        <v>375</v>
      </c>
      <c r="B31" s="629" t="s">
        <v>369</v>
      </c>
      <c r="C31" s="629" t="s">
        <v>369</v>
      </c>
      <c r="D31" s="164"/>
      <c r="E31" s="601"/>
      <c r="F31" s="629"/>
      <c r="G31" s="629"/>
      <c r="H31" s="164"/>
      <c r="I31" s="601"/>
      <c r="J31" s="629"/>
      <c r="K31" s="629"/>
      <c r="L31" s="164"/>
      <c r="M31" s="23"/>
    </row>
    <row r="32" spans="1:15" ht="15.75" x14ac:dyDescent="0.2">
      <c r="A32" s="13" t="s">
        <v>371</v>
      </c>
      <c r="B32" s="212"/>
      <c r="C32" s="283"/>
      <c r="D32" s="169"/>
      <c r="E32" s="11"/>
      <c r="F32" s="282">
        <v>3523.8852900000002</v>
      </c>
      <c r="G32" s="283">
        <v>3117.241</v>
      </c>
      <c r="H32" s="169">
        <f t="shared" si="5"/>
        <v>-11.5</v>
      </c>
      <c r="I32" s="11">
        <f>IFERROR(100/'Skjema total MA'!F32*G32,0)</f>
        <v>87.205217712843151</v>
      </c>
      <c r="J32" s="212">
        <f t="shared" si="6"/>
        <v>3523.8852900000002</v>
      </c>
      <c r="K32" s="212">
        <f t="shared" si="6"/>
        <v>3117.241</v>
      </c>
      <c r="L32" s="596">
        <f t="shared" si="7"/>
        <v>-11.5</v>
      </c>
      <c r="M32" s="24">
        <f>IFERROR(100/'Skjema total MA'!I32*K32,0)</f>
        <v>23.405861813017726</v>
      </c>
    </row>
    <row r="33" spans="1:15" ht="15.75" x14ac:dyDescent="0.2">
      <c r="A33" s="13" t="s">
        <v>372</v>
      </c>
      <c r="B33" s="212">
        <v>249.81959000000001</v>
      </c>
      <c r="C33" s="283">
        <v>0</v>
      </c>
      <c r="D33" s="169">
        <f t="shared" si="4"/>
        <v>-100</v>
      </c>
      <c r="E33" s="11">
        <f>IFERROR(100/'Skjema total MA'!C33*C33,0)</f>
        <v>0</v>
      </c>
      <c r="F33" s="282">
        <v>1162.48721</v>
      </c>
      <c r="G33" s="283">
        <v>444.80579</v>
      </c>
      <c r="H33" s="169">
        <f t="shared" si="5"/>
        <v>-61.7</v>
      </c>
      <c r="I33" s="11">
        <f>IFERROR(100/'Skjema total MA'!F33*G33,0)</f>
        <v>1.1110331707841277</v>
      </c>
      <c r="J33" s="212">
        <f t="shared" si="6"/>
        <v>1412.3068000000001</v>
      </c>
      <c r="K33" s="212">
        <f t="shared" si="6"/>
        <v>444.80579</v>
      </c>
      <c r="L33" s="596">
        <f t="shared" si="7"/>
        <v>-68.5</v>
      </c>
      <c r="M33" s="24">
        <f>IFERROR(100/'Skjema total MA'!I33*K33,0)</f>
        <v>2.4142504689285338</v>
      </c>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237247.66784000001</v>
      </c>
      <c r="C45" s="285">
        <f>SUM(C46:C47)</f>
        <v>230494.04885999998</v>
      </c>
      <c r="D45" s="595">
        <f t="shared" ref="D45:D55" si="8">IF(B45=0, "    ---- ", IF(ABS(ROUND(100/B45*C45-100,1))&lt;999,ROUND(100/B45*C45-100,1),IF(ROUND(100/B45*C45-100,1)&gt;999,999,-999)))</f>
        <v>-2.8</v>
      </c>
      <c r="E45" s="11">
        <f>IFERROR(100/'Skjema total MA'!C45*C45,0)</f>
        <v>10.391446374221543</v>
      </c>
      <c r="F45" s="143"/>
      <c r="G45" s="33"/>
      <c r="H45" s="157"/>
      <c r="I45" s="157"/>
      <c r="J45" s="37"/>
      <c r="K45" s="37"/>
      <c r="L45" s="157"/>
      <c r="M45" s="157"/>
      <c r="N45" s="146"/>
      <c r="O45" s="146"/>
    </row>
    <row r="46" spans="1:15" s="3" customFormat="1" ht="15.75" x14ac:dyDescent="0.2">
      <c r="A46" s="38" t="s">
        <v>379</v>
      </c>
      <c r="B46" s="258">
        <v>67992.308640000003</v>
      </c>
      <c r="C46" s="259">
        <v>64887.520210000002</v>
      </c>
      <c r="D46" s="231">
        <f t="shared" si="8"/>
        <v>-4.5999999999999996</v>
      </c>
      <c r="E46" s="27">
        <f>IFERROR(100/'Skjema total MA'!C46*C46,0)</f>
        <v>5.6245479940030734</v>
      </c>
      <c r="F46" s="143"/>
      <c r="G46" s="33"/>
      <c r="H46" s="143"/>
      <c r="I46" s="143"/>
      <c r="J46" s="33"/>
      <c r="K46" s="33"/>
      <c r="L46" s="157"/>
      <c r="M46" s="157"/>
      <c r="N46" s="146"/>
      <c r="O46" s="146"/>
    </row>
    <row r="47" spans="1:15" s="3" customFormat="1" ht="15.75" x14ac:dyDescent="0.2">
      <c r="A47" s="38" t="s">
        <v>380</v>
      </c>
      <c r="B47" s="44">
        <v>169255.35920000001</v>
      </c>
      <c r="C47" s="264">
        <v>165606.52864999999</v>
      </c>
      <c r="D47" s="231">
        <f>IF(B47=0, "    ---- ", IF(ABS(ROUND(100/B47*C47-100,1))&lt;999,ROUND(100/B47*C47-100,1),IF(ROUND(100/B47*C47-100,1)&gt;999,999,-999)))</f>
        <v>-2.2000000000000002</v>
      </c>
      <c r="E47" s="27">
        <f>IFERROR(100/'Skjema total MA'!C47*C47,0)</f>
        <v>15.557729561382112</v>
      </c>
      <c r="F47" s="143"/>
      <c r="G47" s="33"/>
      <c r="H47" s="143"/>
      <c r="I47" s="143"/>
      <c r="J47" s="37"/>
      <c r="K47" s="37"/>
      <c r="L47" s="157"/>
      <c r="M47" s="157"/>
      <c r="N47" s="146"/>
      <c r="O47" s="146"/>
    </row>
    <row r="48" spans="1:15" s="3" customFormat="1" x14ac:dyDescent="0.2">
      <c r="A48" s="631" t="s">
        <v>6</v>
      </c>
      <c r="B48" s="629" t="s">
        <v>369</v>
      </c>
      <c r="C48" s="630"/>
      <c r="D48" s="231"/>
      <c r="E48" s="23"/>
      <c r="F48" s="143"/>
      <c r="G48" s="33"/>
      <c r="H48" s="143"/>
      <c r="I48" s="143"/>
      <c r="J48" s="33"/>
      <c r="K48" s="33"/>
      <c r="L48" s="157"/>
      <c r="M48" s="157"/>
      <c r="N48" s="146"/>
      <c r="O48" s="146"/>
    </row>
    <row r="49" spans="1:15" s="3" customFormat="1" x14ac:dyDescent="0.2">
      <c r="A49" s="631" t="s">
        <v>7</v>
      </c>
      <c r="B49" s="629" t="s">
        <v>369</v>
      </c>
      <c r="C49" s="630"/>
      <c r="D49" s="231"/>
      <c r="E49" s="23"/>
      <c r="F49" s="143"/>
      <c r="G49" s="33"/>
      <c r="H49" s="143"/>
      <c r="I49" s="143"/>
      <c r="J49" s="33"/>
      <c r="K49" s="33"/>
      <c r="L49" s="157"/>
      <c r="M49" s="157"/>
      <c r="N49" s="146"/>
      <c r="O49" s="146"/>
    </row>
    <row r="50" spans="1:15" s="3" customFormat="1" x14ac:dyDescent="0.2">
      <c r="A50" s="631" t="s">
        <v>8</v>
      </c>
      <c r="B50" s="629" t="s">
        <v>369</v>
      </c>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f>SUM(B55:B56)</f>
        <v>1331.1479999999999</v>
      </c>
      <c r="C54" s="285">
        <f>SUM(C55:C56)</f>
        <v>0</v>
      </c>
      <c r="D54" s="596">
        <f t="shared" si="8"/>
        <v>-100</v>
      </c>
      <c r="E54" s="11">
        <f>IFERROR(100/'Skjema total MA'!C54*C54,0)</f>
        <v>0</v>
      </c>
      <c r="F54" s="143"/>
      <c r="G54" s="33"/>
      <c r="H54" s="143"/>
      <c r="I54" s="143"/>
      <c r="J54" s="33"/>
      <c r="K54" s="33"/>
      <c r="L54" s="157"/>
      <c r="M54" s="157"/>
      <c r="N54" s="146"/>
      <c r="O54" s="146"/>
    </row>
    <row r="55" spans="1:15" s="3" customFormat="1" ht="15.75" x14ac:dyDescent="0.2">
      <c r="A55" s="38" t="s">
        <v>379</v>
      </c>
      <c r="B55" s="258">
        <v>1331.1479999999999</v>
      </c>
      <c r="C55" s="259">
        <v>0</v>
      </c>
      <c r="D55" s="231">
        <f t="shared" si="8"/>
        <v>-100</v>
      </c>
      <c r="E55" s="27">
        <f>IFERROR(100/'Skjema total MA'!C55*C55,0)</f>
        <v>0</v>
      </c>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f>B65+B66+B73+B74</f>
        <v>280332.94824</v>
      </c>
      <c r="C64" s="336">
        <f>C65+C66+C73+C74</f>
        <v>236474.15793000002</v>
      </c>
      <c r="D64" s="333">
        <f t="shared" ref="D64:D109" si="9">IF(B64=0, "    ---- ", IF(ABS(ROUND(100/B64*C64-100,1))&lt;999,ROUND(100/B64*C64-100,1),IF(ROUND(100/B64*C64-100,1)&gt;999,999,-999)))</f>
        <v>-15.6</v>
      </c>
      <c r="E64" s="11">
        <f>IFERROR(100/'Skjema total MA'!C64*C64,0)</f>
        <v>5.6735254417434753</v>
      </c>
      <c r="F64" s="335">
        <f>F65+F66+F73+F74</f>
        <v>409513.24713999999</v>
      </c>
      <c r="G64" s="335">
        <f>G65+G66+G73+G74</f>
        <v>635202.89859999996</v>
      </c>
      <c r="H64" s="333">
        <f t="shared" ref="H64:H109" si="10">IF(F64=0, "    ---- ", IF(ABS(ROUND(100/F64*G64-100,1))&lt;999,ROUND(100/F64*G64-100,1),IF(ROUND(100/F64*G64-100,1)&gt;999,999,-999)))</f>
        <v>55.1</v>
      </c>
      <c r="I64" s="11">
        <f>IFERROR(100/'Skjema total MA'!F64*G64,0)</f>
        <v>9.7605618853836784</v>
      </c>
      <c r="J64" s="283">
        <f t="shared" ref="J64:K84" si="11">SUM(B64,F64)</f>
        <v>689846.19537999993</v>
      </c>
      <c r="K64" s="290">
        <f t="shared" si="11"/>
        <v>871677.05652999994</v>
      </c>
      <c r="L64" s="596">
        <f t="shared" ref="L64:L109" si="12">IF(J64=0, "    ---- ", IF(ABS(ROUND(100/J64*K64-100,1))&lt;999,ROUND(100/J64*K64-100,1),IF(ROUND(100/J64*K64-100,1)&gt;999,999,-999)))</f>
        <v>26.4</v>
      </c>
      <c r="M64" s="11">
        <f>IFERROR(100/'Skjema total MA'!I64*K64,0)</f>
        <v>8.1649197476909947</v>
      </c>
    </row>
    <row r="65" spans="1:15" x14ac:dyDescent="0.2">
      <c r="A65" s="21" t="s">
        <v>9</v>
      </c>
      <c r="B65" s="44">
        <v>218742.14395999999</v>
      </c>
      <c r="C65" s="143">
        <v>172157.86420000001</v>
      </c>
      <c r="D65" s="164">
        <f t="shared" si="9"/>
        <v>-21.3</v>
      </c>
      <c r="E65" s="27">
        <f>IFERROR(100/'Skjema total MA'!C65*C65,0)</f>
        <v>4.6985395647516954</v>
      </c>
      <c r="F65" s="210"/>
      <c r="G65" s="143"/>
      <c r="H65" s="164"/>
      <c r="I65" s="27"/>
      <c r="J65" s="264">
        <f t="shared" si="11"/>
        <v>218742.14395999999</v>
      </c>
      <c r="K65" s="44">
        <f t="shared" si="11"/>
        <v>172157.86420000001</v>
      </c>
      <c r="L65" s="231">
        <f t="shared" si="12"/>
        <v>-21.3</v>
      </c>
      <c r="M65" s="27">
        <f>IFERROR(100/'Skjema total MA'!I65*K65,0)</f>
        <v>4.6985395647516954</v>
      </c>
    </row>
    <row r="66" spans="1:15" x14ac:dyDescent="0.2">
      <c r="A66" s="21" t="s">
        <v>10</v>
      </c>
      <c r="B66" s="267">
        <v>13331.04328</v>
      </c>
      <c r="C66" s="268">
        <v>14648.90256</v>
      </c>
      <c r="D66" s="164">
        <f t="shared" si="9"/>
        <v>9.9</v>
      </c>
      <c r="E66" s="27">
        <f>IFERROR(100/'Skjema total MA'!C66*C66,0)</f>
        <v>15.688601466133965</v>
      </c>
      <c r="F66" s="267">
        <v>409513.24713999999</v>
      </c>
      <c r="G66" s="268">
        <v>598124.75020000001</v>
      </c>
      <c r="H66" s="164">
        <f t="shared" si="10"/>
        <v>46.1</v>
      </c>
      <c r="I66" s="27">
        <f>IFERROR(100/'Skjema total MA'!F66*G66,0)</f>
        <v>9.2745367143294288</v>
      </c>
      <c r="J66" s="264">
        <f t="shared" si="11"/>
        <v>422844.29041999998</v>
      </c>
      <c r="K66" s="44">
        <f t="shared" si="11"/>
        <v>612773.65275999997</v>
      </c>
      <c r="L66" s="231">
        <f t="shared" si="12"/>
        <v>44.9</v>
      </c>
      <c r="M66" s="27">
        <f>IFERROR(100/'Skjema total MA'!I66*K66,0)</f>
        <v>9.366076909739073</v>
      </c>
    </row>
    <row r="67" spans="1:15" ht="15.75" x14ac:dyDescent="0.2">
      <c r="A67" s="631" t="s">
        <v>383</v>
      </c>
      <c r="B67" s="629" t="s">
        <v>369</v>
      </c>
      <c r="C67" s="629" t="s">
        <v>369</v>
      </c>
      <c r="D67" s="164"/>
      <c r="E67" s="601"/>
      <c r="F67" s="629"/>
      <c r="G67" s="629"/>
      <c r="H67" s="164"/>
      <c r="I67" s="601"/>
      <c r="J67" s="629"/>
      <c r="K67" s="629"/>
      <c r="L67" s="164"/>
      <c r="M67" s="23"/>
    </row>
    <row r="68" spans="1:15" x14ac:dyDescent="0.2">
      <c r="A68" s="631" t="s">
        <v>12</v>
      </c>
      <c r="B68" s="639"/>
      <c r="C68" s="640"/>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t="s">
        <v>369</v>
      </c>
      <c r="C70" s="629" t="s">
        <v>369</v>
      </c>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v>48259.760999999999</v>
      </c>
      <c r="C73" s="143">
        <v>9210.8428299999996</v>
      </c>
      <c r="D73" s="164">
        <f t="shared" si="9"/>
        <v>-80.900000000000006</v>
      </c>
      <c r="E73" s="27">
        <f>IFERROR(100/'Skjema total MA'!C73*C73,0)</f>
        <v>35.54615309437979</v>
      </c>
      <c r="F73" s="210">
        <v>0</v>
      </c>
      <c r="G73" s="143">
        <v>37078.148399999998</v>
      </c>
      <c r="H73" s="164" t="str">
        <f t="shared" si="10"/>
        <v xml:space="preserve">    ---- </v>
      </c>
      <c r="I73" s="27">
        <f>IFERROR(100/'Skjema total MA'!F73*G73,0)</f>
        <v>63.116833847586449</v>
      </c>
      <c r="J73" s="264">
        <f t="shared" si="11"/>
        <v>48259.760999999999</v>
      </c>
      <c r="K73" s="44">
        <f t="shared" si="11"/>
        <v>46288.99123</v>
      </c>
      <c r="L73" s="231">
        <f t="shared" si="12"/>
        <v>-4.0999999999999996</v>
      </c>
      <c r="M73" s="27">
        <f>IFERROR(100/'Skjema total MA'!I73*K73,0)</f>
        <v>54.677886840649762</v>
      </c>
      <c r="N73" s="146"/>
      <c r="O73" s="146"/>
    </row>
    <row r="74" spans="1:15" s="3" customFormat="1" x14ac:dyDescent="0.2">
      <c r="A74" s="21" t="s">
        <v>354</v>
      </c>
      <c r="B74" s="210">
        <v>0</v>
      </c>
      <c r="C74" s="143">
        <v>40456.548340000001</v>
      </c>
      <c r="D74" s="164" t="str">
        <f t="shared" ref="D74" si="13">IF(B74=0, "    ---- ", IF(ABS(ROUND(100/B74*C74-100,1))&lt;999,ROUND(100/B74*C74-100,1),IF(ROUND(100/B74*C74-100,1)&gt;999,999,-999)))</f>
        <v xml:space="preserve">    ---- </v>
      </c>
      <c r="E74" s="27">
        <f>IFERROR(100/'Skjema total MA'!C75*C74,0)</f>
        <v>1.1144745426897815</v>
      </c>
      <c r="F74" s="210"/>
      <c r="G74" s="143"/>
      <c r="H74" s="164"/>
      <c r="I74" s="27"/>
      <c r="J74" s="264">
        <f t="shared" ref="J74" si="14">SUM(B74,F74)</f>
        <v>0</v>
      </c>
      <c r="K74" s="44">
        <f t="shared" ref="K74" si="15">SUM(C74,G74)</f>
        <v>40456.548340000001</v>
      </c>
      <c r="L74" s="231" t="str">
        <f t="shared" ref="L74" si="16">IF(J74=0, "    ---- ", IF(ABS(ROUND(100/J74*K74-100,1))&lt;999,ROUND(100/J74*K74-100,1),IF(ROUND(100/J74*K74-100,1)&gt;999,999,-999)))</f>
        <v xml:space="preserve">    ---- </v>
      </c>
      <c r="M74" s="27">
        <f>IFERROR(100/'Skjema total MA'!I75*K74,0)</f>
        <v>0.40151055166724225</v>
      </c>
      <c r="N74" s="146"/>
      <c r="O74" s="146"/>
    </row>
    <row r="75" spans="1:15" ht="15.75" x14ac:dyDescent="0.2">
      <c r="A75" s="21" t="s">
        <v>385</v>
      </c>
      <c r="B75" s="210">
        <f>B76+B77</f>
        <v>232073.18724</v>
      </c>
      <c r="C75" s="210">
        <f>C76+C77</f>
        <v>186806.76676</v>
      </c>
      <c r="D75" s="164">
        <f t="shared" si="9"/>
        <v>-19.5</v>
      </c>
      <c r="E75" s="27">
        <f>IFERROR(100/'Skjema total MA'!C75*C75,0)</f>
        <v>5.1460491440483498</v>
      </c>
      <c r="F75" s="210">
        <f>F76+F77</f>
        <v>407765.8934</v>
      </c>
      <c r="G75" s="210">
        <f>G76+G77</f>
        <v>596056.68411000003</v>
      </c>
      <c r="H75" s="164">
        <f t="shared" si="10"/>
        <v>46.2</v>
      </c>
      <c r="I75" s="27">
        <f>IFERROR(100/'Skjema total MA'!F75*G75,0)</f>
        <v>9.2469445875988896</v>
      </c>
      <c r="J75" s="264">
        <f t="shared" si="11"/>
        <v>639839.08064000006</v>
      </c>
      <c r="K75" s="44">
        <f t="shared" si="11"/>
        <v>782863.45087000006</v>
      </c>
      <c r="L75" s="231">
        <f t="shared" si="12"/>
        <v>22.4</v>
      </c>
      <c r="M75" s="27">
        <f>IFERROR(100/'Skjema total MA'!I75*K75,0)</f>
        <v>7.7695193716799098</v>
      </c>
    </row>
    <row r="76" spans="1:15" x14ac:dyDescent="0.2">
      <c r="A76" s="21" t="s">
        <v>9</v>
      </c>
      <c r="B76" s="210">
        <v>218742.14395999999</v>
      </c>
      <c r="C76" s="143">
        <v>172157.86420000001</v>
      </c>
      <c r="D76" s="164">
        <f t="shared" si="9"/>
        <v>-21.3</v>
      </c>
      <c r="E76" s="27">
        <f>IFERROR(100/'Skjema total MA'!C76*C76,0)</f>
        <v>4.866270169560484</v>
      </c>
      <c r="F76" s="210">
        <v>0</v>
      </c>
      <c r="G76" s="143">
        <v>0</v>
      </c>
      <c r="H76" s="164" t="str">
        <f t="shared" si="10"/>
        <v xml:space="preserve">    ---- </v>
      </c>
      <c r="I76" s="27">
        <f>IFERROR(100/'Skjema total MA'!F76*G76,0)</f>
        <v>0</v>
      </c>
      <c r="J76" s="264">
        <f t="shared" si="11"/>
        <v>218742.14395999999</v>
      </c>
      <c r="K76" s="44">
        <f t="shared" si="11"/>
        <v>172157.86420000001</v>
      </c>
      <c r="L76" s="231">
        <f t="shared" si="12"/>
        <v>-21.3</v>
      </c>
      <c r="M76" s="27">
        <f>IFERROR(100/'Skjema total MA'!I76*K76,0)</f>
        <v>4.866270169560484</v>
      </c>
    </row>
    <row r="77" spans="1:15" x14ac:dyDescent="0.2">
      <c r="A77" s="21" t="s">
        <v>10</v>
      </c>
      <c r="B77" s="267">
        <v>13331.04328</v>
      </c>
      <c r="C77" s="268">
        <v>14648.90256</v>
      </c>
      <c r="D77" s="164">
        <f t="shared" si="9"/>
        <v>9.9</v>
      </c>
      <c r="E77" s="27">
        <f>IFERROR(100/'Skjema total MA'!C77*C77,0)</f>
        <v>15.867163618488547</v>
      </c>
      <c r="F77" s="267">
        <v>407765.8934</v>
      </c>
      <c r="G77" s="268">
        <v>596056.68411000003</v>
      </c>
      <c r="H77" s="164">
        <f t="shared" si="10"/>
        <v>46.2</v>
      </c>
      <c r="I77" s="27">
        <f>IFERROR(100/'Skjema total MA'!F77*G77,0)</f>
        <v>9.2469445875988896</v>
      </c>
      <c r="J77" s="264">
        <f t="shared" si="11"/>
        <v>421096.93667999998</v>
      </c>
      <c r="K77" s="44">
        <f t="shared" si="11"/>
        <v>610705.58666999999</v>
      </c>
      <c r="L77" s="231">
        <f t="shared" si="12"/>
        <v>45</v>
      </c>
      <c r="M77" s="27">
        <f>IFERROR(100/'Skjema total MA'!I77*K77,0)</f>
        <v>9.3404233200986138</v>
      </c>
    </row>
    <row r="78" spans="1:15" ht="15.75" x14ac:dyDescent="0.2">
      <c r="A78" s="631" t="s">
        <v>383</v>
      </c>
      <c r="B78" s="629" t="s">
        <v>369</v>
      </c>
      <c r="C78" s="629" t="s">
        <v>369</v>
      </c>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t="s">
        <v>369</v>
      </c>
      <c r="C81" s="629" t="s">
        <v>369</v>
      </c>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v>1747.35374</v>
      </c>
      <c r="G84" s="143">
        <v>2068.0660899999998</v>
      </c>
      <c r="H84" s="164">
        <f t="shared" si="10"/>
        <v>18.399999999999999</v>
      </c>
      <c r="I84" s="27">
        <f>IFERROR(100/'Skjema total MA'!F84*G84,0)</f>
        <v>66.257579662525742</v>
      </c>
      <c r="J84" s="264">
        <f t="shared" si="11"/>
        <v>1747.35374</v>
      </c>
      <c r="K84" s="44">
        <f t="shared" si="11"/>
        <v>2068.0660899999998</v>
      </c>
      <c r="L84" s="231">
        <f t="shared" si="12"/>
        <v>18.399999999999999</v>
      </c>
      <c r="M84" s="27">
        <f>IFERROR(100/'Skjema total MA'!I84*K84,0)</f>
        <v>1.485303043176083</v>
      </c>
    </row>
    <row r="85" spans="1:13" ht="15.75" x14ac:dyDescent="0.2">
      <c r="A85" s="13" t="s">
        <v>370</v>
      </c>
      <c r="B85" s="336">
        <f>B86+B87+B94+B95</f>
        <v>10394878.052139999</v>
      </c>
      <c r="C85" s="336">
        <f>C86+C87+C94+C95</f>
        <v>11637868.138279973</v>
      </c>
      <c r="D85" s="169">
        <f t="shared" si="9"/>
        <v>12</v>
      </c>
      <c r="E85" s="11">
        <f>IFERROR(100/'Skjema total MA'!C85*C85,0)</f>
        <v>3.0928576806496584</v>
      </c>
      <c r="F85" s="335">
        <f>SUM(F86,F87,F94,F95)</f>
        <v>12931321.790480001</v>
      </c>
      <c r="G85" s="335">
        <f>SUM(G86,G87,G94,G95)</f>
        <v>17043792.100609999</v>
      </c>
      <c r="H85" s="169">
        <f t="shared" si="10"/>
        <v>31.8</v>
      </c>
      <c r="I85" s="11">
        <f>IFERROR(100/'Skjema total MA'!F85*G85,0)</f>
        <v>8.9974961877312953</v>
      </c>
      <c r="J85" s="283">
        <f t="shared" ref="J85:K109" si="17">SUM(B85,F85)</f>
        <v>23326199.84262</v>
      </c>
      <c r="K85" s="212">
        <f t="shared" si="17"/>
        <v>28681660.23888997</v>
      </c>
      <c r="L85" s="596">
        <f t="shared" si="12"/>
        <v>23</v>
      </c>
      <c r="M85" s="11">
        <f>IFERROR(100/'Skjema total MA'!I85*K85,0)</f>
        <v>5.0700269534630413</v>
      </c>
    </row>
    <row r="86" spans="1:13" x14ac:dyDescent="0.2">
      <c r="A86" s="21" t="s">
        <v>9</v>
      </c>
      <c r="B86" s="210">
        <v>9602492.9841399994</v>
      </c>
      <c r="C86" s="143">
        <v>10681467.624661099</v>
      </c>
      <c r="D86" s="164">
        <f t="shared" si="9"/>
        <v>11.2</v>
      </c>
      <c r="E86" s="27">
        <f>IFERROR(100/'Skjema total MA'!C86*C86,0)</f>
        <v>2.8779805259726445</v>
      </c>
      <c r="F86" s="210"/>
      <c r="G86" s="143"/>
      <c r="H86" s="164"/>
      <c r="I86" s="27"/>
      <c r="J86" s="264">
        <f t="shared" si="17"/>
        <v>9602492.9841399994</v>
      </c>
      <c r="K86" s="44">
        <f t="shared" si="17"/>
        <v>10681467.624661099</v>
      </c>
      <c r="L86" s="231">
        <f t="shared" si="12"/>
        <v>11.2</v>
      </c>
      <c r="M86" s="27">
        <f>IFERROR(100/'Skjema total MA'!I86*K86,0)</f>
        <v>2.8779805259726445</v>
      </c>
    </row>
    <row r="87" spans="1:13" x14ac:dyDescent="0.2">
      <c r="A87" s="21" t="s">
        <v>10</v>
      </c>
      <c r="B87" s="210">
        <v>753877</v>
      </c>
      <c r="C87" s="143">
        <v>815017.05125000002</v>
      </c>
      <c r="D87" s="164">
        <f t="shared" si="9"/>
        <v>8.1</v>
      </c>
      <c r="E87" s="27">
        <f>IFERROR(100/'Skjema total MA'!C87*C87,0)</f>
        <v>36.700357280012277</v>
      </c>
      <c r="F87" s="210">
        <v>12931321.790480001</v>
      </c>
      <c r="G87" s="143">
        <v>16876109.421879999</v>
      </c>
      <c r="H87" s="164">
        <f t="shared" si="10"/>
        <v>30.5</v>
      </c>
      <c r="I87" s="27">
        <f>IFERROR(100/'Skjema total MA'!F87*G87,0)</f>
        <v>8.9220980117962387</v>
      </c>
      <c r="J87" s="264">
        <f t="shared" si="17"/>
        <v>13685198.790480001</v>
      </c>
      <c r="K87" s="44">
        <f t="shared" si="17"/>
        <v>17691126.473129999</v>
      </c>
      <c r="L87" s="231">
        <f t="shared" si="12"/>
        <v>29.3</v>
      </c>
      <c r="M87" s="27">
        <f>IFERROR(100/'Skjema total MA'!I87*K87,0)</f>
        <v>9.2444474368636893</v>
      </c>
    </row>
    <row r="88" spans="1:13" ht="15.75" x14ac:dyDescent="0.2">
      <c r="A88" s="631" t="s">
        <v>383</v>
      </c>
      <c r="B88" s="629" t="s">
        <v>369</v>
      </c>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t="s">
        <v>369</v>
      </c>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v>38508.067999999999</v>
      </c>
      <c r="C94" s="143">
        <v>87599.805559999993</v>
      </c>
      <c r="D94" s="164">
        <f t="shared" si="9"/>
        <v>127.5</v>
      </c>
      <c r="E94" s="27">
        <f>IFERROR(100/'Skjema total MA'!C94*C94,0)</f>
        <v>50.722655428604924</v>
      </c>
      <c r="F94" s="210">
        <v>0</v>
      </c>
      <c r="G94" s="143">
        <v>167682.67873000001</v>
      </c>
      <c r="H94" s="164" t="str">
        <f t="shared" si="10"/>
        <v xml:space="preserve">    ---- </v>
      </c>
      <c r="I94" s="27">
        <f>IFERROR(100/'Skjema total MA'!F94*G94,0)</f>
        <v>60.186807379785535</v>
      </c>
      <c r="J94" s="264">
        <f t="shared" si="17"/>
        <v>38508.067999999999</v>
      </c>
      <c r="K94" s="44">
        <f t="shared" si="17"/>
        <v>255282.48428999999</v>
      </c>
      <c r="L94" s="231">
        <f t="shared" si="12"/>
        <v>562.9</v>
      </c>
      <c r="M94" s="27">
        <f>IFERROR(100/'Skjema total MA'!I94*K94,0)</f>
        <v>56.565123130893483</v>
      </c>
    </row>
    <row r="95" spans="1:13" x14ac:dyDescent="0.2">
      <c r="A95" s="21" t="s">
        <v>352</v>
      </c>
      <c r="B95" s="210">
        <v>0</v>
      </c>
      <c r="C95" s="143">
        <v>53783.656808874497</v>
      </c>
      <c r="D95" s="164" t="str">
        <f t="shared" ref="D95" si="18">IF(B95=0, "    ---- ", IF(ABS(ROUND(100/B95*C95-100,1))&lt;999,ROUND(100/B95*C95-100,1),IF(ROUND(100/B95*C95-100,1)&gt;999,999,-999)))</f>
        <v xml:space="preserve">    ---- </v>
      </c>
      <c r="E95" s="27">
        <f>IFERROR(100/'Skjema total MA'!C96*C95,0)</f>
        <v>1.458591027372585E-2</v>
      </c>
      <c r="F95" s="210"/>
      <c r="G95" s="143"/>
      <c r="H95" s="164"/>
      <c r="I95" s="27"/>
      <c r="J95" s="264">
        <f t="shared" ref="J95" si="19">SUM(B95,F95)</f>
        <v>0</v>
      </c>
      <c r="K95" s="44">
        <f t="shared" ref="K95" si="20">SUM(C95,G95)</f>
        <v>53783.656808874497</v>
      </c>
      <c r="L95" s="231" t="str">
        <f t="shared" ref="L95" si="21">IF(J95=0, "    ---- ", IF(ABS(ROUND(100/J95*K95-100,1))&lt;999,ROUND(100/J95*K95-100,1),IF(ROUND(100/J95*K95-100,1)&gt;999,999,-999)))</f>
        <v xml:space="preserve">    ---- </v>
      </c>
      <c r="M95" s="27">
        <f>IFERROR(100/'Skjema total MA'!I96*K95,0)</f>
        <v>9.6492047448865151E-3</v>
      </c>
    </row>
    <row r="96" spans="1:13" ht="15.75" x14ac:dyDescent="0.2">
      <c r="A96" s="21" t="s">
        <v>385</v>
      </c>
      <c r="B96" s="210">
        <f>B97+B98</f>
        <v>10356369.984139999</v>
      </c>
      <c r="C96" s="210">
        <f>C97+C98</f>
        <v>11496484.675911099</v>
      </c>
      <c r="D96" s="164">
        <f t="shared" si="9"/>
        <v>11</v>
      </c>
      <c r="E96" s="27">
        <f>IFERROR(100/'Skjema total MA'!C96*C96,0)</f>
        <v>3.1178001626403837</v>
      </c>
      <c r="F96" s="267">
        <f>SUM(F97,F98)</f>
        <v>12886095.780999999</v>
      </c>
      <c r="G96" s="267">
        <f>SUM(G97,G98)</f>
        <v>16824800.784120001</v>
      </c>
      <c r="H96" s="164">
        <f t="shared" si="10"/>
        <v>30.6</v>
      </c>
      <c r="I96" s="27">
        <f>IFERROR(100/'Skjema total MA'!F96*G96,0)</f>
        <v>8.9184101298293861</v>
      </c>
      <c r="J96" s="264">
        <f t="shared" si="17"/>
        <v>23242465.765139997</v>
      </c>
      <c r="K96" s="44">
        <f t="shared" si="17"/>
        <v>28321285.4600311</v>
      </c>
      <c r="L96" s="231">
        <f t="shared" si="12"/>
        <v>21.9</v>
      </c>
      <c r="M96" s="27">
        <f>IFERROR(100/'Skjema total MA'!I96*K96,0)</f>
        <v>5.0810580435863137</v>
      </c>
    </row>
    <row r="97" spans="1:13" x14ac:dyDescent="0.2">
      <c r="A97" s="21" t="s">
        <v>9</v>
      </c>
      <c r="B97" s="267">
        <v>9602492.9841399994</v>
      </c>
      <c r="C97" s="268">
        <v>10681467.624661099</v>
      </c>
      <c r="D97" s="164">
        <f t="shared" si="9"/>
        <v>11.2</v>
      </c>
      <c r="E97" s="27">
        <f>IFERROR(100/'Skjema total MA'!C97*C97,0)</f>
        <v>2.9143224538637043</v>
      </c>
      <c r="F97" s="210"/>
      <c r="G97" s="143"/>
      <c r="H97" s="164"/>
      <c r="I97" s="27"/>
      <c r="J97" s="264">
        <f t="shared" si="17"/>
        <v>9602492.9841399994</v>
      </c>
      <c r="K97" s="44">
        <f t="shared" si="17"/>
        <v>10681467.624661099</v>
      </c>
      <c r="L97" s="231">
        <f t="shared" si="12"/>
        <v>11.2</v>
      </c>
      <c r="M97" s="27">
        <f>IFERROR(100/'Skjema total MA'!I97*K97,0)</f>
        <v>2.9143224538637043</v>
      </c>
    </row>
    <row r="98" spans="1:13" x14ac:dyDescent="0.2">
      <c r="A98" s="21" t="s">
        <v>10</v>
      </c>
      <c r="B98" s="267">
        <v>753877</v>
      </c>
      <c r="C98" s="268">
        <v>815017.05125000002</v>
      </c>
      <c r="D98" s="164">
        <f t="shared" si="9"/>
        <v>8.1</v>
      </c>
      <c r="E98" s="27">
        <f>IFERROR(100/'Skjema total MA'!C98*C98,0)</f>
        <v>36.700357280012277</v>
      </c>
      <c r="F98" s="210">
        <v>12886095.780999999</v>
      </c>
      <c r="G98" s="210">
        <v>16824800.784120001</v>
      </c>
      <c r="H98" s="164">
        <f t="shared" si="10"/>
        <v>30.6</v>
      </c>
      <c r="I98" s="27">
        <f>IFERROR(100/'Skjema total MA'!F98*G98,0)</f>
        <v>8.9184101298293861</v>
      </c>
      <c r="J98" s="264">
        <f t="shared" si="17"/>
        <v>13639972.780999999</v>
      </c>
      <c r="K98" s="44">
        <f t="shared" si="17"/>
        <v>17639817.83537</v>
      </c>
      <c r="L98" s="231">
        <f t="shared" si="12"/>
        <v>29.3</v>
      </c>
      <c r="M98" s="27">
        <f>IFERROR(100/'Skjema total MA'!I98*K98,0)</f>
        <v>9.2416419641880179</v>
      </c>
    </row>
    <row r="99" spans="1:13" ht="15.75" x14ac:dyDescent="0.2">
      <c r="A99" s="631" t="s">
        <v>383</v>
      </c>
      <c r="B99" s="629" t="s">
        <v>369</v>
      </c>
      <c r="C99" s="629" t="s">
        <v>369</v>
      </c>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t="s">
        <v>369</v>
      </c>
      <c r="C102" s="629" t="s">
        <v>369</v>
      </c>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v>45226.009480000001</v>
      </c>
      <c r="G105" s="143">
        <v>51308.637759999903</v>
      </c>
      <c r="H105" s="164">
        <f t="shared" si="10"/>
        <v>13.4</v>
      </c>
      <c r="I105" s="27">
        <f>IFERROR(100/'Skjema total MA'!F105*G105,0)</f>
        <v>10.321683969003224</v>
      </c>
      <c r="J105" s="264">
        <f t="shared" si="17"/>
        <v>45226.009480000001</v>
      </c>
      <c r="K105" s="44">
        <f t="shared" si="17"/>
        <v>51308.637759999903</v>
      </c>
      <c r="L105" s="231">
        <f t="shared" si="12"/>
        <v>13.4</v>
      </c>
      <c r="M105" s="27">
        <f>IFERROR(100/'Skjema total MA'!I105*K105,0)</f>
        <v>0.952701612888043</v>
      </c>
    </row>
    <row r="106" spans="1:13" ht="15.75" x14ac:dyDescent="0.2">
      <c r="A106" s="21" t="s">
        <v>388</v>
      </c>
      <c r="B106" s="210">
        <v>5225408.4275599997</v>
      </c>
      <c r="C106" s="210">
        <v>6633083.2906600004</v>
      </c>
      <c r="D106" s="164">
        <f t="shared" si="9"/>
        <v>26.9</v>
      </c>
      <c r="E106" s="27">
        <f>IFERROR(100/'Skjema total MA'!C106*C106,0)</f>
        <v>2.2919725903589154</v>
      </c>
      <c r="F106" s="210"/>
      <c r="G106" s="210"/>
      <c r="H106" s="164"/>
      <c r="I106" s="27"/>
      <c r="J106" s="264">
        <f t="shared" si="17"/>
        <v>5225408.4275599997</v>
      </c>
      <c r="K106" s="44">
        <f t="shared" si="17"/>
        <v>6633083.2906600004</v>
      </c>
      <c r="L106" s="231">
        <f t="shared" si="12"/>
        <v>26.9</v>
      </c>
      <c r="M106" s="27">
        <f>IFERROR(100/'Skjema total MA'!I106*K106,0)</f>
        <v>2.2439294145292008</v>
      </c>
    </row>
    <row r="107" spans="1:13" ht="15.75" x14ac:dyDescent="0.2">
      <c r="A107" s="21" t="s">
        <v>389</v>
      </c>
      <c r="B107" s="210">
        <v>254494.06589999999</v>
      </c>
      <c r="C107" s="210">
        <v>279670.14739</v>
      </c>
      <c r="D107" s="164">
        <f t="shared" si="9"/>
        <v>9.9</v>
      </c>
      <c r="E107" s="27">
        <f>IFERROR(100/'Skjema total MA'!C107*C107,0)</f>
        <v>33.933700826896349</v>
      </c>
      <c r="F107" s="210">
        <v>4010573.8639099998</v>
      </c>
      <c r="G107" s="210">
        <v>5241540.9058999997</v>
      </c>
      <c r="H107" s="164">
        <f t="shared" si="10"/>
        <v>30.7</v>
      </c>
      <c r="I107" s="27">
        <f>IFERROR(100/'Skjema total MA'!F107*G107,0)</f>
        <v>8.6726085833346591</v>
      </c>
      <c r="J107" s="264">
        <f t="shared" si="17"/>
        <v>4265067.9298099997</v>
      </c>
      <c r="K107" s="44">
        <f t="shared" si="17"/>
        <v>5521211.0532899993</v>
      </c>
      <c r="L107" s="231">
        <f t="shared" si="12"/>
        <v>29.5</v>
      </c>
      <c r="M107" s="27">
        <f>IFERROR(100/'Skjema total MA'!I107*K107,0)</f>
        <v>9.0124493685698397</v>
      </c>
    </row>
    <row r="108" spans="1:13" ht="15.75" x14ac:dyDescent="0.2">
      <c r="A108" s="21" t="s">
        <v>390</v>
      </c>
      <c r="B108" s="210">
        <v>0</v>
      </c>
      <c r="C108" s="210">
        <v>2964.2962699999998</v>
      </c>
      <c r="D108" s="164" t="str">
        <f t="shared" si="9"/>
        <v xml:space="preserve">    ---- </v>
      </c>
      <c r="E108" s="27">
        <f>IFERROR(100/'Skjema total MA'!C108*C108,0)</f>
        <v>54.121853365444053</v>
      </c>
      <c r="F108" s="210"/>
      <c r="G108" s="210"/>
      <c r="H108" s="164"/>
      <c r="I108" s="27"/>
      <c r="J108" s="264">
        <f t="shared" si="17"/>
        <v>0</v>
      </c>
      <c r="K108" s="44">
        <f t="shared" si="17"/>
        <v>2964.2962699999998</v>
      </c>
      <c r="L108" s="231" t="str">
        <f t="shared" si="12"/>
        <v xml:space="preserve">    ---- </v>
      </c>
      <c r="M108" s="27">
        <f>IFERROR(100/'Skjema total MA'!I108*K108,0)</f>
        <v>54.121853365444053</v>
      </c>
    </row>
    <row r="109" spans="1:13" ht="15.75" x14ac:dyDescent="0.2">
      <c r="A109" s="13" t="s">
        <v>371</v>
      </c>
      <c r="B109" s="282">
        <f>SUM(B110:B112)</f>
        <v>16058.169089999999</v>
      </c>
      <c r="C109" s="157">
        <f>SUM(C110:C112)</f>
        <v>24261.731049999999</v>
      </c>
      <c r="D109" s="169">
        <f t="shared" si="9"/>
        <v>51.1</v>
      </c>
      <c r="E109" s="11">
        <f>IFERROR(100/'Skjema total MA'!C109*C109,0)</f>
        <v>8.782593997904927</v>
      </c>
      <c r="F109" s="282">
        <f>SUM(F110:F112)</f>
        <v>552930.36187999998</v>
      </c>
      <c r="G109" s="157">
        <f>SUM(G110:G112)</f>
        <v>549427.42304000002</v>
      </c>
      <c r="H109" s="169">
        <f t="shared" si="10"/>
        <v>-0.6</v>
      </c>
      <c r="I109" s="11">
        <f>IFERROR(100/'Skjema total MA'!F109*G109,0)</f>
        <v>12.334321823874904</v>
      </c>
      <c r="J109" s="283">
        <f t="shared" si="17"/>
        <v>568988.53096999996</v>
      </c>
      <c r="K109" s="212">
        <f t="shared" si="17"/>
        <v>573689.15408999997</v>
      </c>
      <c r="L109" s="596">
        <f t="shared" si="12"/>
        <v>0.8</v>
      </c>
      <c r="M109" s="11">
        <f>IFERROR(100/'Skjema total MA'!I109*K109,0)</f>
        <v>12.126920020084397</v>
      </c>
    </row>
    <row r="110" spans="1:13" x14ac:dyDescent="0.2">
      <c r="A110" s="21" t="s">
        <v>9</v>
      </c>
      <c r="B110" s="210">
        <v>6435.6463400000002</v>
      </c>
      <c r="C110" s="143">
        <v>24176.429049999999</v>
      </c>
      <c r="D110" s="164">
        <f t="shared" ref="D110:D123" si="22">IF(B110=0, "    ---- ", IF(ABS(ROUND(100/B110*C110-100,1))&lt;999,ROUND(100/B110*C110-100,1),IF(ROUND(100/B110*C110-100,1)&gt;999,999,-999)))</f>
        <v>275.7</v>
      </c>
      <c r="E110" s="27">
        <f>IFERROR(100/'Skjema total MA'!C110*C110,0)</f>
        <v>8.7584779801931418</v>
      </c>
      <c r="F110" s="210"/>
      <c r="G110" s="143"/>
      <c r="H110" s="164"/>
      <c r="I110" s="27"/>
      <c r="J110" s="264">
        <f t="shared" ref="J110:K123" si="23">SUM(B110,F110)</f>
        <v>6435.6463400000002</v>
      </c>
      <c r="K110" s="44">
        <f t="shared" si="23"/>
        <v>24176.429049999999</v>
      </c>
      <c r="L110" s="231">
        <f t="shared" ref="L110:L123" si="24">IF(J110=0, "    ---- ", IF(ABS(ROUND(100/J110*K110-100,1))&lt;999,ROUND(100/J110*K110-100,1),IF(ROUND(100/J110*K110-100,1)&gt;999,999,-999)))</f>
        <v>275.7</v>
      </c>
      <c r="M110" s="27">
        <f>IFERROR(100/'Skjema total MA'!I110*K110,0)</f>
        <v>8.7584779801931418</v>
      </c>
    </row>
    <row r="111" spans="1:13" x14ac:dyDescent="0.2">
      <c r="A111" s="21" t="s">
        <v>10</v>
      </c>
      <c r="B111" s="210">
        <v>27.12594</v>
      </c>
      <c r="C111" s="143">
        <v>85.302000000000007</v>
      </c>
      <c r="D111" s="164">
        <f t="shared" si="22"/>
        <v>214.5</v>
      </c>
      <c r="E111" s="27">
        <f>IFERROR(100/'Skjema total MA'!C111*C111,0)</f>
        <v>39.991186205473923</v>
      </c>
      <c r="F111" s="210">
        <v>552930.36187999998</v>
      </c>
      <c r="G111" s="143">
        <v>549427.42304000002</v>
      </c>
      <c r="H111" s="164">
        <f t="shared" ref="H111:H123" si="25">IF(F111=0, "    ---- ", IF(ABS(ROUND(100/F111*G111-100,1))&lt;999,ROUND(100/F111*G111-100,1),IF(ROUND(100/F111*G111-100,1)&gt;999,999,-999)))</f>
        <v>-0.6</v>
      </c>
      <c r="I111" s="27">
        <f>IFERROR(100/'Skjema total MA'!F111*G111,0)</f>
        <v>12.334321823874904</v>
      </c>
      <c r="J111" s="264">
        <f t="shared" si="23"/>
        <v>552957.48782000004</v>
      </c>
      <c r="K111" s="44">
        <f t="shared" si="23"/>
        <v>549512.72504000005</v>
      </c>
      <c r="L111" s="231">
        <f t="shared" si="24"/>
        <v>-0.6</v>
      </c>
      <c r="M111" s="27">
        <f>IFERROR(100/'Skjema total MA'!I111*K111,0)</f>
        <v>12.335646110569277</v>
      </c>
    </row>
    <row r="112" spans="1:13" x14ac:dyDescent="0.2">
      <c r="A112" s="21" t="s">
        <v>27</v>
      </c>
      <c r="B112" s="210">
        <v>9595.3968100000002</v>
      </c>
      <c r="C112" s="143">
        <v>0</v>
      </c>
      <c r="D112" s="164">
        <f t="shared" si="22"/>
        <v>-100</v>
      </c>
      <c r="E112" s="27">
        <f>IFERROR(100/'Skjema total MA'!C112*C112,0)</f>
        <v>0</v>
      </c>
      <c r="F112" s="210"/>
      <c r="G112" s="143"/>
      <c r="H112" s="164"/>
      <c r="I112" s="27"/>
      <c r="J112" s="264">
        <f t="shared" si="23"/>
        <v>9595.3968100000002</v>
      </c>
      <c r="K112" s="44">
        <f t="shared" si="23"/>
        <v>0</v>
      </c>
      <c r="L112" s="231">
        <f t="shared" si="24"/>
        <v>-100</v>
      </c>
      <c r="M112" s="27">
        <f>IFERROR(100/'Skjema total MA'!I112*K112,0)</f>
        <v>0</v>
      </c>
    </row>
    <row r="113" spans="1:14" x14ac:dyDescent="0.2">
      <c r="A113" s="631" t="s">
        <v>15</v>
      </c>
      <c r="B113" s="629" t="s">
        <v>369</v>
      </c>
      <c r="C113" s="629"/>
      <c r="D113" s="164"/>
      <c r="E113" s="601"/>
      <c r="F113" s="629"/>
      <c r="G113" s="629"/>
      <c r="H113" s="164"/>
      <c r="I113" s="601"/>
      <c r="J113" s="629"/>
      <c r="K113" s="629"/>
      <c r="L113" s="164"/>
      <c r="M113" s="23"/>
    </row>
    <row r="114" spans="1:14" ht="15.75" x14ac:dyDescent="0.2">
      <c r="A114" s="21" t="s">
        <v>391</v>
      </c>
      <c r="B114" s="210">
        <v>5229.8465699999997</v>
      </c>
      <c r="C114" s="210">
        <v>11038.75044</v>
      </c>
      <c r="D114" s="164">
        <f t="shared" si="22"/>
        <v>111.1</v>
      </c>
      <c r="E114" s="27">
        <f>IFERROR(100/'Skjema total MA'!C114*C114,0)</f>
        <v>42.621356730626005</v>
      </c>
      <c r="F114" s="210"/>
      <c r="G114" s="210"/>
      <c r="H114" s="164"/>
      <c r="I114" s="27"/>
      <c r="J114" s="264">
        <f t="shared" si="23"/>
        <v>5229.8465699999997</v>
      </c>
      <c r="K114" s="44">
        <f t="shared" si="23"/>
        <v>11038.75044</v>
      </c>
      <c r="L114" s="231">
        <f t="shared" si="24"/>
        <v>111.1</v>
      </c>
      <c r="M114" s="27">
        <f>IFERROR(100/'Skjema total MA'!I114*K114,0)</f>
        <v>33.502778124457478</v>
      </c>
    </row>
    <row r="115" spans="1:14" ht="15.75" x14ac:dyDescent="0.2">
      <c r="A115" s="21" t="s">
        <v>392</v>
      </c>
      <c r="B115" s="210">
        <v>13.897</v>
      </c>
      <c r="C115" s="210">
        <v>0</v>
      </c>
      <c r="D115" s="164">
        <f t="shared" si="22"/>
        <v>-100</v>
      </c>
      <c r="E115" s="27">
        <f>IFERROR(100/'Skjema total MA'!C115*C115,0)</f>
        <v>0</v>
      </c>
      <c r="F115" s="210">
        <v>25639.554069999998</v>
      </c>
      <c r="G115" s="210">
        <v>43008.212979999997</v>
      </c>
      <c r="H115" s="164">
        <f t="shared" si="25"/>
        <v>67.7</v>
      </c>
      <c r="I115" s="27">
        <f>IFERROR(100/'Skjema total MA'!F115*G115,0)</f>
        <v>11.046968814205313</v>
      </c>
      <c r="J115" s="264">
        <f t="shared" si="23"/>
        <v>25653.451069999999</v>
      </c>
      <c r="K115" s="44">
        <f t="shared" si="23"/>
        <v>43008.212979999997</v>
      </c>
      <c r="L115" s="231">
        <f t="shared" si="24"/>
        <v>67.7</v>
      </c>
      <c r="M115" s="27">
        <f>IFERROR(100/'Skjema total MA'!I115*K115,0)</f>
        <v>11.046968814205313</v>
      </c>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f>SUM(B118:B120)</f>
        <v>9740.2661100000005</v>
      </c>
      <c r="C117" s="157">
        <f>SUM(C118:C120)</f>
        <v>16044.83124</v>
      </c>
      <c r="D117" s="169">
        <f t="shared" si="22"/>
        <v>64.7</v>
      </c>
      <c r="E117" s="11">
        <f>IFERROR(100/'Skjema total MA'!C117*C117,0)</f>
        <v>5.7196934128924868</v>
      </c>
      <c r="F117" s="282">
        <f>SUM(F118:F120)</f>
        <v>69997.982359999995</v>
      </c>
      <c r="G117" s="157">
        <f>SUM(G118:G120)</f>
        <v>247467.20488</v>
      </c>
      <c r="H117" s="169">
        <f t="shared" si="25"/>
        <v>253.5</v>
      </c>
      <c r="I117" s="11">
        <f>IFERROR(100/'Skjema total MA'!F117*G117,0)</f>
        <v>5.5562774147101734</v>
      </c>
      <c r="J117" s="283">
        <f t="shared" si="23"/>
        <v>79738.248469999991</v>
      </c>
      <c r="K117" s="212">
        <f t="shared" si="23"/>
        <v>263512.03612</v>
      </c>
      <c r="L117" s="596">
        <f t="shared" si="24"/>
        <v>230.5</v>
      </c>
      <c r="M117" s="11">
        <f>IFERROR(100/'Skjema total MA'!I117*K117,0)</f>
        <v>5.5659601176382063</v>
      </c>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v>6959.3606900000004</v>
      </c>
      <c r="C119" s="143">
        <v>16044.83124</v>
      </c>
      <c r="D119" s="164">
        <f t="shared" si="22"/>
        <v>130.6</v>
      </c>
      <c r="E119" s="27">
        <f>IFERROR(100/'Skjema total MA'!C119*C119,0)</f>
        <v>95.415034862112478</v>
      </c>
      <c r="F119" s="210">
        <v>69997.982359999995</v>
      </c>
      <c r="G119" s="143">
        <v>247467.20488</v>
      </c>
      <c r="H119" s="164">
        <f t="shared" si="25"/>
        <v>253.5</v>
      </c>
      <c r="I119" s="27">
        <f>IFERROR(100/'Skjema total MA'!F119*G119,0)</f>
        <v>5.5562774147101734</v>
      </c>
      <c r="J119" s="264">
        <f t="shared" si="23"/>
        <v>76957.343049999996</v>
      </c>
      <c r="K119" s="44">
        <f t="shared" si="23"/>
        <v>263512.03612</v>
      </c>
      <c r="L119" s="231">
        <f t="shared" si="24"/>
        <v>242.4</v>
      </c>
      <c r="M119" s="27">
        <f>IFERROR(100/'Skjema total MA'!I119*K119,0)</f>
        <v>5.8942709454393576</v>
      </c>
    </row>
    <row r="120" spans="1:14" x14ac:dyDescent="0.2">
      <c r="A120" s="21" t="s">
        <v>27</v>
      </c>
      <c r="B120" s="210">
        <v>2780.90542</v>
      </c>
      <c r="C120" s="143">
        <v>0</v>
      </c>
      <c r="D120" s="164">
        <f t="shared" si="22"/>
        <v>-100</v>
      </c>
      <c r="E120" s="27">
        <f>IFERROR(100/'Skjema total MA'!C120*C120,0)</f>
        <v>0</v>
      </c>
      <c r="F120" s="210"/>
      <c r="G120" s="143"/>
      <c r="H120" s="164"/>
      <c r="I120" s="27"/>
      <c r="J120" s="264">
        <f t="shared" si="23"/>
        <v>2780.90542</v>
      </c>
      <c r="K120" s="44">
        <f t="shared" si="23"/>
        <v>0</v>
      </c>
      <c r="L120" s="231">
        <f t="shared" si="24"/>
        <v>-100</v>
      </c>
      <c r="M120" s="27">
        <f>IFERROR(100/'Skjema total MA'!I120*K120,0)</f>
        <v>0</v>
      </c>
    </row>
    <row r="121" spans="1:14" x14ac:dyDescent="0.2">
      <c r="A121" s="631" t="s">
        <v>14</v>
      </c>
      <c r="B121" s="629" t="s">
        <v>369</v>
      </c>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v>435.54845</v>
      </c>
      <c r="C123" s="210">
        <v>320.58665000000002</v>
      </c>
      <c r="D123" s="164">
        <f t="shared" si="22"/>
        <v>-26.4</v>
      </c>
      <c r="E123" s="27">
        <f>IFERROR(100/'Skjema total MA'!C123*C123,0)</f>
        <v>99.81754361711684</v>
      </c>
      <c r="F123" s="210">
        <v>17547.7346</v>
      </c>
      <c r="G123" s="210">
        <v>31749.303039999999</v>
      </c>
      <c r="H123" s="164">
        <f t="shared" si="25"/>
        <v>80.900000000000006</v>
      </c>
      <c r="I123" s="27">
        <f>IFERROR(100/'Skjema total MA'!F123*G123,0)</f>
        <v>7.0979812118417973</v>
      </c>
      <c r="J123" s="264">
        <f t="shared" si="23"/>
        <v>17983.283049999998</v>
      </c>
      <c r="K123" s="44">
        <f t="shared" si="23"/>
        <v>32069.88969</v>
      </c>
      <c r="L123" s="231">
        <f t="shared" si="24"/>
        <v>78.3</v>
      </c>
      <c r="M123" s="27">
        <f>IFERROR(100/'Skjema total MA'!I123*K123,0)</f>
        <v>7.1645083521554183</v>
      </c>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323" priority="182">
      <formula>kvartal &lt; 4</formula>
    </cfRule>
  </conditionalFormatting>
  <conditionalFormatting sqref="B29">
    <cfRule type="expression" dxfId="322" priority="180">
      <formula>kvartal &lt; 4</formula>
    </cfRule>
  </conditionalFormatting>
  <conditionalFormatting sqref="B30">
    <cfRule type="expression" dxfId="321" priority="179">
      <formula>kvartal &lt; 4</formula>
    </cfRule>
  </conditionalFormatting>
  <conditionalFormatting sqref="B31">
    <cfRule type="expression" dxfId="320" priority="178">
      <formula>kvartal &lt; 4</formula>
    </cfRule>
  </conditionalFormatting>
  <conditionalFormatting sqref="C29">
    <cfRule type="expression" dxfId="319" priority="177">
      <formula>kvartal &lt; 4</formula>
    </cfRule>
  </conditionalFormatting>
  <conditionalFormatting sqref="C30">
    <cfRule type="expression" dxfId="318" priority="176">
      <formula>kvartal &lt; 4</formula>
    </cfRule>
  </conditionalFormatting>
  <conditionalFormatting sqref="C31">
    <cfRule type="expression" dxfId="317" priority="175">
      <formula>kvartal &lt; 4</formula>
    </cfRule>
  </conditionalFormatting>
  <conditionalFormatting sqref="B23:C25">
    <cfRule type="expression" dxfId="316" priority="174">
      <formula>kvartal &lt; 4</formula>
    </cfRule>
  </conditionalFormatting>
  <conditionalFormatting sqref="F23:G25">
    <cfRule type="expression" dxfId="315" priority="170">
      <formula>kvartal &lt; 4</formula>
    </cfRule>
  </conditionalFormatting>
  <conditionalFormatting sqref="F29">
    <cfRule type="expression" dxfId="314" priority="163">
      <formula>kvartal &lt; 4</formula>
    </cfRule>
  </conditionalFormatting>
  <conditionalFormatting sqref="F30">
    <cfRule type="expression" dxfId="313" priority="162">
      <formula>kvartal &lt; 4</formula>
    </cfRule>
  </conditionalFormatting>
  <conditionalFormatting sqref="F31">
    <cfRule type="expression" dxfId="312" priority="161">
      <formula>kvartal &lt; 4</formula>
    </cfRule>
  </conditionalFormatting>
  <conditionalFormatting sqref="G29">
    <cfRule type="expression" dxfId="311" priority="160">
      <formula>kvartal &lt; 4</formula>
    </cfRule>
  </conditionalFormatting>
  <conditionalFormatting sqref="G30">
    <cfRule type="expression" dxfId="310" priority="159">
      <formula>kvartal &lt; 4</formula>
    </cfRule>
  </conditionalFormatting>
  <conditionalFormatting sqref="G31">
    <cfRule type="expression" dxfId="309" priority="158">
      <formula>kvartal &lt; 4</formula>
    </cfRule>
  </conditionalFormatting>
  <conditionalFormatting sqref="B26">
    <cfRule type="expression" dxfId="308" priority="157">
      <formula>kvartal &lt; 4</formula>
    </cfRule>
  </conditionalFormatting>
  <conditionalFormatting sqref="C26">
    <cfRule type="expression" dxfId="307" priority="156">
      <formula>kvartal &lt; 4</formula>
    </cfRule>
  </conditionalFormatting>
  <conditionalFormatting sqref="F26">
    <cfRule type="expression" dxfId="306" priority="155">
      <formula>kvartal &lt; 4</formula>
    </cfRule>
  </conditionalFormatting>
  <conditionalFormatting sqref="G26">
    <cfRule type="expression" dxfId="305" priority="154">
      <formula>kvartal &lt; 4</formula>
    </cfRule>
  </conditionalFormatting>
  <conditionalFormatting sqref="J23:K26">
    <cfRule type="expression" dxfId="304" priority="153">
      <formula>kvartal &lt; 4</formula>
    </cfRule>
  </conditionalFormatting>
  <conditionalFormatting sqref="J29:K31">
    <cfRule type="expression" dxfId="303" priority="151">
      <formula>kvartal &lt; 4</formula>
    </cfRule>
  </conditionalFormatting>
  <conditionalFormatting sqref="B113">
    <cfRule type="expression" dxfId="302" priority="126">
      <formula>kvartal &lt; 4</formula>
    </cfRule>
  </conditionalFormatting>
  <conditionalFormatting sqref="C113">
    <cfRule type="expression" dxfId="301" priority="125">
      <formula>kvartal &lt; 4</formula>
    </cfRule>
  </conditionalFormatting>
  <conditionalFormatting sqref="B121">
    <cfRule type="expression" dxfId="300" priority="124">
      <formula>kvartal &lt; 4</formula>
    </cfRule>
  </conditionalFormatting>
  <conditionalFormatting sqref="C121">
    <cfRule type="expression" dxfId="299" priority="123">
      <formula>kvartal &lt; 4</formula>
    </cfRule>
  </conditionalFormatting>
  <conditionalFormatting sqref="F113">
    <cfRule type="expression" dxfId="298" priority="108">
      <formula>kvartal &lt; 4</formula>
    </cfRule>
  </conditionalFormatting>
  <conditionalFormatting sqref="G113">
    <cfRule type="expression" dxfId="297" priority="107">
      <formula>kvartal &lt; 4</formula>
    </cfRule>
  </conditionalFormatting>
  <conditionalFormatting sqref="F121:G121">
    <cfRule type="expression" dxfId="296" priority="106">
      <formula>kvartal &lt; 4</formula>
    </cfRule>
  </conditionalFormatting>
  <conditionalFormatting sqref="J113:K113">
    <cfRule type="expression" dxfId="295" priority="82">
      <formula>kvartal &lt; 4</formula>
    </cfRule>
  </conditionalFormatting>
  <conditionalFormatting sqref="J121:K121">
    <cfRule type="expression" dxfId="294" priority="81">
      <formula>kvartal &lt; 4</formula>
    </cfRule>
  </conditionalFormatting>
  <conditionalFormatting sqref="A23:A25">
    <cfRule type="expression" dxfId="293" priority="50">
      <formula>kvartal &lt; 4</formula>
    </cfRule>
  </conditionalFormatting>
  <conditionalFormatting sqref="A29:A31">
    <cfRule type="expression" dxfId="292" priority="49">
      <formula>kvartal &lt; 4</formula>
    </cfRule>
  </conditionalFormatting>
  <conditionalFormatting sqref="A48:A50">
    <cfRule type="expression" dxfId="291" priority="48">
      <formula>kvartal &lt; 4</formula>
    </cfRule>
  </conditionalFormatting>
  <conditionalFormatting sqref="A67:A72">
    <cfRule type="expression" dxfId="290" priority="47">
      <formula>kvartal &lt; 4</formula>
    </cfRule>
  </conditionalFormatting>
  <conditionalFormatting sqref="A113">
    <cfRule type="expression" dxfId="289" priority="46">
      <formula>kvartal &lt; 4</formula>
    </cfRule>
  </conditionalFormatting>
  <conditionalFormatting sqref="A121">
    <cfRule type="expression" dxfId="288" priority="45">
      <formula>kvartal &lt; 4</formula>
    </cfRule>
  </conditionalFormatting>
  <conditionalFormatting sqref="A26">
    <cfRule type="expression" dxfId="287" priority="44">
      <formula>kvartal &lt; 4</formula>
    </cfRule>
  </conditionalFormatting>
  <conditionalFormatting sqref="A78:A83">
    <cfRule type="expression" dxfId="286" priority="43">
      <formula>kvartal &lt; 4</formula>
    </cfRule>
  </conditionalFormatting>
  <conditionalFormatting sqref="A88:A93">
    <cfRule type="expression" dxfId="285" priority="42">
      <formula>kvartal &lt; 4</formula>
    </cfRule>
  </conditionalFormatting>
  <conditionalFormatting sqref="A99:A104">
    <cfRule type="expression" dxfId="284" priority="41">
      <formula>kvartal &lt; 4</formula>
    </cfRule>
  </conditionalFormatting>
  <conditionalFormatting sqref="B67">
    <cfRule type="expression" dxfId="283" priority="40">
      <formula>kvartal &lt; 4</formula>
    </cfRule>
  </conditionalFormatting>
  <conditionalFormatting sqref="C67">
    <cfRule type="expression" dxfId="282" priority="39">
      <formula>kvartal &lt; 4</formula>
    </cfRule>
  </conditionalFormatting>
  <conditionalFormatting sqref="B70">
    <cfRule type="expression" dxfId="281" priority="38">
      <formula>kvartal &lt; 4</formula>
    </cfRule>
  </conditionalFormatting>
  <conditionalFormatting sqref="C70">
    <cfRule type="expression" dxfId="280" priority="37">
      <formula>kvartal &lt; 4</formula>
    </cfRule>
  </conditionalFormatting>
  <conditionalFormatting sqref="F68:G69">
    <cfRule type="expression" dxfId="279" priority="36">
      <formula>kvartal &lt; 4</formula>
    </cfRule>
  </conditionalFormatting>
  <conditionalFormatting sqref="F71:G72">
    <cfRule type="expression" dxfId="278" priority="35">
      <formula>kvartal &lt; 4</formula>
    </cfRule>
  </conditionalFormatting>
  <conditionalFormatting sqref="F67:G67">
    <cfRule type="expression" dxfId="277" priority="34">
      <formula>kvartal &lt; 4</formula>
    </cfRule>
  </conditionalFormatting>
  <conditionalFormatting sqref="F70">
    <cfRule type="expression" dxfId="276" priority="33">
      <formula>kvartal &lt; 4</formula>
    </cfRule>
  </conditionalFormatting>
  <conditionalFormatting sqref="G70">
    <cfRule type="expression" dxfId="275" priority="32">
      <formula>kvartal &lt; 4</formula>
    </cfRule>
  </conditionalFormatting>
  <conditionalFormatting sqref="J67:K72">
    <cfRule type="expression" dxfId="274" priority="31">
      <formula>kvartal &lt; 4</formula>
    </cfRule>
  </conditionalFormatting>
  <conditionalFormatting sqref="B78">
    <cfRule type="expression" dxfId="273" priority="30">
      <formula>kvartal &lt; 4</formula>
    </cfRule>
  </conditionalFormatting>
  <conditionalFormatting sqref="C78">
    <cfRule type="expression" dxfId="272" priority="29">
      <formula>kvartal &lt; 4</formula>
    </cfRule>
  </conditionalFormatting>
  <conditionalFormatting sqref="B81">
    <cfRule type="expression" dxfId="271" priority="28">
      <formula>kvartal &lt; 4</formula>
    </cfRule>
  </conditionalFormatting>
  <conditionalFormatting sqref="C81">
    <cfRule type="expression" dxfId="270" priority="27">
      <formula>kvartal &lt; 4</formula>
    </cfRule>
  </conditionalFormatting>
  <conditionalFormatting sqref="F79:G80">
    <cfRule type="expression" dxfId="269" priority="26">
      <formula>kvartal &lt; 4</formula>
    </cfRule>
  </conditionalFormatting>
  <conditionalFormatting sqref="F82:G83">
    <cfRule type="expression" dxfId="268" priority="25">
      <formula>kvartal &lt; 4</formula>
    </cfRule>
  </conditionalFormatting>
  <conditionalFormatting sqref="F78:G78">
    <cfRule type="expression" dxfId="267" priority="24">
      <formula>kvartal &lt; 4</formula>
    </cfRule>
  </conditionalFormatting>
  <conditionalFormatting sqref="F81">
    <cfRule type="expression" dxfId="266" priority="23">
      <formula>kvartal &lt; 4</formula>
    </cfRule>
  </conditionalFormatting>
  <conditionalFormatting sqref="G81">
    <cfRule type="expression" dxfId="265" priority="22">
      <formula>kvartal &lt; 4</formula>
    </cfRule>
  </conditionalFormatting>
  <conditionalFormatting sqref="J78:K83">
    <cfRule type="expression" dxfId="264" priority="21">
      <formula>kvartal &lt; 4</formula>
    </cfRule>
  </conditionalFormatting>
  <conditionalFormatting sqref="B88">
    <cfRule type="expression" dxfId="263" priority="20">
      <formula>kvartal &lt; 4</formula>
    </cfRule>
  </conditionalFormatting>
  <conditionalFormatting sqref="C88">
    <cfRule type="expression" dxfId="262" priority="19">
      <formula>kvartal &lt; 4</formula>
    </cfRule>
  </conditionalFormatting>
  <conditionalFormatting sqref="B91">
    <cfRule type="expression" dxfId="261" priority="18">
      <formula>kvartal &lt; 4</formula>
    </cfRule>
  </conditionalFormatting>
  <conditionalFormatting sqref="C91">
    <cfRule type="expression" dxfId="260" priority="17">
      <formula>kvartal &lt; 4</formula>
    </cfRule>
  </conditionalFormatting>
  <conditionalFormatting sqref="F89:G90">
    <cfRule type="expression" dxfId="259" priority="16">
      <formula>kvartal &lt; 4</formula>
    </cfRule>
  </conditionalFormatting>
  <conditionalFormatting sqref="F92:G93">
    <cfRule type="expression" dxfId="258" priority="15">
      <formula>kvartal &lt; 4</formula>
    </cfRule>
  </conditionalFormatting>
  <conditionalFormatting sqref="F88:G88">
    <cfRule type="expression" dxfId="257" priority="14">
      <formula>kvartal &lt; 4</formula>
    </cfRule>
  </conditionalFormatting>
  <conditionalFormatting sqref="F91">
    <cfRule type="expression" dxfId="256" priority="13">
      <formula>kvartal &lt; 4</formula>
    </cfRule>
  </conditionalFormatting>
  <conditionalFormatting sqref="G91">
    <cfRule type="expression" dxfId="255" priority="12">
      <formula>kvartal &lt; 4</formula>
    </cfRule>
  </conditionalFormatting>
  <conditionalFormatting sqref="J88:K93">
    <cfRule type="expression" dxfId="254" priority="11">
      <formula>kvartal &lt; 4</formula>
    </cfRule>
  </conditionalFormatting>
  <conditionalFormatting sqref="B99">
    <cfRule type="expression" dxfId="253" priority="10">
      <formula>kvartal &lt; 4</formula>
    </cfRule>
  </conditionalFormatting>
  <conditionalFormatting sqref="C99">
    <cfRule type="expression" dxfId="252" priority="9">
      <formula>kvartal &lt; 4</formula>
    </cfRule>
  </conditionalFormatting>
  <conditionalFormatting sqref="B102">
    <cfRule type="expression" dxfId="251" priority="8">
      <formula>kvartal &lt; 4</formula>
    </cfRule>
  </conditionalFormatting>
  <conditionalFormatting sqref="C102">
    <cfRule type="expression" dxfId="250" priority="7">
      <formula>kvartal &lt; 4</formula>
    </cfRule>
  </conditionalFormatting>
  <conditionalFormatting sqref="F100:G101">
    <cfRule type="expression" dxfId="249" priority="6">
      <formula>kvartal &lt; 4</formula>
    </cfRule>
  </conditionalFormatting>
  <conditionalFormatting sqref="F103:G104">
    <cfRule type="expression" dxfId="248" priority="5">
      <formula>kvartal &lt; 4</formula>
    </cfRule>
  </conditionalFormatting>
  <conditionalFormatting sqref="F99:G99">
    <cfRule type="expression" dxfId="247" priority="4">
      <formula>kvartal &lt; 4</formula>
    </cfRule>
  </conditionalFormatting>
  <conditionalFormatting sqref="F102">
    <cfRule type="expression" dxfId="246" priority="3">
      <formula>kvartal &lt; 4</formula>
    </cfRule>
  </conditionalFormatting>
  <conditionalFormatting sqref="G102">
    <cfRule type="expression" dxfId="245" priority="2">
      <formula>kvartal &lt; 4</formula>
    </cfRule>
  </conditionalFormatting>
  <conditionalFormatting sqref="J99:K104">
    <cfRule type="expression" dxfId="244" priority="1">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O142"/>
  <sheetViews>
    <sheetView showGridLines="0" zoomScale="90" zoomScaleNormal="90" workbookViewId="0">
      <selection activeCell="C1" sqref="C1"/>
    </sheetView>
  </sheetViews>
  <sheetFormatPr baseColWidth="10" defaultColWidth="11.42578125" defaultRowHeight="12.75" x14ac:dyDescent="0.2"/>
  <cols>
    <col min="1" max="1" width="43.285156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148</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v>173061.356</v>
      </c>
      <c r="C7" s="281">
        <v>172509.92800000001</v>
      </c>
      <c r="D7" s="333">
        <f>IF(B7=0, "    ---- ", IF(ABS(ROUND(100/B7*C7-100,1))&lt;999,ROUND(100/B7*C7-100,1),IF(ROUND(100/B7*C7-100,1)&gt;999,999,-999)))</f>
        <v>-0.3</v>
      </c>
      <c r="E7" s="11">
        <f>IFERROR(100/'Skjema total MA'!C7*C7,0)</f>
        <v>10.264572287750632</v>
      </c>
      <c r="F7" s="280">
        <v>611748.23499999999</v>
      </c>
      <c r="G7" s="281">
        <v>436243.10399999999</v>
      </c>
      <c r="H7" s="333">
        <f>IF(F7=0, "    ---- ", IF(ABS(ROUND(100/F7*G7-100,1))&lt;999,ROUND(100/F7*G7-100,1),IF(ROUND(100/F7*G7-100,1)&gt;999,999,-999)))</f>
        <v>-28.7</v>
      </c>
      <c r="I7" s="11">
        <f>IFERROR(100/'Skjema total MA'!F7*G7,0)</f>
        <v>18.616260282248277</v>
      </c>
      <c r="J7" s="282">
        <f t="shared" ref="J7:K12" si="0">SUM(B7,F7)</f>
        <v>784809.59100000001</v>
      </c>
      <c r="K7" s="283">
        <f t="shared" si="0"/>
        <v>608753.03200000001</v>
      </c>
      <c r="L7" s="595">
        <f>IF(J7=0, "    ---- ", IF(ABS(ROUND(100/J7*K7-100,1))&lt;999,ROUND(100/J7*K7-100,1),IF(ROUND(100/J7*K7-100,1)&gt;999,999,-999)))</f>
        <v>-22.4</v>
      </c>
      <c r="M7" s="11">
        <f>IFERROR(100/'Skjema total MA'!I7*K7,0)</f>
        <v>15.128137109045692</v>
      </c>
    </row>
    <row r="8" spans="1:15" ht="15.75" x14ac:dyDescent="0.2">
      <c r="A8" s="21" t="s">
        <v>26</v>
      </c>
      <c r="B8" s="258">
        <v>61988.271999999997</v>
      </c>
      <c r="C8" s="259">
        <v>65197.425999999999</v>
      </c>
      <c r="D8" s="164">
        <f t="shared" ref="D8:D10" si="1">IF(B8=0, "    ---- ", IF(ABS(ROUND(100/B8*C8-100,1))&lt;999,ROUND(100/B8*C8-100,1),IF(ROUND(100/B8*C8-100,1)&gt;999,999,-999)))</f>
        <v>5.2</v>
      </c>
      <c r="E8" s="27">
        <f>IFERROR(100/'Skjema total MA'!C8*C8,0)</f>
        <v>6.640888223120486</v>
      </c>
      <c r="F8" s="629"/>
      <c r="G8" s="630"/>
      <c r="H8" s="164"/>
      <c r="I8" s="27">
        <f>IFERROR(100/'Skjema total MA'!F8*G8,0)</f>
        <v>0</v>
      </c>
      <c r="J8" s="210">
        <f t="shared" si="0"/>
        <v>61988.271999999997</v>
      </c>
      <c r="K8" s="264">
        <f t="shared" si="0"/>
        <v>65197.425999999999</v>
      </c>
      <c r="L8" s="231">
        <f t="shared" ref="L8:L12" si="2">IF(J8=0, "    ---- ", IF(ABS(ROUND(100/J8*K8-100,1))&lt;999,ROUND(100/J8*K8-100,1),IF(ROUND(100/J8*K8-100,1)&gt;999,999,-999)))</f>
        <v>5.2</v>
      </c>
      <c r="M8" s="27">
        <f>IFERROR(100/'Skjema total MA'!I8*K8,0)</f>
        <v>6.640888223120486</v>
      </c>
    </row>
    <row r="9" spans="1:15" ht="15.75" x14ac:dyDescent="0.2">
      <c r="A9" s="21" t="s">
        <v>25</v>
      </c>
      <c r="B9" s="258">
        <v>20646.766</v>
      </c>
      <c r="C9" s="259">
        <v>19972.755000000001</v>
      </c>
      <c r="D9" s="164">
        <f t="shared" si="1"/>
        <v>-3.3</v>
      </c>
      <c r="E9" s="27">
        <f>IFERROR(100/'Skjema total MA'!C9*C9,0)</f>
        <v>3.8693579399330296</v>
      </c>
      <c r="F9" s="629"/>
      <c r="G9" s="630"/>
      <c r="H9" s="164"/>
      <c r="I9" s="27">
        <f>IFERROR(100/'Skjema total MA'!F9*G9,0)</f>
        <v>0</v>
      </c>
      <c r="J9" s="210">
        <f t="shared" si="0"/>
        <v>20646.766</v>
      </c>
      <c r="K9" s="264">
        <f t="shared" si="0"/>
        <v>19972.755000000001</v>
      </c>
      <c r="L9" s="231">
        <f t="shared" si="2"/>
        <v>-3.3</v>
      </c>
      <c r="M9" s="27">
        <f>IFERROR(100/'Skjema total MA'!I9*K9,0)</f>
        <v>3.8693579399330296</v>
      </c>
    </row>
    <row r="10" spans="1:15" ht="15.75" x14ac:dyDescent="0.2">
      <c r="A10" s="13" t="s">
        <v>370</v>
      </c>
      <c r="B10" s="284">
        <v>4017504.9580000001</v>
      </c>
      <c r="C10" s="285">
        <v>4095665.679</v>
      </c>
      <c r="D10" s="169">
        <f t="shared" si="1"/>
        <v>1.9</v>
      </c>
      <c r="E10" s="11">
        <f>IFERROR(100/'Skjema total MA'!C10*C10,0)</f>
        <v>17.275376577056598</v>
      </c>
      <c r="F10" s="284">
        <v>4118772.1460000002</v>
      </c>
      <c r="G10" s="285">
        <v>5438552.5789999999</v>
      </c>
      <c r="H10" s="169">
        <f t="shared" ref="H10:H12" si="3">IF(F10=0, "    ---- ", IF(ABS(ROUND(100/F10*G10-100,1))&lt;999,ROUND(100/F10*G10-100,1),IF(ROUND(100/F10*G10-100,1)&gt;999,999,-999)))</f>
        <v>32</v>
      </c>
      <c r="I10" s="11">
        <f>IFERROR(100/'Skjema total MA'!F10*G10,0)</f>
        <v>15.260364158062515</v>
      </c>
      <c r="J10" s="282">
        <f t="shared" si="0"/>
        <v>8136277.1040000003</v>
      </c>
      <c r="K10" s="283">
        <f t="shared" si="0"/>
        <v>9534218.2579999994</v>
      </c>
      <c r="L10" s="596">
        <f t="shared" si="2"/>
        <v>17.2</v>
      </c>
      <c r="M10" s="11">
        <f>IFERROR(100/'Skjema total MA'!I10*K10,0)</f>
        <v>16.065333536298027</v>
      </c>
    </row>
    <row r="11" spans="1:15" s="43" customFormat="1" ht="15.75" x14ac:dyDescent="0.2">
      <c r="A11" s="13" t="s">
        <v>371</v>
      </c>
      <c r="B11" s="284"/>
      <c r="C11" s="285"/>
      <c r="D11" s="164"/>
      <c r="E11" s="27"/>
      <c r="F11" s="284">
        <v>94.988</v>
      </c>
      <c r="G11" s="285">
        <v>1288.894</v>
      </c>
      <c r="H11" s="164">
        <f t="shared" si="3"/>
        <v>999</v>
      </c>
      <c r="I11" s="27">
        <f>IFERROR(100/'Skjema total MA'!F11*G11,0)</f>
        <v>1.1101572437683369</v>
      </c>
      <c r="J11" s="282">
        <f t="shared" si="0"/>
        <v>94.988</v>
      </c>
      <c r="K11" s="283">
        <f t="shared" si="0"/>
        <v>1288.894</v>
      </c>
      <c r="L11" s="231">
        <f t="shared" si="2"/>
        <v>999</v>
      </c>
      <c r="M11" s="27">
        <f>IFERROR(100/'Skjema total MA'!I11*K11,0)</f>
        <v>1.0590649430052854</v>
      </c>
      <c r="N11" s="141"/>
      <c r="O11" s="146"/>
    </row>
    <row r="12" spans="1:15" s="43" customFormat="1" ht="15.75" x14ac:dyDescent="0.2">
      <c r="A12" s="41" t="s">
        <v>372</v>
      </c>
      <c r="B12" s="286"/>
      <c r="C12" s="287"/>
      <c r="D12" s="165"/>
      <c r="E12" s="22"/>
      <c r="F12" s="286">
        <v>9288.8449999999993</v>
      </c>
      <c r="G12" s="287">
        <v>17961.841</v>
      </c>
      <c r="H12" s="165">
        <f t="shared" si="3"/>
        <v>93.4</v>
      </c>
      <c r="I12" s="22">
        <f>IFERROR(100/'Skjema total MA'!F12*G12,0)</f>
        <v>36.773733480949943</v>
      </c>
      <c r="J12" s="288">
        <f t="shared" si="0"/>
        <v>9288.8449999999993</v>
      </c>
      <c r="K12" s="289">
        <f t="shared" si="0"/>
        <v>17961.841</v>
      </c>
      <c r="L12" s="232">
        <f t="shared" si="2"/>
        <v>93.4</v>
      </c>
      <c r="M12" s="22">
        <f>IFERROR(100/'Skjema total MA'!I12*K12,0)</f>
        <v>36.222726842584308</v>
      </c>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v>3434.355</v>
      </c>
      <c r="C22" s="291">
        <v>2895.6959999999999</v>
      </c>
      <c r="D22" s="333">
        <f t="shared" ref="D22:D35" si="4">IF(B22=0, "    ---- ", IF(ABS(ROUND(100/B22*C22-100,1))&lt;999,ROUND(100/B22*C22-100,1),IF(ROUND(100/B22*C22-100,1)&gt;999,999,-999)))</f>
        <v>-15.7</v>
      </c>
      <c r="E22" s="11">
        <f>IFERROR(100/'Skjema total MA'!C22*C22,0)</f>
        <v>0.59330346108942877</v>
      </c>
      <c r="F22" s="292">
        <v>11175.199000000001</v>
      </c>
      <c r="G22" s="291">
        <v>3190.835</v>
      </c>
      <c r="H22" s="333">
        <f t="shared" ref="H22:H33" si="5">IF(F22=0, "    ---- ", IF(ABS(ROUND(100/F22*G22-100,1))&lt;999,ROUND(100/F22*G22-100,1),IF(ROUND(100/F22*G22-100,1)&gt;999,999,-999)))</f>
        <v>-71.400000000000006</v>
      </c>
      <c r="I22" s="11">
        <f>IFERROR(100/'Skjema total MA'!F22*G22,0)</f>
        <v>3.3359240117874145</v>
      </c>
      <c r="J22" s="290">
        <f t="shared" ref="J22:K33" si="6">SUM(B22,F22)</f>
        <v>14609.554</v>
      </c>
      <c r="K22" s="290">
        <f t="shared" si="6"/>
        <v>6086.5309999999999</v>
      </c>
      <c r="L22" s="595">
        <f t="shared" ref="L22:L33" si="7">IF(J22=0, "    ---- ", IF(ABS(ROUND(100/J22*K22-100,1))&lt;999,ROUND(100/J22*K22-100,1),IF(ROUND(100/J22*K22-100,1)&gt;999,999,-999)))</f>
        <v>-58.3</v>
      </c>
      <c r="M22" s="24">
        <f>IFERROR(100/'Skjema total MA'!I22*K22,0)</f>
        <v>1.0427249799473297</v>
      </c>
    </row>
    <row r="23" spans="1:15" ht="15.75" x14ac:dyDescent="0.2">
      <c r="A23" s="631" t="s">
        <v>373</v>
      </c>
      <c r="B23" s="629" t="s">
        <v>369</v>
      </c>
      <c r="C23" s="629" t="s">
        <v>369</v>
      </c>
      <c r="D23" s="164"/>
      <c r="E23" s="601"/>
      <c r="F23" s="629"/>
      <c r="G23" s="629"/>
      <c r="H23" s="164"/>
      <c r="I23" s="601"/>
      <c r="J23" s="629"/>
      <c r="K23" s="629"/>
      <c r="L23" s="164"/>
      <c r="M23" s="23"/>
    </row>
    <row r="24" spans="1:15" ht="15.75" x14ac:dyDescent="0.2">
      <c r="A24" s="631" t="s">
        <v>374</v>
      </c>
      <c r="B24" s="629" t="s">
        <v>369</v>
      </c>
      <c r="C24" s="629" t="s">
        <v>369</v>
      </c>
      <c r="D24" s="164"/>
      <c r="E24" s="601"/>
      <c r="F24" s="629"/>
      <c r="G24" s="629"/>
      <c r="H24" s="164"/>
      <c r="I24" s="601"/>
      <c r="J24" s="629"/>
      <c r="K24" s="629"/>
      <c r="L24" s="164"/>
      <c r="M24" s="23"/>
    </row>
    <row r="25" spans="1:15" ht="15.75" x14ac:dyDescent="0.2">
      <c r="A25" s="631" t="s">
        <v>375</v>
      </c>
      <c r="B25" s="629" t="s">
        <v>369</v>
      </c>
      <c r="C25" s="629" t="s">
        <v>369</v>
      </c>
      <c r="D25" s="164"/>
      <c r="E25" s="601"/>
      <c r="F25" s="629"/>
      <c r="G25" s="629"/>
      <c r="H25" s="164"/>
      <c r="I25" s="601"/>
      <c r="J25" s="629"/>
      <c r="K25" s="629"/>
      <c r="L25" s="164"/>
      <c r="M25" s="23"/>
    </row>
    <row r="26" spans="1:15" x14ac:dyDescent="0.2">
      <c r="A26" s="631" t="s">
        <v>11</v>
      </c>
      <c r="B26" s="629" t="s">
        <v>369</v>
      </c>
      <c r="C26" s="629" t="s">
        <v>369</v>
      </c>
      <c r="D26" s="164"/>
      <c r="E26" s="601"/>
      <c r="F26" s="629"/>
      <c r="G26" s="629"/>
      <c r="H26" s="164"/>
      <c r="I26" s="601"/>
      <c r="J26" s="629"/>
      <c r="K26" s="629"/>
      <c r="L26" s="164"/>
      <c r="M26" s="23"/>
    </row>
    <row r="27" spans="1:15" ht="15.75" x14ac:dyDescent="0.2">
      <c r="A27" s="49" t="s">
        <v>274</v>
      </c>
      <c r="B27" s="44">
        <v>53872.627999999997</v>
      </c>
      <c r="C27" s="264">
        <v>55243.500999999997</v>
      </c>
      <c r="D27" s="164">
        <f t="shared" si="4"/>
        <v>2.5</v>
      </c>
      <c r="E27" s="27">
        <f>IFERROR(100/'Skjema total MA'!C27*C27,0)</f>
        <v>8.2526165918914529</v>
      </c>
      <c r="F27" s="210"/>
      <c r="G27" s="264"/>
      <c r="H27" s="164"/>
      <c r="I27" s="27"/>
      <c r="J27" s="44">
        <f t="shared" si="6"/>
        <v>53872.627999999997</v>
      </c>
      <c r="K27" s="44">
        <f t="shared" si="6"/>
        <v>55243.500999999997</v>
      </c>
      <c r="L27" s="231">
        <f t="shared" si="7"/>
        <v>2.5</v>
      </c>
      <c r="M27" s="23">
        <f>IFERROR(100/'Skjema total MA'!I27*K27,0)</f>
        <v>8.2526165918914529</v>
      </c>
    </row>
    <row r="28" spans="1:15" s="3" customFormat="1" ht="15.75" x14ac:dyDescent="0.2">
      <c r="A28" s="13" t="s">
        <v>370</v>
      </c>
      <c r="B28" s="212">
        <v>12097733.27</v>
      </c>
      <c r="C28" s="283">
        <v>11742265.583000001</v>
      </c>
      <c r="D28" s="169">
        <f t="shared" si="4"/>
        <v>-2.9</v>
      </c>
      <c r="E28" s="11">
        <f>IFERROR(100/'Skjema total MA'!C28*C28,0)</f>
        <v>23.048394946285349</v>
      </c>
      <c r="F28" s="282">
        <v>3426125.2280000001</v>
      </c>
      <c r="G28" s="283">
        <v>3669963.1179999998</v>
      </c>
      <c r="H28" s="169">
        <f t="shared" si="5"/>
        <v>7.1</v>
      </c>
      <c r="I28" s="11">
        <f>IFERROR(100/'Skjema total MA'!F28*G28,0)</f>
        <v>18.856118901483214</v>
      </c>
      <c r="J28" s="212">
        <f t="shared" si="6"/>
        <v>15523858.498</v>
      </c>
      <c r="K28" s="212">
        <f t="shared" si="6"/>
        <v>15412228.701000001</v>
      </c>
      <c r="L28" s="596">
        <f t="shared" si="7"/>
        <v>-0.7</v>
      </c>
      <c r="M28" s="24">
        <f>IFERROR(100/'Skjema total MA'!I28*K28,0)</f>
        <v>21.889536516302883</v>
      </c>
      <c r="N28" s="146"/>
      <c r="O28" s="146"/>
    </row>
    <row r="29" spans="1:15" s="3" customFormat="1" ht="15.75" x14ac:dyDescent="0.2">
      <c r="A29" s="631" t="s">
        <v>373</v>
      </c>
      <c r="B29" s="629" t="s">
        <v>369</v>
      </c>
      <c r="C29" s="629" t="s">
        <v>369</v>
      </c>
      <c r="D29" s="164"/>
      <c r="E29" s="601"/>
      <c r="F29" s="629"/>
      <c r="G29" s="629"/>
      <c r="H29" s="164"/>
      <c r="I29" s="601"/>
      <c r="J29" s="629"/>
      <c r="K29" s="629"/>
      <c r="L29" s="164"/>
      <c r="M29" s="23"/>
      <c r="N29" s="146"/>
      <c r="O29" s="146"/>
    </row>
    <row r="30" spans="1:15" s="3" customFormat="1" ht="15.75" x14ac:dyDescent="0.2">
      <c r="A30" s="631" t="s">
        <v>374</v>
      </c>
      <c r="B30" s="629" t="s">
        <v>369</v>
      </c>
      <c r="C30" s="629" t="s">
        <v>369</v>
      </c>
      <c r="D30" s="164"/>
      <c r="E30" s="601"/>
      <c r="F30" s="629"/>
      <c r="G30" s="629"/>
      <c r="H30" s="164"/>
      <c r="I30" s="601"/>
      <c r="J30" s="629"/>
      <c r="K30" s="629"/>
      <c r="L30" s="164"/>
      <c r="M30" s="23"/>
      <c r="N30" s="146"/>
      <c r="O30" s="146"/>
    </row>
    <row r="31" spans="1:15" ht="15.75" x14ac:dyDescent="0.2">
      <c r="A31" s="631" t="s">
        <v>375</v>
      </c>
      <c r="B31" s="629" t="s">
        <v>369</v>
      </c>
      <c r="C31" s="629" t="s">
        <v>369</v>
      </c>
      <c r="D31" s="164"/>
      <c r="E31" s="601"/>
      <c r="F31" s="629"/>
      <c r="G31" s="629"/>
      <c r="H31" s="164"/>
      <c r="I31" s="601"/>
      <c r="J31" s="629"/>
      <c r="K31" s="629"/>
      <c r="L31" s="164"/>
      <c r="M31" s="23"/>
    </row>
    <row r="32" spans="1:15" ht="15.75" x14ac:dyDescent="0.2">
      <c r="A32" s="13" t="s">
        <v>371</v>
      </c>
      <c r="B32" s="212">
        <v>1925.085</v>
      </c>
      <c r="C32" s="283">
        <v>1550.3219999999999</v>
      </c>
      <c r="D32" s="169">
        <f t="shared" si="4"/>
        <v>-19.5</v>
      </c>
      <c r="E32" s="11">
        <f>IFERROR(100/'Skjema total MA'!C32*C32,0)</f>
        <v>15.911178332334073</v>
      </c>
      <c r="F32" s="282">
        <v>7321.0029999999997</v>
      </c>
      <c r="G32" s="283">
        <v>2222.7249999999999</v>
      </c>
      <c r="H32" s="169">
        <f t="shared" si="5"/>
        <v>-69.599999999999994</v>
      </c>
      <c r="I32" s="11">
        <f>IFERROR(100/'Skjema total MA'!F32*G32,0)</f>
        <v>62.181017618072936</v>
      </c>
      <c r="J32" s="212">
        <f t="shared" si="6"/>
        <v>9246.0879999999997</v>
      </c>
      <c r="K32" s="212">
        <f t="shared" si="6"/>
        <v>3773.0469999999996</v>
      </c>
      <c r="L32" s="596">
        <f t="shared" si="7"/>
        <v>-59.2</v>
      </c>
      <c r="M32" s="24">
        <f>IFERROR(100/'Skjema total MA'!I32*K32,0)</f>
        <v>28.329993316532498</v>
      </c>
    </row>
    <row r="33" spans="1:15" ht="15.75" x14ac:dyDescent="0.2">
      <c r="A33" s="13" t="s">
        <v>372</v>
      </c>
      <c r="B33" s="212">
        <v>533.00599999999997</v>
      </c>
      <c r="C33" s="283">
        <v>1164.6880000000001</v>
      </c>
      <c r="D33" s="169">
        <f t="shared" si="4"/>
        <v>118.5</v>
      </c>
      <c r="E33" s="11">
        <f>IFERROR(100/'Skjema total MA'!C33*C33,0)</f>
        <v>-5.389291602779898</v>
      </c>
      <c r="F33" s="282">
        <v>1108.5740000000001</v>
      </c>
      <c r="G33" s="283">
        <v>5913.9660000000003</v>
      </c>
      <c r="H33" s="169">
        <f t="shared" si="5"/>
        <v>433.5</v>
      </c>
      <c r="I33" s="11">
        <f>IFERROR(100/'Skjema total MA'!F33*G33,0)</f>
        <v>14.771867958125105</v>
      </c>
      <c r="J33" s="212">
        <f t="shared" si="6"/>
        <v>1641.58</v>
      </c>
      <c r="K33" s="212">
        <f t="shared" si="6"/>
        <v>7078.6540000000005</v>
      </c>
      <c r="L33" s="596">
        <f t="shared" si="7"/>
        <v>331.2</v>
      </c>
      <c r="M33" s="24">
        <f>IFERROR(100/'Skjema total MA'!I33*K33,0)</f>
        <v>38.42046152070737</v>
      </c>
    </row>
    <row r="34" spans="1:15" ht="15.75" x14ac:dyDescent="0.2">
      <c r="A34" s="12" t="s">
        <v>282</v>
      </c>
      <c r="B34" s="212">
        <v>36.667000000000002</v>
      </c>
      <c r="C34" s="283">
        <v>32.338000000000001</v>
      </c>
      <c r="D34" s="169">
        <f t="shared" si="4"/>
        <v>-11.8</v>
      </c>
      <c r="E34" s="11">
        <f>100/'Skjema total MA'!C34*C34</f>
        <v>3.0100396709415476</v>
      </c>
      <c r="F34" s="632"/>
      <c r="G34" s="633"/>
      <c r="H34" s="169"/>
      <c r="I34" s="602">
        <f>IFERROR(100/'Skjema total MA'!F34*G34,0)</f>
        <v>0</v>
      </c>
      <c r="J34" s="212">
        <f t="shared" ref="J34:J35" si="8">SUM(B34,F34)</f>
        <v>36.667000000000002</v>
      </c>
      <c r="K34" s="212">
        <f t="shared" ref="K34:K35" si="9">SUM(C34,G34)</f>
        <v>32.338000000000001</v>
      </c>
      <c r="L34" s="596"/>
      <c r="M34" s="24">
        <f>IFERROR(100/'Skjema total MA'!I34*K34,0)</f>
        <v>3.0100396709415476</v>
      </c>
    </row>
    <row r="35" spans="1:15" ht="15.75" x14ac:dyDescent="0.2">
      <c r="A35" s="12" t="s">
        <v>376</v>
      </c>
      <c r="B35" s="212">
        <v>496499.05200000003</v>
      </c>
      <c r="C35" s="283">
        <v>493725.00300000003</v>
      </c>
      <c r="D35" s="169">
        <f t="shared" si="4"/>
        <v>-0.6</v>
      </c>
      <c r="E35" s="11">
        <f>100/'Skjema total MA'!C35*C35</f>
        <v>12.135489868127195</v>
      </c>
      <c r="F35" s="632"/>
      <c r="G35" s="634"/>
      <c r="H35" s="169"/>
      <c r="I35" s="602">
        <f>IFERROR(100/'Skjema total MA'!F35*G35,0)</f>
        <v>0</v>
      </c>
      <c r="J35" s="212">
        <f t="shared" si="8"/>
        <v>496499.05200000003</v>
      </c>
      <c r="K35" s="212">
        <f t="shared" si="9"/>
        <v>493725.00300000003</v>
      </c>
      <c r="L35" s="596"/>
      <c r="M35" s="24">
        <f>IFERROR(100/'Skjema total MA'!I35*K35,0)</f>
        <v>12.135489868127195</v>
      </c>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424268.95600000001</v>
      </c>
      <c r="C45" s="285">
        <f>SUM(C46:C47)</f>
        <v>422828.14899999998</v>
      </c>
      <c r="D45" s="595">
        <f t="shared" ref="D45:D55" si="10">IF(B45=0, "    ---- ", IF(ABS(ROUND(100/B45*C45-100,1))&lt;999,ROUND(100/B45*C45-100,1),IF(ROUND(100/B45*C45-100,1)&gt;999,999,-999)))</f>
        <v>-0.3</v>
      </c>
      <c r="E45" s="11">
        <f>IFERROR(100/'Skjema total MA'!C45*C45,0)</f>
        <v>19.06251401099561</v>
      </c>
      <c r="F45" s="143"/>
      <c r="G45" s="33"/>
      <c r="H45" s="157"/>
      <c r="I45" s="157"/>
      <c r="J45" s="37"/>
      <c r="K45" s="37"/>
      <c r="L45" s="157"/>
      <c r="M45" s="157"/>
      <c r="N45" s="146"/>
      <c r="O45" s="146"/>
    </row>
    <row r="46" spans="1:15" s="3" customFormat="1" ht="15.75" x14ac:dyDescent="0.2">
      <c r="A46" s="38" t="s">
        <v>379</v>
      </c>
      <c r="B46" s="258">
        <v>189224.845</v>
      </c>
      <c r="C46" s="259">
        <v>159461.117</v>
      </c>
      <c r="D46" s="231">
        <f t="shared" si="10"/>
        <v>-15.7</v>
      </c>
      <c r="E46" s="27">
        <f>IFERROR(100/'Skjema total MA'!C46*C46,0)</f>
        <v>13.822329823071525</v>
      </c>
      <c r="F46" s="143"/>
      <c r="G46" s="33"/>
      <c r="H46" s="143"/>
      <c r="I46" s="143"/>
      <c r="J46" s="33"/>
      <c r="K46" s="33"/>
      <c r="L46" s="157"/>
      <c r="M46" s="157"/>
      <c r="N46" s="146"/>
      <c r="O46" s="146"/>
    </row>
    <row r="47" spans="1:15" s="3" customFormat="1" ht="15.75" x14ac:dyDescent="0.2">
      <c r="A47" s="38" t="s">
        <v>380</v>
      </c>
      <c r="B47" s="44">
        <v>235044.111</v>
      </c>
      <c r="C47" s="264">
        <v>263367.03200000001</v>
      </c>
      <c r="D47" s="231">
        <f>IF(B47=0, "    ---- ", IF(ABS(ROUND(100/B47*C47-100,1))&lt;999,ROUND(100/B47*C47-100,1),IF(ROUND(100/B47*C47-100,1)&gt;999,999,-999)))</f>
        <v>12.1</v>
      </c>
      <c r="E47" s="27">
        <f>IFERROR(100/'Skjema total MA'!C47*C47,0)</f>
        <v>24.741736286855431</v>
      </c>
      <c r="F47" s="143"/>
      <c r="G47" s="33"/>
      <c r="H47" s="143"/>
      <c r="I47" s="143"/>
      <c r="J47" s="37"/>
      <c r="K47" s="37"/>
      <c r="L47" s="157"/>
      <c r="M47" s="157"/>
      <c r="N47" s="146"/>
      <c r="O47" s="146"/>
    </row>
    <row r="48" spans="1:15" s="3" customFormat="1" x14ac:dyDescent="0.2">
      <c r="A48" s="631" t="s">
        <v>6</v>
      </c>
      <c r="B48" s="629" t="s">
        <v>369</v>
      </c>
      <c r="C48" s="630" t="s">
        <v>369</v>
      </c>
      <c r="D48" s="231"/>
      <c r="E48" s="23"/>
      <c r="F48" s="143"/>
      <c r="G48" s="33"/>
      <c r="H48" s="143"/>
      <c r="I48" s="143"/>
      <c r="J48" s="33"/>
      <c r="K48" s="33"/>
      <c r="L48" s="157"/>
      <c r="M48" s="157"/>
      <c r="N48" s="146"/>
      <c r="O48" s="146"/>
    </row>
    <row r="49" spans="1:15" s="3" customFormat="1" x14ac:dyDescent="0.2">
      <c r="A49" s="631" t="s">
        <v>7</v>
      </c>
      <c r="B49" s="629" t="s">
        <v>369</v>
      </c>
      <c r="C49" s="630" t="s">
        <v>369</v>
      </c>
      <c r="D49" s="231"/>
      <c r="E49" s="23"/>
      <c r="F49" s="143"/>
      <c r="G49" s="33"/>
      <c r="H49" s="143"/>
      <c r="I49" s="143"/>
      <c r="J49" s="33"/>
      <c r="K49" s="33"/>
      <c r="L49" s="157"/>
      <c r="M49" s="157"/>
      <c r="N49" s="146"/>
      <c r="O49" s="146"/>
    </row>
    <row r="50" spans="1:15" s="3" customFormat="1" x14ac:dyDescent="0.2">
      <c r="A50" s="631" t="s">
        <v>8</v>
      </c>
      <c r="B50" s="629" t="s">
        <v>369</v>
      </c>
      <c r="C50" s="630" t="s">
        <v>369</v>
      </c>
      <c r="D50" s="231"/>
      <c r="E50" s="23"/>
      <c r="F50" s="143"/>
      <c r="G50" s="33"/>
      <c r="H50" s="143"/>
      <c r="I50" s="143"/>
      <c r="J50" s="33"/>
      <c r="K50" s="33"/>
      <c r="L50" s="157"/>
      <c r="M50" s="157"/>
      <c r="N50" s="146"/>
      <c r="O50" s="146"/>
    </row>
    <row r="51" spans="1:15" s="3" customFormat="1" ht="15.75" x14ac:dyDescent="0.2">
      <c r="A51" s="39" t="s">
        <v>381</v>
      </c>
      <c r="B51" s="284">
        <f>SUM(B52:B53)</f>
        <v>13763.815000000001</v>
      </c>
      <c r="C51" s="285">
        <f>SUM(C52:C53)</f>
        <v>2160.319</v>
      </c>
      <c r="D51" s="596">
        <f t="shared" si="10"/>
        <v>-84.3</v>
      </c>
      <c r="E51" s="11">
        <f>IFERROR(100/'Skjema total MA'!C51*C51,0)</f>
        <v>1.7994811395910624</v>
      </c>
      <c r="F51" s="143"/>
      <c r="G51" s="33"/>
      <c r="H51" s="143"/>
      <c r="I51" s="143"/>
      <c r="J51" s="33"/>
      <c r="K51" s="33"/>
      <c r="L51" s="157"/>
      <c r="M51" s="157"/>
      <c r="N51" s="146"/>
      <c r="O51" s="146"/>
    </row>
    <row r="52" spans="1:15" s="3" customFormat="1" ht="15.75" x14ac:dyDescent="0.2">
      <c r="A52" s="38" t="s">
        <v>379</v>
      </c>
      <c r="B52" s="258">
        <v>1565.9359999999999</v>
      </c>
      <c r="C52" s="259">
        <v>2160.319</v>
      </c>
      <c r="D52" s="231">
        <f t="shared" si="10"/>
        <v>38</v>
      </c>
      <c r="E52" s="27">
        <f>IFERROR(100/'Skjema total MA'!C52*C52,0)</f>
        <v>3.4452964836308468</v>
      </c>
      <c r="F52" s="143"/>
      <c r="G52" s="33"/>
      <c r="H52" s="143"/>
      <c r="I52" s="143"/>
      <c r="J52" s="33"/>
      <c r="K52" s="33"/>
      <c r="L52" s="157"/>
      <c r="M52" s="157"/>
      <c r="N52" s="146"/>
      <c r="O52" s="146"/>
    </row>
    <row r="53" spans="1:15" s="3" customFormat="1" ht="15.75" x14ac:dyDescent="0.2">
      <c r="A53" s="38" t="s">
        <v>380</v>
      </c>
      <c r="B53" s="258">
        <v>12197.879000000001</v>
      </c>
      <c r="C53" s="259">
        <v>0</v>
      </c>
      <c r="D53" s="231">
        <f t="shared" si="10"/>
        <v>-100</v>
      </c>
      <c r="E53" s="27">
        <f>IFERROR(100/'Skjema total MA'!C53*C53,0)</f>
        <v>0</v>
      </c>
      <c r="F53" s="143"/>
      <c r="G53" s="33"/>
      <c r="H53" s="143"/>
      <c r="I53" s="143"/>
      <c r="J53" s="33"/>
      <c r="K53" s="33"/>
      <c r="L53" s="157"/>
      <c r="M53" s="157"/>
      <c r="N53" s="146"/>
      <c r="O53" s="146"/>
    </row>
    <row r="54" spans="1:15" s="3" customFormat="1" ht="15.75" x14ac:dyDescent="0.2">
      <c r="A54" s="39" t="s">
        <v>382</v>
      </c>
      <c r="B54" s="284">
        <f>SUM(B55:B56)</f>
        <v>2011.3720000000001</v>
      </c>
      <c r="C54" s="285">
        <f>SUM(C55:C56)</f>
        <v>0</v>
      </c>
      <c r="D54" s="596">
        <f t="shared" si="10"/>
        <v>-100</v>
      </c>
      <c r="E54" s="11">
        <f>IFERROR(100/'Skjema total MA'!C54*C54,0)</f>
        <v>0</v>
      </c>
      <c r="F54" s="143"/>
      <c r="G54" s="33"/>
      <c r="H54" s="143"/>
      <c r="I54" s="143"/>
      <c r="J54" s="33"/>
      <c r="K54" s="33"/>
      <c r="L54" s="157"/>
      <c r="M54" s="157"/>
      <c r="N54" s="146"/>
      <c r="O54" s="146"/>
    </row>
    <row r="55" spans="1:15" s="3" customFormat="1" ht="15.75" x14ac:dyDescent="0.2">
      <c r="A55" s="38" t="s">
        <v>379</v>
      </c>
      <c r="B55" s="258">
        <v>2011.3720000000001</v>
      </c>
      <c r="C55" s="259">
        <v>0</v>
      </c>
      <c r="D55" s="231">
        <f t="shared" si="10"/>
        <v>-100</v>
      </c>
      <c r="E55" s="27">
        <f>IFERROR(100/'Skjema total MA'!C55*C55,0)</f>
        <v>0</v>
      </c>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f>B65+B66+B73+B74</f>
        <v>2424906.611</v>
      </c>
      <c r="C64" s="336">
        <f>C65+C66+C73+C74</f>
        <v>1740759.7419999999</v>
      </c>
      <c r="D64" s="333">
        <f t="shared" ref="D64:D109" si="11">IF(B64=0, "    ---- ", IF(ABS(ROUND(100/B64*C64-100,1))&lt;999,ROUND(100/B64*C64-100,1),IF(ROUND(100/B64*C64-100,1)&gt;999,999,-999)))</f>
        <v>-28.2</v>
      </c>
      <c r="E64" s="11">
        <f>IFERROR(100/'Skjema total MA'!C64*C64,0)</f>
        <v>41.764583372037329</v>
      </c>
      <c r="F64" s="335">
        <f>F65+F66+F73+F74</f>
        <v>1934633.5149999999</v>
      </c>
      <c r="G64" s="335">
        <f>G65+G66+G73+G74</f>
        <v>2098512.2770000002</v>
      </c>
      <c r="H64" s="333">
        <f t="shared" ref="H64:H109" si="12">IF(F64=0, "    ---- ", IF(ABS(ROUND(100/F64*G64-100,1))&lt;999,ROUND(100/F64*G64-100,1),IF(ROUND(100/F64*G64-100,1)&gt;999,999,-999)))</f>
        <v>8.5</v>
      </c>
      <c r="I64" s="11">
        <f>IFERROR(100/'Skjema total MA'!F64*G64,0)</f>
        <v>32.245852454452134</v>
      </c>
      <c r="J64" s="283">
        <f t="shared" ref="J64:K84" si="13">SUM(B64,F64)</f>
        <v>4359540.1260000002</v>
      </c>
      <c r="K64" s="290">
        <f t="shared" si="13"/>
        <v>3839272.0190000003</v>
      </c>
      <c r="L64" s="596">
        <f t="shared" ref="L64:L109" si="14">IF(J64=0, "    ---- ", IF(ABS(ROUND(100/J64*K64-100,1))&lt;999,ROUND(100/J64*K64-100,1),IF(ROUND(100/J64*K64-100,1)&gt;999,999,-999)))</f>
        <v>-11.9</v>
      </c>
      <c r="M64" s="11">
        <f>IFERROR(100/'Skjema total MA'!I64*K64,0)</f>
        <v>35.962111988445706</v>
      </c>
    </row>
    <row r="65" spans="1:15" x14ac:dyDescent="0.2">
      <c r="A65" s="21" t="s">
        <v>9</v>
      </c>
      <c r="B65" s="44">
        <v>2415593.9670000002</v>
      </c>
      <c r="C65" s="143">
        <v>1426359.192</v>
      </c>
      <c r="D65" s="164">
        <f t="shared" si="11"/>
        <v>-41</v>
      </c>
      <c r="E65" s="27">
        <f>IFERROR(100/'Skjema total MA'!C65*C65,0)</f>
        <v>38.928254182879556</v>
      </c>
      <c r="F65" s="210"/>
      <c r="G65" s="143"/>
      <c r="H65" s="164"/>
      <c r="I65" s="27"/>
      <c r="J65" s="264">
        <f t="shared" si="13"/>
        <v>2415593.9670000002</v>
      </c>
      <c r="K65" s="44">
        <f t="shared" si="13"/>
        <v>1426359.192</v>
      </c>
      <c r="L65" s="231">
        <f t="shared" si="14"/>
        <v>-41</v>
      </c>
      <c r="M65" s="27">
        <f>IFERROR(100/'Skjema total MA'!I65*K65,0)</f>
        <v>38.928254182879556</v>
      </c>
    </row>
    <row r="66" spans="1:15" x14ac:dyDescent="0.2">
      <c r="A66" s="21" t="s">
        <v>10</v>
      </c>
      <c r="B66" s="267"/>
      <c r="C66" s="268"/>
      <c r="D66" s="164"/>
      <c r="E66" s="27"/>
      <c r="F66" s="267">
        <v>1934633.5149999999</v>
      </c>
      <c r="G66" s="268">
        <v>2076845.165</v>
      </c>
      <c r="H66" s="164">
        <f t="shared" si="12"/>
        <v>7.4</v>
      </c>
      <c r="I66" s="27">
        <f>IFERROR(100/'Skjema total MA'!F66*G66,0)</f>
        <v>32.203610912822683</v>
      </c>
      <c r="J66" s="264">
        <f t="shared" si="13"/>
        <v>1934633.5149999999</v>
      </c>
      <c r="K66" s="44">
        <f t="shared" si="13"/>
        <v>2076845.165</v>
      </c>
      <c r="L66" s="231">
        <f t="shared" si="14"/>
        <v>7.4</v>
      </c>
      <c r="M66" s="27">
        <f>IFERROR(100/'Skjema total MA'!I66*K66,0)</f>
        <v>31.744007689293227</v>
      </c>
    </row>
    <row r="67" spans="1:15" ht="15.75" x14ac:dyDescent="0.2">
      <c r="A67" s="631" t="s">
        <v>383</v>
      </c>
      <c r="B67" s="629"/>
      <c r="C67" s="629"/>
      <c r="D67" s="164"/>
      <c r="E67" s="601"/>
      <c r="F67" s="629" t="s">
        <v>369</v>
      </c>
      <c r="G67" s="629" t="s">
        <v>369</v>
      </c>
      <c r="H67" s="164"/>
      <c r="I67" s="601"/>
      <c r="J67" s="629"/>
      <c r="K67" s="629"/>
      <c r="L67" s="164"/>
      <c r="M67" s="23"/>
    </row>
    <row r="68" spans="1:15" x14ac:dyDescent="0.2">
      <c r="A68" s="631" t="s">
        <v>12</v>
      </c>
      <c r="B68" s="639"/>
      <c r="C68" s="640"/>
      <c r="D68" s="164"/>
      <c r="E68" s="601"/>
      <c r="F68" s="629" t="s">
        <v>369</v>
      </c>
      <c r="G68" s="629" t="s">
        <v>369</v>
      </c>
      <c r="H68" s="164"/>
      <c r="I68" s="601"/>
      <c r="J68" s="629"/>
      <c r="K68" s="629"/>
      <c r="L68" s="164"/>
      <c r="M68" s="23"/>
    </row>
    <row r="69" spans="1:15" x14ac:dyDescent="0.2">
      <c r="A69" s="631" t="s">
        <v>13</v>
      </c>
      <c r="B69" s="639"/>
      <c r="C69" s="640"/>
      <c r="D69" s="164"/>
      <c r="E69" s="601"/>
      <c r="F69" s="629" t="s">
        <v>369</v>
      </c>
      <c r="G69" s="629" t="s">
        <v>369</v>
      </c>
      <c r="H69" s="164"/>
      <c r="I69" s="601"/>
      <c r="J69" s="629"/>
      <c r="K69" s="629"/>
      <c r="L69" s="164"/>
      <c r="M69" s="23"/>
    </row>
    <row r="70" spans="1:15" ht="15.75" x14ac:dyDescent="0.2">
      <c r="A70" s="631" t="s">
        <v>384</v>
      </c>
      <c r="B70" s="629"/>
      <c r="C70" s="629"/>
      <c r="D70" s="164"/>
      <c r="E70" s="601"/>
      <c r="F70" s="629" t="s">
        <v>369</v>
      </c>
      <c r="G70" s="629" t="s">
        <v>369</v>
      </c>
      <c r="H70" s="164"/>
      <c r="I70" s="601"/>
      <c r="J70" s="629"/>
      <c r="K70" s="629"/>
      <c r="L70" s="164"/>
      <c r="M70" s="23"/>
    </row>
    <row r="71" spans="1:15" x14ac:dyDescent="0.2">
      <c r="A71" s="631" t="s">
        <v>12</v>
      </c>
      <c r="B71" s="639"/>
      <c r="C71" s="640"/>
      <c r="D71" s="164"/>
      <c r="E71" s="601"/>
      <c r="F71" s="629" t="s">
        <v>369</v>
      </c>
      <c r="G71" s="629" t="s">
        <v>369</v>
      </c>
      <c r="H71" s="164"/>
      <c r="I71" s="601"/>
      <c r="J71" s="629"/>
      <c r="K71" s="629"/>
      <c r="L71" s="164"/>
      <c r="M71" s="23"/>
    </row>
    <row r="72" spans="1:15" s="3" customFormat="1" x14ac:dyDescent="0.2">
      <c r="A72" s="631" t="s">
        <v>13</v>
      </c>
      <c r="B72" s="639"/>
      <c r="C72" s="640"/>
      <c r="D72" s="164"/>
      <c r="E72" s="601"/>
      <c r="F72" s="629" t="s">
        <v>369</v>
      </c>
      <c r="G72" s="629" t="s">
        <v>369</v>
      </c>
      <c r="H72" s="164"/>
      <c r="I72" s="601"/>
      <c r="J72" s="629"/>
      <c r="K72" s="629"/>
      <c r="L72" s="164"/>
      <c r="M72" s="23"/>
      <c r="N72" s="146"/>
      <c r="O72" s="146"/>
    </row>
    <row r="73" spans="1:15" s="3" customFormat="1" x14ac:dyDescent="0.2">
      <c r="A73" s="21" t="s">
        <v>355</v>
      </c>
      <c r="B73" s="210">
        <v>9312.6440000000002</v>
      </c>
      <c r="C73" s="143">
        <v>16701.505000000001</v>
      </c>
      <c r="D73" s="164">
        <f t="shared" si="11"/>
        <v>79.3</v>
      </c>
      <c r="E73" s="27">
        <f>IFERROR(100/'Skjema total MA'!C73*C73,0)</f>
        <v>64.45384690562021</v>
      </c>
      <c r="F73" s="210">
        <v>0</v>
      </c>
      <c r="G73" s="143">
        <v>21667.112000000001</v>
      </c>
      <c r="H73" s="164" t="str">
        <f t="shared" si="12"/>
        <v xml:space="preserve">    ---- </v>
      </c>
      <c r="I73" s="27">
        <f>IFERROR(100/'Skjema total MA'!F73*G73,0)</f>
        <v>36.883166152413551</v>
      </c>
      <c r="J73" s="264">
        <f t="shared" si="13"/>
        <v>9312.6440000000002</v>
      </c>
      <c r="K73" s="44">
        <f t="shared" si="13"/>
        <v>38368.616999999998</v>
      </c>
      <c r="L73" s="231">
        <f t="shared" si="14"/>
        <v>312</v>
      </c>
      <c r="M73" s="27">
        <f>IFERROR(100/'Skjema total MA'!I73*K73,0)</f>
        <v>45.322113159350238</v>
      </c>
      <c r="N73" s="146"/>
      <c r="O73" s="146"/>
    </row>
    <row r="74" spans="1:15" s="3" customFormat="1" x14ac:dyDescent="0.2">
      <c r="A74" s="21" t="s">
        <v>354</v>
      </c>
      <c r="B74" s="210">
        <v>0</v>
      </c>
      <c r="C74" s="143">
        <v>297699.04499999998</v>
      </c>
      <c r="D74" s="164" t="str">
        <f t="shared" ref="D74" si="15">IF(B74=0, "    ---- ", IF(ABS(ROUND(100/B74*C74-100,1))&lt;999,ROUND(100/B74*C74-100,1),IF(ROUND(100/B74*C74-100,1)&gt;999,999,-999)))</f>
        <v xml:space="preserve">    ---- </v>
      </c>
      <c r="E74" s="27">
        <f>IFERROR(100/'Skjema total MA'!C75*C74,0)</f>
        <v>8.2008480863782882</v>
      </c>
      <c r="F74" s="210"/>
      <c r="G74" s="143"/>
      <c r="H74" s="164"/>
      <c r="I74" s="27"/>
      <c r="J74" s="264">
        <f t="shared" ref="J74" si="16">SUM(B74,F74)</f>
        <v>0</v>
      </c>
      <c r="K74" s="44">
        <f t="shared" ref="K74" si="17">SUM(C74,G74)</f>
        <v>297699.04499999998</v>
      </c>
      <c r="L74" s="231" t="str">
        <f t="shared" ref="L74" si="18">IF(J74=0, "    ---- ", IF(ABS(ROUND(100/J74*K74-100,1))&lt;999,ROUND(100/J74*K74-100,1),IF(ROUND(100/J74*K74-100,1)&gt;999,999,-999)))</f>
        <v xml:space="preserve">    ---- </v>
      </c>
      <c r="M74" s="27">
        <f>IFERROR(100/'Skjema total MA'!I75*K74,0)</f>
        <v>2.9545107700297986</v>
      </c>
      <c r="N74" s="146"/>
      <c r="O74" s="146"/>
    </row>
    <row r="75" spans="1:15" ht="15.75" x14ac:dyDescent="0.2">
      <c r="A75" s="21" t="s">
        <v>385</v>
      </c>
      <c r="B75" s="210">
        <f>B76+B77</f>
        <v>2255165.3650000002</v>
      </c>
      <c r="C75" s="210">
        <f>C76+C77</f>
        <v>1312222.9979999999</v>
      </c>
      <c r="D75" s="164">
        <f t="shared" si="11"/>
        <v>-41.8</v>
      </c>
      <c r="E75" s="27">
        <f>IFERROR(100/'Skjema total MA'!C75*C75,0)</f>
        <v>36.148390943107927</v>
      </c>
      <c r="F75" s="210">
        <f>F76+F77</f>
        <v>1934633.5149999999</v>
      </c>
      <c r="G75" s="210">
        <f>G76+G77</f>
        <v>2076845.165</v>
      </c>
      <c r="H75" s="164">
        <f t="shared" si="12"/>
        <v>7.4</v>
      </c>
      <c r="I75" s="27">
        <f>IFERROR(100/'Skjema total MA'!F75*G75,0)</f>
        <v>32.219204430955699</v>
      </c>
      <c r="J75" s="264">
        <f t="shared" si="13"/>
        <v>4189798.88</v>
      </c>
      <c r="K75" s="44">
        <f t="shared" si="13"/>
        <v>3389068.1629999997</v>
      </c>
      <c r="L75" s="231">
        <f t="shared" si="14"/>
        <v>-19.100000000000001</v>
      </c>
      <c r="M75" s="27">
        <f>IFERROR(100/'Skjema total MA'!I75*K75,0)</f>
        <v>33.634768253786653</v>
      </c>
    </row>
    <row r="76" spans="1:15" x14ac:dyDescent="0.2">
      <c r="A76" s="21" t="s">
        <v>9</v>
      </c>
      <c r="B76" s="210">
        <v>2255165.3650000002</v>
      </c>
      <c r="C76" s="143">
        <v>1312222.9979999999</v>
      </c>
      <c r="D76" s="164">
        <f t="shared" si="11"/>
        <v>-41.8</v>
      </c>
      <c r="E76" s="27">
        <f>IFERROR(100/'Skjema total MA'!C76*C76,0)</f>
        <v>37.091721953289806</v>
      </c>
      <c r="F76" s="210"/>
      <c r="G76" s="143"/>
      <c r="H76" s="164"/>
      <c r="I76" s="27"/>
      <c r="J76" s="264">
        <f t="shared" si="13"/>
        <v>2255165.3650000002</v>
      </c>
      <c r="K76" s="44">
        <f t="shared" si="13"/>
        <v>1312222.9979999999</v>
      </c>
      <c r="L76" s="231">
        <f t="shared" si="14"/>
        <v>-41.8</v>
      </c>
      <c r="M76" s="27">
        <f>IFERROR(100/'Skjema total MA'!I76*K76,0)</f>
        <v>37.091721953289806</v>
      </c>
    </row>
    <row r="77" spans="1:15" x14ac:dyDescent="0.2">
      <c r="A77" s="21" t="s">
        <v>10</v>
      </c>
      <c r="B77" s="267"/>
      <c r="C77" s="268"/>
      <c r="D77" s="164"/>
      <c r="E77" s="27"/>
      <c r="F77" s="267">
        <v>1934633.5149999999</v>
      </c>
      <c r="G77" s="268">
        <v>2076845.165</v>
      </c>
      <c r="H77" s="164">
        <f t="shared" si="12"/>
        <v>7.4</v>
      </c>
      <c r="I77" s="27">
        <f>IFERROR(100/'Skjema total MA'!F77*G77,0)</f>
        <v>32.219204430955699</v>
      </c>
      <c r="J77" s="264">
        <f t="shared" si="13"/>
        <v>1934633.5149999999</v>
      </c>
      <c r="K77" s="44">
        <f t="shared" si="13"/>
        <v>2076845.165</v>
      </c>
      <c r="L77" s="231">
        <f t="shared" si="14"/>
        <v>7.4</v>
      </c>
      <c r="M77" s="27">
        <f>IFERROR(100/'Skjema total MA'!I77*K77,0)</f>
        <v>31.764263230626479</v>
      </c>
    </row>
    <row r="78" spans="1:15" ht="15.75" x14ac:dyDescent="0.2">
      <c r="A78" s="631" t="s">
        <v>383</v>
      </c>
      <c r="B78" s="629" t="s">
        <v>369</v>
      </c>
      <c r="C78" s="629" t="s">
        <v>369</v>
      </c>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t="s">
        <v>369</v>
      </c>
      <c r="C81" s="629" t="s">
        <v>369</v>
      </c>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v>160428.60200000001</v>
      </c>
      <c r="C84" s="143">
        <v>114136.194</v>
      </c>
      <c r="D84" s="164">
        <f t="shared" si="11"/>
        <v>-28.9</v>
      </c>
      <c r="E84" s="27">
        <f>IFERROR(100/'Skjema total MA'!C84*C84,0)</f>
        <v>83.853356087194072</v>
      </c>
      <c r="F84" s="210"/>
      <c r="G84" s="143"/>
      <c r="H84" s="164"/>
      <c r="I84" s="27"/>
      <c r="J84" s="264">
        <f t="shared" si="13"/>
        <v>160428.60200000001</v>
      </c>
      <c r="K84" s="44">
        <f t="shared" si="13"/>
        <v>114136.194</v>
      </c>
      <c r="L84" s="231">
        <f t="shared" si="14"/>
        <v>-28.9</v>
      </c>
      <c r="M84" s="27">
        <f>IFERROR(100/'Skjema total MA'!I84*K84,0)</f>
        <v>81.973606696841983</v>
      </c>
    </row>
    <row r="85" spans="1:13" ht="15.75" x14ac:dyDescent="0.2">
      <c r="A85" s="13" t="s">
        <v>370</v>
      </c>
      <c r="B85" s="336">
        <f>B86+B87+B94+B95</f>
        <v>154164296.41099998</v>
      </c>
      <c r="C85" s="336">
        <f>C86+C87+C94+C95</f>
        <v>159387243.75400001</v>
      </c>
      <c r="D85" s="169">
        <f t="shared" si="11"/>
        <v>3.4</v>
      </c>
      <c r="E85" s="11">
        <f>IFERROR(100/'Skjema total MA'!C85*C85,0)</f>
        <v>42.358450464020798</v>
      </c>
      <c r="F85" s="335">
        <f>SUM(F86,F87,F94)</f>
        <v>47690047.015000001</v>
      </c>
      <c r="G85" s="335">
        <f>SUM(G86,G87,G94,G95)</f>
        <v>58694232.675999999</v>
      </c>
      <c r="H85" s="169">
        <f t="shared" si="12"/>
        <v>23.1</v>
      </c>
      <c r="I85" s="11">
        <f>IFERROR(100/'Skjema total MA'!F85*G85,0)</f>
        <v>30.984955204025447</v>
      </c>
      <c r="J85" s="283">
        <f t="shared" ref="J85:K109" si="19">SUM(B85,F85)</f>
        <v>201854343.426</v>
      </c>
      <c r="K85" s="212">
        <f t="shared" si="19"/>
        <v>218081476.43000001</v>
      </c>
      <c r="L85" s="596">
        <f t="shared" si="14"/>
        <v>8</v>
      </c>
      <c r="M85" s="11">
        <f>IFERROR(100/'Skjema total MA'!I85*K85,0)</f>
        <v>38.550033517651997</v>
      </c>
    </row>
    <row r="86" spans="1:13" x14ac:dyDescent="0.2">
      <c r="A86" s="21" t="s">
        <v>9</v>
      </c>
      <c r="B86" s="210">
        <v>154076639.77599999</v>
      </c>
      <c r="C86" s="143">
        <v>156811167.35034999</v>
      </c>
      <c r="D86" s="164">
        <f t="shared" si="11"/>
        <v>1.8</v>
      </c>
      <c r="E86" s="27">
        <f>IFERROR(100/'Skjema total MA'!C86*C86,0)</f>
        <v>42.25070016103367</v>
      </c>
      <c r="F86" s="210"/>
      <c r="G86" s="143"/>
      <c r="H86" s="164"/>
      <c r="I86" s="27"/>
      <c r="J86" s="264">
        <f t="shared" si="19"/>
        <v>154076639.77599999</v>
      </c>
      <c r="K86" s="44">
        <f t="shared" si="19"/>
        <v>156811167.35034999</v>
      </c>
      <c r="L86" s="231">
        <f t="shared" si="14"/>
        <v>1.8</v>
      </c>
      <c r="M86" s="27">
        <f>IFERROR(100/'Skjema total MA'!I86*K86,0)</f>
        <v>42.25070016103367</v>
      </c>
    </row>
    <row r="87" spans="1:13" x14ac:dyDescent="0.2">
      <c r="A87" s="21" t="s">
        <v>10</v>
      </c>
      <c r="B87" s="210">
        <v>47781.184999999998</v>
      </c>
      <c r="C87" s="143">
        <v>60973.275650000003</v>
      </c>
      <c r="D87" s="164">
        <f t="shared" si="11"/>
        <v>27.6</v>
      </c>
      <c r="E87" s="27">
        <f>IFERROR(100/'Skjema total MA'!C87*C87,0)</f>
        <v>2.7456370360051072</v>
      </c>
      <c r="F87" s="210">
        <v>47690047.015000001</v>
      </c>
      <c r="G87" s="143">
        <v>58583311.644000001</v>
      </c>
      <c r="H87" s="164">
        <f t="shared" si="12"/>
        <v>22.8</v>
      </c>
      <c r="I87" s="27">
        <f>IFERROR(100/'Skjema total MA'!F87*G87,0)</f>
        <v>30.971951844878749</v>
      </c>
      <c r="J87" s="264">
        <f t="shared" si="19"/>
        <v>47737828.200000003</v>
      </c>
      <c r="K87" s="44">
        <f t="shared" si="19"/>
        <v>58644284.919650003</v>
      </c>
      <c r="L87" s="231">
        <f t="shared" si="14"/>
        <v>22.8</v>
      </c>
      <c r="M87" s="27">
        <f>IFERROR(100/'Skjema total MA'!I87*K87,0)</f>
        <v>30.644403013882556</v>
      </c>
    </row>
    <row r="88" spans="1:13" ht="15.75" x14ac:dyDescent="0.2">
      <c r="A88" s="631" t="s">
        <v>383</v>
      </c>
      <c r="B88" s="629" t="s">
        <v>369</v>
      </c>
      <c r="C88" s="629" t="s">
        <v>369</v>
      </c>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t="s">
        <v>369</v>
      </c>
      <c r="C91" s="629" t="s">
        <v>369</v>
      </c>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v>39875.449999999997</v>
      </c>
      <c r="C94" s="143">
        <v>85103.702999999994</v>
      </c>
      <c r="D94" s="164">
        <f t="shared" si="11"/>
        <v>113.4</v>
      </c>
      <c r="E94" s="27">
        <f>IFERROR(100/'Skjema total MA'!C94*C94,0)</f>
        <v>49.277344571395084</v>
      </c>
      <c r="F94" s="210">
        <v>0</v>
      </c>
      <c r="G94" s="143">
        <v>110921.03200000001</v>
      </c>
      <c r="H94" s="164" t="str">
        <f t="shared" si="12"/>
        <v xml:space="preserve">    ---- </v>
      </c>
      <c r="I94" s="27">
        <f>IFERROR(100/'Skjema total MA'!F94*G94,0)</f>
        <v>39.813192620214458</v>
      </c>
      <c r="J94" s="264">
        <f t="shared" si="19"/>
        <v>39875.449999999997</v>
      </c>
      <c r="K94" s="44">
        <f t="shared" si="19"/>
        <v>196024.73499999999</v>
      </c>
      <c r="L94" s="231">
        <f t="shared" si="14"/>
        <v>391.6</v>
      </c>
      <c r="M94" s="27">
        <f>IFERROR(100/'Skjema total MA'!I94*K94,0)</f>
        <v>43.434876869106503</v>
      </c>
    </row>
    <row r="95" spans="1:13" x14ac:dyDescent="0.2">
      <c r="A95" s="21" t="s">
        <v>352</v>
      </c>
      <c r="B95" s="210">
        <v>0</v>
      </c>
      <c r="C95" s="143">
        <v>2429999.4249999998</v>
      </c>
      <c r="D95" s="164" t="str">
        <f t="shared" ref="D95" si="20">IF(B95=0, "    ---- ", IF(ABS(ROUND(100/B95*C95-100,1))&lt;999,ROUND(100/B95*C95-100,1),IF(ROUND(100/B95*C95-100,1)&gt;999,999,-999)))</f>
        <v xml:space="preserve">    ---- </v>
      </c>
      <c r="E95" s="27">
        <f>IFERROR(100/'Skjema total MA'!C96*C95,0)</f>
        <v>0.65900601932308667</v>
      </c>
      <c r="F95" s="210"/>
      <c r="G95" s="143"/>
      <c r="H95" s="164"/>
      <c r="I95" s="27"/>
      <c r="J95" s="264">
        <f t="shared" ref="J95" si="21">SUM(B95,F95)</f>
        <v>0</v>
      </c>
      <c r="K95" s="44">
        <f t="shared" ref="K95" si="22">SUM(C95,G95)</f>
        <v>2429999.4249999998</v>
      </c>
      <c r="L95" s="231" t="str">
        <f t="shared" ref="L95" si="23">IF(J95=0, "    ---- ", IF(ABS(ROUND(100/J95*K95-100,1))&lt;999,ROUND(100/J95*K95-100,1),IF(ROUND(100/J95*K95-100,1)&gt;999,999,-999)))</f>
        <v xml:space="preserve">    ---- </v>
      </c>
      <c r="M95" s="27">
        <f>IFERROR(100/'Skjema total MA'!I96*K95,0)</f>
        <v>0.43596072437217714</v>
      </c>
    </row>
    <row r="96" spans="1:13" ht="15.75" x14ac:dyDescent="0.2">
      <c r="A96" s="21" t="s">
        <v>385</v>
      </c>
      <c r="B96" s="210">
        <f>B97+B98</f>
        <v>150573463.995</v>
      </c>
      <c r="C96" s="210">
        <f>C97+C98</f>
        <v>153341572.264</v>
      </c>
      <c r="D96" s="164">
        <f t="shared" si="11"/>
        <v>1.8</v>
      </c>
      <c r="E96" s="27">
        <f>IFERROR(100/'Skjema total MA'!C96*C96,0)</f>
        <v>41.585614422292331</v>
      </c>
      <c r="F96" s="267">
        <f>SUM(F97,F98)</f>
        <v>47690047.015000001</v>
      </c>
      <c r="G96" s="267">
        <f>SUM(G97,G98)</f>
        <v>58583311.644000001</v>
      </c>
      <c r="H96" s="164">
        <f t="shared" si="12"/>
        <v>22.8</v>
      </c>
      <c r="I96" s="27">
        <f>IFERROR(100/'Skjema total MA'!F96*G96,0)</f>
        <v>31.053562339824669</v>
      </c>
      <c r="J96" s="264">
        <f t="shared" si="19"/>
        <v>198263511.00999999</v>
      </c>
      <c r="K96" s="44">
        <f t="shared" si="19"/>
        <v>211924883.90799999</v>
      </c>
      <c r="L96" s="231">
        <f t="shared" si="14"/>
        <v>6.9</v>
      </c>
      <c r="M96" s="27">
        <f>IFERROR(100/'Skjema total MA'!I96*K96,0)</f>
        <v>38.020966157644764</v>
      </c>
    </row>
    <row r="97" spans="1:13" x14ac:dyDescent="0.2">
      <c r="A97" s="21" t="s">
        <v>9</v>
      </c>
      <c r="B97" s="267">
        <v>150525682.81</v>
      </c>
      <c r="C97" s="268">
        <v>153280598.98835</v>
      </c>
      <c r="D97" s="164">
        <f t="shared" si="11"/>
        <v>1.8</v>
      </c>
      <c r="E97" s="27">
        <f>IFERROR(100/'Skjema total MA'!C97*C97,0)</f>
        <v>41.820946996279432</v>
      </c>
      <c r="F97" s="210"/>
      <c r="G97" s="143"/>
      <c r="H97" s="164"/>
      <c r="I97" s="27"/>
      <c r="J97" s="264">
        <f t="shared" si="19"/>
        <v>150525682.81</v>
      </c>
      <c r="K97" s="44">
        <f t="shared" si="19"/>
        <v>153280598.98835</v>
      </c>
      <c r="L97" s="231">
        <f t="shared" si="14"/>
        <v>1.8</v>
      </c>
      <c r="M97" s="27">
        <f>IFERROR(100/'Skjema total MA'!I97*K97,0)</f>
        <v>41.820946996279432</v>
      </c>
    </row>
    <row r="98" spans="1:13" x14ac:dyDescent="0.2">
      <c r="A98" s="21" t="s">
        <v>10</v>
      </c>
      <c r="B98" s="267">
        <v>47781.184999999998</v>
      </c>
      <c r="C98" s="268">
        <v>60973.275650000003</v>
      </c>
      <c r="D98" s="164">
        <f t="shared" si="11"/>
        <v>27.6</v>
      </c>
      <c r="E98" s="27">
        <f>IFERROR(100/'Skjema total MA'!C98*C98,0)</f>
        <v>2.7456370360051072</v>
      </c>
      <c r="F98" s="210">
        <v>47690047.015000001</v>
      </c>
      <c r="G98" s="210">
        <v>58583311.644000001</v>
      </c>
      <c r="H98" s="164">
        <f t="shared" si="12"/>
        <v>22.8</v>
      </c>
      <c r="I98" s="27">
        <f>IFERROR(100/'Skjema total MA'!F98*G98,0)</f>
        <v>31.053562339824669</v>
      </c>
      <c r="J98" s="264">
        <f t="shared" si="19"/>
        <v>47737828.200000003</v>
      </c>
      <c r="K98" s="44">
        <f t="shared" si="19"/>
        <v>58644284.919650003</v>
      </c>
      <c r="L98" s="231">
        <f t="shared" si="14"/>
        <v>22.8</v>
      </c>
      <c r="M98" s="27">
        <f>IFERROR(100/'Skjema total MA'!I98*K98,0)</f>
        <v>30.724210960190341</v>
      </c>
    </row>
    <row r="99" spans="1:13" ht="15.75" x14ac:dyDescent="0.2">
      <c r="A99" s="631" t="s">
        <v>383</v>
      </c>
      <c r="B99" s="629" t="s">
        <v>369</v>
      </c>
      <c r="C99" s="629" t="s">
        <v>369</v>
      </c>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t="s">
        <v>369</v>
      </c>
      <c r="C102" s="629" t="s">
        <v>369</v>
      </c>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v>3550956.966</v>
      </c>
      <c r="C105" s="143">
        <v>3530568.3620000002</v>
      </c>
      <c r="D105" s="164">
        <f t="shared" si="11"/>
        <v>-0.6</v>
      </c>
      <c r="E105" s="27">
        <f>IFERROR(100/'Skjema total MA'!C105*C105,0)</f>
        <v>72.221944605396104</v>
      </c>
      <c r="F105" s="210"/>
      <c r="G105" s="143"/>
      <c r="H105" s="164"/>
      <c r="I105" s="27"/>
      <c r="J105" s="264">
        <f t="shared" si="19"/>
        <v>3550956.966</v>
      </c>
      <c r="K105" s="44">
        <f t="shared" si="19"/>
        <v>3530568.3620000002</v>
      </c>
      <c r="L105" s="231">
        <f t="shared" si="14"/>
        <v>-0.6</v>
      </c>
      <c r="M105" s="27">
        <f>IFERROR(100/'Skjema total MA'!I105*K105,0)</f>
        <v>65.555787869915619</v>
      </c>
    </row>
    <row r="106" spans="1:13" ht="15.75" x14ac:dyDescent="0.2">
      <c r="A106" s="21" t="s">
        <v>388</v>
      </c>
      <c r="B106" s="210">
        <v>106257011.023</v>
      </c>
      <c r="C106" s="210">
        <v>122175568.318</v>
      </c>
      <c r="D106" s="164">
        <f t="shared" si="11"/>
        <v>15</v>
      </c>
      <c r="E106" s="27">
        <f>IFERROR(100/'Skjema total MA'!C106*C106,0)</f>
        <v>42.216122054531965</v>
      </c>
      <c r="F106" s="210">
        <v>4635202.6160000004</v>
      </c>
      <c r="G106" s="210">
        <v>5818181.5240000002</v>
      </c>
      <c r="H106" s="164">
        <f t="shared" si="12"/>
        <v>25.5</v>
      </c>
      <c r="I106" s="27">
        <f>IFERROR(100/'Skjema total MA'!F106*G106,0)</f>
        <v>93.89851396435806</v>
      </c>
      <c r="J106" s="264">
        <f t="shared" si="19"/>
        <v>110892213.639</v>
      </c>
      <c r="K106" s="44">
        <f t="shared" si="19"/>
        <v>127993749.84200001</v>
      </c>
      <c r="L106" s="231">
        <f t="shared" si="14"/>
        <v>15.4</v>
      </c>
      <c r="M106" s="27">
        <f>IFERROR(100/'Skjema total MA'!I106*K106,0)</f>
        <v>43.299462340654308</v>
      </c>
    </row>
    <row r="107" spans="1:13" ht="15.75" x14ac:dyDescent="0.2">
      <c r="A107" s="21" t="s">
        <v>389</v>
      </c>
      <c r="B107" s="210">
        <v>0</v>
      </c>
      <c r="C107" s="210">
        <v>161640.266</v>
      </c>
      <c r="D107" s="164" t="str">
        <f t="shared" si="11"/>
        <v xml:space="preserve">    ---- </v>
      </c>
      <c r="E107" s="27">
        <f>IFERROR(100/'Skjema total MA'!C107*C107,0)</f>
        <v>19.612577456738851</v>
      </c>
      <c r="F107" s="210">
        <v>13833889.411</v>
      </c>
      <c r="G107" s="210">
        <v>18125840.291000001</v>
      </c>
      <c r="H107" s="164">
        <f t="shared" si="12"/>
        <v>31</v>
      </c>
      <c r="I107" s="27">
        <f>IFERROR(100/'Skjema total MA'!F107*G107,0)</f>
        <v>29.990859731903214</v>
      </c>
      <c r="J107" s="264">
        <f t="shared" si="19"/>
        <v>13833889.411</v>
      </c>
      <c r="K107" s="44">
        <f t="shared" si="19"/>
        <v>18287480.557</v>
      </c>
      <c r="L107" s="231">
        <f t="shared" si="14"/>
        <v>32.200000000000003</v>
      </c>
      <c r="M107" s="27">
        <f>IFERROR(100/'Skjema total MA'!I107*K107,0)</f>
        <v>29.851239340046117</v>
      </c>
    </row>
    <row r="108" spans="1:13" ht="15.75" x14ac:dyDescent="0.2">
      <c r="A108" s="21" t="s">
        <v>390</v>
      </c>
      <c r="B108" s="210">
        <v>0</v>
      </c>
      <c r="C108" s="210">
        <v>2512.7820000000002</v>
      </c>
      <c r="D108" s="164" t="str">
        <f t="shared" si="11"/>
        <v xml:space="preserve">    ---- </v>
      </c>
      <c r="E108" s="27">
        <f>IFERROR(100/'Skjema total MA'!C108*C108,0)</f>
        <v>45.878146634555954</v>
      </c>
      <c r="F108" s="210"/>
      <c r="G108" s="210"/>
      <c r="H108" s="164"/>
      <c r="I108" s="27"/>
      <c r="J108" s="264">
        <f t="shared" si="19"/>
        <v>0</v>
      </c>
      <c r="K108" s="44">
        <f t="shared" si="19"/>
        <v>2512.7820000000002</v>
      </c>
      <c r="L108" s="231" t="str">
        <f t="shared" si="14"/>
        <v xml:space="preserve">    ---- </v>
      </c>
      <c r="M108" s="27">
        <f>IFERROR(100/'Skjema total MA'!I108*K108,0)</f>
        <v>45.878146634555954</v>
      </c>
    </row>
    <row r="109" spans="1:13" ht="15.75" x14ac:dyDescent="0.2">
      <c r="A109" s="13" t="s">
        <v>371</v>
      </c>
      <c r="B109" s="282">
        <f>SUM(B110:B112)</f>
        <v>9671.6830000000009</v>
      </c>
      <c r="C109" s="157">
        <f>SUM(C110:C112)</f>
        <v>4095.9879999999998</v>
      </c>
      <c r="D109" s="169">
        <f t="shared" si="11"/>
        <v>-57.6</v>
      </c>
      <c r="E109" s="11">
        <f>IFERROR(100/'Skjema total MA'!C109*C109,0)</f>
        <v>1.4827218861735179</v>
      </c>
      <c r="F109" s="282">
        <f>SUM(F110:F112)</f>
        <v>140016.152</v>
      </c>
      <c r="G109" s="157">
        <f>SUM(G110:G112)</f>
        <v>199519.32399999999</v>
      </c>
      <c r="H109" s="169">
        <f t="shared" si="12"/>
        <v>42.5</v>
      </c>
      <c r="I109" s="11">
        <f>IFERROR(100/'Skjema total MA'!F109*G109,0)</f>
        <v>4.4790912304331849</v>
      </c>
      <c r="J109" s="283">
        <f t="shared" si="19"/>
        <v>149687.83499999999</v>
      </c>
      <c r="K109" s="212">
        <f t="shared" si="19"/>
        <v>203615.31200000001</v>
      </c>
      <c r="L109" s="596">
        <f t="shared" si="14"/>
        <v>36</v>
      </c>
      <c r="M109" s="11">
        <f>IFERROR(100/'Skjema total MA'!I109*K109,0)</f>
        <v>4.3041193752482201</v>
      </c>
    </row>
    <row r="110" spans="1:13" x14ac:dyDescent="0.2">
      <c r="A110" s="21" t="s">
        <v>9</v>
      </c>
      <c r="B110" s="210">
        <v>9671.6830000000009</v>
      </c>
      <c r="C110" s="143">
        <v>4095.9879999999998</v>
      </c>
      <c r="D110" s="164">
        <f t="shared" ref="D110:D123" si="24">IF(B110=0, "    ---- ", IF(ABS(ROUND(100/B110*C110-100,1))&lt;999,ROUND(100/B110*C110-100,1),IF(ROUND(100/B110*C110-100,1)&gt;999,999,-999)))</f>
        <v>-57.6</v>
      </c>
      <c r="E110" s="27">
        <f>IFERROR(100/'Skjema total MA'!C110*C110,0)</f>
        <v>1.4838676394657773</v>
      </c>
      <c r="F110" s="210"/>
      <c r="G110" s="143"/>
      <c r="H110" s="164"/>
      <c r="I110" s="27"/>
      <c r="J110" s="264">
        <f t="shared" ref="J110:K123" si="25">SUM(B110,F110)</f>
        <v>9671.6830000000009</v>
      </c>
      <c r="K110" s="44">
        <f t="shared" si="25"/>
        <v>4095.9879999999998</v>
      </c>
      <c r="L110" s="231">
        <f t="shared" ref="L110:L123" si="26">IF(J110=0, "    ---- ", IF(ABS(ROUND(100/J110*K110-100,1))&lt;999,ROUND(100/J110*K110-100,1),IF(ROUND(100/J110*K110-100,1)&gt;999,999,-999)))</f>
        <v>-57.6</v>
      </c>
      <c r="M110" s="27">
        <f>IFERROR(100/'Skjema total MA'!I110*K110,0)</f>
        <v>1.4838676394657773</v>
      </c>
    </row>
    <row r="111" spans="1:13" x14ac:dyDescent="0.2">
      <c r="A111" s="21" t="s">
        <v>10</v>
      </c>
      <c r="B111" s="210"/>
      <c r="C111" s="143"/>
      <c r="D111" s="164"/>
      <c r="E111" s="27"/>
      <c r="F111" s="210">
        <v>140016.152</v>
      </c>
      <c r="G111" s="143">
        <v>199519.32399999999</v>
      </c>
      <c r="H111" s="164">
        <f t="shared" ref="H111:H123" si="27">IF(F111=0, "    ---- ", IF(ABS(ROUND(100/F111*G111-100,1))&lt;999,ROUND(100/F111*G111-100,1),IF(ROUND(100/F111*G111-100,1)&gt;999,999,-999)))</f>
        <v>42.5</v>
      </c>
      <c r="I111" s="27">
        <f>IFERROR(100/'Skjema total MA'!F111*G111,0)</f>
        <v>4.4790912304331849</v>
      </c>
      <c r="J111" s="264">
        <f t="shared" si="25"/>
        <v>140016.152</v>
      </c>
      <c r="K111" s="44">
        <f t="shared" si="25"/>
        <v>199519.32399999999</v>
      </c>
      <c r="L111" s="231">
        <f t="shared" si="26"/>
        <v>42.5</v>
      </c>
      <c r="M111" s="27">
        <f>IFERROR(100/'Skjema total MA'!I111*K111,0)</f>
        <v>4.4788767592322012</v>
      </c>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t="s">
        <v>369</v>
      </c>
      <c r="C113" s="629"/>
      <c r="D113" s="164"/>
      <c r="E113" s="601"/>
      <c r="F113" s="629"/>
      <c r="G113" s="629"/>
      <c r="H113" s="164"/>
      <c r="I113" s="601"/>
      <c r="J113" s="629"/>
      <c r="K113" s="629"/>
      <c r="L113" s="164"/>
      <c r="M113" s="23"/>
    </row>
    <row r="114" spans="1:14" ht="15.75" x14ac:dyDescent="0.2">
      <c r="A114" s="21" t="s">
        <v>391</v>
      </c>
      <c r="B114" s="210">
        <v>2694.8389999999999</v>
      </c>
      <c r="C114" s="210">
        <v>3817.8130000000001</v>
      </c>
      <c r="D114" s="164">
        <f t="shared" si="24"/>
        <v>41.7</v>
      </c>
      <c r="E114" s="27">
        <f>IFERROR(100/'Skjema total MA'!C114*C114,0)</f>
        <v>14.74083236941277</v>
      </c>
      <c r="F114" s="210"/>
      <c r="G114" s="210"/>
      <c r="H114" s="164"/>
      <c r="I114" s="27"/>
      <c r="J114" s="264">
        <f t="shared" si="25"/>
        <v>2694.8389999999999</v>
      </c>
      <c r="K114" s="44">
        <f t="shared" si="25"/>
        <v>3817.8130000000001</v>
      </c>
      <c r="L114" s="231">
        <f t="shared" si="26"/>
        <v>41.7</v>
      </c>
      <c r="M114" s="27">
        <f>IFERROR(100/'Skjema total MA'!I114*K114,0)</f>
        <v>11.587121436877903</v>
      </c>
    </row>
    <row r="115" spans="1:14" ht="15.75" x14ac:dyDescent="0.2">
      <c r="A115" s="21" t="s">
        <v>392</v>
      </c>
      <c r="B115" s="210"/>
      <c r="C115" s="210"/>
      <c r="D115" s="164"/>
      <c r="E115" s="27"/>
      <c r="F115" s="210">
        <v>56830.212</v>
      </c>
      <c r="G115" s="210">
        <v>0</v>
      </c>
      <c r="H115" s="164">
        <f t="shared" si="27"/>
        <v>-100</v>
      </c>
      <c r="I115" s="27">
        <f>IFERROR(100/'Skjema total MA'!F115*G115,0)</f>
        <v>0</v>
      </c>
      <c r="J115" s="264">
        <f t="shared" si="25"/>
        <v>56830.212</v>
      </c>
      <c r="K115" s="44">
        <f t="shared" si="25"/>
        <v>0</v>
      </c>
      <c r="L115" s="231">
        <f t="shared" si="26"/>
        <v>-100</v>
      </c>
      <c r="M115" s="27">
        <f>IFERROR(100/'Skjema total MA'!I115*K115,0)</f>
        <v>0</v>
      </c>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f>SUM(B118:B120)</f>
        <v>132010</v>
      </c>
      <c r="C117" s="157">
        <f>SUM(C118:C120)</f>
        <v>122700.80499999999</v>
      </c>
      <c r="D117" s="169">
        <f t="shared" si="24"/>
        <v>-7.1</v>
      </c>
      <c r="E117" s="11">
        <f>IFERROR(100/'Skjema total MA'!C117*C117,0)</f>
        <v>43.740627471698197</v>
      </c>
      <c r="F117" s="282">
        <f>SUM(F118:F120)</f>
        <v>309049.93099999998</v>
      </c>
      <c r="G117" s="157">
        <f>SUM(G118:G120)</f>
        <v>2105748.2319999998</v>
      </c>
      <c r="H117" s="169">
        <f t="shared" si="27"/>
        <v>581.4</v>
      </c>
      <c r="I117" s="11">
        <f>IFERROR(100/'Skjema total MA'!F117*G117,0)</f>
        <v>47.27948233868409</v>
      </c>
      <c r="J117" s="283">
        <f t="shared" si="25"/>
        <v>441059.93099999998</v>
      </c>
      <c r="K117" s="212">
        <f t="shared" si="25"/>
        <v>2228449.037</v>
      </c>
      <c r="L117" s="596">
        <f t="shared" si="26"/>
        <v>405.2</v>
      </c>
      <c r="M117" s="11">
        <f>IFERROR(100/'Skjema total MA'!I117*K117,0)</f>
        <v>47.069798582114451</v>
      </c>
    </row>
    <row r="118" spans="1:14" x14ac:dyDescent="0.2">
      <c r="A118" s="21" t="s">
        <v>9</v>
      </c>
      <c r="B118" s="210">
        <v>132010</v>
      </c>
      <c r="C118" s="143">
        <v>122700.80499999999</v>
      </c>
      <c r="D118" s="164">
        <f t="shared" si="24"/>
        <v>-7.1</v>
      </c>
      <c r="E118" s="27">
        <f>IFERROR(100/'Skjema total MA'!C118*C118,0)</f>
        <v>46.529880233139494</v>
      </c>
      <c r="F118" s="210"/>
      <c r="G118" s="143"/>
      <c r="H118" s="164"/>
      <c r="I118" s="27"/>
      <c r="J118" s="264">
        <f t="shared" si="25"/>
        <v>132010</v>
      </c>
      <c r="K118" s="44">
        <f t="shared" si="25"/>
        <v>122700.80499999999</v>
      </c>
      <c r="L118" s="231">
        <f t="shared" si="26"/>
        <v>-7.1</v>
      </c>
      <c r="M118" s="27">
        <f>IFERROR(100/'Skjema total MA'!I118*K118,0)</f>
        <v>46.529880233139494</v>
      </c>
    </row>
    <row r="119" spans="1:14" x14ac:dyDescent="0.2">
      <c r="A119" s="21" t="s">
        <v>10</v>
      </c>
      <c r="B119" s="210"/>
      <c r="C119" s="143"/>
      <c r="D119" s="164"/>
      <c r="E119" s="27"/>
      <c r="F119" s="210">
        <v>309049.93099999998</v>
      </c>
      <c r="G119" s="143">
        <v>2105748.2319999998</v>
      </c>
      <c r="H119" s="164">
        <f t="shared" si="27"/>
        <v>581.4</v>
      </c>
      <c r="I119" s="27">
        <f>IFERROR(100/'Skjema total MA'!F119*G119,0)</f>
        <v>47.27948233868409</v>
      </c>
      <c r="J119" s="264">
        <f t="shared" si="25"/>
        <v>309049.93099999998</v>
      </c>
      <c r="K119" s="44">
        <f t="shared" si="25"/>
        <v>2105748.2319999998</v>
      </c>
      <c r="L119" s="231">
        <f t="shared" si="26"/>
        <v>581.4</v>
      </c>
      <c r="M119" s="27">
        <f>IFERROR(100/'Skjema total MA'!I119*K119,0)</f>
        <v>47.101645924953864</v>
      </c>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v>9507.8160000000007</v>
      </c>
      <c r="C122" s="210">
        <v>2487.703</v>
      </c>
      <c r="D122" s="164">
        <f t="shared" si="24"/>
        <v>-73.8</v>
      </c>
      <c r="E122" s="27">
        <f>IFERROR(100/'Skjema total MA'!C122*C122,0)</f>
        <v>59.936432811983138</v>
      </c>
      <c r="F122" s="210">
        <v>12499.775</v>
      </c>
      <c r="G122" s="210">
        <v>5057.1930000000002</v>
      </c>
      <c r="H122" s="164">
        <f t="shared" si="27"/>
        <v>-59.5</v>
      </c>
      <c r="I122" s="27">
        <f>IFERROR(100/'Skjema total MA'!F122*G122,0)</f>
        <v>100</v>
      </c>
      <c r="J122" s="264">
        <f t="shared" si="25"/>
        <v>22007.591</v>
      </c>
      <c r="K122" s="44">
        <f t="shared" si="25"/>
        <v>7544.8960000000006</v>
      </c>
      <c r="L122" s="231">
        <f t="shared" si="26"/>
        <v>-65.7</v>
      </c>
      <c r="M122" s="27">
        <f>IFERROR(100/'Skjema total MA'!I122*K122,0)</f>
        <v>81.940606197249693</v>
      </c>
    </row>
    <row r="123" spans="1:14" ht="15.75" x14ac:dyDescent="0.2">
      <c r="A123" s="21" t="s">
        <v>389</v>
      </c>
      <c r="B123" s="210">
        <v>0.11700000000000001</v>
      </c>
      <c r="C123" s="210">
        <v>0.58599999999999997</v>
      </c>
      <c r="D123" s="164">
        <f t="shared" si="24"/>
        <v>400.9</v>
      </c>
      <c r="E123" s="27">
        <f>IFERROR(100/'Skjema total MA'!C123*C123,0)</f>
        <v>0.18245638288316265</v>
      </c>
      <c r="F123" s="210">
        <v>58902.949000000001</v>
      </c>
      <c r="G123" s="210">
        <v>184924.52900000001</v>
      </c>
      <c r="H123" s="164">
        <f t="shared" si="27"/>
        <v>213.9</v>
      </c>
      <c r="I123" s="27">
        <f>IFERROR(100/'Skjema total MA'!F123*G123,0)</f>
        <v>41.342351068210846</v>
      </c>
      <c r="J123" s="264">
        <f t="shared" si="25"/>
        <v>58903.065999999999</v>
      </c>
      <c r="K123" s="44">
        <f t="shared" si="25"/>
        <v>184925.11500000002</v>
      </c>
      <c r="L123" s="231">
        <f t="shared" si="26"/>
        <v>213.9</v>
      </c>
      <c r="M123" s="27">
        <f>IFERROR(100/'Skjema total MA'!I123*K123,0)</f>
        <v>41.312818464540264</v>
      </c>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v>75520</v>
      </c>
      <c r="C132" s="283">
        <v>74027.557000000001</v>
      </c>
      <c r="D132" s="333">
        <f t="shared" ref="D132:D135" si="28">IF(B132=0, "    ---- ", IF(ABS(ROUND(100/B132*C132-100,1))&lt;999,ROUND(100/B132*C132-100,1),IF(ROUND(100/B132*C132-100,1)&gt;999,999,-999)))</f>
        <v>-2</v>
      </c>
      <c r="E132" s="11">
        <f>IFERROR(100/'Skjema total MA'!C132*C132,0)</f>
        <v>1.0372507678026608</v>
      </c>
      <c r="F132" s="290"/>
      <c r="G132" s="291"/>
      <c r="H132" s="598"/>
      <c r="I132" s="24"/>
      <c r="J132" s="292">
        <f t="shared" ref="J132:K135" si="29">SUM(B132,F132)</f>
        <v>75520</v>
      </c>
      <c r="K132" s="292">
        <f t="shared" si="29"/>
        <v>74027.557000000001</v>
      </c>
      <c r="L132" s="595">
        <f t="shared" ref="L132:L135" si="30">IF(J132=0, "    ---- ", IF(ABS(ROUND(100/J132*K132-100,1))&lt;999,ROUND(100/J132*K132-100,1),IF(ROUND(100/J132*K132-100,1)&gt;999,999,-999)))</f>
        <v>-2</v>
      </c>
      <c r="M132" s="11">
        <f>IFERROR(100/'Skjema total MA'!I132*K132,0)</f>
        <v>1.0347818915916986</v>
      </c>
      <c r="N132" s="146"/>
      <c r="O132" s="146"/>
    </row>
    <row r="133" spans="1:15" s="3" customFormat="1" ht="15.75" x14ac:dyDescent="0.2">
      <c r="A133" s="13" t="s">
        <v>397</v>
      </c>
      <c r="B133" s="212">
        <v>2646654.4160000002</v>
      </c>
      <c r="C133" s="283">
        <v>2719768.0649999999</v>
      </c>
      <c r="D133" s="169">
        <f t="shared" si="28"/>
        <v>2.8</v>
      </c>
      <c r="E133" s="11">
        <f>IFERROR(100/'Skjema total MA'!C133*C133,0)</f>
        <v>0.55028809711754745</v>
      </c>
      <c r="F133" s="212"/>
      <c r="G133" s="283"/>
      <c r="H133" s="599"/>
      <c r="I133" s="24"/>
      <c r="J133" s="282">
        <f t="shared" si="29"/>
        <v>2646654.4160000002</v>
      </c>
      <c r="K133" s="282">
        <f t="shared" si="29"/>
        <v>2719768.0649999999</v>
      </c>
      <c r="L133" s="596">
        <f t="shared" si="30"/>
        <v>2.8</v>
      </c>
      <c r="M133" s="11">
        <f>IFERROR(100/'Skjema total MA'!I133*K133,0)</f>
        <v>0.54780366545849946</v>
      </c>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v>1852908.605</v>
      </c>
      <c r="C135" s="289">
        <v>132963.541</v>
      </c>
      <c r="D135" s="167">
        <f t="shared" si="28"/>
        <v>-92.8</v>
      </c>
      <c r="E135" s="9">
        <f>IFERROR(100/'Skjema total MA'!C135*C135,0)</f>
        <v>41.387684573893182</v>
      </c>
      <c r="F135" s="253"/>
      <c r="G135" s="289"/>
      <c r="H135" s="600"/>
      <c r="I135" s="36"/>
      <c r="J135" s="288">
        <f t="shared" si="29"/>
        <v>1852908.605</v>
      </c>
      <c r="K135" s="288">
        <f t="shared" si="29"/>
        <v>132963.541</v>
      </c>
      <c r="L135" s="597">
        <f t="shared" si="30"/>
        <v>-92.8</v>
      </c>
      <c r="M135" s="36">
        <f>IFERROR(100/'Skjema total MA'!I135*K135,0)</f>
        <v>41.387684573893182</v>
      </c>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243" priority="182">
      <formula>kvartal &lt; 4</formula>
    </cfRule>
  </conditionalFormatting>
  <conditionalFormatting sqref="B29">
    <cfRule type="expression" dxfId="242" priority="180">
      <formula>kvartal &lt; 4</formula>
    </cfRule>
  </conditionalFormatting>
  <conditionalFormatting sqref="B30">
    <cfRule type="expression" dxfId="241" priority="179">
      <formula>kvartal &lt; 4</formula>
    </cfRule>
  </conditionalFormatting>
  <conditionalFormatting sqref="B31">
    <cfRule type="expression" dxfId="240" priority="178">
      <formula>kvartal &lt; 4</formula>
    </cfRule>
  </conditionalFormatting>
  <conditionalFormatting sqref="C29">
    <cfRule type="expression" dxfId="239" priority="177">
      <formula>kvartal &lt; 4</formula>
    </cfRule>
  </conditionalFormatting>
  <conditionalFormatting sqref="C30">
    <cfRule type="expression" dxfId="238" priority="176">
      <formula>kvartal &lt; 4</formula>
    </cfRule>
  </conditionalFormatting>
  <conditionalFormatting sqref="C31">
    <cfRule type="expression" dxfId="237" priority="175">
      <formula>kvartal &lt; 4</formula>
    </cfRule>
  </conditionalFormatting>
  <conditionalFormatting sqref="B23:C25">
    <cfRule type="expression" dxfId="236" priority="174">
      <formula>kvartal &lt; 4</formula>
    </cfRule>
  </conditionalFormatting>
  <conditionalFormatting sqref="F23:G25">
    <cfRule type="expression" dxfId="235" priority="170">
      <formula>kvartal &lt; 4</formula>
    </cfRule>
  </conditionalFormatting>
  <conditionalFormatting sqref="F29">
    <cfRule type="expression" dxfId="234" priority="163">
      <formula>kvartal &lt; 4</formula>
    </cfRule>
  </conditionalFormatting>
  <conditionalFormatting sqref="F30">
    <cfRule type="expression" dxfId="233" priority="162">
      <formula>kvartal &lt; 4</formula>
    </cfRule>
  </conditionalFormatting>
  <conditionalFormatting sqref="F31">
    <cfRule type="expression" dxfId="232" priority="161">
      <formula>kvartal &lt; 4</formula>
    </cfRule>
  </conditionalFormatting>
  <conditionalFormatting sqref="G29">
    <cfRule type="expression" dxfId="231" priority="160">
      <formula>kvartal &lt; 4</formula>
    </cfRule>
  </conditionalFormatting>
  <conditionalFormatting sqref="G30">
    <cfRule type="expression" dxfId="230" priority="159">
      <formula>kvartal &lt; 4</formula>
    </cfRule>
  </conditionalFormatting>
  <conditionalFormatting sqref="G31">
    <cfRule type="expression" dxfId="229" priority="158">
      <formula>kvartal &lt; 4</formula>
    </cfRule>
  </conditionalFormatting>
  <conditionalFormatting sqref="B26">
    <cfRule type="expression" dxfId="228" priority="157">
      <formula>kvartal &lt; 4</formula>
    </cfRule>
  </conditionalFormatting>
  <conditionalFormatting sqref="C26">
    <cfRule type="expression" dxfId="227" priority="156">
      <formula>kvartal &lt; 4</formula>
    </cfRule>
  </conditionalFormatting>
  <conditionalFormatting sqref="F26">
    <cfRule type="expression" dxfId="226" priority="155">
      <formula>kvartal &lt; 4</formula>
    </cfRule>
  </conditionalFormatting>
  <conditionalFormatting sqref="G26">
    <cfRule type="expression" dxfId="225" priority="154">
      <formula>kvartal &lt; 4</formula>
    </cfRule>
  </conditionalFormatting>
  <conditionalFormatting sqref="J23:K26">
    <cfRule type="expression" dxfId="224" priority="153">
      <formula>kvartal &lt; 4</formula>
    </cfRule>
  </conditionalFormatting>
  <conditionalFormatting sqref="J29:K31">
    <cfRule type="expression" dxfId="223" priority="151">
      <formula>kvartal &lt; 4</formula>
    </cfRule>
  </conditionalFormatting>
  <conditionalFormatting sqref="B113">
    <cfRule type="expression" dxfId="222" priority="126">
      <formula>kvartal &lt; 4</formula>
    </cfRule>
  </conditionalFormatting>
  <conditionalFormatting sqref="C113">
    <cfRule type="expression" dxfId="221" priority="125">
      <formula>kvartal &lt; 4</formula>
    </cfRule>
  </conditionalFormatting>
  <conditionalFormatting sqref="B121">
    <cfRule type="expression" dxfId="220" priority="124">
      <formula>kvartal &lt; 4</formula>
    </cfRule>
  </conditionalFormatting>
  <conditionalFormatting sqref="C121">
    <cfRule type="expression" dxfId="219" priority="123">
      <formula>kvartal &lt; 4</formula>
    </cfRule>
  </conditionalFormatting>
  <conditionalFormatting sqref="F113">
    <cfRule type="expression" dxfId="218" priority="108">
      <formula>kvartal &lt; 4</formula>
    </cfRule>
  </conditionalFormatting>
  <conditionalFormatting sqref="G113">
    <cfRule type="expression" dxfId="217" priority="107">
      <formula>kvartal &lt; 4</formula>
    </cfRule>
  </conditionalFormatting>
  <conditionalFormatting sqref="F121:G121">
    <cfRule type="expression" dxfId="216" priority="106">
      <formula>kvartal &lt; 4</formula>
    </cfRule>
  </conditionalFormatting>
  <conditionalFormatting sqref="J113:K113">
    <cfRule type="expression" dxfId="215" priority="82">
      <formula>kvartal &lt; 4</formula>
    </cfRule>
  </conditionalFormatting>
  <conditionalFormatting sqref="J121:K121">
    <cfRule type="expression" dxfId="214" priority="81">
      <formula>kvartal &lt; 4</formula>
    </cfRule>
  </conditionalFormatting>
  <conditionalFormatting sqref="A23:A25">
    <cfRule type="expression" dxfId="213" priority="50">
      <formula>kvartal &lt; 4</formula>
    </cfRule>
  </conditionalFormatting>
  <conditionalFormatting sqref="A29:A31">
    <cfRule type="expression" dxfId="212" priority="49">
      <formula>kvartal &lt; 4</formula>
    </cfRule>
  </conditionalFormatting>
  <conditionalFormatting sqref="A48:A50">
    <cfRule type="expression" dxfId="211" priority="48">
      <formula>kvartal &lt; 4</formula>
    </cfRule>
  </conditionalFormatting>
  <conditionalFormatting sqref="A67:A72">
    <cfRule type="expression" dxfId="210" priority="47">
      <formula>kvartal &lt; 4</formula>
    </cfRule>
  </conditionalFormatting>
  <conditionalFormatting sqref="A113">
    <cfRule type="expression" dxfId="209" priority="46">
      <formula>kvartal &lt; 4</formula>
    </cfRule>
  </conditionalFormatting>
  <conditionalFormatting sqref="A121">
    <cfRule type="expression" dxfId="208" priority="45">
      <formula>kvartal &lt; 4</formula>
    </cfRule>
  </conditionalFormatting>
  <conditionalFormatting sqref="A26">
    <cfRule type="expression" dxfId="207" priority="44">
      <formula>kvartal &lt; 4</formula>
    </cfRule>
  </conditionalFormatting>
  <conditionalFormatting sqref="A78:A83">
    <cfRule type="expression" dxfId="206" priority="43">
      <formula>kvartal &lt; 4</formula>
    </cfRule>
  </conditionalFormatting>
  <conditionalFormatting sqref="A88:A93">
    <cfRule type="expression" dxfId="205" priority="42">
      <formula>kvartal &lt; 4</formula>
    </cfRule>
  </conditionalFormatting>
  <conditionalFormatting sqref="A99:A104">
    <cfRule type="expression" dxfId="204" priority="41">
      <formula>kvartal &lt; 4</formula>
    </cfRule>
  </conditionalFormatting>
  <conditionalFormatting sqref="B67">
    <cfRule type="expression" dxfId="203" priority="40">
      <formula>kvartal &lt; 4</formula>
    </cfRule>
  </conditionalFormatting>
  <conditionalFormatting sqref="C67">
    <cfRule type="expression" dxfId="202" priority="39">
      <formula>kvartal &lt; 4</formula>
    </cfRule>
  </conditionalFormatting>
  <conditionalFormatting sqref="B70">
    <cfRule type="expression" dxfId="201" priority="38">
      <formula>kvartal &lt; 4</formula>
    </cfRule>
  </conditionalFormatting>
  <conditionalFormatting sqref="C70">
    <cfRule type="expression" dxfId="200" priority="37">
      <formula>kvartal &lt; 4</formula>
    </cfRule>
  </conditionalFormatting>
  <conditionalFormatting sqref="F68:G69">
    <cfRule type="expression" dxfId="199" priority="36">
      <formula>kvartal &lt; 4</formula>
    </cfRule>
  </conditionalFormatting>
  <conditionalFormatting sqref="F71:G72">
    <cfRule type="expression" dxfId="198" priority="35">
      <formula>kvartal &lt; 4</formula>
    </cfRule>
  </conditionalFormatting>
  <conditionalFormatting sqref="F67:G67">
    <cfRule type="expression" dxfId="197" priority="34">
      <formula>kvartal &lt; 4</formula>
    </cfRule>
  </conditionalFormatting>
  <conditionalFormatting sqref="F70">
    <cfRule type="expression" dxfId="196" priority="33">
      <formula>kvartal &lt; 4</formula>
    </cfRule>
  </conditionalFormatting>
  <conditionalFormatting sqref="G70">
    <cfRule type="expression" dxfId="195" priority="32">
      <formula>kvartal &lt; 4</formula>
    </cfRule>
  </conditionalFormatting>
  <conditionalFormatting sqref="J67:K72">
    <cfRule type="expression" dxfId="194" priority="31">
      <formula>kvartal &lt; 4</formula>
    </cfRule>
  </conditionalFormatting>
  <conditionalFormatting sqref="B78">
    <cfRule type="expression" dxfId="193" priority="30">
      <formula>kvartal &lt; 4</formula>
    </cfRule>
  </conditionalFormatting>
  <conditionalFormatting sqref="C78">
    <cfRule type="expression" dxfId="192" priority="29">
      <formula>kvartal &lt; 4</formula>
    </cfRule>
  </conditionalFormatting>
  <conditionalFormatting sqref="B81">
    <cfRule type="expression" dxfId="191" priority="28">
      <formula>kvartal &lt; 4</formula>
    </cfRule>
  </conditionalFormatting>
  <conditionalFormatting sqref="C81">
    <cfRule type="expression" dxfId="190" priority="27">
      <formula>kvartal &lt; 4</formula>
    </cfRule>
  </conditionalFormatting>
  <conditionalFormatting sqref="F79:G80">
    <cfRule type="expression" dxfId="189" priority="26">
      <formula>kvartal &lt; 4</formula>
    </cfRule>
  </conditionalFormatting>
  <conditionalFormatting sqref="F82:G83">
    <cfRule type="expression" dxfId="188" priority="25">
      <formula>kvartal &lt; 4</formula>
    </cfRule>
  </conditionalFormatting>
  <conditionalFormatting sqref="F78:G78">
    <cfRule type="expression" dxfId="187" priority="24">
      <formula>kvartal &lt; 4</formula>
    </cfRule>
  </conditionalFormatting>
  <conditionalFormatting sqref="F81">
    <cfRule type="expression" dxfId="186" priority="23">
      <formula>kvartal &lt; 4</formula>
    </cfRule>
  </conditionalFormatting>
  <conditionalFormatting sqref="G81">
    <cfRule type="expression" dxfId="185" priority="22">
      <formula>kvartal &lt; 4</formula>
    </cfRule>
  </conditionalFormatting>
  <conditionalFormatting sqref="J78:K83">
    <cfRule type="expression" dxfId="184" priority="21">
      <formula>kvartal &lt; 4</formula>
    </cfRule>
  </conditionalFormatting>
  <conditionalFormatting sqref="B88">
    <cfRule type="expression" dxfId="183" priority="20">
      <formula>kvartal &lt; 4</formula>
    </cfRule>
  </conditionalFormatting>
  <conditionalFormatting sqref="C88">
    <cfRule type="expression" dxfId="182" priority="19">
      <formula>kvartal &lt; 4</formula>
    </cfRule>
  </conditionalFormatting>
  <conditionalFormatting sqref="B91">
    <cfRule type="expression" dxfId="181" priority="18">
      <formula>kvartal &lt; 4</formula>
    </cfRule>
  </conditionalFormatting>
  <conditionalFormatting sqref="C91">
    <cfRule type="expression" dxfId="180" priority="17">
      <formula>kvartal &lt; 4</formula>
    </cfRule>
  </conditionalFormatting>
  <conditionalFormatting sqref="F89:G90">
    <cfRule type="expression" dxfId="179" priority="16">
      <formula>kvartal &lt; 4</formula>
    </cfRule>
  </conditionalFormatting>
  <conditionalFormatting sqref="F92:G93">
    <cfRule type="expression" dxfId="178" priority="15">
      <formula>kvartal &lt; 4</formula>
    </cfRule>
  </conditionalFormatting>
  <conditionalFormatting sqref="F88:G88">
    <cfRule type="expression" dxfId="177" priority="14">
      <formula>kvartal &lt; 4</formula>
    </cfRule>
  </conditionalFormatting>
  <conditionalFormatting sqref="F91">
    <cfRule type="expression" dxfId="176" priority="13">
      <formula>kvartal &lt; 4</formula>
    </cfRule>
  </conditionalFormatting>
  <conditionalFormatting sqref="G91">
    <cfRule type="expression" dxfId="175" priority="12">
      <formula>kvartal &lt; 4</formula>
    </cfRule>
  </conditionalFormatting>
  <conditionalFormatting sqref="J88:K93">
    <cfRule type="expression" dxfId="174" priority="11">
      <formula>kvartal &lt; 4</formula>
    </cfRule>
  </conditionalFormatting>
  <conditionalFormatting sqref="B99">
    <cfRule type="expression" dxfId="173" priority="10">
      <formula>kvartal &lt; 4</formula>
    </cfRule>
  </conditionalFormatting>
  <conditionalFormatting sqref="C99">
    <cfRule type="expression" dxfId="172" priority="9">
      <formula>kvartal &lt; 4</formula>
    </cfRule>
  </conditionalFormatting>
  <conditionalFormatting sqref="B102">
    <cfRule type="expression" dxfId="171" priority="8">
      <formula>kvartal &lt; 4</formula>
    </cfRule>
  </conditionalFormatting>
  <conditionalFormatting sqref="C102">
    <cfRule type="expression" dxfId="170" priority="7">
      <formula>kvartal &lt; 4</formula>
    </cfRule>
  </conditionalFormatting>
  <conditionalFormatting sqref="F100:G101">
    <cfRule type="expression" dxfId="169" priority="6">
      <formula>kvartal &lt; 4</formula>
    </cfRule>
  </conditionalFormatting>
  <conditionalFormatting sqref="F103:G104">
    <cfRule type="expression" dxfId="168" priority="5">
      <formula>kvartal &lt; 4</formula>
    </cfRule>
  </conditionalFormatting>
  <conditionalFormatting sqref="F99:G99">
    <cfRule type="expression" dxfId="167" priority="4">
      <formula>kvartal &lt; 4</formula>
    </cfRule>
  </conditionalFormatting>
  <conditionalFormatting sqref="F102">
    <cfRule type="expression" dxfId="166" priority="3">
      <formula>kvartal &lt; 4</formula>
    </cfRule>
  </conditionalFormatting>
  <conditionalFormatting sqref="G102">
    <cfRule type="expression" dxfId="165" priority="2">
      <formula>kvartal &lt; 4</formula>
    </cfRule>
  </conditionalFormatting>
  <conditionalFormatting sqref="J99:K104">
    <cfRule type="expression" dxfId="164" priority="1">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O142"/>
  <sheetViews>
    <sheetView showGridLines="0" zoomScale="90" zoomScaleNormal="90" workbookViewId="0">
      <selection activeCell="C1" sqref="C1"/>
    </sheetView>
  </sheetViews>
  <sheetFormatPr baseColWidth="10" defaultColWidth="11.42578125" defaultRowHeight="12.75" x14ac:dyDescent="0.2"/>
  <cols>
    <col min="1" max="1" width="44"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146</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c r="C7" s="281"/>
      <c r="D7" s="333"/>
      <c r="E7" s="11"/>
      <c r="F7" s="280"/>
      <c r="G7" s="281"/>
      <c r="H7" s="333"/>
      <c r="I7" s="11"/>
      <c r="J7" s="282"/>
      <c r="K7" s="283"/>
      <c r="L7" s="595"/>
      <c r="M7" s="11"/>
    </row>
    <row r="8" spans="1:15" ht="15.75" x14ac:dyDescent="0.2">
      <c r="A8" s="21" t="s">
        <v>26</v>
      </c>
      <c r="B8" s="258"/>
      <c r="C8" s="259"/>
      <c r="D8" s="164"/>
      <c r="E8" s="27"/>
      <c r="F8" s="629"/>
      <c r="G8" s="630"/>
      <c r="H8" s="164"/>
      <c r="I8" s="27"/>
      <c r="J8" s="210"/>
      <c r="K8" s="264"/>
      <c r="L8" s="231"/>
      <c r="M8" s="27"/>
    </row>
    <row r="9" spans="1:15" ht="15.75" x14ac:dyDescent="0.2">
      <c r="A9" s="21" t="s">
        <v>25</v>
      </c>
      <c r="B9" s="258"/>
      <c r="C9" s="259"/>
      <c r="D9" s="164"/>
      <c r="E9" s="27"/>
      <c r="F9" s="629"/>
      <c r="G9" s="630"/>
      <c r="H9" s="164"/>
      <c r="I9" s="27"/>
      <c r="J9" s="210"/>
      <c r="K9" s="264"/>
      <c r="L9" s="231"/>
      <c r="M9" s="27"/>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31" t="s">
        <v>373</v>
      </c>
      <c r="B23" s="629"/>
      <c r="C23" s="629"/>
      <c r="D23" s="164"/>
      <c r="E23" s="601"/>
      <c r="F23" s="629"/>
      <c r="G23" s="629"/>
      <c r="H23" s="164"/>
      <c r="I23" s="601"/>
      <c r="J23" s="629"/>
      <c r="K23" s="629"/>
      <c r="L23" s="164"/>
      <c r="M23" s="23"/>
    </row>
    <row r="24" spans="1:15" ht="15.75" x14ac:dyDescent="0.2">
      <c r="A24" s="631" t="s">
        <v>374</v>
      </c>
      <c r="B24" s="629"/>
      <c r="C24" s="629"/>
      <c r="D24" s="164"/>
      <c r="E24" s="601"/>
      <c r="F24" s="629"/>
      <c r="G24" s="629"/>
      <c r="H24" s="164"/>
      <c r="I24" s="601"/>
      <c r="J24" s="629"/>
      <c r="K24" s="629"/>
      <c r="L24" s="164"/>
      <c r="M24" s="23"/>
    </row>
    <row r="25" spans="1:15" ht="15.75" x14ac:dyDescent="0.2">
      <c r="A25" s="631" t="s">
        <v>375</v>
      </c>
      <c r="B25" s="629"/>
      <c r="C25" s="629"/>
      <c r="D25" s="164"/>
      <c r="E25" s="601"/>
      <c r="F25" s="629"/>
      <c r="G25" s="629"/>
      <c r="H25" s="164"/>
      <c r="I25" s="601"/>
      <c r="J25" s="629"/>
      <c r="K25" s="629"/>
      <c r="L25" s="164"/>
      <c r="M25" s="23"/>
    </row>
    <row r="26" spans="1:15" x14ac:dyDescent="0.2">
      <c r="A26" s="631" t="s">
        <v>11</v>
      </c>
      <c r="B26" s="629"/>
      <c r="C26" s="629"/>
      <c r="D26" s="164"/>
      <c r="E26" s="601"/>
      <c r="F26" s="629"/>
      <c r="G26" s="629"/>
      <c r="H26" s="164"/>
      <c r="I26" s="601"/>
      <c r="J26" s="629"/>
      <c r="K26" s="629"/>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31" t="s">
        <v>373</v>
      </c>
      <c r="B29" s="629"/>
      <c r="C29" s="629"/>
      <c r="D29" s="164"/>
      <c r="E29" s="601"/>
      <c r="F29" s="629"/>
      <c r="G29" s="629"/>
      <c r="H29" s="164"/>
      <c r="I29" s="601"/>
      <c r="J29" s="629"/>
      <c r="K29" s="629"/>
      <c r="L29" s="164"/>
      <c r="M29" s="23"/>
      <c r="N29" s="146"/>
      <c r="O29" s="146"/>
    </row>
    <row r="30" spans="1:15" s="3" customFormat="1" ht="15.75" x14ac:dyDescent="0.2">
      <c r="A30" s="631" t="s">
        <v>374</v>
      </c>
      <c r="B30" s="629"/>
      <c r="C30" s="629"/>
      <c r="D30" s="164"/>
      <c r="E30" s="601"/>
      <c r="F30" s="629"/>
      <c r="G30" s="629"/>
      <c r="H30" s="164"/>
      <c r="I30" s="601"/>
      <c r="J30" s="629"/>
      <c r="K30" s="629"/>
      <c r="L30" s="164"/>
      <c r="M30" s="23"/>
      <c r="N30" s="146"/>
      <c r="O30" s="146"/>
    </row>
    <row r="31" spans="1:15" ht="15.75" x14ac:dyDescent="0.2">
      <c r="A31" s="631" t="s">
        <v>375</v>
      </c>
      <c r="B31" s="629"/>
      <c r="C31" s="629"/>
      <c r="D31" s="164"/>
      <c r="E31" s="601"/>
      <c r="F31" s="629"/>
      <c r="G31" s="629"/>
      <c r="H31" s="164"/>
      <c r="I31" s="601"/>
      <c r="J31" s="629"/>
      <c r="K31" s="629"/>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632"/>
      <c r="G34" s="633"/>
      <c r="H34" s="169"/>
      <c r="I34" s="602"/>
      <c r="J34" s="212"/>
      <c r="K34" s="212"/>
      <c r="L34" s="596"/>
      <c r="M34" s="24"/>
    </row>
    <row r="35" spans="1:15" ht="15.75" x14ac:dyDescent="0.2">
      <c r="A35" s="12" t="s">
        <v>376</v>
      </c>
      <c r="B35" s="212"/>
      <c r="C35" s="283"/>
      <c r="D35" s="169"/>
      <c r="E35" s="11"/>
      <c r="F35" s="632"/>
      <c r="G35" s="634"/>
      <c r="H35" s="169"/>
      <c r="I35" s="602"/>
      <c r="J35" s="212"/>
      <c r="K35" s="212"/>
      <c r="L35" s="596"/>
      <c r="M35" s="24"/>
    </row>
    <row r="36" spans="1:15" ht="15.75" x14ac:dyDescent="0.2">
      <c r="A36" s="12" t="s">
        <v>377</v>
      </c>
      <c r="B36" s="212"/>
      <c r="C36" s="283"/>
      <c r="D36" s="169"/>
      <c r="E36" s="604"/>
      <c r="F36" s="632"/>
      <c r="G36" s="633"/>
      <c r="H36" s="169"/>
      <c r="I36" s="602"/>
      <c r="J36" s="212"/>
      <c r="K36" s="212"/>
      <c r="L36" s="596"/>
      <c r="M36" s="24"/>
    </row>
    <row r="37" spans="1:15" ht="15.75" x14ac:dyDescent="0.2">
      <c r="A37" s="18" t="s">
        <v>378</v>
      </c>
      <c r="B37" s="253"/>
      <c r="C37" s="289"/>
      <c r="D37" s="167"/>
      <c r="E37" s="604"/>
      <c r="F37" s="635"/>
      <c r="G37" s="636"/>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c r="C45" s="285"/>
      <c r="D45" s="595"/>
      <c r="E45" s="11"/>
      <c r="F45" s="143"/>
      <c r="G45" s="33"/>
      <c r="H45" s="157"/>
      <c r="I45" s="157"/>
      <c r="J45" s="37"/>
      <c r="K45" s="37"/>
      <c r="L45" s="157"/>
      <c r="M45" s="157"/>
      <c r="N45" s="146"/>
      <c r="O45" s="146"/>
    </row>
    <row r="46" spans="1:15" s="3" customFormat="1" ht="15.75" x14ac:dyDescent="0.2">
      <c r="A46" s="38" t="s">
        <v>379</v>
      </c>
      <c r="B46" s="258"/>
      <c r="C46" s="259"/>
      <c r="D46" s="231"/>
      <c r="E46" s="27"/>
      <c r="F46" s="143"/>
      <c r="G46" s="33"/>
      <c r="H46" s="143"/>
      <c r="I46" s="143"/>
      <c r="J46" s="33"/>
      <c r="K46" s="33"/>
      <c r="L46" s="157"/>
      <c r="M46" s="157"/>
      <c r="N46" s="146"/>
      <c r="O46" s="146"/>
    </row>
    <row r="47" spans="1:15" s="3" customFormat="1" ht="15.75" x14ac:dyDescent="0.2">
      <c r="A47" s="38" t="s">
        <v>380</v>
      </c>
      <c r="B47" s="44"/>
      <c r="C47" s="264"/>
      <c r="D47" s="231"/>
      <c r="E47" s="27"/>
      <c r="F47" s="143"/>
      <c r="G47" s="33"/>
      <c r="H47" s="143"/>
      <c r="I47" s="143"/>
      <c r="J47" s="37"/>
      <c r="K47" s="37"/>
      <c r="L47" s="157"/>
      <c r="M47" s="157"/>
      <c r="N47" s="146"/>
      <c r="O47" s="146"/>
    </row>
    <row r="48" spans="1:15" s="3" customFormat="1" x14ac:dyDescent="0.2">
      <c r="A48" s="631" t="s">
        <v>6</v>
      </c>
      <c r="B48" s="629"/>
      <c r="C48" s="630"/>
      <c r="D48" s="231"/>
      <c r="E48" s="23"/>
      <c r="F48" s="143"/>
      <c r="G48" s="33"/>
      <c r="H48" s="143"/>
      <c r="I48" s="143"/>
      <c r="J48" s="33"/>
      <c r="K48" s="33"/>
      <c r="L48" s="157"/>
      <c r="M48" s="157"/>
      <c r="N48" s="146"/>
      <c r="O48" s="146"/>
    </row>
    <row r="49" spans="1:15" s="3" customFormat="1" x14ac:dyDescent="0.2">
      <c r="A49" s="631" t="s">
        <v>7</v>
      </c>
      <c r="B49" s="629"/>
      <c r="C49" s="630"/>
      <c r="D49" s="231"/>
      <c r="E49" s="23"/>
      <c r="F49" s="143"/>
      <c r="G49" s="33"/>
      <c r="H49" s="143"/>
      <c r="I49" s="143"/>
      <c r="J49" s="33"/>
      <c r="K49" s="33"/>
      <c r="L49" s="157"/>
      <c r="M49" s="157"/>
      <c r="N49" s="146"/>
      <c r="O49" s="146"/>
    </row>
    <row r="50" spans="1:15" s="3" customFormat="1" x14ac:dyDescent="0.2">
      <c r="A50" s="631" t="s">
        <v>8</v>
      </c>
      <c r="B50" s="629"/>
      <c r="C50" s="630"/>
      <c r="D50" s="231"/>
      <c r="E50" s="23"/>
      <c r="F50" s="143"/>
      <c r="G50" s="33"/>
      <c r="H50" s="143"/>
      <c r="I50" s="143"/>
      <c r="J50" s="33"/>
      <c r="K50" s="33"/>
      <c r="L50" s="157"/>
      <c r="M50" s="157"/>
      <c r="N50" s="146"/>
      <c r="O50" s="146"/>
    </row>
    <row r="51" spans="1:15" s="3" customFormat="1" ht="15.75" x14ac:dyDescent="0.2">
      <c r="A51" s="39" t="s">
        <v>381</v>
      </c>
      <c r="B51" s="284"/>
      <c r="C51" s="285"/>
      <c r="D51" s="596"/>
      <c r="E51" s="11"/>
      <c r="F51" s="143"/>
      <c r="G51" s="33"/>
      <c r="H51" s="143"/>
      <c r="I51" s="143"/>
      <c r="J51" s="33"/>
      <c r="K51" s="33"/>
      <c r="L51" s="157"/>
      <c r="M51" s="157"/>
      <c r="N51" s="146"/>
      <c r="O51" s="146"/>
    </row>
    <row r="52" spans="1:15" s="3" customFormat="1" ht="15.75" x14ac:dyDescent="0.2">
      <c r="A52" s="38" t="s">
        <v>379</v>
      </c>
      <c r="B52" s="258"/>
      <c r="C52" s="259"/>
      <c r="D52" s="231"/>
      <c r="E52" s="27"/>
      <c r="F52" s="143"/>
      <c r="G52" s="33"/>
      <c r="H52" s="143"/>
      <c r="I52" s="143"/>
      <c r="J52" s="33"/>
      <c r="K52" s="33"/>
      <c r="L52" s="157"/>
      <c r="M52" s="157"/>
      <c r="N52" s="146"/>
      <c r="O52" s="146"/>
    </row>
    <row r="53" spans="1:15" s="3" customFormat="1" ht="15.75" x14ac:dyDescent="0.2">
      <c r="A53" s="38" t="s">
        <v>380</v>
      </c>
      <c r="B53" s="258"/>
      <c r="C53" s="259"/>
      <c r="D53" s="231"/>
      <c r="E53" s="27"/>
      <c r="F53" s="143"/>
      <c r="G53" s="33"/>
      <c r="H53" s="143"/>
      <c r="I53" s="143"/>
      <c r="J53" s="33"/>
      <c r="K53" s="33"/>
      <c r="L53" s="157"/>
      <c r="M53" s="157"/>
      <c r="N53" s="146"/>
      <c r="O53" s="146"/>
    </row>
    <row r="54" spans="1:15" s="3" customFormat="1" ht="15.75" x14ac:dyDescent="0.2">
      <c r="A54" s="39" t="s">
        <v>382</v>
      </c>
      <c r="B54" s="284"/>
      <c r="C54" s="285"/>
      <c r="D54" s="596"/>
      <c r="E54" s="11"/>
      <c r="F54" s="143"/>
      <c r="G54" s="33"/>
      <c r="H54" s="143"/>
      <c r="I54" s="143"/>
      <c r="J54" s="33"/>
      <c r="K54" s="33"/>
      <c r="L54" s="157"/>
      <c r="M54" s="157"/>
      <c r="N54" s="146"/>
      <c r="O54" s="146"/>
    </row>
    <row r="55" spans="1:15" s="3" customFormat="1" ht="15.75" x14ac:dyDescent="0.2">
      <c r="A55" s="38" t="s">
        <v>379</v>
      </c>
      <c r="B55" s="258"/>
      <c r="C55" s="259"/>
      <c r="D55" s="231"/>
      <c r="E55" s="27"/>
      <c r="F55" s="143"/>
      <c r="G55" s="33"/>
      <c r="H55" s="143"/>
      <c r="I55" s="143"/>
      <c r="J55" s="33"/>
      <c r="K55" s="33"/>
      <c r="L55" s="157"/>
      <c r="M55" s="157"/>
      <c r="N55" s="146"/>
      <c r="O55" s="146"/>
    </row>
    <row r="56" spans="1:15" s="3" customFormat="1" ht="15.75" x14ac:dyDescent="0.2">
      <c r="A56" s="46" t="s">
        <v>380</v>
      </c>
      <c r="B56" s="260"/>
      <c r="C56" s="261"/>
      <c r="D56" s="232"/>
      <c r="E56" s="2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85" t="s">
        <v>0</v>
      </c>
      <c r="C61" s="686"/>
      <c r="D61" s="690"/>
      <c r="E61" s="274"/>
      <c r="F61" s="686" t="s">
        <v>1</v>
      </c>
      <c r="G61" s="686"/>
      <c r="H61" s="686"/>
      <c r="I61" s="278"/>
      <c r="J61" s="685" t="s">
        <v>2</v>
      </c>
      <c r="K61" s="686"/>
      <c r="L61" s="686"/>
      <c r="M61" s="278"/>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31" t="s">
        <v>383</v>
      </c>
      <c r="B67" s="629"/>
      <c r="C67" s="629"/>
      <c r="D67" s="164"/>
      <c r="E67" s="601"/>
      <c r="F67" s="629"/>
      <c r="G67" s="629"/>
      <c r="H67" s="164"/>
      <c r="I67" s="601"/>
      <c r="J67" s="629"/>
      <c r="K67" s="629"/>
      <c r="L67" s="164"/>
      <c r="M67" s="23"/>
    </row>
    <row r="68" spans="1:15" x14ac:dyDescent="0.2">
      <c r="A68" s="631" t="s">
        <v>12</v>
      </c>
      <c r="B68" s="637"/>
      <c r="C68" s="638"/>
      <c r="D68" s="164"/>
      <c r="E68" s="601"/>
      <c r="F68" s="629"/>
      <c r="G68" s="629"/>
      <c r="H68" s="164"/>
      <c r="I68" s="601"/>
      <c r="J68" s="629"/>
      <c r="K68" s="629"/>
      <c r="L68" s="164"/>
      <c r="M68" s="23"/>
    </row>
    <row r="69" spans="1:15" x14ac:dyDescent="0.2">
      <c r="A69" s="631" t="s">
        <v>13</v>
      </c>
      <c r="B69" s="639"/>
      <c r="C69" s="640"/>
      <c r="D69" s="164"/>
      <c r="E69" s="601"/>
      <c r="F69" s="629"/>
      <c r="G69" s="629"/>
      <c r="H69" s="164"/>
      <c r="I69" s="601"/>
      <c r="J69" s="629"/>
      <c r="K69" s="629"/>
      <c r="L69" s="164"/>
      <c r="M69" s="23"/>
    </row>
    <row r="70" spans="1:15" ht="15.75" x14ac:dyDescent="0.2">
      <c r="A70" s="631" t="s">
        <v>384</v>
      </c>
      <c r="B70" s="629"/>
      <c r="C70" s="629"/>
      <c r="D70" s="164"/>
      <c r="E70" s="601"/>
      <c r="F70" s="629"/>
      <c r="G70" s="629"/>
      <c r="H70" s="164"/>
      <c r="I70" s="601"/>
      <c r="J70" s="629"/>
      <c r="K70" s="629"/>
      <c r="L70" s="164"/>
      <c r="M70" s="23"/>
    </row>
    <row r="71" spans="1:15" x14ac:dyDescent="0.2">
      <c r="A71" s="631" t="s">
        <v>12</v>
      </c>
      <c r="B71" s="639"/>
      <c r="C71" s="640"/>
      <c r="D71" s="164"/>
      <c r="E71" s="601"/>
      <c r="F71" s="629"/>
      <c r="G71" s="629"/>
      <c r="H71" s="164"/>
      <c r="I71" s="601"/>
      <c r="J71" s="629"/>
      <c r="K71" s="629"/>
      <c r="L71" s="164"/>
      <c r="M71" s="23"/>
    </row>
    <row r="72" spans="1:15" s="3" customFormat="1" x14ac:dyDescent="0.2">
      <c r="A72" s="631" t="s">
        <v>13</v>
      </c>
      <c r="B72" s="639"/>
      <c r="C72" s="640"/>
      <c r="D72" s="164"/>
      <c r="E72" s="601"/>
      <c r="F72" s="629"/>
      <c r="G72" s="629"/>
      <c r="H72" s="164"/>
      <c r="I72" s="601"/>
      <c r="J72" s="629"/>
      <c r="K72" s="629"/>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31" t="s">
        <v>383</v>
      </c>
      <c r="B78" s="629"/>
      <c r="C78" s="629"/>
      <c r="D78" s="164"/>
      <c r="E78" s="601"/>
      <c r="F78" s="629"/>
      <c r="G78" s="629"/>
      <c r="H78" s="164"/>
      <c r="I78" s="601"/>
      <c r="J78" s="629"/>
      <c r="K78" s="629"/>
      <c r="L78" s="164"/>
      <c r="M78" s="23"/>
    </row>
    <row r="79" spans="1:15" x14ac:dyDescent="0.2">
      <c r="A79" s="631" t="s">
        <v>12</v>
      </c>
      <c r="B79" s="639"/>
      <c r="C79" s="640"/>
      <c r="D79" s="164"/>
      <c r="E79" s="601"/>
      <c r="F79" s="629"/>
      <c r="G79" s="629"/>
      <c r="H79" s="164"/>
      <c r="I79" s="601"/>
      <c r="J79" s="629"/>
      <c r="K79" s="629"/>
      <c r="L79" s="164"/>
      <c r="M79" s="23"/>
    </row>
    <row r="80" spans="1:15" x14ac:dyDescent="0.2">
      <c r="A80" s="631" t="s">
        <v>13</v>
      </c>
      <c r="B80" s="639"/>
      <c r="C80" s="640"/>
      <c r="D80" s="164"/>
      <c r="E80" s="601"/>
      <c r="F80" s="629"/>
      <c r="G80" s="629"/>
      <c r="H80" s="164"/>
      <c r="I80" s="601"/>
      <c r="J80" s="629"/>
      <c r="K80" s="629"/>
      <c r="L80" s="164"/>
      <c r="M80" s="23"/>
    </row>
    <row r="81" spans="1:13" ht="15.75" x14ac:dyDescent="0.2">
      <c r="A81" s="631" t="s">
        <v>384</v>
      </c>
      <c r="B81" s="629"/>
      <c r="C81" s="629"/>
      <c r="D81" s="164"/>
      <c r="E81" s="601"/>
      <c r="F81" s="629"/>
      <c r="G81" s="629"/>
      <c r="H81" s="164"/>
      <c r="I81" s="601"/>
      <c r="J81" s="629"/>
      <c r="K81" s="629"/>
      <c r="L81" s="164"/>
      <c r="M81" s="23"/>
    </row>
    <row r="82" spans="1:13" x14ac:dyDescent="0.2">
      <c r="A82" s="631" t="s">
        <v>12</v>
      </c>
      <c r="B82" s="639"/>
      <c r="C82" s="640"/>
      <c r="D82" s="164"/>
      <c r="E82" s="601"/>
      <c r="F82" s="629"/>
      <c r="G82" s="629"/>
      <c r="H82" s="164"/>
      <c r="I82" s="601"/>
      <c r="J82" s="629"/>
      <c r="K82" s="629"/>
      <c r="L82" s="164"/>
      <c r="M82" s="23"/>
    </row>
    <row r="83" spans="1:13" x14ac:dyDescent="0.2">
      <c r="A83" s="631" t="s">
        <v>13</v>
      </c>
      <c r="B83" s="639"/>
      <c r="C83" s="640"/>
      <c r="D83" s="164"/>
      <c r="E83" s="601"/>
      <c r="F83" s="629"/>
      <c r="G83" s="629"/>
      <c r="H83" s="164"/>
      <c r="I83" s="601"/>
      <c r="J83" s="629"/>
      <c r="K83" s="629"/>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31" t="s">
        <v>383</v>
      </c>
      <c r="B88" s="629"/>
      <c r="C88" s="629"/>
      <c r="D88" s="164"/>
      <c r="E88" s="601"/>
      <c r="F88" s="629"/>
      <c r="G88" s="629"/>
      <c r="H88" s="164"/>
      <c r="I88" s="601"/>
      <c r="J88" s="629"/>
      <c r="K88" s="629"/>
      <c r="L88" s="164"/>
      <c r="M88" s="23"/>
    </row>
    <row r="89" spans="1:13" x14ac:dyDescent="0.2">
      <c r="A89" s="631" t="s">
        <v>12</v>
      </c>
      <c r="B89" s="639"/>
      <c r="C89" s="640"/>
      <c r="D89" s="164"/>
      <c r="E89" s="601"/>
      <c r="F89" s="629"/>
      <c r="G89" s="629"/>
      <c r="H89" s="164"/>
      <c r="I89" s="601"/>
      <c r="J89" s="629"/>
      <c r="K89" s="629"/>
      <c r="L89" s="164"/>
      <c r="M89" s="23"/>
    </row>
    <row r="90" spans="1:13" x14ac:dyDescent="0.2">
      <c r="A90" s="631" t="s">
        <v>13</v>
      </c>
      <c r="B90" s="639"/>
      <c r="C90" s="640"/>
      <c r="D90" s="164"/>
      <c r="E90" s="601"/>
      <c r="F90" s="629"/>
      <c r="G90" s="629"/>
      <c r="H90" s="164"/>
      <c r="I90" s="601"/>
      <c r="J90" s="629"/>
      <c r="K90" s="629"/>
      <c r="L90" s="164"/>
      <c r="M90" s="23"/>
    </row>
    <row r="91" spans="1:13" ht="15.75" x14ac:dyDescent="0.2">
      <c r="A91" s="631" t="s">
        <v>384</v>
      </c>
      <c r="B91" s="629"/>
      <c r="C91" s="629"/>
      <c r="D91" s="164"/>
      <c r="E91" s="601"/>
      <c r="F91" s="629"/>
      <c r="G91" s="629"/>
      <c r="H91" s="164"/>
      <c r="I91" s="601"/>
      <c r="J91" s="629"/>
      <c r="K91" s="629"/>
      <c r="L91" s="164"/>
      <c r="M91" s="23"/>
    </row>
    <row r="92" spans="1:13" x14ac:dyDescent="0.2">
      <c r="A92" s="631" t="s">
        <v>12</v>
      </c>
      <c r="B92" s="639"/>
      <c r="C92" s="640"/>
      <c r="D92" s="164"/>
      <c r="E92" s="601"/>
      <c r="F92" s="629"/>
      <c r="G92" s="629"/>
      <c r="H92" s="164"/>
      <c r="I92" s="601"/>
      <c r="J92" s="629"/>
      <c r="K92" s="629"/>
      <c r="L92" s="164"/>
      <c r="M92" s="23"/>
    </row>
    <row r="93" spans="1:13" x14ac:dyDescent="0.2">
      <c r="A93" s="631" t="s">
        <v>13</v>
      </c>
      <c r="B93" s="639"/>
      <c r="C93" s="640"/>
      <c r="D93" s="164"/>
      <c r="E93" s="601"/>
      <c r="F93" s="629"/>
      <c r="G93" s="629"/>
      <c r="H93" s="164"/>
      <c r="I93" s="601"/>
      <c r="J93" s="629"/>
      <c r="K93" s="629"/>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31" t="s">
        <v>383</v>
      </c>
      <c r="B99" s="629"/>
      <c r="C99" s="629"/>
      <c r="D99" s="164"/>
      <c r="E99" s="601"/>
      <c r="F99" s="629"/>
      <c r="G99" s="629"/>
      <c r="H99" s="164"/>
      <c r="I99" s="601"/>
      <c r="J99" s="629"/>
      <c r="K99" s="629"/>
      <c r="L99" s="164"/>
      <c r="M99" s="23"/>
    </row>
    <row r="100" spans="1:13" x14ac:dyDescent="0.2">
      <c r="A100" s="631" t="s">
        <v>12</v>
      </c>
      <c r="B100" s="639"/>
      <c r="C100" s="640"/>
      <c r="D100" s="164"/>
      <c r="E100" s="601"/>
      <c r="F100" s="629"/>
      <c r="G100" s="629"/>
      <c r="H100" s="164"/>
      <c r="I100" s="601"/>
      <c r="J100" s="629"/>
      <c r="K100" s="629"/>
      <c r="L100" s="164"/>
      <c r="M100" s="23"/>
    </row>
    <row r="101" spans="1:13" x14ac:dyDescent="0.2">
      <c r="A101" s="631" t="s">
        <v>13</v>
      </c>
      <c r="B101" s="639"/>
      <c r="C101" s="640"/>
      <c r="D101" s="164"/>
      <c r="E101" s="601"/>
      <c r="F101" s="629"/>
      <c r="G101" s="629"/>
      <c r="H101" s="164"/>
      <c r="I101" s="601"/>
      <c r="J101" s="629"/>
      <c r="K101" s="629"/>
      <c r="L101" s="164"/>
      <c r="M101" s="23"/>
    </row>
    <row r="102" spans="1:13" ht="15.75" x14ac:dyDescent="0.2">
      <c r="A102" s="631" t="s">
        <v>384</v>
      </c>
      <c r="B102" s="629"/>
      <c r="C102" s="629"/>
      <c r="D102" s="164"/>
      <c r="E102" s="601"/>
      <c r="F102" s="629"/>
      <c r="G102" s="629"/>
      <c r="H102" s="164"/>
      <c r="I102" s="601"/>
      <c r="J102" s="629"/>
      <c r="K102" s="629"/>
      <c r="L102" s="164"/>
      <c r="M102" s="23"/>
    </row>
    <row r="103" spans="1:13" x14ac:dyDescent="0.2">
      <c r="A103" s="631" t="s">
        <v>12</v>
      </c>
      <c r="B103" s="639"/>
      <c r="C103" s="640"/>
      <c r="D103" s="164"/>
      <c r="E103" s="601"/>
      <c r="F103" s="629"/>
      <c r="G103" s="629"/>
      <c r="H103" s="164"/>
      <c r="I103" s="601"/>
      <c r="J103" s="629"/>
      <c r="K103" s="629"/>
      <c r="L103" s="164"/>
      <c r="M103" s="23"/>
    </row>
    <row r="104" spans="1:13" x14ac:dyDescent="0.2">
      <c r="A104" s="631" t="s">
        <v>13</v>
      </c>
      <c r="B104" s="639"/>
      <c r="C104" s="640"/>
      <c r="D104" s="164"/>
      <c r="E104" s="601"/>
      <c r="F104" s="629"/>
      <c r="G104" s="629"/>
      <c r="H104" s="164"/>
      <c r="I104" s="601"/>
      <c r="J104" s="629"/>
      <c r="K104" s="629"/>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31" t="s">
        <v>15</v>
      </c>
      <c r="B113" s="629"/>
      <c r="C113" s="629"/>
      <c r="D113" s="164"/>
      <c r="E113" s="601"/>
      <c r="F113" s="629"/>
      <c r="G113" s="629"/>
      <c r="H113" s="164"/>
      <c r="I113" s="601"/>
      <c r="J113" s="629"/>
      <c r="K113" s="629"/>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31" t="s">
        <v>14</v>
      </c>
      <c r="B121" s="629"/>
      <c r="C121" s="629"/>
      <c r="D121" s="164"/>
      <c r="E121" s="601"/>
      <c r="F121" s="629"/>
      <c r="G121" s="629"/>
      <c r="H121" s="164"/>
      <c r="I121" s="601"/>
      <c r="J121" s="629"/>
      <c r="K121" s="629"/>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63" priority="193">
      <formula>kvartal &lt; 4</formula>
    </cfRule>
  </conditionalFormatting>
  <conditionalFormatting sqref="B29">
    <cfRule type="expression" dxfId="162" priority="191">
      <formula>kvartal &lt; 4</formula>
    </cfRule>
  </conditionalFormatting>
  <conditionalFormatting sqref="B30">
    <cfRule type="expression" dxfId="161" priority="190">
      <formula>kvartal &lt; 4</formula>
    </cfRule>
  </conditionalFormatting>
  <conditionalFormatting sqref="B31">
    <cfRule type="expression" dxfId="160" priority="189">
      <formula>kvartal &lt; 4</formula>
    </cfRule>
  </conditionalFormatting>
  <conditionalFormatting sqref="C29">
    <cfRule type="expression" dxfId="159" priority="188">
      <formula>kvartal &lt; 4</formula>
    </cfRule>
  </conditionalFormatting>
  <conditionalFormatting sqref="C30">
    <cfRule type="expression" dxfId="158" priority="187">
      <formula>kvartal &lt; 4</formula>
    </cfRule>
  </conditionalFormatting>
  <conditionalFormatting sqref="C31">
    <cfRule type="expression" dxfId="157" priority="186">
      <formula>kvartal &lt; 4</formula>
    </cfRule>
  </conditionalFormatting>
  <conditionalFormatting sqref="B23:C25">
    <cfRule type="expression" dxfId="156" priority="185">
      <formula>kvartal &lt; 4</formula>
    </cfRule>
  </conditionalFormatting>
  <conditionalFormatting sqref="F23:G25">
    <cfRule type="expression" dxfId="155" priority="181">
      <formula>kvartal &lt; 4</formula>
    </cfRule>
  </conditionalFormatting>
  <conditionalFormatting sqref="F29">
    <cfRule type="expression" dxfId="154" priority="174">
      <formula>kvartal &lt; 4</formula>
    </cfRule>
  </conditionalFormatting>
  <conditionalFormatting sqref="F30">
    <cfRule type="expression" dxfId="153" priority="173">
      <formula>kvartal &lt; 4</formula>
    </cfRule>
  </conditionalFormatting>
  <conditionalFormatting sqref="F31">
    <cfRule type="expression" dxfId="152" priority="172">
      <formula>kvartal &lt; 4</formula>
    </cfRule>
  </conditionalFormatting>
  <conditionalFormatting sqref="G29">
    <cfRule type="expression" dxfId="151" priority="171">
      <formula>kvartal &lt; 4</formula>
    </cfRule>
  </conditionalFormatting>
  <conditionalFormatting sqref="G30">
    <cfRule type="expression" dxfId="150" priority="170">
      <formula>kvartal &lt; 4</formula>
    </cfRule>
  </conditionalFormatting>
  <conditionalFormatting sqref="G31">
    <cfRule type="expression" dxfId="149" priority="169">
      <formula>kvartal &lt; 4</formula>
    </cfRule>
  </conditionalFormatting>
  <conditionalFormatting sqref="B26">
    <cfRule type="expression" dxfId="148" priority="168">
      <formula>kvartal &lt; 4</formula>
    </cfRule>
  </conditionalFormatting>
  <conditionalFormatting sqref="C26">
    <cfRule type="expression" dxfId="147" priority="167">
      <formula>kvartal &lt; 4</formula>
    </cfRule>
  </conditionalFormatting>
  <conditionalFormatting sqref="F26">
    <cfRule type="expression" dxfId="146" priority="166">
      <formula>kvartal &lt; 4</formula>
    </cfRule>
  </conditionalFormatting>
  <conditionalFormatting sqref="G26">
    <cfRule type="expression" dxfId="145" priority="165">
      <formula>kvartal &lt; 4</formula>
    </cfRule>
  </conditionalFormatting>
  <conditionalFormatting sqref="J23:K26">
    <cfRule type="expression" dxfId="144" priority="164">
      <formula>kvartal &lt; 4</formula>
    </cfRule>
  </conditionalFormatting>
  <conditionalFormatting sqref="J29:K31">
    <cfRule type="expression" dxfId="143" priority="162">
      <formula>kvartal &lt; 4</formula>
    </cfRule>
  </conditionalFormatting>
  <conditionalFormatting sqref="A23:A25">
    <cfRule type="expression" dxfId="142" priority="61">
      <formula>kvartal &lt; 4</formula>
    </cfRule>
  </conditionalFormatting>
  <conditionalFormatting sqref="A29:A31">
    <cfRule type="expression" dxfId="141" priority="60">
      <formula>kvartal &lt; 4</formula>
    </cfRule>
  </conditionalFormatting>
  <conditionalFormatting sqref="A48:A50">
    <cfRule type="expression" dxfId="140" priority="59">
      <formula>kvartal &lt; 4</formula>
    </cfRule>
  </conditionalFormatting>
  <conditionalFormatting sqref="A67:A72">
    <cfRule type="expression" dxfId="139" priority="58">
      <formula>kvartal &lt; 4</formula>
    </cfRule>
  </conditionalFormatting>
  <conditionalFormatting sqref="A113">
    <cfRule type="expression" dxfId="138" priority="57">
      <formula>kvartal &lt; 4</formula>
    </cfRule>
  </conditionalFormatting>
  <conditionalFormatting sqref="A121">
    <cfRule type="expression" dxfId="137" priority="56">
      <formula>kvartal &lt; 4</formula>
    </cfRule>
  </conditionalFormatting>
  <conditionalFormatting sqref="A26">
    <cfRule type="expression" dxfId="136" priority="55">
      <formula>kvartal &lt; 4</formula>
    </cfRule>
  </conditionalFormatting>
  <conditionalFormatting sqref="A78:A83">
    <cfRule type="expression" dxfId="135" priority="54">
      <formula>kvartal &lt; 4</formula>
    </cfRule>
  </conditionalFormatting>
  <conditionalFormatting sqref="A88:A93">
    <cfRule type="expression" dxfId="134" priority="53">
      <formula>kvartal &lt; 4</formula>
    </cfRule>
  </conditionalFormatting>
  <conditionalFormatting sqref="A99:A104">
    <cfRule type="expression" dxfId="133" priority="52">
      <formula>kvartal &lt; 4</formula>
    </cfRule>
  </conditionalFormatting>
  <conditionalFormatting sqref="B67">
    <cfRule type="expression" dxfId="132" priority="51">
      <formula>kvartal &lt; 4</formula>
    </cfRule>
  </conditionalFormatting>
  <conditionalFormatting sqref="C67">
    <cfRule type="expression" dxfId="131" priority="50">
      <formula>kvartal &lt; 4</formula>
    </cfRule>
  </conditionalFormatting>
  <conditionalFormatting sqref="B70">
    <cfRule type="expression" dxfId="130" priority="49">
      <formula>kvartal &lt; 4</formula>
    </cfRule>
  </conditionalFormatting>
  <conditionalFormatting sqref="C70">
    <cfRule type="expression" dxfId="129" priority="48">
      <formula>kvartal &lt; 4</formula>
    </cfRule>
  </conditionalFormatting>
  <conditionalFormatting sqref="B78">
    <cfRule type="expression" dxfId="128" priority="47">
      <formula>kvartal &lt; 4</formula>
    </cfRule>
  </conditionalFormatting>
  <conditionalFormatting sqref="C78">
    <cfRule type="expression" dxfId="127" priority="46">
      <formula>kvartal &lt; 4</formula>
    </cfRule>
  </conditionalFormatting>
  <conditionalFormatting sqref="B81">
    <cfRule type="expression" dxfId="126" priority="45">
      <formula>kvartal &lt; 4</formula>
    </cfRule>
  </conditionalFormatting>
  <conditionalFormatting sqref="C81">
    <cfRule type="expression" dxfId="125" priority="44">
      <formula>kvartal &lt; 4</formula>
    </cfRule>
  </conditionalFormatting>
  <conditionalFormatting sqref="B88">
    <cfRule type="expression" dxfId="124" priority="43">
      <formula>kvartal &lt; 4</formula>
    </cfRule>
  </conditionalFormatting>
  <conditionalFormatting sqref="C88">
    <cfRule type="expression" dxfId="123" priority="42">
      <formula>kvartal &lt; 4</formula>
    </cfRule>
  </conditionalFormatting>
  <conditionalFormatting sqref="B91">
    <cfRule type="expression" dxfId="122" priority="41">
      <formula>kvartal &lt; 4</formula>
    </cfRule>
  </conditionalFormatting>
  <conditionalFormatting sqref="C91">
    <cfRule type="expression" dxfId="121" priority="40">
      <formula>kvartal &lt; 4</formula>
    </cfRule>
  </conditionalFormatting>
  <conditionalFormatting sqref="B99">
    <cfRule type="expression" dxfId="120" priority="39">
      <formula>kvartal &lt; 4</formula>
    </cfRule>
  </conditionalFormatting>
  <conditionalFormatting sqref="C99">
    <cfRule type="expression" dxfId="119" priority="38">
      <formula>kvartal &lt; 4</formula>
    </cfRule>
  </conditionalFormatting>
  <conditionalFormatting sqref="B102">
    <cfRule type="expression" dxfId="118" priority="37">
      <formula>kvartal &lt; 4</formula>
    </cfRule>
  </conditionalFormatting>
  <conditionalFormatting sqref="C102">
    <cfRule type="expression" dxfId="117" priority="36">
      <formula>kvartal &lt; 4</formula>
    </cfRule>
  </conditionalFormatting>
  <conditionalFormatting sqref="B113">
    <cfRule type="expression" dxfId="116" priority="35">
      <formula>kvartal &lt; 4</formula>
    </cfRule>
  </conditionalFormatting>
  <conditionalFormatting sqref="C113">
    <cfRule type="expression" dxfId="115" priority="34">
      <formula>kvartal &lt; 4</formula>
    </cfRule>
  </conditionalFormatting>
  <conditionalFormatting sqref="B121">
    <cfRule type="expression" dxfId="114" priority="33">
      <formula>kvartal &lt; 4</formula>
    </cfRule>
  </conditionalFormatting>
  <conditionalFormatting sqref="C121">
    <cfRule type="expression" dxfId="113" priority="32">
      <formula>kvartal &lt; 4</formula>
    </cfRule>
  </conditionalFormatting>
  <conditionalFormatting sqref="F68">
    <cfRule type="expression" dxfId="112" priority="31">
      <formula>kvartal &lt; 4</formula>
    </cfRule>
  </conditionalFormatting>
  <conditionalFormatting sqref="G68">
    <cfRule type="expression" dxfId="111" priority="30">
      <formula>kvartal &lt; 4</formula>
    </cfRule>
  </conditionalFormatting>
  <conditionalFormatting sqref="F69:G69">
    <cfRule type="expression" dxfId="110" priority="29">
      <formula>kvartal &lt; 4</formula>
    </cfRule>
  </conditionalFormatting>
  <conditionalFormatting sqref="F71:G72">
    <cfRule type="expression" dxfId="109" priority="28">
      <formula>kvartal &lt; 4</formula>
    </cfRule>
  </conditionalFormatting>
  <conditionalFormatting sqref="F79:G80">
    <cfRule type="expression" dxfId="108" priority="27">
      <formula>kvartal &lt; 4</formula>
    </cfRule>
  </conditionalFormatting>
  <conditionalFormatting sqref="F82:G83">
    <cfRule type="expression" dxfId="107" priority="26">
      <formula>kvartal &lt; 4</formula>
    </cfRule>
  </conditionalFormatting>
  <conditionalFormatting sqref="F89:G90">
    <cfRule type="expression" dxfId="106" priority="25">
      <formula>kvartal &lt; 4</formula>
    </cfRule>
  </conditionalFormatting>
  <conditionalFormatting sqref="F92:G93">
    <cfRule type="expression" dxfId="105" priority="24">
      <formula>kvartal &lt; 4</formula>
    </cfRule>
  </conditionalFormatting>
  <conditionalFormatting sqref="F100:G101">
    <cfRule type="expression" dxfId="104" priority="23">
      <formula>kvartal &lt; 4</formula>
    </cfRule>
  </conditionalFormatting>
  <conditionalFormatting sqref="F103:G104">
    <cfRule type="expression" dxfId="103" priority="22">
      <formula>kvartal &lt; 4</formula>
    </cfRule>
  </conditionalFormatting>
  <conditionalFormatting sqref="F113">
    <cfRule type="expression" dxfId="102" priority="21">
      <formula>kvartal &lt; 4</formula>
    </cfRule>
  </conditionalFormatting>
  <conditionalFormatting sqref="G113">
    <cfRule type="expression" dxfId="101" priority="20">
      <formula>kvartal &lt; 4</formula>
    </cfRule>
  </conditionalFormatting>
  <conditionalFormatting sqref="F121:G121">
    <cfRule type="expression" dxfId="100" priority="19">
      <formula>kvartal &lt; 4</formula>
    </cfRule>
  </conditionalFormatting>
  <conditionalFormatting sqref="F67:G67">
    <cfRule type="expression" dxfId="99" priority="18">
      <formula>kvartal &lt; 4</formula>
    </cfRule>
  </conditionalFormatting>
  <conditionalFormatting sqref="F70:G70">
    <cfRule type="expression" dxfId="98" priority="17">
      <formula>kvartal &lt; 4</formula>
    </cfRule>
  </conditionalFormatting>
  <conditionalFormatting sqref="F78:G78">
    <cfRule type="expression" dxfId="97" priority="16">
      <formula>kvartal &lt; 4</formula>
    </cfRule>
  </conditionalFormatting>
  <conditionalFormatting sqref="F81:G81">
    <cfRule type="expression" dxfId="96" priority="15">
      <formula>kvartal &lt; 4</formula>
    </cfRule>
  </conditionalFormatting>
  <conditionalFormatting sqref="F88:G88">
    <cfRule type="expression" dxfId="95" priority="14">
      <formula>kvartal &lt; 4</formula>
    </cfRule>
  </conditionalFormatting>
  <conditionalFormatting sqref="F91">
    <cfRule type="expression" dxfId="94" priority="13">
      <formula>kvartal &lt; 4</formula>
    </cfRule>
  </conditionalFormatting>
  <conditionalFormatting sqref="G91">
    <cfRule type="expression" dxfId="93" priority="12">
      <formula>kvartal &lt; 4</formula>
    </cfRule>
  </conditionalFormatting>
  <conditionalFormatting sqref="F99">
    <cfRule type="expression" dxfId="92" priority="11">
      <formula>kvartal &lt; 4</formula>
    </cfRule>
  </conditionalFormatting>
  <conditionalFormatting sqref="G99">
    <cfRule type="expression" dxfId="91" priority="10">
      <formula>kvartal &lt; 4</formula>
    </cfRule>
  </conditionalFormatting>
  <conditionalFormatting sqref="G102">
    <cfRule type="expression" dxfId="90" priority="9">
      <formula>kvartal &lt; 4</formula>
    </cfRule>
  </conditionalFormatting>
  <conditionalFormatting sqref="F102">
    <cfRule type="expression" dxfId="89" priority="8">
      <formula>kvartal &lt; 4</formula>
    </cfRule>
  </conditionalFormatting>
  <conditionalFormatting sqref="J67:K71">
    <cfRule type="expression" dxfId="88" priority="7">
      <formula>kvartal &lt; 4</formula>
    </cfRule>
  </conditionalFormatting>
  <conditionalFormatting sqref="J72:K72">
    <cfRule type="expression" dxfId="87" priority="6">
      <formula>kvartal &lt; 4</formula>
    </cfRule>
  </conditionalFormatting>
  <conditionalFormatting sqref="J78:K83">
    <cfRule type="expression" dxfId="86" priority="5">
      <formula>kvartal &lt; 4</formula>
    </cfRule>
  </conditionalFormatting>
  <conditionalFormatting sqref="J88:K93">
    <cfRule type="expression" dxfId="85" priority="4">
      <formula>kvartal &lt; 4</formula>
    </cfRule>
  </conditionalFormatting>
  <conditionalFormatting sqref="J99:K104">
    <cfRule type="expression" dxfId="84" priority="3">
      <formula>kvartal &lt; 4</formula>
    </cfRule>
  </conditionalFormatting>
  <conditionalFormatting sqref="J113:K113">
    <cfRule type="expression" dxfId="83" priority="2">
      <formula>kvartal &lt; 4</formula>
    </cfRule>
  </conditionalFormatting>
  <conditionalFormatting sqref="J121:K121">
    <cfRule type="expression" dxfId="82" priority="1">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Q177"/>
  <sheetViews>
    <sheetView showGridLines="0" showZeros="0" zoomScale="90" zoomScaleNormal="90" workbookViewId="0">
      <selection activeCell="A4" sqref="A4"/>
    </sheetView>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53</v>
      </c>
    </row>
    <row r="2" spans="1:15" x14ac:dyDescent="0.3">
      <c r="A2" s="75"/>
      <c r="B2" s="74"/>
      <c r="C2" s="74"/>
      <c r="D2" s="74"/>
      <c r="E2" s="74"/>
      <c r="F2" s="74"/>
      <c r="G2" s="74"/>
      <c r="H2" s="74"/>
      <c r="I2" s="74"/>
      <c r="J2" s="74"/>
      <c r="K2" s="74"/>
      <c r="O2" s="74"/>
    </row>
    <row r="3" spans="1:15" x14ac:dyDescent="0.3">
      <c r="A3" s="75" t="s">
        <v>33</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345</v>
      </c>
      <c r="B5" s="74"/>
      <c r="C5" s="74"/>
      <c r="D5" s="74"/>
      <c r="E5" s="74"/>
      <c r="F5" s="74"/>
      <c r="G5" s="74"/>
      <c r="H5" s="74"/>
      <c r="I5" s="79"/>
      <c r="J5" s="74"/>
      <c r="K5" s="74"/>
      <c r="O5" s="74"/>
    </row>
    <row r="6" spans="1:15" x14ac:dyDescent="0.3">
      <c r="A6" s="74"/>
      <c r="B6" s="74"/>
      <c r="C6" s="74"/>
      <c r="D6" s="74"/>
      <c r="E6" s="74"/>
      <c r="F6" s="74"/>
      <c r="G6" s="74"/>
      <c r="H6" s="74"/>
      <c r="I6" s="74"/>
      <c r="J6" s="74"/>
      <c r="K6" s="74"/>
      <c r="L6" s="74" t="s">
        <v>54</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9">
        <v>2016</v>
      </c>
      <c r="N8" s="79">
        <v>2017</v>
      </c>
      <c r="O8" s="74"/>
    </row>
    <row r="9" spans="1:15" x14ac:dyDescent="0.3">
      <c r="A9" s="74"/>
      <c r="B9" s="74"/>
      <c r="C9" s="74"/>
      <c r="D9" s="74"/>
      <c r="E9" s="74"/>
      <c r="F9" s="74"/>
      <c r="G9" s="74"/>
      <c r="H9" s="74"/>
      <c r="I9" s="74"/>
      <c r="J9" s="74"/>
      <c r="K9" s="74"/>
      <c r="L9" s="74" t="s">
        <v>55</v>
      </c>
      <c r="M9" s="77">
        <f>'Tabel 1.1'!B9</f>
        <v>52816.702400000002</v>
      </c>
      <c r="N9" s="77">
        <f>'Tabel 1.1'!C9</f>
        <v>0</v>
      </c>
      <c r="O9" s="74"/>
    </row>
    <row r="10" spans="1:15" x14ac:dyDescent="0.3">
      <c r="A10" s="74"/>
      <c r="B10" s="74"/>
      <c r="C10" s="74"/>
      <c r="D10" s="74"/>
      <c r="E10" s="74"/>
      <c r="F10" s="74"/>
      <c r="G10" s="74"/>
      <c r="H10" s="74"/>
      <c r="I10" s="74"/>
      <c r="J10" s="74"/>
      <c r="K10" s="74"/>
      <c r="L10" s="74" t="s">
        <v>56</v>
      </c>
      <c r="M10" s="77">
        <f>'Tabel 1.1'!B10</f>
        <v>100639.04400000001</v>
      </c>
      <c r="N10" s="77">
        <f>'Tabel 1.1'!C10</f>
        <v>101335.864</v>
      </c>
      <c r="O10" s="74"/>
    </row>
    <row r="11" spans="1:15" x14ac:dyDescent="0.3">
      <c r="A11" s="74"/>
      <c r="B11" s="74"/>
      <c r="C11" s="74"/>
      <c r="D11" s="74"/>
      <c r="E11" s="74"/>
      <c r="F11" s="74"/>
      <c r="G11" s="74"/>
      <c r="H11" s="74"/>
      <c r="I11" s="74"/>
      <c r="J11" s="74"/>
      <c r="K11" s="74"/>
      <c r="L11" s="74" t="s">
        <v>57</v>
      </c>
      <c r="M11" s="77">
        <f>'Tabel 1.1'!B11</f>
        <v>3273720</v>
      </c>
      <c r="N11" s="77">
        <f>'Tabel 1.1'!C11</f>
        <v>2121279</v>
      </c>
      <c r="O11" s="74"/>
    </row>
    <row r="12" spans="1:15" x14ac:dyDescent="0.3">
      <c r="A12" s="74"/>
      <c r="B12" s="74"/>
      <c r="C12" s="74"/>
      <c r="D12" s="74"/>
      <c r="E12" s="74"/>
      <c r="F12" s="74"/>
      <c r="G12" s="74"/>
      <c r="H12" s="74"/>
      <c r="I12" s="74"/>
      <c r="J12" s="74"/>
      <c r="K12" s="74"/>
      <c r="L12" s="74" t="s">
        <v>58</v>
      </c>
      <c r="M12" s="77">
        <f>'Tabel 1.1'!B12</f>
        <v>56721</v>
      </c>
      <c r="N12" s="77">
        <f>'Tabel 1.1'!C12</f>
        <v>58168</v>
      </c>
      <c r="O12" s="74"/>
    </row>
    <row r="13" spans="1:15" x14ac:dyDescent="0.3">
      <c r="A13" s="74"/>
      <c r="B13" s="74"/>
      <c r="C13" s="74"/>
      <c r="D13" s="74"/>
      <c r="E13" s="74"/>
      <c r="F13" s="74"/>
      <c r="G13" s="74"/>
      <c r="H13" s="74"/>
      <c r="I13" s="74"/>
      <c r="J13" s="74"/>
      <c r="K13" s="74"/>
      <c r="L13" s="74" t="s">
        <v>59</v>
      </c>
      <c r="M13" s="77">
        <f>'Tabel 1.1'!B13</f>
        <v>325972</v>
      </c>
      <c r="N13" s="77">
        <f>'Tabel 1.1'!C13</f>
        <v>362020</v>
      </c>
      <c r="O13" s="74"/>
    </row>
    <row r="14" spans="1:15" x14ac:dyDescent="0.3">
      <c r="A14" s="74"/>
      <c r="B14" s="74"/>
      <c r="C14" s="74"/>
      <c r="D14" s="74"/>
      <c r="E14" s="74"/>
      <c r="F14" s="74"/>
      <c r="G14" s="74"/>
      <c r="H14" s="74"/>
      <c r="I14" s="74"/>
      <c r="J14" s="74"/>
      <c r="K14" s="74"/>
      <c r="L14" s="74" t="s">
        <v>60</v>
      </c>
      <c r="M14" s="77">
        <f>'Tabel 1.1'!B14</f>
        <v>4236</v>
      </c>
      <c r="N14" s="77">
        <f>'Tabel 1.1'!C14</f>
        <v>4414</v>
      </c>
      <c r="O14" s="74"/>
    </row>
    <row r="15" spans="1:15" x14ac:dyDescent="0.3">
      <c r="A15" s="74"/>
      <c r="B15" s="74"/>
      <c r="C15" s="74"/>
      <c r="D15" s="74"/>
      <c r="E15" s="74"/>
      <c r="F15" s="74"/>
      <c r="G15" s="74"/>
      <c r="H15" s="74"/>
      <c r="I15" s="74"/>
      <c r="J15" s="74"/>
      <c r="K15" s="74"/>
      <c r="L15" s="74" t="s">
        <v>61</v>
      </c>
      <c r="M15" s="77">
        <f>'Tabel 1.1'!B15</f>
        <v>986467</v>
      </c>
      <c r="N15" s="77">
        <f>'Tabel 1.1'!C15</f>
        <v>1033220</v>
      </c>
      <c r="O15" s="74"/>
    </row>
    <row r="16" spans="1:15" x14ac:dyDescent="0.3">
      <c r="A16" s="74"/>
      <c r="B16" s="74"/>
      <c r="C16" s="74"/>
      <c r="D16" s="74"/>
      <c r="E16" s="74"/>
      <c r="F16" s="74"/>
      <c r="G16" s="74"/>
      <c r="H16" s="74"/>
      <c r="I16" s="74"/>
      <c r="J16" s="74"/>
      <c r="K16" s="74"/>
      <c r="L16" s="74" t="s">
        <v>62</v>
      </c>
      <c r="M16" s="77">
        <f>'Tabel 1.1'!B16</f>
        <v>147498.91200000001</v>
      </c>
      <c r="N16" s="77">
        <f>'Tabel 1.1'!C16</f>
        <v>155987</v>
      </c>
      <c r="O16" s="74"/>
    </row>
    <row r="17" spans="1:15" x14ac:dyDescent="0.3">
      <c r="A17" s="74"/>
      <c r="B17" s="74"/>
      <c r="C17" s="74"/>
      <c r="D17" s="74"/>
      <c r="E17" s="74"/>
      <c r="F17" s="74"/>
      <c r="G17" s="74"/>
      <c r="H17" s="74"/>
      <c r="I17" s="74"/>
      <c r="J17" s="74"/>
      <c r="K17" s="74"/>
      <c r="L17" s="74" t="s">
        <v>63</v>
      </c>
      <c r="M17" s="77">
        <f>'Tabel 1.1'!B17</f>
        <v>11212</v>
      </c>
      <c r="N17" s="77">
        <f>'Tabel 1.1'!C17</f>
        <v>11269</v>
      </c>
      <c r="O17" s="74"/>
    </row>
    <row r="18" spans="1:15" x14ac:dyDescent="0.3">
      <c r="A18" s="74"/>
      <c r="B18" s="74"/>
      <c r="C18" s="74"/>
      <c r="D18" s="74"/>
      <c r="E18" s="74"/>
      <c r="F18" s="74"/>
      <c r="G18" s="74"/>
      <c r="H18" s="74"/>
      <c r="I18" s="74"/>
      <c r="J18" s="74"/>
      <c r="K18" s="74"/>
      <c r="L18" s="74" t="s">
        <v>64</v>
      </c>
      <c r="M18" s="77">
        <f>'Tabel 1.1'!B18</f>
        <v>145904</v>
      </c>
      <c r="N18" s="77">
        <f>'Tabel 1.1'!C18</f>
        <v>171195.791</v>
      </c>
      <c r="O18" s="74"/>
    </row>
    <row r="19" spans="1:15" x14ac:dyDescent="0.3">
      <c r="A19" s="74"/>
      <c r="B19" s="74"/>
      <c r="C19" s="74"/>
      <c r="D19" s="74"/>
      <c r="E19" s="74"/>
      <c r="F19" s="74"/>
      <c r="G19" s="74"/>
      <c r="H19" s="74"/>
      <c r="I19" s="74"/>
      <c r="J19" s="74"/>
      <c r="K19" s="74"/>
      <c r="L19" s="74" t="s">
        <v>65</v>
      </c>
      <c r="M19" s="77">
        <f>'Tabel 1.1'!B19</f>
        <v>5698583.12005</v>
      </c>
      <c r="N19" s="77">
        <f>'Tabel 1.1'!C19</f>
        <v>6288898.7351200003</v>
      </c>
      <c r="O19" s="74"/>
    </row>
    <row r="20" spans="1:15" x14ac:dyDescent="0.3">
      <c r="A20" s="74"/>
      <c r="B20" s="74"/>
      <c r="C20" s="74"/>
      <c r="D20" s="74"/>
      <c r="E20" s="74"/>
      <c r="F20" s="74"/>
      <c r="G20" s="74"/>
      <c r="H20" s="74"/>
      <c r="I20" s="74"/>
      <c r="J20" s="74"/>
      <c r="K20" s="74"/>
      <c r="L20" s="74" t="s">
        <v>66</v>
      </c>
      <c r="M20" s="77">
        <f>'Tabel 1.1'!B20</f>
        <v>26138</v>
      </c>
      <c r="N20" s="77">
        <f>'Tabel 1.1'!C20</f>
        <v>21438</v>
      </c>
      <c r="O20" s="74"/>
    </row>
    <row r="21" spans="1:15" x14ac:dyDescent="0.3">
      <c r="A21" s="74"/>
      <c r="B21" s="74"/>
      <c r="C21" s="74"/>
      <c r="D21" s="74"/>
      <c r="E21" s="74"/>
      <c r="F21" s="74"/>
      <c r="G21" s="74"/>
      <c r="H21" s="74"/>
      <c r="I21" s="74"/>
      <c r="J21" s="74"/>
      <c r="K21" s="74"/>
      <c r="L21" s="74" t="s">
        <v>67</v>
      </c>
      <c r="M21" s="77">
        <f>'Tabel 1.1'!B21</f>
        <v>109496</v>
      </c>
      <c r="N21" s="77">
        <f>'Tabel 1.1'!C21</f>
        <v>117684.757</v>
      </c>
      <c r="O21" s="74"/>
    </row>
    <row r="22" spans="1:15" x14ac:dyDescent="0.3">
      <c r="A22" s="74"/>
      <c r="B22" s="74"/>
      <c r="C22" s="74"/>
      <c r="D22" s="74"/>
      <c r="E22" s="74"/>
      <c r="F22" s="74"/>
      <c r="G22" s="74"/>
      <c r="H22" s="74"/>
      <c r="I22" s="74"/>
      <c r="J22" s="74"/>
      <c r="K22" s="74"/>
      <c r="L22" s="74" t="s">
        <v>68</v>
      </c>
      <c r="M22" s="77">
        <f>'Tabel 1.1'!B22</f>
        <v>13859</v>
      </c>
      <c r="N22" s="77">
        <f>'Tabel 1.1'!C22</f>
        <v>19934</v>
      </c>
      <c r="O22" s="74"/>
    </row>
    <row r="23" spans="1:15" x14ac:dyDescent="0.3">
      <c r="A23" s="74"/>
      <c r="B23" s="74"/>
      <c r="C23" s="74"/>
      <c r="D23" s="74"/>
      <c r="E23" s="74"/>
      <c r="F23" s="74"/>
      <c r="G23" s="74"/>
      <c r="H23" s="74"/>
      <c r="I23" s="74"/>
      <c r="J23" s="74"/>
      <c r="K23" s="74"/>
      <c r="L23" s="74" t="s">
        <v>69</v>
      </c>
      <c r="M23" s="77">
        <f>'Tabel 1.1'!B23</f>
        <v>2609</v>
      </c>
      <c r="N23" s="77">
        <f>'Tabel 1.1'!C23</f>
        <v>2312</v>
      </c>
      <c r="O23" s="74"/>
    </row>
    <row r="24" spans="1:15" x14ac:dyDescent="0.3">
      <c r="A24" s="74"/>
      <c r="B24" s="74"/>
      <c r="C24" s="74"/>
      <c r="D24" s="74"/>
      <c r="E24" s="74"/>
      <c r="F24" s="74"/>
      <c r="G24" s="74"/>
      <c r="H24" s="74"/>
      <c r="I24" s="74"/>
      <c r="J24" s="74"/>
      <c r="K24" s="74"/>
      <c r="L24" s="74" t="s">
        <v>70</v>
      </c>
      <c r="M24" s="77">
        <f>'Tabel 1.1'!B24</f>
        <v>1062843.2442999999</v>
      </c>
      <c r="N24" s="77">
        <f>'Tabel 1.1'!C24</f>
        <v>817756.21181999997</v>
      </c>
      <c r="O24" s="74"/>
    </row>
    <row r="25" spans="1:15" x14ac:dyDescent="0.3">
      <c r="A25" s="74"/>
      <c r="B25" s="74"/>
      <c r="C25" s="74"/>
      <c r="D25" s="74"/>
      <c r="E25" s="74"/>
      <c r="F25" s="74"/>
      <c r="G25" s="74"/>
      <c r="H25" s="74"/>
      <c r="I25" s="74"/>
      <c r="J25" s="74"/>
      <c r="K25" s="74"/>
      <c r="L25" s="74" t="s">
        <v>71</v>
      </c>
      <c r="M25" s="77">
        <f>'Tabel 1.1'!B25</f>
        <v>630132</v>
      </c>
      <c r="N25" s="77">
        <f>'Tabel 1.1'!C25</f>
        <v>785297</v>
      </c>
      <c r="O25" s="74"/>
    </row>
    <row r="26" spans="1:15" x14ac:dyDescent="0.3">
      <c r="A26" s="74"/>
      <c r="B26" s="74"/>
      <c r="C26" s="74"/>
      <c r="D26" s="74"/>
      <c r="E26" s="74"/>
      <c r="F26" s="74"/>
      <c r="G26" s="74"/>
      <c r="H26" s="74"/>
      <c r="I26" s="74"/>
      <c r="J26" s="74"/>
      <c r="K26" s="74"/>
      <c r="L26" s="74" t="s">
        <v>72</v>
      </c>
      <c r="M26" s="77">
        <f>'Tabel 1.1'!B27</f>
        <v>809372.63526999997</v>
      </c>
      <c r="N26" s="77">
        <f>'Tabel 1.1'!C27</f>
        <v>782973.22236999997</v>
      </c>
      <c r="O26" s="74"/>
    </row>
    <row r="27" spans="1:15" x14ac:dyDescent="0.3">
      <c r="A27" s="74"/>
      <c r="B27" s="74"/>
      <c r="C27" s="74"/>
      <c r="D27" s="74"/>
      <c r="E27" s="74"/>
      <c r="F27" s="74"/>
      <c r="G27" s="74"/>
      <c r="H27" s="74"/>
      <c r="I27" s="74"/>
      <c r="J27" s="74"/>
      <c r="K27" s="74"/>
      <c r="L27" s="74" t="s">
        <v>73</v>
      </c>
      <c r="M27" s="77">
        <f>'Tabel 1.1'!B28</f>
        <v>3101227.9450000003</v>
      </c>
      <c r="N27" s="77">
        <f>'Tabel 1.1'!C28</f>
        <v>2413053.41</v>
      </c>
    </row>
    <row r="28" spans="1:15" x14ac:dyDescent="0.3">
      <c r="A28" s="74"/>
      <c r="B28" s="74"/>
      <c r="C28" s="74"/>
      <c r="D28" s="74"/>
      <c r="E28" s="74"/>
      <c r="F28" s="74"/>
      <c r="G28" s="74"/>
      <c r="H28" s="74"/>
      <c r="I28" s="74"/>
      <c r="J28" s="74"/>
      <c r="K28" s="74"/>
      <c r="L28" s="74" t="s">
        <v>74</v>
      </c>
      <c r="M28" s="77">
        <f>'Tabel 1.1'!B29</f>
        <v>0</v>
      </c>
      <c r="N28" s="77">
        <f>'Tabel 1.1'!C29</f>
        <v>0</v>
      </c>
    </row>
    <row r="29" spans="1:15" x14ac:dyDescent="0.3">
      <c r="A29" s="74"/>
      <c r="B29" s="74"/>
      <c r="C29" s="74"/>
      <c r="D29" s="74"/>
      <c r="E29" s="74"/>
      <c r="F29" s="74"/>
      <c r="G29" s="74"/>
      <c r="H29" s="74"/>
      <c r="I29" s="74"/>
      <c r="J29" s="74"/>
      <c r="K29" s="74"/>
      <c r="L29" s="74" t="s">
        <v>75</v>
      </c>
      <c r="M29" s="77">
        <f>'Tabel 1.1'!B30</f>
        <v>427849.4</v>
      </c>
      <c r="N29" s="77">
        <f>'Tabel 1.1'!C30</f>
        <v>424578.353</v>
      </c>
    </row>
    <row r="30" spans="1:15" x14ac:dyDescent="0.3">
      <c r="A30" s="75" t="s">
        <v>346</v>
      </c>
      <c r="B30" s="74"/>
      <c r="C30" s="74"/>
      <c r="D30" s="74"/>
      <c r="E30" s="74"/>
      <c r="F30" s="74"/>
      <c r="G30" s="74"/>
      <c r="H30" s="74"/>
      <c r="I30" s="79"/>
      <c r="J30" s="74"/>
      <c r="K30" s="74"/>
    </row>
    <row r="31" spans="1:15" x14ac:dyDescent="0.3">
      <c r="B31" s="74"/>
      <c r="C31" s="74"/>
      <c r="D31" s="74"/>
      <c r="E31" s="74"/>
      <c r="F31" s="74"/>
      <c r="G31" s="74"/>
      <c r="H31" s="74"/>
      <c r="I31" s="74"/>
      <c r="J31" s="74"/>
      <c r="K31" s="74"/>
    </row>
    <row r="32" spans="1:15" x14ac:dyDescent="0.3">
      <c r="B32" s="74"/>
      <c r="C32" s="74"/>
      <c r="D32" s="74"/>
      <c r="E32" s="74"/>
      <c r="F32" s="74"/>
      <c r="G32" s="74"/>
      <c r="H32" s="74"/>
      <c r="I32" s="74"/>
      <c r="J32" s="74"/>
      <c r="K32" s="74"/>
    </row>
    <row r="33" spans="1:15" x14ac:dyDescent="0.3">
      <c r="A33" s="74"/>
      <c r="B33" s="74"/>
      <c r="C33" s="74"/>
      <c r="D33" s="74"/>
      <c r="E33" s="74"/>
      <c r="F33" s="74"/>
      <c r="G33" s="74"/>
      <c r="H33" s="74"/>
      <c r="I33" s="74"/>
      <c r="J33" s="74"/>
      <c r="K33" s="74"/>
      <c r="L33" s="74" t="s">
        <v>54</v>
      </c>
    </row>
    <row r="34" spans="1:15" x14ac:dyDescent="0.3">
      <c r="A34" s="74"/>
      <c r="B34" s="74"/>
      <c r="C34" s="74"/>
      <c r="D34" s="74"/>
      <c r="E34" s="74"/>
      <c r="F34" s="74"/>
      <c r="G34" s="74"/>
      <c r="H34" s="74"/>
      <c r="I34" s="74"/>
      <c r="J34" s="74"/>
      <c r="K34" s="74"/>
      <c r="L34" s="74" t="s">
        <v>1</v>
      </c>
    </row>
    <row r="35" spans="1:15" x14ac:dyDescent="0.3">
      <c r="A35" s="74"/>
      <c r="B35" s="74"/>
      <c r="C35" s="74"/>
      <c r="D35" s="74"/>
      <c r="E35" s="74"/>
      <c r="F35" s="74"/>
      <c r="G35" s="74"/>
      <c r="H35" s="74"/>
      <c r="I35" s="74"/>
      <c r="J35" s="74"/>
      <c r="K35" s="74"/>
      <c r="M35" s="74">
        <v>2016</v>
      </c>
      <c r="N35" s="74">
        <v>2017</v>
      </c>
    </row>
    <row r="36" spans="1:15" x14ac:dyDescent="0.3">
      <c r="A36" s="74"/>
      <c r="B36" s="74"/>
      <c r="C36" s="74"/>
      <c r="D36" s="74"/>
      <c r="E36" s="74"/>
      <c r="F36" s="74"/>
      <c r="G36" s="74"/>
      <c r="H36" s="74"/>
      <c r="I36" s="74"/>
      <c r="J36" s="74"/>
      <c r="K36" s="74"/>
      <c r="L36" s="79" t="s">
        <v>56</v>
      </c>
      <c r="M36" s="78">
        <f>'Tabel 1.1'!B34</f>
        <v>427878.54700000002</v>
      </c>
      <c r="N36" s="78">
        <f>'Tabel 1.1'!C34</f>
        <v>481311.815</v>
      </c>
    </row>
    <row r="37" spans="1:15" x14ac:dyDescent="0.3">
      <c r="A37" s="74"/>
      <c r="B37" s="74"/>
      <c r="C37" s="74"/>
      <c r="D37" s="74"/>
      <c r="E37" s="74"/>
      <c r="F37" s="74"/>
      <c r="G37" s="74"/>
      <c r="H37" s="74"/>
      <c r="I37" s="74"/>
      <c r="J37" s="74"/>
      <c r="K37" s="74"/>
      <c r="L37" s="74" t="s">
        <v>57</v>
      </c>
      <c r="M37" s="78">
        <f>'Tabel 1.1'!B35</f>
        <v>1903608</v>
      </c>
      <c r="N37" s="78">
        <f>'Tabel 1.1'!C35</f>
        <v>2020493</v>
      </c>
    </row>
    <row r="38" spans="1:15" x14ac:dyDescent="0.3">
      <c r="A38" s="74"/>
      <c r="B38" s="74"/>
      <c r="C38" s="74"/>
      <c r="D38" s="74"/>
      <c r="E38" s="74"/>
      <c r="F38" s="74"/>
      <c r="G38" s="74"/>
      <c r="H38" s="74"/>
      <c r="I38" s="74"/>
      <c r="J38" s="74"/>
      <c r="K38" s="74"/>
      <c r="L38" s="74" t="s">
        <v>59</v>
      </c>
      <c r="M38" s="78">
        <f>'Tabel 1.1'!B36</f>
        <v>72809</v>
      </c>
      <c r="N38" s="78">
        <f>'Tabel 1.1'!C36</f>
        <v>83001</v>
      </c>
    </row>
    <row r="39" spans="1:15" x14ac:dyDescent="0.3">
      <c r="A39" s="74"/>
      <c r="B39" s="74"/>
      <c r="C39" s="74"/>
      <c r="D39" s="74"/>
      <c r="E39" s="74"/>
      <c r="F39" s="74"/>
      <c r="G39" s="74"/>
      <c r="H39" s="74"/>
      <c r="I39" s="74"/>
      <c r="J39" s="74"/>
      <c r="K39" s="74"/>
      <c r="L39" s="79" t="s">
        <v>62</v>
      </c>
      <c r="M39" s="78">
        <f>'Tabel 1.1'!B37</f>
        <v>459736.74300000002</v>
      </c>
      <c r="N39" s="78">
        <f>'Tabel 1.1'!C37</f>
        <v>601986</v>
      </c>
    </row>
    <row r="40" spans="1:15" x14ac:dyDescent="0.3">
      <c r="A40" s="74"/>
      <c r="B40" s="74"/>
      <c r="C40" s="74"/>
      <c r="D40" s="74"/>
      <c r="E40" s="74"/>
      <c r="F40" s="74"/>
      <c r="G40" s="74"/>
      <c r="H40" s="74"/>
      <c r="I40" s="74"/>
      <c r="J40" s="74"/>
      <c r="K40" s="74"/>
      <c r="L40" s="74" t="s">
        <v>65</v>
      </c>
      <c r="M40" s="78">
        <f>'Tabel 1.1'!B38</f>
        <v>19254.72</v>
      </c>
      <c r="N40" s="78">
        <f>'Tabel 1.1'!C38</f>
        <v>17027.863000000001</v>
      </c>
      <c r="O40" s="74"/>
    </row>
    <row r="41" spans="1:15" x14ac:dyDescent="0.3">
      <c r="A41" s="74"/>
      <c r="B41" s="74"/>
      <c r="C41" s="74"/>
      <c r="D41" s="74"/>
      <c r="E41" s="74"/>
      <c r="F41" s="74"/>
      <c r="G41" s="74"/>
      <c r="H41" s="74"/>
      <c r="I41" s="74"/>
      <c r="J41" s="74"/>
      <c r="K41" s="74"/>
      <c r="L41" s="79" t="s">
        <v>66</v>
      </c>
      <c r="M41" s="78">
        <f>'Tabel 1.1'!B39</f>
        <v>67086</v>
      </c>
      <c r="N41" s="78">
        <f>'Tabel 1.1'!C39</f>
        <v>89510</v>
      </c>
      <c r="O41" s="74"/>
    </row>
    <row r="42" spans="1:15" x14ac:dyDescent="0.3">
      <c r="A42" s="74"/>
      <c r="B42" s="74"/>
      <c r="C42" s="74"/>
      <c r="D42" s="74"/>
      <c r="E42" s="74"/>
      <c r="F42" s="74"/>
      <c r="G42" s="74"/>
      <c r="H42" s="74"/>
      <c r="I42" s="74"/>
      <c r="J42" s="74"/>
      <c r="K42" s="74"/>
      <c r="L42" s="79" t="s">
        <v>70</v>
      </c>
      <c r="M42" s="78">
        <f>'Tabel 1.1'!B40</f>
        <v>2311573.6695900001</v>
      </c>
      <c r="N42" s="78">
        <f>'Tabel 1.1'!C40</f>
        <v>2401470.4565099999</v>
      </c>
      <c r="O42" s="74"/>
    </row>
    <row r="43" spans="1:15" x14ac:dyDescent="0.3">
      <c r="A43" s="74"/>
      <c r="B43" s="74"/>
      <c r="C43" s="74"/>
      <c r="D43" s="74"/>
      <c r="E43" s="74"/>
      <c r="F43" s="74"/>
      <c r="G43" s="74"/>
      <c r="H43" s="74"/>
      <c r="I43" s="74"/>
      <c r="J43" s="74"/>
      <c r="K43" s="74"/>
      <c r="L43" s="79" t="s">
        <v>76</v>
      </c>
      <c r="M43" s="78">
        <f>'Tabel 1.1'!B41</f>
        <v>35581</v>
      </c>
      <c r="N43" s="78">
        <f>'Tabel 1.1'!C41</f>
        <v>33664</v>
      </c>
      <c r="O43" s="74"/>
    </row>
    <row r="44" spans="1:15" x14ac:dyDescent="0.3">
      <c r="A44" s="74"/>
      <c r="B44" s="74"/>
      <c r="C44" s="74"/>
      <c r="D44" s="74"/>
      <c r="E44" s="74"/>
      <c r="F44" s="74"/>
      <c r="G44" s="74"/>
      <c r="H44" s="74"/>
      <c r="I44" s="74"/>
      <c r="J44" s="74"/>
      <c r="K44" s="74"/>
      <c r="L44" s="74" t="s">
        <v>77</v>
      </c>
      <c r="M44" s="78">
        <f>'Tabel 1.1'!B42</f>
        <v>0</v>
      </c>
      <c r="N44" s="78">
        <f>'Tabel 1.1'!C42</f>
        <v>0</v>
      </c>
      <c r="O44" s="74"/>
    </row>
    <row r="45" spans="1:15" x14ac:dyDescent="0.3">
      <c r="A45" s="74"/>
      <c r="B45" s="74"/>
      <c r="C45" s="74"/>
      <c r="D45" s="74"/>
      <c r="E45" s="74"/>
      <c r="F45" s="74"/>
      <c r="G45" s="74"/>
      <c r="H45" s="74"/>
      <c r="I45" s="74"/>
      <c r="J45" s="74"/>
      <c r="K45" s="74"/>
      <c r="L45" s="79" t="s">
        <v>72</v>
      </c>
      <c r="M45" s="78">
        <f>'Tabel 1.1'!B43</f>
        <v>452574.88234999997</v>
      </c>
      <c r="N45" s="78">
        <f>'Tabel 1.1'!C43</f>
        <v>697464.44410999992</v>
      </c>
      <c r="O45" s="74"/>
    </row>
    <row r="46" spans="1:15" x14ac:dyDescent="0.3">
      <c r="A46" s="74"/>
      <c r="B46" s="74"/>
      <c r="C46" s="74"/>
      <c r="D46" s="74"/>
      <c r="E46" s="74"/>
      <c r="F46" s="74"/>
      <c r="G46" s="74"/>
      <c r="H46" s="74"/>
      <c r="I46" s="74"/>
      <c r="J46" s="74"/>
      <c r="K46" s="74"/>
      <c r="L46" s="79" t="s">
        <v>78</v>
      </c>
      <c r="M46" s="78">
        <f>'Tabel 1.1'!B44</f>
        <v>2557556.949</v>
      </c>
      <c r="N46" s="78">
        <f>'Tabel 1.1'!C44</f>
        <v>2537946.216</v>
      </c>
      <c r="O46" s="74"/>
    </row>
    <row r="47" spans="1:15" x14ac:dyDescent="0.3">
      <c r="A47" s="74"/>
      <c r="B47" s="74"/>
      <c r="C47" s="74"/>
      <c r="D47" s="74"/>
      <c r="E47" s="74"/>
      <c r="F47" s="74"/>
      <c r="G47" s="74"/>
      <c r="H47" s="74"/>
      <c r="I47" s="74"/>
      <c r="J47" s="74"/>
      <c r="K47" s="74"/>
      <c r="L47" s="79"/>
      <c r="M47" s="78"/>
      <c r="N47" s="78"/>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4"/>
      <c r="B56" s="74"/>
      <c r="C56" s="74"/>
      <c r="D56" s="74"/>
      <c r="E56" s="74"/>
      <c r="F56" s="74"/>
      <c r="G56" s="74"/>
      <c r="H56" s="74"/>
      <c r="I56" s="74"/>
      <c r="J56" s="74"/>
      <c r="K56" s="74"/>
      <c r="O56" s="74"/>
    </row>
    <row r="57" spans="1:15" x14ac:dyDescent="0.3">
      <c r="A57" s="75" t="s">
        <v>361</v>
      </c>
      <c r="B57" s="74"/>
      <c r="C57" s="74"/>
      <c r="D57" s="74"/>
      <c r="E57" s="74"/>
      <c r="F57" s="74"/>
      <c r="G57" s="74"/>
      <c r="H57" s="74"/>
      <c r="I57" s="79"/>
      <c r="J57" s="74"/>
      <c r="K57" s="74"/>
      <c r="O57" s="74"/>
    </row>
    <row r="58" spans="1:15" x14ac:dyDescent="0.3">
      <c r="A58" s="74"/>
      <c r="B58" s="74"/>
      <c r="C58" s="74"/>
      <c r="D58" s="74"/>
      <c r="E58" s="74"/>
      <c r="F58" s="74"/>
      <c r="G58" s="74"/>
      <c r="H58" s="74"/>
      <c r="I58" s="74"/>
      <c r="J58" s="74"/>
      <c r="K58" s="74"/>
      <c r="L58" s="74" t="s">
        <v>79</v>
      </c>
      <c r="O58" s="74"/>
    </row>
    <row r="59" spans="1:15" x14ac:dyDescent="0.3">
      <c r="A59" s="74"/>
      <c r="B59" s="74"/>
      <c r="C59" s="74"/>
      <c r="D59" s="74"/>
      <c r="E59" s="74"/>
      <c r="F59" s="74"/>
      <c r="G59" s="74"/>
      <c r="H59" s="74"/>
      <c r="I59" s="74"/>
      <c r="J59" s="74"/>
      <c r="K59" s="74"/>
      <c r="L59" s="74" t="s">
        <v>0</v>
      </c>
      <c r="O59" s="74"/>
    </row>
    <row r="60" spans="1:15" x14ac:dyDescent="0.3">
      <c r="A60" s="74"/>
      <c r="B60" s="74"/>
      <c r="C60" s="74"/>
      <c r="D60" s="74"/>
      <c r="E60" s="74"/>
      <c r="F60" s="74"/>
      <c r="G60" s="74"/>
      <c r="H60" s="74"/>
      <c r="I60" s="74"/>
      <c r="J60" s="74"/>
      <c r="K60" s="74"/>
      <c r="M60" s="74">
        <v>2016</v>
      </c>
      <c r="N60" s="74">
        <v>2017</v>
      </c>
      <c r="O60" s="74"/>
    </row>
    <row r="61" spans="1:15" x14ac:dyDescent="0.3">
      <c r="A61" s="74"/>
      <c r="B61" s="74"/>
      <c r="C61" s="74"/>
      <c r="D61" s="74"/>
      <c r="E61" s="74"/>
      <c r="F61" s="74"/>
      <c r="G61" s="74"/>
      <c r="H61" s="74"/>
      <c r="I61" s="74"/>
      <c r="J61" s="74"/>
      <c r="K61" s="74"/>
      <c r="L61" s="74" t="s">
        <v>56</v>
      </c>
      <c r="M61" s="77">
        <f>'Tabel 1.1'!G10</f>
        <v>915975.54099999997</v>
      </c>
      <c r="N61" s="77">
        <f>'Tabel 1.1'!H10</f>
        <v>982925.81900000002</v>
      </c>
      <c r="O61" s="74"/>
    </row>
    <row r="62" spans="1:15" x14ac:dyDescent="0.3">
      <c r="A62" s="74"/>
      <c r="B62" s="74"/>
      <c r="C62" s="74"/>
      <c r="D62" s="74"/>
      <c r="E62" s="74"/>
      <c r="F62" s="74"/>
      <c r="G62" s="74"/>
      <c r="H62" s="74"/>
      <c r="I62" s="74"/>
      <c r="J62" s="74"/>
      <c r="K62" s="74"/>
      <c r="L62" s="74" t="s">
        <v>57</v>
      </c>
      <c r="M62" s="77">
        <f>'Tabel 1.1'!G11</f>
        <v>204843063</v>
      </c>
      <c r="N62" s="77">
        <f>'Tabel 1.1'!H11</f>
        <v>203561162</v>
      </c>
      <c r="O62" s="74"/>
    </row>
    <row r="63" spans="1:15" x14ac:dyDescent="0.3">
      <c r="A63" s="74"/>
      <c r="B63" s="74"/>
      <c r="C63" s="74"/>
      <c r="D63" s="74"/>
      <c r="E63" s="74"/>
      <c r="F63" s="74"/>
      <c r="G63" s="74"/>
      <c r="H63" s="74"/>
      <c r="I63" s="74"/>
      <c r="J63" s="74"/>
      <c r="K63" s="74"/>
      <c r="L63" s="74" t="s">
        <v>58</v>
      </c>
      <c r="M63" s="77">
        <f>'Tabel 1.1'!G12</f>
        <v>0</v>
      </c>
      <c r="N63" s="77">
        <f>'Tabel 1.1'!H12</f>
        <v>0</v>
      </c>
      <c r="O63" s="74"/>
    </row>
    <row r="64" spans="1:15" x14ac:dyDescent="0.3">
      <c r="A64" s="74"/>
      <c r="B64" s="74"/>
      <c r="C64" s="74"/>
      <c r="D64" s="74"/>
      <c r="E64" s="74"/>
      <c r="F64" s="74"/>
      <c r="G64" s="74"/>
      <c r="H64" s="74"/>
      <c r="I64" s="74"/>
      <c r="J64" s="74"/>
      <c r="K64" s="74"/>
      <c r="L64" s="74" t="s">
        <v>59</v>
      </c>
      <c r="M64" s="77">
        <f>'Tabel 1.1'!G13</f>
        <v>923248</v>
      </c>
      <c r="N64" s="77">
        <f>'Tabel 1.1'!H13</f>
        <v>1045718</v>
      </c>
      <c r="O64" s="74"/>
    </row>
    <row r="65" spans="1:15" x14ac:dyDescent="0.3">
      <c r="A65" s="74"/>
      <c r="B65" s="74"/>
      <c r="C65" s="74"/>
      <c r="D65" s="74"/>
      <c r="E65" s="74"/>
      <c r="F65" s="74"/>
      <c r="G65" s="74"/>
      <c r="H65" s="74"/>
      <c r="I65" s="74"/>
      <c r="J65" s="74"/>
      <c r="K65" s="74"/>
      <c r="L65" s="74" t="s">
        <v>61</v>
      </c>
      <c r="M65" s="77">
        <f>'Tabel 1.1'!G15</f>
        <v>0</v>
      </c>
      <c r="N65" s="77">
        <f>'Tabel 1.1'!H15</f>
        <v>0</v>
      </c>
      <c r="O65" s="74"/>
    </row>
    <row r="66" spans="1:15" x14ac:dyDescent="0.3">
      <c r="A66" s="74"/>
      <c r="B66" s="74"/>
      <c r="C66" s="74"/>
      <c r="D66" s="74"/>
      <c r="E66" s="74"/>
      <c r="F66" s="74"/>
      <c r="G66" s="74"/>
      <c r="H66" s="74"/>
      <c r="I66" s="74"/>
      <c r="J66" s="74"/>
      <c r="K66" s="74"/>
      <c r="L66" s="74" t="s">
        <v>62</v>
      </c>
      <c r="M66" s="77">
        <f>'Tabel 1.1'!G16</f>
        <v>5002117.1660000002</v>
      </c>
      <c r="N66" s="77">
        <f>'Tabel 1.1'!H16</f>
        <v>5573380</v>
      </c>
      <c r="O66" s="74"/>
    </row>
    <row r="67" spans="1:15" x14ac:dyDescent="0.3">
      <c r="A67" s="74"/>
      <c r="B67" s="74"/>
      <c r="C67" s="74"/>
      <c r="D67" s="74"/>
      <c r="E67" s="74"/>
      <c r="F67" s="74"/>
      <c r="G67" s="74"/>
      <c r="H67" s="74"/>
      <c r="I67" s="74"/>
      <c r="J67" s="74"/>
      <c r="K67" s="74"/>
      <c r="L67" s="74" t="s">
        <v>63</v>
      </c>
      <c r="M67" s="77">
        <f>'Tabel 1.1'!G17</f>
        <v>27041</v>
      </c>
      <c r="N67" s="77">
        <f>'Tabel 1.1'!H17</f>
        <v>27115</v>
      </c>
      <c r="O67" s="74"/>
    </row>
    <row r="68" spans="1:15" x14ac:dyDescent="0.3">
      <c r="A68" s="74"/>
      <c r="B68" s="74"/>
      <c r="C68" s="74"/>
      <c r="D68" s="74"/>
      <c r="E68" s="74"/>
      <c r="F68" s="74"/>
      <c r="G68" s="74"/>
      <c r="H68" s="74"/>
      <c r="I68" s="74"/>
      <c r="J68" s="74"/>
      <c r="K68" s="74"/>
      <c r="L68" s="74" t="s">
        <v>64</v>
      </c>
      <c r="M68" s="77">
        <f>'Tabel 1.1'!G18</f>
        <v>0</v>
      </c>
      <c r="N68" s="77">
        <f>'Tabel 1.1'!H18</f>
        <v>0</v>
      </c>
      <c r="O68" s="74"/>
    </row>
    <row r="69" spans="1:15" x14ac:dyDescent="0.3">
      <c r="A69" s="74"/>
      <c r="B69" s="74"/>
      <c r="C69" s="74"/>
      <c r="D69" s="74"/>
      <c r="E69" s="74"/>
      <c r="F69" s="74"/>
      <c r="G69" s="74"/>
      <c r="H69" s="74"/>
      <c r="I69" s="74"/>
      <c r="J69" s="74"/>
      <c r="K69" s="74"/>
      <c r="L69" s="74" t="s">
        <v>65</v>
      </c>
      <c r="M69" s="77">
        <f>'Tabel 1.1'!G19</f>
        <v>395861028.5</v>
      </c>
      <c r="N69" s="77">
        <f>'Tabel 1.1'!H19</f>
        <v>425409512.87142003</v>
      </c>
      <c r="O69" s="74"/>
    </row>
    <row r="70" spans="1:15" x14ac:dyDescent="0.3">
      <c r="A70" s="74"/>
      <c r="B70" s="74"/>
      <c r="C70" s="74"/>
      <c r="D70" s="74"/>
      <c r="E70" s="74"/>
      <c r="F70" s="74"/>
      <c r="G70" s="74"/>
      <c r="H70" s="74"/>
      <c r="I70" s="74"/>
      <c r="J70" s="74"/>
      <c r="K70" s="74"/>
      <c r="L70" s="74" t="s">
        <v>66</v>
      </c>
      <c r="M70" s="77">
        <f>'Tabel 1.1'!G20</f>
        <v>1377725</v>
      </c>
      <c r="N70" s="77">
        <f>'Tabel 1.1'!H20</f>
        <v>1459120</v>
      </c>
      <c r="O70" s="74"/>
    </row>
    <row r="71" spans="1:15" x14ac:dyDescent="0.3">
      <c r="A71" s="74"/>
      <c r="B71" s="74"/>
      <c r="C71" s="74"/>
      <c r="D71" s="74"/>
      <c r="E71" s="74"/>
      <c r="F71" s="74"/>
      <c r="G71" s="74"/>
      <c r="H71" s="74"/>
      <c r="I71" s="74"/>
      <c r="J71" s="74"/>
      <c r="K71" s="74"/>
      <c r="L71" s="74" t="s">
        <v>70</v>
      </c>
      <c r="M71" s="77">
        <f>'Tabel 1.1'!G24</f>
        <v>48033000.002000004</v>
      </c>
      <c r="N71" s="77">
        <f>'Tabel 1.1'!H24</f>
        <v>49076949.99999997</v>
      </c>
      <c r="O71" s="74"/>
    </row>
    <row r="72" spans="1:15" x14ac:dyDescent="0.3">
      <c r="A72" s="74"/>
      <c r="B72" s="74"/>
      <c r="C72" s="74"/>
      <c r="D72" s="74"/>
      <c r="E72" s="74"/>
      <c r="F72" s="74"/>
      <c r="G72" s="74"/>
      <c r="H72" s="74"/>
      <c r="I72" s="74"/>
      <c r="J72" s="74"/>
      <c r="K72" s="74"/>
      <c r="L72" s="74" t="s">
        <v>71</v>
      </c>
      <c r="M72" s="77">
        <f>'Tabel 1.1'!G25</f>
        <v>60671285</v>
      </c>
      <c r="N72" s="77">
        <f>'Tabel 1.1'!H25</f>
        <v>66115112</v>
      </c>
      <c r="O72" s="74"/>
    </row>
    <row r="73" spans="1:15" x14ac:dyDescent="0.3">
      <c r="A73" s="74"/>
      <c r="B73" s="74"/>
      <c r="C73" s="74"/>
      <c r="D73" s="74"/>
      <c r="E73" s="74"/>
      <c r="F73" s="74"/>
      <c r="G73" s="74"/>
      <c r="H73" s="74"/>
      <c r="I73" s="74"/>
      <c r="J73" s="74"/>
      <c r="K73" s="74"/>
      <c r="L73" s="74" t="s">
        <v>77</v>
      </c>
      <c r="M73" s="77">
        <f>'Tabel 1.1'!G26</f>
        <v>8551421.8870000001</v>
      </c>
      <c r="N73" s="77">
        <f>'Tabel 1.1'!H26</f>
        <v>0</v>
      </c>
      <c r="O73" s="74"/>
    </row>
    <row r="74" spans="1:15" x14ac:dyDescent="0.3">
      <c r="A74" s="74"/>
      <c r="B74" s="74"/>
      <c r="C74" s="74"/>
      <c r="D74" s="74"/>
      <c r="E74" s="74"/>
      <c r="F74" s="74"/>
      <c r="G74" s="74"/>
      <c r="H74" s="74"/>
      <c r="I74" s="74"/>
      <c r="J74" s="74"/>
      <c r="K74" s="74"/>
      <c r="L74" s="74" t="s">
        <v>72</v>
      </c>
      <c r="M74" s="77">
        <f>'Tabel 1.1'!G27</f>
        <v>16191125.52306</v>
      </c>
      <c r="N74" s="77">
        <f>'Tabel 1.1'!H27</f>
        <v>17555674.020039972</v>
      </c>
      <c r="O74" s="74"/>
    </row>
    <row r="75" spans="1:15" x14ac:dyDescent="0.3">
      <c r="A75" s="74"/>
      <c r="B75" s="74"/>
      <c r="C75" s="74"/>
      <c r="D75" s="74"/>
      <c r="E75" s="74"/>
      <c r="F75" s="74"/>
      <c r="G75" s="74"/>
      <c r="H75" s="74"/>
      <c r="I75" s="74"/>
      <c r="J75" s="74"/>
      <c r="K75" s="74"/>
      <c r="L75" s="74" t="s">
        <v>73</v>
      </c>
      <c r="M75" s="77">
        <f>'Tabel 1.1'!G28</f>
        <v>173422688.10699999</v>
      </c>
      <c r="N75" s="77">
        <f>'Tabel 1.1'!H28</f>
        <v>178438668.08399999</v>
      </c>
      <c r="O75" s="74"/>
    </row>
    <row r="76" spans="1:15" x14ac:dyDescent="0.3">
      <c r="A76" s="74"/>
      <c r="B76" s="74"/>
      <c r="C76" s="74"/>
      <c r="D76" s="74"/>
      <c r="E76" s="74"/>
      <c r="F76" s="74"/>
      <c r="G76" s="74"/>
      <c r="H76" s="74"/>
      <c r="I76" s="74"/>
      <c r="J76" s="74"/>
      <c r="K76" s="74"/>
      <c r="O76" s="74"/>
    </row>
    <row r="77" spans="1:15" x14ac:dyDescent="0.3">
      <c r="A77" s="74"/>
      <c r="B77" s="74"/>
      <c r="C77" s="74"/>
      <c r="D77" s="74"/>
      <c r="E77" s="74"/>
      <c r="F77" s="74"/>
      <c r="G77" s="74"/>
      <c r="H77" s="74"/>
      <c r="I77" s="74"/>
      <c r="J77" s="74"/>
      <c r="K77" s="74"/>
      <c r="O77" s="74"/>
    </row>
    <row r="78" spans="1:15" x14ac:dyDescent="0.3">
      <c r="A78" s="74"/>
      <c r="B78" s="74"/>
      <c r="C78" s="74"/>
      <c r="D78" s="74"/>
      <c r="E78" s="74"/>
      <c r="F78" s="74"/>
      <c r="G78" s="74"/>
      <c r="H78" s="74"/>
      <c r="I78" s="74"/>
      <c r="J78" s="74"/>
      <c r="K78" s="74"/>
      <c r="O78" s="74"/>
    </row>
    <row r="79" spans="1:15" x14ac:dyDescent="0.3">
      <c r="A79" s="74"/>
      <c r="B79" s="74"/>
      <c r="C79" s="74"/>
      <c r="D79" s="74"/>
      <c r="E79" s="74"/>
      <c r="F79" s="74"/>
      <c r="G79" s="74"/>
      <c r="H79" s="74"/>
      <c r="I79" s="74"/>
      <c r="J79" s="74"/>
      <c r="K79" s="74"/>
      <c r="O79" s="74"/>
    </row>
    <row r="80" spans="1:15" x14ac:dyDescent="0.3">
      <c r="A80" s="75" t="s">
        <v>362</v>
      </c>
      <c r="B80" s="74"/>
      <c r="C80" s="74"/>
      <c r="D80" s="74"/>
      <c r="E80" s="74"/>
      <c r="F80" s="74"/>
      <c r="G80" s="74"/>
      <c r="H80" s="74"/>
      <c r="I80" s="79"/>
      <c r="J80" s="74"/>
      <c r="K80" s="74"/>
      <c r="O80" s="74"/>
    </row>
    <row r="81" spans="1:15" x14ac:dyDescent="0.3">
      <c r="B81" s="74"/>
      <c r="C81" s="74"/>
      <c r="D81" s="74"/>
      <c r="E81" s="74"/>
      <c r="F81" s="74"/>
      <c r="G81" s="74"/>
      <c r="H81" s="74"/>
      <c r="I81" s="74"/>
      <c r="J81" s="74"/>
      <c r="K81" s="74"/>
      <c r="L81" s="74" t="s">
        <v>79</v>
      </c>
      <c r="O81" s="74"/>
    </row>
    <row r="82" spans="1:15" x14ac:dyDescent="0.3">
      <c r="A82" s="74"/>
      <c r="B82" s="74"/>
      <c r="C82" s="74"/>
      <c r="D82" s="74"/>
      <c r="E82" s="74"/>
      <c r="F82" s="74"/>
      <c r="G82" s="74"/>
      <c r="H82" s="74"/>
      <c r="I82" s="74"/>
      <c r="J82" s="74"/>
      <c r="K82" s="74"/>
      <c r="L82" s="74" t="s">
        <v>1</v>
      </c>
      <c r="O82" s="74"/>
    </row>
    <row r="83" spans="1:15" x14ac:dyDescent="0.3">
      <c r="A83" s="74"/>
      <c r="B83" s="74"/>
      <c r="C83" s="74"/>
      <c r="D83" s="74"/>
      <c r="E83" s="74"/>
      <c r="F83" s="74"/>
      <c r="G83" s="74"/>
      <c r="H83" s="74"/>
      <c r="I83" s="74"/>
      <c r="J83" s="74"/>
      <c r="K83" s="74"/>
      <c r="M83" s="74">
        <v>2016</v>
      </c>
      <c r="N83" s="74">
        <v>2017</v>
      </c>
      <c r="O83" s="74"/>
    </row>
    <row r="84" spans="1:15" x14ac:dyDescent="0.3">
      <c r="A84" s="74"/>
      <c r="B84" s="74"/>
      <c r="C84" s="74"/>
      <c r="D84" s="74"/>
      <c r="E84" s="74"/>
      <c r="F84" s="74"/>
      <c r="G84" s="74"/>
      <c r="H84" s="74"/>
      <c r="I84" s="74"/>
      <c r="J84" s="74"/>
      <c r="K84" s="74"/>
      <c r="L84" s="74" t="s">
        <v>56</v>
      </c>
      <c r="M84" s="77">
        <f>'Tabel 1.1'!G34</f>
        <v>12219937.159</v>
      </c>
      <c r="N84" s="77">
        <f>'Tabel 1.1'!H34</f>
        <v>14971198.460999999</v>
      </c>
      <c r="O84" s="74"/>
    </row>
    <row r="85" spans="1:15" x14ac:dyDescent="0.3">
      <c r="B85" s="74"/>
      <c r="C85" s="74"/>
      <c r="D85" s="74"/>
      <c r="E85" s="74"/>
      <c r="F85" s="74"/>
      <c r="G85" s="74"/>
      <c r="H85" s="74"/>
      <c r="I85" s="74"/>
      <c r="J85" s="74"/>
      <c r="K85" s="74"/>
      <c r="L85" s="74" t="s">
        <v>57</v>
      </c>
      <c r="M85" s="77">
        <f>'Tabel 1.1'!G35</f>
        <v>50966960.75</v>
      </c>
      <c r="N85" s="77">
        <f>'Tabel 1.1'!H35</f>
        <v>64688136</v>
      </c>
      <c r="O85" s="74"/>
    </row>
    <row r="86" spans="1:15" x14ac:dyDescent="0.3">
      <c r="B86" s="74"/>
      <c r="C86" s="74"/>
      <c r="D86" s="74"/>
      <c r="E86" s="74"/>
      <c r="F86" s="74"/>
      <c r="G86" s="74"/>
      <c r="H86" s="74"/>
      <c r="I86" s="74"/>
      <c r="J86" s="74"/>
      <c r="K86" s="74"/>
      <c r="L86" s="74" t="s">
        <v>59</v>
      </c>
      <c r="M86" s="77">
        <f>'Tabel 1.1'!G36</f>
        <v>2340738</v>
      </c>
      <c r="N86" s="77">
        <f>'Tabel 1.1'!H36</f>
        <v>2825243</v>
      </c>
      <c r="O86" s="74"/>
    </row>
    <row r="87" spans="1:15" x14ac:dyDescent="0.3">
      <c r="B87" s="74"/>
      <c r="C87" s="74"/>
      <c r="D87" s="74"/>
      <c r="E87" s="74"/>
      <c r="F87" s="74"/>
      <c r="G87" s="74"/>
      <c r="H87" s="74"/>
      <c r="I87" s="74"/>
      <c r="J87" s="74"/>
      <c r="K87" s="74"/>
      <c r="L87" s="79" t="s">
        <v>62</v>
      </c>
      <c r="M87" s="77">
        <f>'Tabel 1.1'!G37</f>
        <v>15287381.192</v>
      </c>
      <c r="N87" s="77">
        <f>'Tabel 1.1'!H37</f>
        <v>19415872</v>
      </c>
      <c r="O87" s="74"/>
    </row>
    <row r="88" spans="1:15" x14ac:dyDescent="0.3">
      <c r="B88" s="74"/>
      <c r="C88" s="74"/>
      <c r="D88" s="74"/>
      <c r="E88" s="74"/>
      <c r="F88" s="74"/>
      <c r="G88" s="74"/>
      <c r="H88" s="74"/>
      <c r="I88" s="74"/>
      <c r="J88" s="74"/>
      <c r="K88" s="74"/>
      <c r="L88" s="74" t="s">
        <v>65</v>
      </c>
      <c r="M88" s="77">
        <f>'Tabel 1.1'!G38</f>
        <v>2046847.926</v>
      </c>
      <c r="N88" s="77">
        <f>'Tabel 1.1'!H38</f>
        <v>2241526.4711500001</v>
      </c>
      <c r="O88" s="74"/>
    </row>
    <row r="89" spans="1:15" x14ac:dyDescent="0.3">
      <c r="B89" s="74"/>
      <c r="C89" s="74"/>
      <c r="D89" s="74"/>
      <c r="E89" s="74"/>
      <c r="F89" s="74"/>
      <c r="G89" s="74"/>
      <c r="H89" s="74"/>
      <c r="I89" s="74"/>
      <c r="J89" s="74"/>
      <c r="K89" s="74"/>
      <c r="L89" s="74" t="s">
        <v>66</v>
      </c>
      <c r="M89" s="77">
        <f>'Tabel 1.1'!G39</f>
        <v>1251557</v>
      </c>
      <c r="N89" s="77">
        <f>'Tabel 1.1'!H39</f>
        <v>1965832</v>
      </c>
      <c r="O89" s="74"/>
    </row>
    <row r="90" spans="1:15" x14ac:dyDescent="0.3">
      <c r="B90" s="74"/>
      <c r="C90" s="74"/>
      <c r="D90" s="74"/>
      <c r="E90" s="74"/>
      <c r="F90" s="74"/>
      <c r="G90" s="74"/>
      <c r="H90" s="74"/>
      <c r="I90" s="74"/>
      <c r="J90" s="74"/>
      <c r="K90" s="74"/>
      <c r="L90" s="74" t="s">
        <v>70</v>
      </c>
      <c r="M90" s="77">
        <f>'Tabel 1.1'!G40</f>
        <v>39964500</v>
      </c>
      <c r="N90" s="77">
        <f>'Tabel 1.1'!H40</f>
        <v>50143350</v>
      </c>
      <c r="O90" s="74"/>
    </row>
    <row r="91" spans="1:15" x14ac:dyDescent="0.3">
      <c r="A91" s="74"/>
      <c r="B91" s="74"/>
      <c r="C91" s="74"/>
      <c r="D91" s="74"/>
      <c r="E91" s="74"/>
      <c r="F91" s="74"/>
      <c r="G91" s="74"/>
      <c r="H91" s="74"/>
      <c r="I91" s="74"/>
      <c r="J91" s="74"/>
      <c r="K91" s="74"/>
      <c r="L91" s="74" t="s">
        <v>76</v>
      </c>
      <c r="M91" s="77">
        <f>'Tabel 1.1'!G41</f>
        <v>1556437</v>
      </c>
      <c r="N91" s="77">
        <f>'Tabel 1.1'!H41</f>
        <v>1836877</v>
      </c>
      <c r="O91" s="74"/>
    </row>
    <row r="92" spans="1:15" x14ac:dyDescent="0.3">
      <c r="A92" s="74"/>
      <c r="B92" s="74"/>
      <c r="C92" s="74"/>
      <c r="D92" s="74"/>
      <c r="E92" s="74"/>
      <c r="F92" s="74"/>
      <c r="G92" s="74"/>
      <c r="H92" s="74"/>
      <c r="I92" s="74"/>
      <c r="J92" s="74"/>
      <c r="K92" s="74"/>
      <c r="L92" s="74" t="s">
        <v>77</v>
      </c>
      <c r="M92" s="77">
        <f>'Tabel 1.1'!G42</f>
        <v>524253.46220000001</v>
      </c>
      <c r="N92" s="77">
        <f>'Tabel 1.1'!H42</f>
        <v>0</v>
      </c>
      <c r="O92" s="74"/>
    </row>
    <row r="93" spans="1:15" ht="18.75" customHeight="1" x14ac:dyDescent="0.3">
      <c r="A93" s="74"/>
      <c r="B93" s="74"/>
      <c r="C93" s="74"/>
      <c r="D93" s="74"/>
      <c r="E93" s="74"/>
      <c r="F93" s="74"/>
      <c r="G93" s="74"/>
      <c r="H93" s="74"/>
      <c r="I93" s="74"/>
      <c r="J93" s="74"/>
      <c r="K93" s="74"/>
      <c r="L93" s="74" t="s">
        <v>72</v>
      </c>
      <c r="M93" s="77">
        <f>'Tabel 1.1'!G43</f>
        <v>16453474.357000001</v>
      </c>
      <c r="N93" s="77">
        <f>'Tabel 1.1'!H43</f>
        <v>20880311.99315</v>
      </c>
      <c r="O93" s="74"/>
    </row>
    <row r="94" spans="1:15" ht="18.75" customHeight="1" x14ac:dyDescent="0.3">
      <c r="A94" s="74"/>
      <c r="B94" s="74"/>
      <c r="C94" s="74"/>
      <c r="D94" s="74"/>
      <c r="E94" s="74"/>
      <c r="F94" s="74"/>
      <c r="G94" s="74"/>
      <c r="H94" s="74"/>
      <c r="I94" s="74"/>
      <c r="J94" s="74"/>
      <c r="K94" s="74"/>
      <c r="L94" s="74" t="s">
        <v>78</v>
      </c>
      <c r="M94" s="77">
        <f>'Tabel 1.1'!G44</f>
        <v>55234944.388999999</v>
      </c>
      <c r="N94" s="77">
        <f>'Tabel 1.1'!H44</f>
        <v>67802748.372999996</v>
      </c>
      <c r="O94" s="74"/>
    </row>
    <row r="95" spans="1:15" ht="18.75" customHeight="1" x14ac:dyDescent="0.3">
      <c r="A95" s="74"/>
      <c r="B95" s="74"/>
      <c r="C95" s="74"/>
      <c r="D95" s="74"/>
      <c r="E95" s="74"/>
      <c r="F95" s="74"/>
      <c r="G95" s="74"/>
      <c r="H95" s="74"/>
      <c r="I95" s="74"/>
      <c r="J95" s="74"/>
      <c r="K95" s="74"/>
      <c r="M95" s="77"/>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4"/>
      <c r="B106" s="74"/>
      <c r="C106" s="74"/>
      <c r="D106" s="74"/>
      <c r="E106" s="74"/>
      <c r="F106" s="74"/>
      <c r="G106" s="74"/>
      <c r="H106" s="74"/>
      <c r="I106" s="74"/>
      <c r="J106" s="74"/>
      <c r="K106" s="74"/>
      <c r="O106" s="74"/>
      <c r="Q106" s="74"/>
    </row>
    <row r="107" spans="1:17" ht="18.75" customHeight="1" x14ac:dyDescent="0.3">
      <c r="A107" s="75" t="s">
        <v>363</v>
      </c>
      <c r="B107" s="74"/>
      <c r="C107" s="74"/>
      <c r="D107" s="74"/>
      <c r="E107" s="74"/>
      <c r="F107" s="74"/>
      <c r="G107" s="74"/>
      <c r="H107" s="79"/>
      <c r="I107" s="74"/>
      <c r="J107" s="74"/>
      <c r="K107" s="74"/>
      <c r="O107" s="74"/>
      <c r="Q107" s="74"/>
    </row>
    <row r="108" spans="1:17" ht="18.75" customHeight="1" x14ac:dyDescent="0.3">
      <c r="A108" s="74"/>
      <c r="B108" s="74"/>
      <c r="C108" s="74"/>
      <c r="D108" s="74"/>
      <c r="E108" s="74"/>
      <c r="F108" s="74"/>
      <c r="G108" s="74"/>
      <c r="H108" s="74"/>
      <c r="I108" s="74"/>
      <c r="J108" s="74"/>
      <c r="K108" s="74"/>
      <c r="L108" s="74" t="s">
        <v>80</v>
      </c>
      <c r="O108" s="74"/>
      <c r="Q108" s="74"/>
    </row>
    <row r="109" spans="1:17" ht="18.75" customHeight="1" x14ac:dyDescent="0.3">
      <c r="A109" s="74"/>
      <c r="B109" s="74"/>
      <c r="C109" s="74"/>
      <c r="D109" s="74"/>
      <c r="E109" s="74"/>
      <c r="F109" s="74"/>
      <c r="G109" s="74"/>
      <c r="H109" s="74"/>
      <c r="I109" s="74"/>
      <c r="J109" s="74"/>
      <c r="K109" s="74"/>
      <c r="L109" s="74" t="s">
        <v>0</v>
      </c>
      <c r="O109" s="74"/>
      <c r="Q109" s="74"/>
    </row>
    <row r="110" spans="1:17" ht="18.75" customHeight="1" x14ac:dyDescent="0.3">
      <c r="A110" s="74"/>
      <c r="B110" s="74"/>
      <c r="C110" s="74"/>
      <c r="D110" s="74"/>
      <c r="E110" s="74"/>
      <c r="F110" s="74"/>
      <c r="G110" s="74"/>
      <c r="H110" s="74"/>
      <c r="I110" s="74"/>
      <c r="J110" s="74"/>
      <c r="K110" s="74"/>
      <c r="M110" s="74">
        <v>2016</v>
      </c>
      <c r="N110" s="74">
        <v>2017</v>
      </c>
      <c r="O110" s="74"/>
      <c r="Q110" s="74"/>
    </row>
    <row r="111" spans="1:17" ht="18.75" customHeight="1" x14ac:dyDescent="0.3">
      <c r="A111" s="74"/>
      <c r="B111" s="74"/>
      <c r="C111" s="74"/>
      <c r="D111" s="74"/>
      <c r="E111" s="74"/>
      <c r="F111" s="74"/>
      <c r="G111" s="74"/>
      <c r="H111" s="74"/>
      <c r="I111" s="74"/>
      <c r="J111" s="74"/>
      <c r="K111" s="74"/>
      <c r="L111" s="74" t="s">
        <v>56</v>
      </c>
      <c r="M111" s="77">
        <f>'Danica Pensjonsforsikring'!B11-'Danica Pensjonsforsikring'!B12+'Danica Pensjonsforsikring'!B32-'Danica Pensjonsforsikring'!B33+'Danica Pensjonsforsikring'!B36-'Danica Pensjonsforsikring'!B37+'Danica Pensjonsforsikring'!B109-'Danica Pensjonsforsikring'!B117+'Danica Pensjonsforsikring'!B134-'Danica Pensjonsforsikring'!B135</f>
        <v>3164.3149999999996</v>
      </c>
      <c r="N111" s="77">
        <f>'Danica Pensjonsforsikring'!C11-'Danica Pensjonsforsikring'!C12+'Danica Pensjonsforsikring'!C32-'Danica Pensjonsforsikring'!C33+'Danica Pensjonsforsikring'!C36-'Danica Pensjonsforsikring'!C37+'Danica Pensjonsforsikring'!C109-'Danica Pensjonsforsikring'!C117+'Danica Pensjonsforsikring'!C134-'Danica Pensjonsforsikring'!C135</f>
        <v>3232.74</v>
      </c>
      <c r="O111" s="74"/>
      <c r="Q111" s="74"/>
    </row>
    <row r="112" spans="1:17" ht="18.75" customHeight="1" x14ac:dyDescent="0.3">
      <c r="A112" s="74"/>
      <c r="B112" s="74"/>
      <c r="C112" s="74"/>
      <c r="D112" s="74"/>
      <c r="E112" s="74"/>
      <c r="F112" s="74"/>
      <c r="G112" s="74"/>
      <c r="H112" s="74"/>
      <c r="I112" s="74"/>
      <c r="J112" s="74"/>
      <c r="K112" s="74"/>
      <c r="L112" s="74" t="s">
        <v>57</v>
      </c>
      <c r="M112" s="77">
        <f>'DNB Livsforsikring'!B11-'DNB Livsforsikring'!B12+'DNB Livsforsikring'!B32-'DNB Livsforsikring'!B33+'DNB Livsforsikring'!B36-'DNB Livsforsikring'!B37+'DNB Livsforsikring'!B109-'DNB Livsforsikring'!B117+'DNB Livsforsikring'!B134-'DNB Livsforsikring'!B135</f>
        <v>98448</v>
      </c>
      <c r="N112" s="77">
        <f>'DNB Livsforsikring'!C11-'DNB Livsforsikring'!C12+'DNB Livsforsikring'!C32-'DNB Livsforsikring'!C33+'DNB Livsforsikring'!C36-'DNB Livsforsikring'!C37+'DNB Livsforsikring'!C109-'DNB Livsforsikring'!C117+'DNB Livsforsikring'!C134-'DNB Livsforsikring'!C135</f>
        <v>217490</v>
      </c>
      <c r="O112" s="74"/>
      <c r="Q112" s="74"/>
    </row>
    <row r="113" spans="1:17" ht="18.75" customHeight="1" x14ac:dyDescent="0.3">
      <c r="A113" s="74"/>
      <c r="B113" s="74"/>
      <c r="C113" s="74"/>
      <c r="D113" s="74"/>
      <c r="E113" s="74"/>
      <c r="F113" s="74"/>
      <c r="G113" s="74"/>
      <c r="H113" s="74"/>
      <c r="I113" s="74"/>
      <c r="J113" s="74"/>
      <c r="K113" s="74"/>
      <c r="L113" s="79" t="s">
        <v>62</v>
      </c>
      <c r="M113" s="77">
        <f>'Gjensidige Pensjon'!B11-'Gjensidige Pensjon'!B12+'Gjensidige Pensjon'!B32-'Gjensidige Pensjon'!B33+'Gjensidige Pensjon'!B36-'Gjensidige Pensjon'!B37+'Gjensidige Pensjon'!B109-'Gjensidige Pensjon'!B117+'Gjensidige Pensjon'!B134-'Gjensidige Pensjon'!B135</f>
        <v>5465.6219999999994</v>
      </c>
      <c r="N113" s="77">
        <f>'Gjensidige Pensjon'!C11-'Gjensidige Pensjon'!C12+'Gjensidige Pensjon'!C32-'Gjensidige Pensjon'!C33+'Gjensidige Pensjon'!C36-'Gjensidige Pensjon'!C37+'Gjensidige Pensjon'!C109-'Gjensidige Pensjon'!C117+'Gjensidige Pensjon'!C134-'Gjensidige Pensjon'!C135</f>
        <v>20501</v>
      </c>
      <c r="O113" s="74"/>
      <c r="Q113" s="74"/>
    </row>
    <row r="114" spans="1:17" ht="18.75" customHeight="1" x14ac:dyDescent="0.3">
      <c r="A114" s="74"/>
      <c r="B114" s="74"/>
      <c r="C114" s="74"/>
      <c r="D114" s="74"/>
      <c r="E114" s="74"/>
      <c r="F114" s="74"/>
      <c r="G114" s="74"/>
      <c r="H114" s="74"/>
      <c r="I114" s="74"/>
      <c r="J114" s="74"/>
      <c r="K114" s="74"/>
      <c r="L114" s="79" t="s">
        <v>65</v>
      </c>
      <c r="M114" s="77">
        <f>KLP!B11-KLP!B12+KLP!B32-KLP!B33+KLP!B36-KLP!B37+KLP!B109-KLP!B117+KLP!B134-KLP!B135</f>
        <v>1734144.8229999999</v>
      </c>
      <c r="N114" s="77">
        <f>KLP!C11-KLP!C12+KLP!C32-KLP!C33+KLP!C36-KLP!C37+KLP!C109-KLP!C117+KLP!C134-KLP!C135</f>
        <v>-36647.545000000013</v>
      </c>
      <c r="O114" s="74"/>
      <c r="Q114" s="74"/>
    </row>
    <row r="115" spans="1:17" ht="18.75" customHeight="1" x14ac:dyDescent="0.3">
      <c r="A115" s="74"/>
      <c r="B115" s="74"/>
      <c r="C115" s="74"/>
      <c r="D115" s="74"/>
      <c r="E115" s="74"/>
      <c r="F115" s="74"/>
      <c r="G115" s="74"/>
      <c r="H115" s="74"/>
      <c r="I115" s="74"/>
      <c r="J115" s="74"/>
      <c r="K115" s="74"/>
      <c r="L115" s="79" t="s">
        <v>66</v>
      </c>
      <c r="M115" s="77">
        <f>'KLP Bedriftspensjon AS'!B11-'KLP Bedriftspensjon AS'!B12+'KLP Bedriftspensjon AS'!B32-'KLP Bedriftspensjon AS'!B33+'KLP Bedriftspensjon AS'!B36-'KLP Bedriftspensjon AS'!B37+'KLP Bedriftspensjon AS'!B109-'KLP Bedriftspensjon AS'!B117+'KLP Bedriftspensjon AS'!B134-'KLP Bedriftspensjon AS'!B135</f>
        <v>-1716</v>
      </c>
      <c r="N115" s="77">
        <f>'KLP Bedriftspensjon AS'!C11-'KLP Bedriftspensjon AS'!C12+'KLP Bedriftspensjon AS'!C32-'KLP Bedriftspensjon AS'!C33+'KLP Bedriftspensjon AS'!C36-'KLP Bedriftspensjon AS'!C37+'KLP Bedriftspensjon AS'!C109-'KLP Bedriftspensjon AS'!C117+'KLP Bedriftspensjon AS'!C134-'KLP Bedriftspensjon AS'!C135</f>
        <v>-11503</v>
      </c>
      <c r="O115" s="74"/>
      <c r="Q115" s="74"/>
    </row>
    <row r="116" spans="1:17" ht="18.75" customHeight="1" x14ac:dyDescent="0.3">
      <c r="A116" s="74"/>
      <c r="B116" s="74"/>
      <c r="C116" s="74"/>
      <c r="D116" s="74"/>
      <c r="E116" s="74"/>
      <c r="F116" s="74"/>
      <c r="G116" s="74"/>
      <c r="H116" s="74"/>
      <c r="I116" s="74"/>
      <c r="J116" s="74"/>
      <c r="K116" s="74"/>
      <c r="L116" s="74" t="s">
        <v>70</v>
      </c>
      <c r="M116" s="77">
        <f>'Nordea Liv '!B11-'Nordea Liv '!B12+'Nordea Liv '!B32-'Nordea Liv '!B33+'Nordea Liv '!B36-'Nordea Liv '!B37+'Nordea Liv '!B109-'Nordea Liv '!B117+'Nordea Liv '!B134-'Nordea Liv '!B135</f>
        <v>-84367.382789999989</v>
      </c>
      <c r="N116" s="77">
        <f>'Nordea Liv '!C11-'Nordea Liv '!C12+'Nordea Liv '!C32-'Nordea Liv '!C33+'Nordea Liv '!C36-'Nordea Liv '!C37+'Nordea Liv '!C109-'Nordea Liv '!C117+'Nordea Liv '!C134-'Nordea Liv '!C135</f>
        <v>-87133.885309999998</v>
      </c>
      <c r="O116" s="74"/>
      <c r="Q116" s="74"/>
    </row>
    <row r="117" spans="1:17" ht="18.75" customHeight="1" x14ac:dyDescent="0.3">
      <c r="A117" s="74"/>
      <c r="B117" s="74"/>
      <c r="C117" s="74"/>
      <c r="D117" s="74"/>
      <c r="E117" s="74"/>
      <c r="F117" s="74"/>
      <c r="G117" s="74"/>
      <c r="H117" s="74"/>
      <c r="I117" s="74"/>
      <c r="J117" s="74"/>
      <c r="K117" s="74"/>
      <c r="L117" s="74" t="s">
        <v>77</v>
      </c>
      <c r="M117" s="77">
        <f>'Silver Pensjonsforsikring AS'!B11-'Silver Pensjonsforsikring AS'!B12+'Silver Pensjonsforsikring AS'!B32-'Silver Pensjonsforsikring AS'!B33+'Silver Pensjonsforsikring AS'!B36-'Silver Pensjonsforsikring AS'!B37+'Silver Pensjonsforsikring AS'!B109-'Silver Pensjonsforsikring AS'!B117+'Silver Pensjonsforsikring AS'!B134-'Silver Pensjonsforsikring AS'!B135</f>
        <v>-4800.8559999999998</v>
      </c>
      <c r="N117" s="77">
        <f>'Silver Pensjonsforsikring AS'!C11-'Silver Pensjonsforsikring AS'!C12+'Silver Pensjonsforsikring AS'!C32-'Silver Pensjonsforsikring AS'!C33+'Silver Pensjonsforsikring AS'!C36-'Silver Pensjonsforsikring AS'!C37+'Silver Pensjonsforsikring AS'!C109-'Silver Pensjonsforsikring AS'!C117+'Silver Pensjonsforsikring AS'!C134-'Silver Pensjonsforsikring AS'!C135</f>
        <v>0</v>
      </c>
      <c r="O117" s="74"/>
      <c r="Q117" s="74"/>
    </row>
    <row r="118" spans="1:17" ht="18.75" customHeight="1" x14ac:dyDescent="0.3">
      <c r="A118" s="74"/>
      <c r="B118" s="74"/>
      <c r="C118" s="74"/>
      <c r="D118" s="74"/>
      <c r="E118" s="74"/>
      <c r="F118" s="74"/>
      <c r="G118" s="74"/>
      <c r="H118" s="74"/>
      <c r="I118" s="74"/>
      <c r="J118" s="74"/>
      <c r="K118" s="74"/>
      <c r="L118" s="74" t="s">
        <v>72</v>
      </c>
      <c r="M118" s="77">
        <f>'Sparebank 1'!B11-'Sparebank 1'!B12+'Sparebank 1'!B32-'Sparebank 1'!B33+'Sparebank 1'!B36-'Sparebank 1'!B37+'Sparebank 1'!B109-'Sparebank 1'!B117+'Sparebank 1'!B134-'Sparebank 1'!B135</f>
        <v>6068.0833899999998</v>
      </c>
      <c r="N118" s="77">
        <f>'Sparebank 1'!C11-'Sparebank 1'!C12+'Sparebank 1'!C32-'Sparebank 1'!C33+'Sparebank 1'!C36-'Sparebank 1'!C37+'Sparebank 1'!C109-'Sparebank 1'!C117+'Sparebank 1'!C134-'Sparebank 1'!C135</f>
        <v>8216.899809999999</v>
      </c>
      <c r="O118" s="74"/>
      <c r="Q118" s="74"/>
    </row>
    <row r="119" spans="1:17" ht="18.75" customHeight="1" x14ac:dyDescent="0.3">
      <c r="A119" s="74"/>
      <c r="B119" s="74"/>
      <c r="C119" s="74"/>
      <c r="D119" s="74"/>
      <c r="E119" s="74"/>
      <c r="F119" s="74"/>
      <c r="G119" s="74"/>
      <c r="H119" s="74"/>
      <c r="I119" s="74"/>
      <c r="J119" s="74"/>
      <c r="K119" s="74"/>
      <c r="L119" s="74" t="s">
        <v>73</v>
      </c>
      <c r="M119" s="77">
        <f>'Storebrand Livsforsikring'!B11-'Storebrand Livsforsikring'!B12+'Storebrand Livsforsikring'!B32-'Storebrand Livsforsikring'!B33+'Storebrand Livsforsikring'!B36-'Storebrand Livsforsikring'!B37+'Storebrand Livsforsikring'!B109-'Storebrand Livsforsikring'!B117+'Storebrand Livsforsikring'!B134-'Storebrand Livsforsikring'!B135</f>
        <v>-1973854.8429999999</v>
      </c>
      <c r="N119" s="77">
        <f>'Storebrand Livsforsikring'!C11-'Storebrand Livsforsikring'!C12+'Storebrand Livsforsikring'!C32-'Storebrand Livsforsikring'!C33+'Storebrand Livsforsikring'!C36-'Storebrand Livsforsikring'!C37+'Storebrand Livsforsikring'!C109-'Storebrand Livsforsikring'!C117+'Storebrand Livsforsikring'!C134-'Storebrand Livsforsikring'!C135</f>
        <v>-251182.72399999999</v>
      </c>
      <c r="O119" s="74"/>
    </row>
    <row r="120" spans="1:17" ht="18.75" customHeight="1" x14ac:dyDescent="0.3">
      <c r="A120" s="74"/>
      <c r="B120" s="74"/>
      <c r="C120" s="74"/>
      <c r="D120" s="74"/>
      <c r="E120" s="74"/>
      <c r="F120" s="74"/>
      <c r="G120" s="74"/>
      <c r="H120" s="74"/>
      <c r="I120" s="74"/>
      <c r="J120" s="74"/>
      <c r="K120" s="74"/>
      <c r="M120" s="77"/>
      <c r="N120" s="77"/>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ht="18.75" customHeight="1" x14ac:dyDescent="0.3">
      <c r="A123" s="74"/>
      <c r="B123" s="74"/>
      <c r="C123" s="74"/>
      <c r="D123" s="74"/>
      <c r="E123" s="74"/>
      <c r="F123" s="74"/>
      <c r="G123" s="74"/>
      <c r="H123" s="74"/>
      <c r="I123" s="74"/>
      <c r="J123" s="74"/>
      <c r="K123" s="74"/>
      <c r="M123" s="77"/>
      <c r="N123" s="77"/>
      <c r="O123" s="74"/>
    </row>
    <row r="124" spans="1:17" ht="18.75" customHeight="1"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M127" s="77"/>
      <c r="N127" s="77"/>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O129" s="74"/>
    </row>
    <row r="130" spans="1:15" x14ac:dyDescent="0.3">
      <c r="A130" s="75" t="s">
        <v>364</v>
      </c>
      <c r="B130" s="74"/>
      <c r="C130" s="74"/>
      <c r="D130" s="74"/>
      <c r="E130" s="74"/>
      <c r="F130" s="74"/>
      <c r="G130" s="74"/>
      <c r="H130" s="79"/>
      <c r="I130" s="74"/>
      <c r="J130" s="74"/>
      <c r="K130" s="74"/>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L132" s="74" t="s">
        <v>81</v>
      </c>
      <c r="O132" s="74"/>
    </row>
    <row r="133" spans="1:15" x14ac:dyDescent="0.3">
      <c r="A133" s="74"/>
      <c r="B133" s="74"/>
      <c r="C133" s="74"/>
      <c r="D133" s="74"/>
      <c r="E133" s="74"/>
      <c r="F133" s="74"/>
      <c r="G133" s="74"/>
      <c r="H133" s="74"/>
      <c r="I133" s="74"/>
      <c r="J133" s="74"/>
      <c r="K133" s="74"/>
      <c r="L133" s="74" t="s">
        <v>1</v>
      </c>
      <c r="O133" s="74"/>
    </row>
    <row r="134" spans="1:15" x14ac:dyDescent="0.3">
      <c r="A134" s="74"/>
      <c r="B134" s="74"/>
      <c r="C134" s="74"/>
      <c r="D134" s="74"/>
      <c r="E134" s="74"/>
      <c r="F134" s="74"/>
      <c r="G134" s="74"/>
      <c r="H134" s="74"/>
      <c r="I134" s="74"/>
      <c r="J134" s="74"/>
      <c r="K134" s="74"/>
      <c r="M134" s="74">
        <v>2016</v>
      </c>
      <c r="N134" s="74">
        <v>2017</v>
      </c>
      <c r="O134" s="74"/>
    </row>
    <row r="135" spans="1:15" x14ac:dyDescent="0.3">
      <c r="A135" s="74"/>
      <c r="B135" s="74"/>
      <c r="C135" s="74"/>
      <c r="D135" s="74"/>
      <c r="E135" s="74"/>
      <c r="F135" s="74"/>
      <c r="G135" s="74"/>
      <c r="H135" s="74"/>
      <c r="I135" s="74"/>
      <c r="J135" s="74"/>
      <c r="K135" s="74"/>
      <c r="L135" s="74" t="s">
        <v>56</v>
      </c>
      <c r="M135" s="77">
        <f>'Danica Pensjonsforsikring'!F11-'Danica Pensjonsforsikring'!F12+'Danica Pensjonsforsikring'!F32-'Danica Pensjonsforsikring'!F33+'Danica Pensjonsforsikring'!F36-'Danica Pensjonsforsikring'!F37+'Danica Pensjonsforsikring'!F109-'Danica Pensjonsforsikring'!F117+'Danica Pensjonsforsikring'!F134-'Danica Pensjonsforsikring'!F135</f>
        <v>66036.539000000019</v>
      </c>
      <c r="N135" s="77">
        <f>'Danica Pensjonsforsikring'!G11-'Danica Pensjonsforsikring'!G12+'Danica Pensjonsforsikring'!G32-'Danica Pensjonsforsikring'!G33+'Danica Pensjonsforsikring'!G36-'Danica Pensjonsforsikring'!G37+'Danica Pensjonsforsikring'!G109-'Danica Pensjonsforsikring'!G117+'Danica Pensjonsforsikring'!G134-'Danica Pensjonsforsikring'!G135</f>
        <v>146462.12900000002</v>
      </c>
      <c r="O135" s="74"/>
    </row>
    <row r="136" spans="1:15" x14ac:dyDescent="0.3">
      <c r="A136" s="74"/>
      <c r="B136" s="74"/>
      <c r="C136" s="74"/>
      <c r="D136" s="74"/>
      <c r="E136" s="74"/>
      <c r="F136" s="74"/>
      <c r="G136" s="74"/>
      <c r="H136" s="74"/>
      <c r="I136" s="74"/>
      <c r="J136" s="74"/>
      <c r="K136" s="74"/>
      <c r="L136" s="74" t="s">
        <v>57</v>
      </c>
      <c r="M136" s="77">
        <f>'DNB Livsforsikring'!F11-'DNB Livsforsikring'!F12+'DNB Livsforsikring'!F32-'DNB Livsforsikring'!F33+'DNB Livsforsikring'!F36-'DNB Livsforsikring'!F37+'DNB Livsforsikring'!F109-'DNB Livsforsikring'!F117+'DNB Livsforsikring'!F134-'DNB Livsforsikring'!F135</f>
        <v>200017</v>
      </c>
      <c r="N136" s="77">
        <f>'DNB Livsforsikring'!G11-'DNB Livsforsikring'!G12+'DNB Livsforsikring'!G32-'DNB Livsforsikring'!G33+'DNB Livsforsikring'!G36-'DNB Livsforsikring'!G37+'DNB Livsforsikring'!G109-'DNB Livsforsikring'!G117+'DNB Livsforsikring'!G134-'DNB Livsforsikring'!G135</f>
        <v>1318704</v>
      </c>
      <c r="O136" s="74"/>
    </row>
    <row r="137" spans="1:15" x14ac:dyDescent="0.3">
      <c r="A137" s="74"/>
      <c r="B137" s="74"/>
      <c r="C137" s="74"/>
      <c r="D137" s="74"/>
      <c r="E137" s="74"/>
      <c r="F137" s="74"/>
      <c r="G137" s="74"/>
      <c r="H137" s="74"/>
      <c r="I137" s="74"/>
      <c r="J137" s="74"/>
      <c r="K137" s="74"/>
      <c r="L137" s="74" t="s">
        <v>59</v>
      </c>
      <c r="M137" s="77">
        <f>'Frende Livsforsikring'!F11-'Frende Livsforsikring'!F12+'Frende Livsforsikring'!F32-'Frende Livsforsikring'!F33+'Frende Livsforsikring'!F36-'Frende Livsforsikring'!F37+'Frende Livsforsikring'!F109-'Frende Livsforsikring'!F117+'Frende Livsforsikring'!F134-'Frende Livsforsikring'!F135</f>
        <v>22327.125</v>
      </c>
      <c r="N137" s="77">
        <f>'Frende Livsforsikring'!G11-'Frende Livsforsikring'!G12+'Frende Livsforsikring'!G32-'Frende Livsforsikring'!G33+'Frende Livsforsikring'!G36-'Frende Livsforsikring'!G37+'Frende Livsforsikring'!G109-'Frende Livsforsikring'!G117+'Frende Livsforsikring'!G134-'Frende Livsforsikring'!G135</f>
        <v>-12006</v>
      </c>
      <c r="O137" s="74"/>
    </row>
    <row r="138" spans="1:15" x14ac:dyDescent="0.3">
      <c r="A138" s="74"/>
      <c r="B138" s="74"/>
      <c r="C138" s="74"/>
      <c r="D138" s="74"/>
      <c r="E138" s="74"/>
      <c r="F138" s="74"/>
      <c r="G138" s="74"/>
      <c r="H138" s="74"/>
      <c r="I138" s="74"/>
      <c r="J138" s="74"/>
      <c r="K138" s="74"/>
      <c r="L138" s="79" t="s">
        <v>62</v>
      </c>
      <c r="M138" s="77">
        <f>'Gjensidige Pensjon'!F11-'Gjensidige Pensjon'!F12+'Gjensidige Pensjon'!F32-'Gjensidige Pensjon'!F33+'Gjensidige Pensjon'!F36-'Gjensidige Pensjon'!F37+'Gjensidige Pensjon'!F109-'Gjensidige Pensjon'!F117+'Gjensidige Pensjon'!F134-'Gjensidige Pensjon'!F135</f>
        <v>81229.822</v>
      </c>
      <c r="N138" s="77">
        <f>'Gjensidige Pensjon'!G11-'Gjensidige Pensjon'!G12+'Gjensidige Pensjon'!G32-'Gjensidige Pensjon'!G33+'Gjensidige Pensjon'!G36-'Gjensidige Pensjon'!G37+'Gjensidige Pensjon'!G109-'Gjensidige Pensjon'!G117+'Gjensidige Pensjon'!G134-'Gjensidige Pensjon'!G135</f>
        <v>588342</v>
      </c>
      <c r="O138" s="74"/>
    </row>
    <row r="139" spans="1:15" x14ac:dyDescent="0.3">
      <c r="A139" s="74"/>
      <c r="B139" s="74"/>
      <c r="C139" s="74"/>
      <c r="D139" s="74"/>
      <c r="E139" s="74"/>
      <c r="F139" s="74"/>
      <c r="G139" s="74"/>
      <c r="H139" s="74"/>
      <c r="I139" s="74"/>
      <c r="J139" s="74"/>
      <c r="K139" s="74"/>
      <c r="L139" s="74" t="s">
        <v>66</v>
      </c>
      <c r="M139" s="77">
        <f>'KLP Bedriftspensjon AS'!F11-'KLP Bedriftspensjon AS'!F12+'KLP Bedriftspensjon AS'!F32-'KLP Bedriftspensjon AS'!F33+'KLP Bedriftspensjon AS'!F36-'KLP Bedriftspensjon AS'!F37+'KLP Bedriftspensjon AS'!F109-'KLP Bedriftspensjon AS'!F117+'KLP Bedriftspensjon AS'!F134-'KLP Bedriftspensjon AS'!F135</f>
        <v>14951</v>
      </c>
      <c r="N139" s="77">
        <f>'KLP Bedriftspensjon AS'!G11-'KLP Bedriftspensjon AS'!G12+'KLP Bedriftspensjon AS'!G32-'KLP Bedriftspensjon AS'!G33+'KLP Bedriftspensjon AS'!G36-'KLP Bedriftspensjon AS'!G37+'KLP Bedriftspensjon AS'!G109-'KLP Bedriftspensjon AS'!G117+'KLP Bedriftspensjon AS'!G134-'KLP Bedriftspensjon AS'!G135</f>
        <v>171225</v>
      </c>
      <c r="O139" s="74"/>
    </row>
    <row r="140" spans="1:15" x14ac:dyDescent="0.3">
      <c r="A140" s="74"/>
      <c r="B140" s="74"/>
      <c r="C140" s="74"/>
      <c r="D140" s="74"/>
      <c r="E140" s="74"/>
      <c r="F140" s="74"/>
      <c r="G140" s="74"/>
      <c r="H140" s="74"/>
      <c r="I140" s="74"/>
      <c r="J140" s="74"/>
      <c r="K140" s="74"/>
      <c r="L140" s="74" t="s">
        <v>70</v>
      </c>
      <c r="M140" s="77">
        <f>'Nordea Liv '!F11-'Nordea Liv '!F12+'Nordea Liv '!F32-'Nordea Liv '!F33+'Nordea Liv '!F36-'Nordea Liv '!F37+'Nordea Liv '!F109-'Nordea Liv '!F117+'Nordea Liv '!F134-'Nordea Liv '!F135</f>
        <v>-429389.11466000002</v>
      </c>
      <c r="N140" s="77">
        <f>'Nordea Liv '!G11-'Nordea Liv '!G12+'Nordea Liv '!G32-'Nordea Liv '!G33+'Nordea Liv '!G36-'Nordea Liv '!G37+'Nordea Liv '!G109-'Nordea Liv '!G117+'Nordea Liv '!G134-'Nordea Liv '!G135</f>
        <v>-576666.1409</v>
      </c>
      <c r="O140" s="74"/>
    </row>
    <row r="141" spans="1:15" x14ac:dyDescent="0.3">
      <c r="A141" s="74"/>
      <c r="B141" s="74"/>
      <c r="C141" s="74"/>
      <c r="D141" s="74"/>
      <c r="E141" s="74"/>
      <c r="F141" s="74"/>
      <c r="G141" s="74"/>
      <c r="H141" s="74"/>
      <c r="I141" s="74"/>
      <c r="J141" s="74"/>
      <c r="K141" s="74"/>
      <c r="L141" s="74" t="s">
        <v>76</v>
      </c>
      <c r="M141" s="77">
        <f>'SHB Liv'!F11-'SHB Liv'!F12+'SHB Liv'!F32-'SHB Liv'!F33+'SHB Liv'!F36-'SHB Liv'!F37+'SHB Liv'!F109-'SHB Liv'!F117+'SHB Liv'!F134-'SHB Liv'!F135</f>
        <v>18281</v>
      </c>
      <c r="N141" s="77">
        <f>'SHB Liv'!G11-'SHB Liv'!G12+'SHB Liv'!G32-'SHB Liv'!G33+'SHB Liv'!G36-'SHB Liv'!G37+'SHB Liv'!G109-'SHB Liv'!G117+'SHB Liv'!G134-'SHB Liv'!G135</f>
        <v>13253</v>
      </c>
      <c r="O141" s="74"/>
    </row>
    <row r="142" spans="1:15" x14ac:dyDescent="0.3">
      <c r="A142" s="74"/>
      <c r="B142" s="74"/>
      <c r="C142" s="74"/>
      <c r="D142" s="74"/>
      <c r="E142" s="74"/>
      <c r="F142" s="74"/>
      <c r="G142" s="74"/>
      <c r="H142" s="74"/>
      <c r="I142" s="74"/>
      <c r="J142" s="74"/>
      <c r="K142" s="74"/>
      <c r="L142" s="74" t="s">
        <v>77</v>
      </c>
      <c r="M142" s="77">
        <f>'Silver Pensjonsforsikring AS'!F11-'Silver Pensjonsforsikring AS'!F12+'Silver Pensjonsforsikring AS'!F32-'Silver Pensjonsforsikring AS'!F33+'Silver Pensjonsforsikring AS'!F36-'Silver Pensjonsforsikring AS'!F37+'Silver Pensjonsforsikring AS'!F109-'Silver Pensjonsforsikring AS'!F117+'Silver Pensjonsforsikring AS'!F134-'Silver Pensjonsforsikring AS'!F135</f>
        <v>-11</v>
      </c>
      <c r="N142" s="77">
        <f>'Silver Pensjonsforsikring AS'!G11-'Silver Pensjonsforsikring AS'!G12+'Silver Pensjonsforsikring AS'!G32-'Silver Pensjonsforsikring AS'!G33+'Silver Pensjonsforsikring AS'!G36-'Silver Pensjonsforsikring AS'!G37+'Silver Pensjonsforsikring AS'!G109-'Silver Pensjonsforsikring AS'!G117+'Silver Pensjonsforsikring AS'!G134-'Silver Pensjonsforsikring AS'!G135</f>
        <v>0</v>
      </c>
      <c r="O142" s="74"/>
    </row>
    <row r="143" spans="1:15" x14ac:dyDescent="0.3">
      <c r="A143" s="74"/>
      <c r="B143" s="74"/>
      <c r="C143" s="74"/>
      <c r="D143" s="74"/>
      <c r="E143" s="74"/>
      <c r="F143" s="74"/>
      <c r="G143" s="74"/>
      <c r="H143" s="74"/>
      <c r="I143" s="74"/>
      <c r="J143" s="74"/>
      <c r="K143" s="74"/>
      <c r="L143" s="74" t="s">
        <v>72</v>
      </c>
      <c r="M143" s="77">
        <f>'Sparebank 1'!F11-'Sparebank 1'!F12+'Sparebank 1'!F32-'Sparebank 1'!F33+'Sparebank 1'!F36-'Sparebank 1'!F37+'Sparebank 1'!F109-'Sparebank 1'!F117+'Sparebank 1'!F134-'Sparebank 1'!F135</f>
        <v>488344.01328999992</v>
      </c>
      <c r="N143" s="77">
        <f>'Sparebank 1'!G11-'Sparebank 1'!G12+'Sparebank 1'!G32-'Sparebank 1'!G33+'Sparebank 1'!G36-'Sparebank 1'!G37+'Sparebank 1'!G109-'Sparebank 1'!G117+'Sparebank 1'!G134-'Sparebank 1'!G135</f>
        <v>308703.2453200001</v>
      </c>
      <c r="O143" s="74"/>
    </row>
    <row r="144" spans="1:15" x14ac:dyDescent="0.3">
      <c r="A144" s="74"/>
      <c r="B144" s="74"/>
      <c r="C144" s="74"/>
      <c r="D144" s="74"/>
      <c r="E144" s="74"/>
      <c r="F144" s="74"/>
      <c r="G144" s="74"/>
      <c r="H144" s="74"/>
      <c r="I144" s="74"/>
      <c r="J144" s="74"/>
      <c r="K144" s="74"/>
      <c r="L144" s="74" t="s">
        <v>78</v>
      </c>
      <c r="M144" s="77">
        <f>'Storebrand Livsforsikring'!F11-'Storebrand Livsforsikring'!F12+'Storebrand Livsforsikring'!F32-'Storebrand Livsforsikring'!F33+'Storebrand Livsforsikring'!F36-'Storebrand Livsforsikring'!F37+'Storebrand Livsforsikring'!F109-'Storebrand Livsforsikring'!F117+'Storebrand Livsforsikring'!F134-'Storebrand Livsforsikring'!F135</f>
        <v>-172015.20699999999</v>
      </c>
      <c r="N144" s="77">
        <f>'Storebrand Livsforsikring'!G11-'Storebrand Livsforsikring'!G12+'Storebrand Livsforsikring'!G32-'Storebrand Livsforsikring'!G33+'Storebrand Livsforsikring'!G36-'Storebrand Livsforsikring'!G37+'Storebrand Livsforsikring'!G109-'Storebrand Livsforsikring'!G117+'Storebrand Livsforsikring'!G134-'Storebrand Livsforsikring'!G135</f>
        <v>-1926593.0959999999</v>
      </c>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A154" s="74"/>
      <c r="B154" s="74"/>
      <c r="C154" s="74"/>
      <c r="D154" s="74"/>
      <c r="E154" s="74"/>
      <c r="F154" s="74"/>
      <c r="G154" s="74"/>
      <c r="H154" s="74"/>
      <c r="I154" s="74"/>
      <c r="J154" s="74"/>
      <c r="K154" s="74"/>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row r="177" spans="1:15" x14ac:dyDescent="0.3">
      <c r="A177" s="74"/>
      <c r="B177" s="74"/>
      <c r="C177" s="74"/>
      <c r="D177" s="74"/>
      <c r="E177" s="74"/>
      <c r="F177" s="74"/>
      <c r="G177" s="74"/>
      <c r="H177" s="74"/>
      <c r="I177" s="74"/>
      <c r="J177" s="74"/>
      <c r="K177" s="74"/>
      <c r="O177" s="74"/>
    </row>
  </sheetData>
  <hyperlinks>
    <hyperlink ref="A1" location="Innhold!A1" display="Tilbake"/>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O142"/>
  <sheetViews>
    <sheetView showGridLines="0" zoomScale="90" zoomScaleNormal="90" workbookViewId="0">
      <selection activeCell="C1" sqref="C1"/>
    </sheetView>
  </sheetViews>
  <sheetFormatPr baseColWidth="10" defaultColWidth="11.42578125" defaultRowHeight="12.75" x14ac:dyDescent="0.2"/>
  <cols>
    <col min="1" max="1" width="54.85546875" style="147" customWidth="1"/>
    <col min="2" max="2" width="10.85546875" style="147" customWidth="1"/>
    <col min="3" max="3" width="13.140625" style="147" customWidth="1"/>
    <col min="4" max="5" width="8.7109375" style="147" customWidth="1"/>
    <col min="6" max="7" width="10.85546875" style="147" customWidth="1"/>
    <col min="8" max="9" width="8.7109375" style="147" customWidth="1"/>
    <col min="10" max="11" width="10.85546875" style="147" customWidth="1"/>
    <col min="12" max="12" width="8.7109375" style="147" customWidth="1"/>
    <col min="13" max="13" width="10.7109375" style="147" customWidth="1"/>
    <col min="14" max="14" width="11.42578125" style="147"/>
    <col min="15" max="15" width="3" style="146" bestFit="1" customWidth="1"/>
    <col min="16" max="16384" width="11.42578125" style="1"/>
  </cols>
  <sheetData>
    <row r="1" spans="1:15" x14ac:dyDescent="0.2">
      <c r="A1" s="170" t="s">
        <v>150</v>
      </c>
      <c r="B1" s="647"/>
      <c r="C1" s="222" t="s">
        <v>109</v>
      </c>
      <c r="D1" s="26"/>
      <c r="E1" s="26"/>
      <c r="F1" s="26"/>
      <c r="G1" s="26"/>
      <c r="H1" s="26"/>
      <c r="I1" s="26"/>
      <c r="J1" s="26"/>
      <c r="K1" s="26"/>
      <c r="L1" s="26"/>
      <c r="M1" s="26"/>
      <c r="O1" s="645"/>
    </row>
    <row r="2" spans="1:15" ht="15.75" x14ac:dyDescent="0.25">
      <c r="A2" s="163" t="s">
        <v>29</v>
      </c>
      <c r="B2" s="684"/>
      <c r="C2" s="684"/>
      <c r="D2" s="684"/>
      <c r="E2" s="273"/>
      <c r="F2" s="684"/>
      <c r="G2" s="684"/>
      <c r="H2" s="684"/>
      <c r="I2" s="273"/>
      <c r="J2" s="684"/>
      <c r="K2" s="684"/>
      <c r="L2" s="684"/>
      <c r="M2" s="273"/>
    </row>
    <row r="3" spans="1:15" ht="15.75" x14ac:dyDescent="0.25">
      <c r="A3" s="161"/>
      <c r="B3" s="273"/>
      <c r="C3" s="273"/>
      <c r="D3" s="273"/>
      <c r="E3" s="273"/>
      <c r="F3" s="273"/>
      <c r="G3" s="273"/>
      <c r="H3" s="273"/>
      <c r="I3" s="273"/>
      <c r="J3" s="273"/>
      <c r="K3" s="273"/>
      <c r="L3" s="273"/>
      <c r="M3" s="273"/>
    </row>
    <row r="4" spans="1:15" x14ac:dyDescent="0.2">
      <c r="A4" s="142"/>
      <c r="B4" s="685" t="s">
        <v>0</v>
      </c>
      <c r="C4" s="686"/>
      <c r="D4" s="686"/>
      <c r="E4" s="275"/>
      <c r="F4" s="685" t="s">
        <v>1</v>
      </c>
      <c r="G4" s="686"/>
      <c r="H4" s="686"/>
      <c r="I4" s="278"/>
      <c r="J4" s="685" t="s">
        <v>2</v>
      </c>
      <c r="K4" s="686"/>
      <c r="L4" s="686"/>
      <c r="M4" s="278"/>
    </row>
    <row r="5" spans="1:15" x14ac:dyDescent="0.2">
      <c r="A5" s="156"/>
      <c r="B5" s="150" t="s">
        <v>365</v>
      </c>
      <c r="C5" s="150" t="s">
        <v>366</v>
      </c>
      <c r="D5" s="219" t="s">
        <v>3</v>
      </c>
      <c r="E5" s="279" t="s">
        <v>30</v>
      </c>
      <c r="F5" s="150" t="s">
        <v>365</v>
      </c>
      <c r="G5" s="150" t="s">
        <v>366</v>
      </c>
      <c r="H5" s="219" t="s">
        <v>3</v>
      </c>
      <c r="I5" s="160"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c r="C7" s="281"/>
      <c r="D7" s="333"/>
      <c r="E7" s="11"/>
      <c r="F7" s="280"/>
      <c r="G7" s="281"/>
      <c r="H7" s="333"/>
      <c r="I7" s="11"/>
      <c r="J7" s="282"/>
      <c r="K7" s="283"/>
      <c r="L7" s="595"/>
      <c r="M7" s="11"/>
    </row>
    <row r="8" spans="1:15" ht="15.75" x14ac:dyDescent="0.2">
      <c r="A8" s="21" t="s">
        <v>26</v>
      </c>
      <c r="B8" s="258"/>
      <c r="C8" s="259"/>
      <c r="D8" s="164"/>
      <c r="E8" s="27"/>
      <c r="F8" s="262"/>
      <c r="G8" s="263"/>
      <c r="H8" s="164"/>
      <c r="I8" s="27"/>
      <c r="J8" s="210"/>
      <c r="K8" s="264"/>
      <c r="L8" s="231"/>
      <c r="M8" s="27"/>
    </row>
    <row r="9" spans="1:15" ht="15.75" x14ac:dyDescent="0.2">
      <c r="A9" s="21" t="s">
        <v>25</v>
      </c>
      <c r="B9" s="258"/>
      <c r="C9" s="259"/>
      <c r="D9" s="164"/>
      <c r="E9" s="27"/>
      <c r="F9" s="262"/>
      <c r="G9" s="263"/>
      <c r="H9" s="164"/>
      <c r="I9" s="27"/>
      <c r="J9" s="210"/>
      <c r="K9" s="264"/>
      <c r="L9" s="231"/>
      <c r="M9" s="27"/>
    </row>
    <row r="10" spans="1:15" ht="15.75" x14ac:dyDescent="0.2">
      <c r="A10" s="13" t="s">
        <v>370</v>
      </c>
      <c r="B10" s="284"/>
      <c r="C10" s="285"/>
      <c r="D10" s="169"/>
      <c r="E10" s="11"/>
      <c r="F10" s="284"/>
      <c r="G10" s="285"/>
      <c r="H10" s="169"/>
      <c r="I10" s="11"/>
      <c r="J10" s="282"/>
      <c r="K10" s="283"/>
      <c r="L10" s="596"/>
      <c r="M10" s="11"/>
    </row>
    <row r="11" spans="1:15" s="43" customFormat="1" ht="15.75" x14ac:dyDescent="0.2">
      <c r="A11" s="13" t="s">
        <v>371</v>
      </c>
      <c r="B11" s="284"/>
      <c r="C11" s="285"/>
      <c r="D11" s="164"/>
      <c r="E11" s="27"/>
      <c r="F11" s="284"/>
      <c r="G11" s="285"/>
      <c r="H11" s="164"/>
      <c r="I11" s="27"/>
      <c r="J11" s="282"/>
      <c r="K11" s="283"/>
      <c r="L11" s="231"/>
      <c r="M11" s="27"/>
      <c r="N11" s="141"/>
      <c r="O11" s="146"/>
    </row>
    <row r="12" spans="1:15" s="43" customFormat="1" ht="15.75" x14ac:dyDescent="0.2">
      <c r="A12" s="41" t="s">
        <v>372</v>
      </c>
      <c r="B12" s="286"/>
      <c r="C12" s="287"/>
      <c r="D12" s="165"/>
      <c r="E12" s="22"/>
      <c r="F12" s="286"/>
      <c r="G12" s="287"/>
      <c r="H12" s="165"/>
      <c r="I12" s="22"/>
      <c r="J12" s="288"/>
      <c r="K12" s="289"/>
      <c r="L12" s="232"/>
      <c r="M12" s="22"/>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273"/>
      <c r="F18" s="687"/>
      <c r="G18" s="687"/>
      <c r="H18" s="687"/>
      <c r="I18" s="273"/>
      <c r="J18" s="687"/>
      <c r="K18" s="687"/>
      <c r="L18" s="687"/>
      <c r="M18" s="273"/>
    </row>
    <row r="19" spans="1:15" x14ac:dyDescent="0.2">
      <c r="A19" s="142"/>
      <c r="B19" s="685" t="s">
        <v>0</v>
      </c>
      <c r="C19" s="686"/>
      <c r="D19" s="686"/>
      <c r="E19" s="275"/>
      <c r="F19" s="685" t="s">
        <v>1</v>
      </c>
      <c r="G19" s="686"/>
      <c r="H19" s="686"/>
      <c r="I19" s="278"/>
      <c r="J19" s="685" t="s">
        <v>2</v>
      </c>
      <c r="K19" s="686"/>
      <c r="L19" s="686"/>
      <c r="M19" s="278"/>
    </row>
    <row r="20" spans="1:15" x14ac:dyDescent="0.2">
      <c r="A20" s="139" t="s">
        <v>5</v>
      </c>
      <c r="B20" s="150" t="s">
        <v>365</v>
      </c>
      <c r="C20" s="150" t="s">
        <v>366</v>
      </c>
      <c r="D20" s="160" t="s">
        <v>3</v>
      </c>
      <c r="E20" s="279" t="s">
        <v>30</v>
      </c>
      <c r="F20" s="150" t="s">
        <v>365</v>
      </c>
      <c r="G20" s="150" t="s">
        <v>366</v>
      </c>
      <c r="H20" s="160" t="s">
        <v>3</v>
      </c>
      <c r="I20" s="160"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c r="C22" s="291"/>
      <c r="D22" s="333"/>
      <c r="E22" s="11"/>
      <c r="F22" s="292"/>
      <c r="G22" s="291"/>
      <c r="H22" s="333"/>
      <c r="I22" s="11"/>
      <c r="J22" s="290"/>
      <c r="K22" s="290"/>
      <c r="L22" s="595"/>
      <c r="M22" s="24"/>
    </row>
    <row r="23" spans="1:15" ht="15.75" x14ac:dyDescent="0.2">
      <c r="A23" s="628" t="s">
        <v>373</v>
      </c>
      <c r="B23" s="262"/>
      <c r="C23" s="262"/>
      <c r="D23" s="164"/>
      <c r="E23" s="601"/>
      <c r="F23" s="262"/>
      <c r="G23" s="262"/>
      <c r="H23" s="164"/>
      <c r="I23" s="601"/>
      <c r="J23" s="262"/>
      <c r="K23" s="262"/>
      <c r="L23" s="164"/>
      <c r="M23" s="23"/>
    </row>
    <row r="24" spans="1:15" ht="15.75" x14ac:dyDescent="0.2">
      <c r="A24" s="628" t="s">
        <v>374</v>
      </c>
      <c r="B24" s="262"/>
      <c r="C24" s="262"/>
      <c r="D24" s="164"/>
      <c r="E24" s="601"/>
      <c r="F24" s="262"/>
      <c r="G24" s="262"/>
      <c r="H24" s="164"/>
      <c r="I24" s="601"/>
      <c r="J24" s="262"/>
      <c r="K24" s="262"/>
      <c r="L24" s="164"/>
      <c r="M24" s="23"/>
    </row>
    <row r="25" spans="1:15" ht="15.75" x14ac:dyDescent="0.2">
      <c r="A25" s="628" t="s">
        <v>375</v>
      </c>
      <c r="B25" s="262"/>
      <c r="C25" s="262"/>
      <c r="D25" s="164"/>
      <c r="E25" s="601"/>
      <c r="F25" s="262"/>
      <c r="G25" s="262"/>
      <c r="H25" s="164"/>
      <c r="I25" s="601"/>
      <c r="J25" s="262"/>
      <c r="K25" s="262"/>
      <c r="L25" s="164"/>
      <c r="M25" s="23"/>
    </row>
    <row r="26" spans="1:15" x14ac:dyDescent="0.2">
      <c r="A26" s="628" t="s">
        <v>11</v>
      </c>
      <c r="B26" s="262"/>
      <c r="C26" s="262"/>
      <c r="D26" s="164"/>
      <c r="E26" s="601"/>
      <c r="F26" s="262"/>
      <c r="G26" s="262"/>
      <c r="H26" s="164"/>
      <c r="I26" s="601"/>
      <c r="J26" s="262"/>
      <c r="K26" s="262"/>
      <c r="L26" s="164"/>
      <c r="M26" s="23"/>
    </row>
    <row r="27" spans="1:15" ht="15.75" x14ac:dyDescent="0.2">
      <c r="A27" s="49" t="s">
        <v>274</v>
      </c>
      <c r="B27" s="44"/>
      <c r="C27" s="264"/>
      <c r="D27" s="164"/>
      <c r="E27" s="27"/>
      <c r="F27" s="210"/>
      <c r="G27" s="264"/>
      <c r="H27" s="164"/>
      <c r="I27" s="27"/>
      <c r="J27" s="44"/>
      <c r="K27" s="44"/>
      <c r="L27" s="231"/>
      <c r="M27" s="23"/>
    </row>
    <row r="28" spans="1:15" s="3" customFormat="1" ht="15.75" x14ac:dyDescent="0.2">
      <c r="A28" s="13" t="s">
        <v>370</v>
      </c>
      <c r="B28" s="212"/>
      <c r="C28" s="283"/>
      <c r="D28" s="169"/>
      <c r="E28" s="11"/>
      <c r="F28" s="282"/>
      <c r="G28" s="283"/>
      <c r="H28" s="169"/>
      <c r="I28" s="11"/>
      <c r="J28" s="212"/>
      <c r="K28" s="212"/>
      <c r="L28" s="596"/>
      <c r="M28" s="24"/>
      <c r="N28" s="146"/>
      <c r="O28" s="146"/>
    </row>
    <row r="29" spans="1:15" s="3" customFormat="1" ht="15.75" x14ac:dyDescent="0.2">
      <c r="A29" s="628" t="s">
        <v>373</v>
      </c>
      <c r="B29" s="262"/>
      <c r="C29" s="262"/>
      <c r="D29" s="164"/>
      <c r="E29" s="601"/>
      <c r="F29" s="262"/>
      <c r="G29" s="262"/>
      <c r="H29" s="164"/>
      <c r="I29" s="601"/>
      <c r="J29" s="262"/>
      <c r="K29" s="262"/>
      <c r="L29" s="164"/>
      <c r="M29" s="23"/>
      <c r="N29" s="146"/>
      <c r="O29" s="146"/>
    </row>
    <row r="30" spans="1:15" s="3" customFormat="1" ht="15.75" x14ac:dyDescent="0.2">
      <c r="A30" s="628" t="s">
        <v>374</v>
      </c>
      <c r="B30" s="262"/>
      <c r="C30" s="262"/>
      <c r="D30" s="164"/>
      <c r="E30" s="601"/>
      <c r="F30" s="262"/>
      <c r="G30" s="262"/>
      <c r="H30" s="164"/>
      <c r="I30" s="601"/>
      <c r="J30" s="262"/>
      <c r="K30" s="262"/>
      <c r="L30" s="164"/>
      <c r="M30" s="23"/>
      <c r="N30" s="146"/>
      <c r="O30" s="146"/>
    </row>
    <row r="31" spans="1:15" ht="15.75" x14ac:dyDescent="0.2">
      <c r="A31" s="628" t="s">
        <v>375</v>
      </c>
      <c r="B31" s="262"/>
      <c r="C31" s="262"/>
      <c r="D31" s="164"/>
      <c r="E31" s="601"/>
      <c r="F31" s="262"/>
      <c r="G31" s="262"/>
      <c r="H31" s="164"/>
      <c r="I31" s="601"/>
      <c r="J31" s="262"/>
      <c r="K31" s="262"/>
      <c r="L31" s="164"/>
      <c r="M31" s="23"/>
    </row>
    <row r="32" spans="1:15" ht="15.75" x14ac:dyDescent="0.2">
      <c r="A32" s="13" t="s">
        <v>371</v>
      </c>
      <c r="B32" s="212"/>
      <c r="C32" s="283"/>
      <c r="D32" s="169"/>
      <c r="E32" s="11"/>
      <c r="F32" s="282"/>
      <c r="G32" s="283"/>
      <c r="H32" s="169"/>
      <c r="I32" s="11"/>
      <c r="J32" s="212"/>
      <c r="K32" s="212"/>
      <c r="L32" s="596"/>
      <c r="M32" s="24"/>
    </row>
    <row r="33" spans="1:15" ht="15.75" x14ac:dyDescent="0.2">
      <c r="A33" s="13" t="s">
        <v>372</v>
      </c>
      <c r="B33" s="212"/>
      <c r="C33" s="283"/>
      <c r="D33" s="169"/>
      <c r="E33" s="11"/>
      <c r="F33" s="282"/>
      <c r="G33" s="283"/>
      <c r="H33" s="169"/>
      <c r="I33" s="11"/>
      <c r="J33" s="212"/>
      <c r="K33" s="212"/>
      <c r="L33" s="596"/>
      <c r="M33" s="24"/>
    </row>
    <row r="34" spans="1:15" ht="15.75" x14ac:dyDescent="0.2">
      <c r="A34" s="12" t="s">
        <v>282</v>
      </c>
      <c r="B34" s="212"/>
      <c r="C34" s="283"/>
      <c r="D34" s="169"/>
      <c r="E34" s="11"/>
      <c r="F34" s="293"/>
      <c r="G34" s="294"/>
      <c r="H34" s="169"/>
      <c r="I34" s="602"/>
      <c r="J34" s="212"/>
      <c r="K34" s="212"/>
      <c r="L34" s="596"/>
      <c r="M34" s="24"/>
    </row>
    <row r="35" spans="1:15" ht="15.75" x14ac:dyDescent="0.2">
      <c r="A35" s="12" t="s">
        <v>376</v>
      </c>
      <c r="B35" s="212"/>
      <c r="C35" s="283"/>
      <c r="D35" s="169"/>
      <c r="E35" s="11"/>
      <c r="F35" s="293"/>
      <c r="G35" s="295"/>
      <c r="H35" s="169"/>
      <c r="I35" s="602"/>
      <c r="J35" s="212"/>
      <c r="K35" s="212"/>
      <c r="L35" s="596"/>
      <c r="M35" s="24"/>
    </row>
    <row r="36" spans="1:15" ht="15.75" x14ac:dyDescent="0.2">
      <c r="A36" s="12" t="s">
        <v>377</v>
      </c>
      <c r="B36" s="212"/>
      <c r="C36" s="283"/>
      <c r="D36" s="169"/>
      <c r="E36" s="604"/>
      <c r="F36" s="293"/>
      <c r="G36" s="294"/>
      <c r="H36" s="169"/>
      <c r="I36" s="602"/>
      <c r="J36" s="212"/>
      <c r="K36" s="212"/>
      <c r="L36" s="596"/>
      <c r="M36" s="24"/>
    </row>
    <row r="37" spans="1:15" ht="15.75" x14ac:dyDescent="0.2">
      <c r="A37" s="18" t="s">
        <v>378</v>
      </c>
      <c r="B37" s="253"/>
      <c r="C37" s="289"/>
      <c r="D37" s="167"/>
      <c r="E37" s="604"/>
      <c r="F37" s="296"/>
      <c r="G37" s="297"/>
      <c r="H37" s="167"/>
      <c r="I37" s="36"/>
      <c r="J37" s="212"/>
      <c r="K37" s="212"/>
      <c r="L37" s="597"/>
      <c r="M37" s="36"/>
    </row>
    <row r="38" spans="1:15" ht="15.75" x14ac:dyDescent="0.25">
      <c r="A38" s="47"/>
      <c r="B38" s="230"/>
      <c r="C38" s="230"/>
      <c r="D38" s="688"/>
      <c r="E38" s="688"/>
      <c r="F38" s="688"/>
      <c r="G38" s="688"/>
      <c r="H38" s="688"/>
      <c r="I38" s="688"/>
      <c r="J38" s="688"/>
      <c r="K38" s="688"/>
      <c r="L38" s="688"/>
      <c r="M38" s="276"/>
    </row>
    <row r="39" spans="1:15" x14ac:dyDescent="0.2">
      <c r="A39" s="153"/>
    </row>
    <row r="40" spans="1:15" ht="15.75" x14ac:dyDescent="0.25">
      <c r="A40" s="145" t="s">
        <v>271</v>
      </c>
      <c r="B40" s="684"/>
      <c r="C40" s="684"/>
      <c r="D40" s="684"/>
      <c r="E40" s="273"/>
      <c r="F40" s="689"/>
      <c r="G40" s="689"/>
      <c r="H40" s="689"/>
      <c r="I40" s="276"/>
      <c r="J40" s="689"/>
      <c r="K40" s="689"/>
      <c r="L40" s="689"/>
      <c r="M40" s="276"/>
    </row>
    <row r="41" spans="1:15" ht="15.75" x14ac:dyDescent="0.25">
      <c r="A41" s="161"/>
      <c r="B41" s="277"/>
      <c r="C41" s="277"/>
      <c r="D41" s="277"/>
      <c r="E41" s="277"/>
      <c r="F41" s="276"/>
      <c r="G41" s="276"/>
      <c r="H41" s="276"/>
      <c r="I41" s="276"/>
      <c r="J41" s="276"/>
      <c r="K41" s="276"/>
      <c r="L41" s="276"/>
      <c r="M41" s="276"/>
    </row>
    <row r="42" spans="1:15" ht="15.75" x14ac:dyDescent="0.25">
      <c r="A42" s="221"/>
      <c r="B42" s="685" t="s">
        <v>0</v>
      </c>
      <c r="C42" s="686"/>
      <c r="D42" s="686"/>
      <c r="E42" s="217"/>
      <c r="F42" s="276"/>
      <c r="G42" s="276"/>
      <c r="H42" s="276"/>
      <c r="I42" s="276"/>
      <c r="J42" s="276"/>
      <c r="K42" s="276"/>
      <c r="L42" s="276"/>
      <c r="M42" s="276"/>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427849.4</v>
      </c>
      <c r="C45" s="285">
        <f>SUM(C46:C47)</f>
        <v>424578.353</v>
      </c>
      <c r="D45" s="595">
        <f t="shared" ref="D45:D56" si="0">IF(B45=0, "    ---- ", IF(ABS(ROUND(100/B45*C45-100,1))&lt;999,ROUND(100/B45*C45-100,1),IF(ROUND(100/B45*C45-100,1)&gt;999,999,-999)))</f>
        <v>-0.8</v>
      </c>
      <c r="E45" s="11">
        <f>IFERROR(100/'Skjema total MA'!C45*C45,0)</f>
        <v>19.141419089455987</v>
      </c>
      <c r="F45" s="143"/>
      <c r="G45" s="33"/>
      <c r="H45" s="157"/>
      <c r="I45" s="157"/>
      <c r="J45" s="37"/>
      <c r="K45" s="37"/>
      <c r="L45" s="157"/>
      <c r="M45" s="157"/>
      <c r="N45" s="146"/>
      <c r="O45" s="146"/>
    </row>
    <row r="46" spans="1:15" s="3" customFormat="1" ht="15.75" x14ac:dyDescent="0.2">
      <c r="A46" s="38" t="s">
        <v>379</v>
      </c>
      <c r="B46" s="258">
        <v>149494.1</v>
      </c>
      <c r="C46" s="259">
        <v>143643.67800000001</v>
      </c>
      <c r="D46" s="231">
        <f t="shared" si="0"/>
        <v>-3.9</v>
      </c>
      <c r="E46" s="27">
        <f>IFERROR(100/'Skjema total MA'!C46*C46,0)</f>
        <v>12.451250384224284</v>
      </c>
      <c r="F46" s="143"/>
      <c r="G46" s="33"/>
      <c r="H46" s="143"/>
      <c r="I46" s="143"/>
      <c r="J46" s="33"/>
      <c r="K46" s="33"/>
      <c r="L46" s="157"/>
      <c r="M46" s="157"/>
      <c r="N46" s="146"/>
      <c r="O46" s="146"/>
    </row>
    <row r="47" spans="1:15" s="3" customFormat="1" ht="15.75" x14ac:dyDescent="0.2">
      <c r="A47" s="38" t="s">
        <v>380</v>
      </c>
      <c r="B47" s="44">
        <v>278355.3</v>
      </c>
      <c r="C47" s="264">
        <v>280934.67499999999</v>
      </c>
      <c r="D47" s="231">
        <f>IF(B47=0, "    ---- ", IF(ABS(ROUND(100/B47*C47-100,1))&lt;999,ROUND(100/B47*C47-100,1),IF(ROUND(100/B47*C47-100,1)&gt;999,999,-999)))</f>
        <v>0.9</v>
      </c>
      <c r="E47" s="27">
        <f>IFERROR(100/'Skjema total MA'!C47*C47,0)</f>
        <v>26.392109862419822</v>
      </c>
      <c r="F47" s="143"/>
      <c r="G47" s="33"/>
      <c r="H47" s="143"/>
      <c r="I47" s="143"/>
      <c r="J47" s="37"/>
      <c r="K47" s="37"/>
      <c r="L47" s="157"/>
      <c r="M47" s="157"/>
      <c r="N47" s="146"/>
      <c r="O47" s="146"/>
    </row>
    <row r="48" spans="1:15" s="3" customFormat="1" x14ac:dyDescent="0.2">
      <c r="A48" s="628" t="s">
        <v>6</v>
      </c>
      <c r="B48" s="262" t="s">
        <v>369</v>
      </c>
      <c r="C48" s="263" t="s">
        <v>369</v>
      </c>
      <c r="D48" s="231"/>
      <c r="E48" s="23"/>
      <c r="F48" s="143"/>
      <c r="G48" s="33"/>
      <c r="H48" s="143"/>
      <c r="I48" s="143"/>
      <c r="J48" s="33"/>
      <c r="K48" s="33"/>
      <c r="L48" s="157"/>
      <c r="M48" s="157"/>
      <c r="N48" s="146"/>
      <c r="O48" s="146"/>
    </row>
    <row r="49" spans="1:15" s="3" customFormat="1" x14ac:dyDescent="0.2">
      <c r="A49" s="628" t="s">
        <v>7</v>
      </c>
      <c r="B49" s="262" t="s">
        <v>369</v>
      </c>
      <c r="C49" s="263" t="s">
        <v>369</v>
      </c>
      <c r="D49" s="231"/>
      <c r="E49" s="23"/>
      <c r="F49" s="143"/>
      <c r="G49" s="33"/>
      <c r="H49" s="143"/>
      <c r="I49" s="143"/>
      <c r="J49" s="33"/>
      <c r="K49" s="33"/>
      <c r="L49" s="157"/>
      <c r="M49" s="157"/>
      <c r="N49" s="146"/>
      <c r="O49" s="146"/>
    </row>
    <row r="50" spans="1:15" s="3" customFormat="1" x14ac:dyDescent="0.2">
      <c r="A50" s="628" t="s">
        <v>8</v>
      </c>
      <c r="B50" s="262" t="s">
        <v>369</v>
      </c>
      <c r="C50" s="263" t="s">
        <v>369</v>
      </c>
      <c r="D50" s="231"/>
      <c r="E50" s="23"/>
      <c r="F50" s="143"/>
      <c r="G50" s="33"/>
      <c r="H50" s="143"/>
      <c r="I50" s="143"/>
      <c r="J50" s="33"/>
      <c r="K50" s="33"/>
      <c r="L50" s="157"/>
      <c r="M50" s="157"/>
      <c r="N50" s="146"/>
      <c r="O50" s="146"/>
    </row>
    <row r="51" spans="1:15" s="3" customFormat="1" ht="15.75" x14ac:dyDescent="0.2">
      <c r="A51" s="39" t="s">
        <v>381</v>
      </c>
      <c r="B51" s="284">
        <f>SUM(B52:B53)</f>
        <v>8288.9</v>
      </c>
      <c r="C51" s="285">
        <f>SUM(C52:C53)</f>
        <v>11919.927</v>
      </c>
      <c r="D51" s="596">
        <f t="shared" si="0"/>
        <v>43.8</v>
      </c>
      <c r="E51" s="11">
        <f>IFERROR(100/'Skjema total MA'!C51*C51,0)</f>
        <v>9.928942819001394</v>
      </c>
      <c r="F51" s="143"/>
      <c r="G51" s="33"/>
      <c r="H51" s="143"/>
      <c r="I51" s="143"/>
      <c r="J51" s="33"/>
      <c r="K51" s="33"/>
      <c r="L51" s="157"/>
      <c r="M51" s="157"/>
      <c r="N51" s="146"/>
      <c r="O51" s="146"/>
    </row>
    <row r="52" spans="1:15" s="3" customFormat="1" ht="15.75" x14ac:dyDescent="0.2">
      <c r="A52" s="38" t="s">
        <v>379</v>
      </c>
      <c r="B52" s="258">
        <v>8135.4</v>
      </c>
      <c r="C52" s="259">
        <v>9737.027</v>
      </c>
      <c r="D52" s="231">
        <f t="shared" si="0"/>
        <v>19.7</v>
      </c>
      <c r="E52" s="27">
        <f>IFERROR(100/'Skjema total MA'!C52*C52,0)</f>
        <v>15.5286996430243</v>
      </c>
      <c r="F52" s="143"/>
      <c r="G52" s="33"/>
      <c r="H52" s="143"/>
      <c r="I52" s="143"/>
      <c r="J52" s="33"/>
      <c r="K52" s="33"/>
      <c r="L52" s="157"/>
      <c r="M52" s="157"/>
      <c r="N52" s="146"/>
      <c r="O52" s="146"/>
    </row>
    <row r="53" spans="1:15" s="3" customFormat="1" ht="15.75" x14ac:dyDescent="0.2">
      <c r="A53" s="38" t="s">
        <v>380</v>
      </c>
      <c r="B53" s="258">
        <v>153.5</v>
      </c>
      <c r="C53" s="259">
        <v>2182.9</v>
      </c>
      <c r="D53" s="231">
        <f t="shared" si="0"/>
        <v>999</v>
      </c>
      <c r="E53" s="27">
        <f>IFERROR(100/'Skjema total MA'!C53*C53,0)</f>
        <v>3.8063502525767712</v>
      </c>
      <c r="F53" s="143"/>
      <c r="G53" s="33"/>
      <c r="H53" s="143"/>
      <c r="I53" s="143"/>
      <c r="J53" s="33"/>
      <c r="K53" s="33"/>
      <c r="L53" s="157"/>
      <c r="M53" s="157"/>
      <c r="N53" s="146"/>
      <c r="O53" s="146"/>
    </row>
    <row r="54" spans="1:15" s="3" customFormat="1" ht="15.75" x14ac:dyDescent="0.2">
      <c r="A54" s="39" t="s">
        <v>382</v>
      </c>
      <c r="B54" s="284">
        <f>SUM(B55:B56)</f>
        <v>23377</v>
      </c>
      <c r="C54" s="285">
        <f>SUM(C55:C56)</f>
        <v>7938.57</v>
      </c>
      <c r="D54" s="596">
        <f t="shared" si="0"/>
        <v>-66</v>
      </c>
      <c r="E54" s="11">
        <f>IFERROR(100/'Skjema total MA'!C54*C54,0)</f>
        <v>12.14712221092231</v>
      </c>
      <c r="F54" s="143"/>
      <c r="G54" s="33"/>
      <c r="H54" s="143"/>
      <c r="I54" s="143"/>
      <c r="J54" s="33"/>
      <c r="K54" s="33"/>
      <c r="L54" s="157"/>
      <c r="M54" s="157"/>
      <c r="N54" s="146"/>
      <c r="O54" s="146"/>
    </row>
    <row r="55" spans="1:15" s="3" customFormat="1" ht="15.75" x14ac:dyDescent="0.2">
      <c r="A55" s="38" t="s">
        <v>379</v>
      </c>
      <c r="B55" s="258">
        <v>23377</v>
      </c>
      <c r="C55" s="259">
        <v>7938.57</v>
      </c>
      <c r="D55" s="231">
        <f t="shared" si="0"/>
        <v>-66</v>
      </c>
      <c r="E55" s="27">
        <f>IFERROR(100/'Skjema total MA'!C55*C55,0)</f>
        <v>12.14712221092231</v>
      </c>
      <c r="F55" s="143"/>
      <c r="G55" s="33"/>
      <c r="H55" s="143"/>
      <c r="I55" s="143"/>
      <c r="J55" s="33"/>
      <c r="K55" s="33"/>
      <c r="L55" s="157"/>
      <c r="M55" s="157"/>
      <c r="N55" s="146"/>
      <c r="O55" s="146"/>
    </row>
    <row r="56" spans="1:15" s="3" customFormat="1" ht="15.75" x14ac:dyDescent="0.2">
      <c r="A56" s="46" t="s">
        <v>380</v>
      </c>
      <c r="B56" s="260">
        <v>0</v>
      </c>
      <c r="C56" s="261">
        <v>0</v>
      </c>
      <c r="D56" s="232" t="str">
        <f t="shared" si="0"/>
        <v xml:space="preserve">    ---- </v>
      </c>
      <c r="E56" s="22">
        <f>IFERROR(100/'Skjema total MA'!C56*C56,0)</f>
        <v>0</v>
      </c>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273"/>
      <c r="F60" s="687"/>
      <c r="G60" s="687"/>
      <c r="H60" s="687"/>
      <c r="I60" s="273"/>
      <c r="J60" s="687"/>
      <c r="K60" s="687"/>
      <c r="L60" s="687"/>
      <c r="M60" s="273"/>
    </row>
    <row r="61" spans="1:15" x14ac:dyDescent="0.2">
      <c r="A61" s="142"/>
      <c r="B61" s="651" t="s">
        <v>0</v>
      </c>
      <c r="C61" s="650"/>
      <c r="D61" s="652"/>
      <c r="E61" s="641"/>
      <c r="F61" s="650" t="s">
        <v>1</v>
      </c>
      <c r="G61" s="650"/>
      <c r="H61" s="650"/>
      <c r="I61" s="642"/>
      <c r="J61" s="685" t="s">
        <v>2</v>
      </c>
      <c r="K61" s="686"/>
      <c r="L61" s="686"/>
      <c r="M61" s="642"/>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c r="C64" s="336"/>
      <c r="D64" s="333"/>
      <c r="E64" s="11"/>
      <c r="F64" s="335"/>
      <c r="G64" s="335"/>
      <c r="H64" s="333"/>
      <c r="I64" s="11"/>
      <c r="J64" s="283"/>
      <c r="K64" s="290"/>
      <c r="L64" s="596"/>
      <c r="M64" s="11"/>
    </row>
    <row r="65" spans="1:15" x14ac:dyDescent="0.2">
      <c r="A65" s="21" t="s">
        <v>9</v>
      </c>
      <c r="B65" s="44"/>
      <c r="C65" s="143"/>
      <c r="D65" s="164"/>
      <c r="E65" s="27"/>
      <c r="F65" s="210"/>
      <c r="G65" s="143"/>
      <c r="H65" s="164"/>
      <c r="I65" s="27"/>
      <c r="J65" s="264"/>
      <c r="K65" s="44"/>
      <c r="L65" s="231"/>
      <c r="M65" s="27"/>
    </row>
    <row r="66" spans="1:15" x14ac:dyDescent="0.2">
      <c r="A66" s="21" t="s">
        <v>10</v>
      </c>
      <c r="B66" s="267"/>
      <c r="C66" s="268"/>
      <c r="D66" s="164"/>
      <c r="E66" s="27"/>
      <c r="F66" s="267"/>
      <c r="G66" s="268"/>
      <c r="H66" s="164"/>
      <c r="I66" s="27"/>
      <c r="J66" s="264"/>
      <c r="K66" s="44"/>
      <c r="L66" s="231"/>
      <c r="M66" s="27"/>
    </row>
    <row r="67" spans="1:15" ht="15.75" x14ac:dyDescent="0.2">
      <c r="A67" s="628" t="s">
        <v>383</v>
      </c>
      <c r="B67" s="262"/>
      <c r="C67" s="262"/>
      <c r="D67" s="164"/>
      <c r="E67" s="601"/>
      <c r="F67" s="262"/>
      <c r="G67" s="262"/>
      <c r="H67" s="164"/>
      <c r="I67" s="601"/>
      <c r="J67" s="262"/>
      <c r="K67" s="262"/>
      <c r="L67" s="164"/>
      <c r="M67" s="23"/>
    </row>
    <row r="68" spans="1:15" x14ac:dyDescent="0.2">
      <c r="A68" s="628" t="s">
        <v>12</v>
      </c>
      <c r="B68" s="269"/>
      <c r="C68" s="270"/>
      <c r="D68" s="164"/>
      <c r="E68" s="601"/>
      <c r="F68" s="262"/>
      <c r="G68" s="262"/>
      <c r="H68" s="164"/>
      <c r="I68" s="601"/>
      <c r="J68" s="262"/>
      <c r="K68" s="262"/>
      <c r="L68" s="164"/>
      <c r="M68" s="23"/>
    </row>
    <row r="69" spans="1:15" x14ac:dyDescent="0.2">
      <c r="A69" s="628" t="s">
        <v>13</v>
      </c>
      <c r="B69" s="211"/>
      <c r="C69" s="266"/>
      <c r="D69" s="164"/>
      <c r="E69" s="601"/>
      <c r="F69" s="262"/>
      <c r="G69" s="262"/>
      <c r="H69" s="164"/>
      <c r="I69" s="601"/>
      <c r="J69" s="262"/>
      <c r="K69" s="262"/>
      <c r="L69" s="164"/>
      <c r="M69" s="23"/>
    </row>
    <row r="70" spans="1:15" ht="15.75" x14ac:dyDescent="0.2">
      <c r="A70" s="628" t="s">
        <v>384</v>
      </c>
      <c r="B70" s="262"/>
      <c r="C70" s="262"/>
      <c r="D70" s="164"/>
      <c r="E70" s="601"/>
      <c r="F70" s="262"/>
      <c r="G70" s="262"/>
      <c r="H70" s="164"/>
      <c r="I70" s="601"/>
      <c r="J70" s="262"/>
      <c r="K70" s="262"/>
      <c r="L70" s="164"/>
      <c r="M70" s="23"/>
    </row>
    <row r="71" spans="1:15" x14ac:dyDescent="0.2">
      <c r="A71" s="628" t="s">
        <v>12</v>
      </c>
      <c r="B71" s="211"/>
      <c r="C71" s="266"/>
      <c r="D71" s="164"/>
      <c r="E71" s="601"/>
      <c r="F71" s="262"/>
      <c r="G71" s="262"/>
      <c r="H71" s="164"/>
      <c r="I71" s="601"/>
      <c r="J71" s="262"/>
      <c r="K71" s="262"/>
      <c r="L71" s="164"/>
      <c r="M71" s="23"/>
    </row>
    <row r="72" spans="1:15" s="3" customFormat="1" x14ac:dyDescent="0.2">
      <c r="A72" s="628" t="s">
        <v>13</v>
      </c>
      <c r="B72" s="211"/>
      <c r="C72" s="266"/>
      <c r="D72" s="164"/>
      <c r="E72" s="601"/>
      <c r="F72" s="262"/>
      <c r="G72" s="262"/>
      <c r="H72" s="164"/>
      <c r="I72" s="601"/>
      <c r="J72" s="262"/>
      <c r="K72" s="262"/>
      <c r="L72" s="164"/>
      <c r="M72" s="23"/>
      <c r="N72" s="146"/>
      <c r="O72" s="146"/>
    </row>
    <row r="73" spans="1:15" s="3" customFormat="1" x14ac:dyDescent="0.2">
      <c r="A73" s="21" t="s">
        <v>355</v>
      </c>
      <c r="B73" s="210"/>
      <c r="C73" s="143"/>
      <c r="D73" s="164"/>
      <c r="E73" s="27"/>
      <c r="F73" s="210"/>
      <c r="G73" s="143"/>
      <c r="H73" s="164"/>
      <c r="I73" s="27"/>
      <c r="J73" s="264"/>
      <c r="K73" s="44"/>
      <c r="L73" s="231"/>
      <c r="M73" s="27"/>
      <c r="N73" s="146"/>
      <c r="O73" s="146"/>
    </row>
    <row r="74" spans="1:15" s="3" customFormat="1" x14ac:dyDescent="0.2">
      <c r="A74" s="21" t="s">
        <v>354</v>
      </c>
      <c r="B74" s="210"/>
      <c r="C74" s="143"/>
      <c r="D74" s="164"/>
      <c r="E74" s="27"/>
      <c r="F74" s="210"/>
      <c r="G74" s="143"/>
      <c r="H74" s="164"/>
      <c r="I74" s="27"/>
      <c r="J74" s="264"/>
      <c r="K74" s="44"/>
      <c r="L74" s="231"/>
      <c r="M74" s="27"/>
      <c r="N74" s="146"/>
      <c r="O74" s="146"/>
    </row>
    <row r="75" spans="1:15" ht="15.75" x14ac:dyDescent="0.2">
      <c r="A75" s="21" t="s">
        <v>385</v>
      </c>
      <c r="B75" s="210"/>
      <c r="C75" s="210"/>
      <c r="D75" s="164"/>
      <c r="E75" s="27"/>
      <c r="F75" s="210"/>
      <c r="G75" s="143"/>
      <c r="H75" s="164"/>
      <c r="I75" s="27"/>
      <c r="J75" s="264"/>
      <c r="K75" s="44"/>
      <c r="L75" s="231"/>
      <c r="M75" s="27"/>
    </row>
    <row r="76" spans="1:15" x14ac:dyDescent="0.2">
      <c r="A76" s="21" t="s">
        <v>9</v>
      </c>
      <c r="B76" s="210"/>
      <c r="C76" s="143"/>
      <c r="D76" s="164"/>
      <c r="E76" s="27"/>
      <c r="F76" s="210"/>
      <c r="G76" s="143"/>
      <c r="H76" s="164"/>
      <c r="I76" s="27"/>
      <c r="J76" s="264"/>
      <c r="K76" s="44"/>
      <c r="L76" s="231"/>
      <c r="M76" s="27"/>
    </row>
    <row r="77" spans="1:15" x14ac:dyDescent="0.2">
      <c r="A77" s="21" t="s">
        <v>10</v>
      </c>
      <c r="B77" s="267"/>
      <c r="C77" s="268"/>
      <c r="D77" s="164"/>
      <c r="E77" s="27"/>
      <c r="F77" s="267"/>
      <c r="G77" s="268"/>
      <c r="H77" s="164"/>
      <c r="I77" s="27"/>
      <c r="J77" s="264"/>
      <c r="K77" s="44"/>
      <c r="L77" s="231"/>
      <c r="M77" s="27"/>
    </row>
    <row r="78" spans="1:15" ht="15.75" x14ac:dyDescent="0.2">
      <c r="A78" s="628" t="s">
        <v>383</v>
      </c>
      <c r="B78" s="262"/>
      <c r="C78" s="262"/>
      <c r="D78" s="164"/>
      <c r="E78" s="601"/>
      <c r="F78" s="262"/>
      <c r="G78" s="262"/>
      <c r="H78" s="164"/>
      <c r="I78" s="601"/>
      <c r="J78" s="262"/>
      <c r="K78" s="262"/>
      <c r="L78" s="164"/>
      <c r="M78" s="23"/>
    </row>
    <row r="79" spans="1:15" x14ac:dyDescent="0.2">
      <c r="A79" s="628" t="s">
        <v>12</v>
      </c>
      <c r="B79" s="211"/>
      <c r="C79" s="266"/>
      <c r="D79" s="164"/>
      <c r="E79" s="601"/>
      <c r="F79" s="262"/>
      <c r="G79" s="262"/>
      <c r="H79" s="164"/>
      <c r="I79" s="601"/>
      <c r="J79" s="262"/>
      <c r="K79" s="262"/>
      <c r="L79" s="164"/>
      <c r="M79" s="23"/>
    </row>
    <row r="80" spans="1:15" x14ac:dyDescent="0.2">
      <c r="A80" s="628" t="s">
        <v>13</v>
      </c>
      <c r="B80" s="211"/>
      <c r="C80" s="266"/>
      <c r="D80" s="164"/>
      <c r="E80" s="601"/>
      <c r="F80" s="262"/>
      <c r="G80" s="262"/>
      <c r="H80" s="164"/>
      <c r="I80" s="601"/>
      <c r="J80" s="262"/>
      <c r="K80" s="262"/>
      <c r="L80" s="164"/>
      <c r="M80" s="23"/>
    </row>
    <row r="81" spans="1:13" ht="15.75" x14ac:dyDescent="0.2">
      <c r="A81" s="628" t="s">
        <v>384</v>
      </c>
      <c r="B81" s="262"/>
      <c r="C81" s="262"/>
      <c r="D81" s="164"/>
      <c r="E81" s="601"/>
      <c r="F81" s="262"/>
      <c r="G81" s="262"/>
      <c r="H81" s="164"/>
      <c r="I81" s="601"/>
      <c r="J81" s="262"/>
      <c r="K81" s="262"/>
      <c r="L81" s="164"/>
      <c r="M81" s="23"/>
    </row>
    <row r="82" spans="1:13" x14ac:dyDescent="0.2">
      <c r="A82" s="628" t="s">
        <v>12</v>
      </c>
      <c r="B82" s="211"/>
      <c r="C82" s="266"/>
      <c r="D82" s="164"/>
      <c r="E82" s="601"/>
      <c r="F82" s="262"/>
      <c r="G82" s="262"/>
      <c r="H82" s="164"/>
      <c r="I82" s="601"/>
      <c r="J82" s="262"/>
      <c r="K82" s="262"/>
      <c r="L82" s="164"/>
      <c r="M82" s="23"/>
    </row>
    <row r="83" spans="1:13" x14ac:dyDescent="0.2">
      <c r="A83" s="628" t="s">
        <v>13</v>
      </c>
      <c r="B83" s="211"/>
      <c r="C83" s="266"/>
      <c r="D83" s="164"/>
      <c r="E83" s="601"/>
      <c r="F83" s="262"/>
      <c r="G83" s="262"/>
      <c r="H83" s="164"/>
      <c r="I83" s="601"/>
      <c r="J83" s="262"/>
      <c r="K83" s="262"/>
      <c r="L83" s="164"/>
      <c r="M83" s="23"/>
    </row>
    <row r="84" spans="1:13" ht="15.75" x14ac:dyDescent="0.2">
      <c r="A84" s="21" t="s">
        <v>386</v>
      </c>
      <c r="B84" s="210"/>
      <c r="C84" s="143"/>
      <c r="D84" s="164"/>
      <c r="E84" s="27"/>
      <c r="F84" s="210"/>
      <c r="G84" s="143"/>
      <c r="H84" s="164"/>
      <c r="I84" s="27"/>
      <c r="J84" s="264"/>
      <c r="K84" s="44"/>
      <c r="L84" s="231"/>
      <c r="M84" s="27"/>
    </row>
    <row r="85" spans="1:13" ht="15.75" x14ac:dyDescent="0.2">
      <c r="A85" s="13" t="s">
        <v>370</v>
      </c>
      <c r="B85" s="336"/>
      <c r="C85" s="336"/>
      <c r="D85" s="169"/>
      <c r="E85" s="11"/>
      <c r="F85" s="335"/>
      <c r="G85" s="335"/>
      <c r="H85" s="169"/>
      <c r="I85" s="11"/>
      <c r="J85" s="283"/>
      <c r="K85" s="212"/>
      <c r="L85" s="596"/>
      <c r="M85" s="11"/>
    </row>
    <row r="86" spans="1:13" x14ac:dyDescent="0.2">
      <c r="A86" s="21" t="s">
        <v>9</v>
      </c>
      <c r="B86" s="210"/>
      <c r="C86" s="143"/>
      <c r="D86" s="164"/>
      <c r="E86" s="27"/>
      <c r="F86" s="210"/>
      <c r="G86" s="143"/>
      <c r="H86" s="164"/>
      <c r="I86" s="27"/>
      <c r="J86" s="264"/>
      <c r="K86" s="44"/>
      <c r="L86" s="231"/>
      <c r="M86" s="27"/>
    </row>
    <row r="87" spans="1:13" x14ac:dyDescent="0.2">
      <c r="A87" s="21" t="s">
        <v>10</v>
      </c>
      <c r="B87" s="210"/>
      <c r="C87" s="143"/>
      <c r="D87" s="164"/>
      <c r="E87" s="27"/>
      <c r="F87" s="210"/>
      <c r="G87" s="143"/>
      <c r="H87" s="164"/>
      <c r="I87" s="27"/>
      <c r="J87" s="264"/>
      <c r="K87" s="44"/>
      <c r="L87" s="231"/>
      <c r="M87" s="27"/>
    </row>
    <row r="88" spans="1:13" ht="15.75" x14ac:dyDescent="0.2">
      <c r="A88" s="628" t="s">
        <v>383</v>
      </c>
      <c r="B88" s="262"/>
      <c r="C88" s="262"/>
      <c r="D88" s="164"/>
      <c r="E88" s="601"/>
      <c r="F88" s="262"/>
      <c r="G88" s="262"/>
      <c r="H88" s="164"/>
      <c r="I88" s="601"/>
      <c r="J88" s="262"/>
      <c r="K88" s="262"/>
      <c r="L88" s="164"/>
      <c r="M88" s="23"/>
    </row>
    <row r="89" spans="1:13" x14ac:dyDescent="0.2">
      <c r="A89" s="628" t="s">
        <v>12</v>
      </c>
      <c r="B89" s="211"/>
      <c r="C89" s="266"/>
      <c r="D89" s="164"/>
      <c r="E89" s="601"/>
      <c r="F89" s="262"/>
      <c r="G89" s="262"/>
      <c r="H89" s="164"/>
      <c r="I89" s="601"/>
      <c r="J89" s="262"/>
      <c r="K89" s="262"/>
      <c r="L89" s="164"/>
      <c r="M89" s="23"/>
    </row>
    <row r="90" spans="1:13" x14ac:dyDescent="0.2">
      <c r="A90" s="628" t="s">
        <v>13</v>
      </c>
      <c r="B90" s="211"/>
      <c r="C90" s="266"/>
      <c r="D90" s="164"/>
      <c r="E90" s="601"/>
      <c r="F90" s="262"/>
      <c r="G90" s="262"/>
      <c r="H90" s="164"/>
      <c r="I90" s="601"/>
      <c r="J90" s="262"/>
      <c r="K90" s="262"/>
      <c r="L90" s="164"/>
      <c r="M90" s="23"/>
    </row>
    <row r="91" spans="1:13" ht="15.75" x14ac:dyDescent="0.2">
      <c r="A91" s="628" t="s">
        <v>384</v>
      </c>
      <c r="B91" s="262"/>
      <c r="C91" s="262"/>
      <c r="D91" s="164"/>
      <c r="E91" s="601"/>
      <c r="F91" s="262"/>
      <c r="G91" s="262"/>
      <c r="H91" s="164"/>
      <c r="I91" s="601"/>
      <c r="J91" s="262"/>
      <c r="K91" s="262"/>
      <c r="L91" s="164"/>
      <c r="M91" s="23"/>
    </row>
    <row r="92" spans="1:13" x14ac:dyDescent="0.2">
      <c r="A92" s="628" t="s">
        <v>12</v>
      </c>
      <c r="B92" s="211"/>
      <c r="C92" s="266"/>
      <c r="D92" s="164"/>
      <c r="E92" s="601"/>
      <c r="F92" s="262"/>
      <c r="G92" s="262"/>
      <c r="H92" s="164"/>
      <c r="I92" s="601"/>
      <c r="J92" s="262"/>
      <c r="K92" s="262"/>
      <c r="L92" s="164"/>
      <c r="M92" s="23"/>
    </row>
    <row r="93" spans="1:13" x14ac:dyDescent="0.2">
      <c r="A93" s="628" t="s">
        <v>13</v>
      </c>
      <c r="B93" s="211"/>
      <c r="C93" s="266"/>
      <c r="D93" s="164"/>
      <c r="E93" s="601"/>
      <c r="F93" s="262"/>
      <c r="G93" s="262"/>
      <c r="H93" s="164"/>
      <c r="I93" s="601"/>
      <c r="J93" s="262"/>
      <c r="K93" s="262"/>
      <c r="L93" s="164"/>
      <c r="M93" s="23"/>
    </row>
    <row r="94" spans="1:13" x14ac:dyDescent="0.2">
      <c r="A94" s="21" t="s">
        <v>353</v>
      </c>
      <c r="B94" s="210"/>
      <c r="C94" s="143"/>
      <c r="D94" s="164"/>
      <c r="E94" s="27"/>
      <c r="F94" s="210"/>
      <c r="G94" s="143"/>
      <c r="H94" s="164"/>
      <c r="I94" s="27"/>
      <c r="J94" s="264"/>
      <c r="K94" s="44"/>
      <c r="L94" s="231"/>
      <c r="M94" s="27"/>
    </row>
    <row r="95" spans="1:13" x14ac:dyDescent="0.2">
      <c r="A95" s="21" t="s">
        <v>352</v>
      </c>
      <c r="B95" s="210"/>
      <c r="C95" s="143"/>
      <c r="D95" s="164"/>
      <c r="E95" s="27"/>
      <c r="F95" s="210"/>
      <c r="G95" s="143"/>
      <c r="H95" s="164"/>
      <c r="I95" s="27"/>
      <c r="J95" s="264"/>
      <c r="K95" s="44"/>
      <c r="L95" s="231"/>
      <c r="M95" s="27"/>
    </row>
    <row r="96" spans="1:13" ht="15.75" x14ac:dyDescent="0.2">
      <c r="A96" s="21" t="s">
        <v>385</v>
      </c>
      <c r="B96" s="210"/>
      <c r="C96" s="210"/>
      <c r="D96" s="164"/>
      <c r="E96" s="27"/>
      <c r="F96" s="267"/>
      <c r="G96" s="267"/>
      <c r="H96" s="164"/>
      <c r="I96" s="27"/>
      <c r="J96" s="264"/>
      <c r="K96" s="44"/>
      <c r="L96" s="231"/>
      <c r="M96" s="27"/>
    </row>
    <row r="97" spans="1:13" x14ac:dyDescent="0.2">
      <c r="A97" s="21" t="s">
        <v>9</v>
      </c>
      <c r="B97" s="267"/>
      <c r="C97" s="268"/>
      <c r="D97" s="164"/>
      <c r="E97" s="27"/>
      <c r="F97" s="210"/>
      <c r="G97" s="143"/>
      <c r="H97" s="164"/>
      <c r="I97" s="27"/>
      <c r="J97" s="264"/>
      <c r="K97" s="44"/>
      <c r="L97" s="231"/>
      <c r="M97" s="27"/>
    </row>
    <row r="98" spans="1:13" x14ac:dyDescent="0.2">
      <c r="A98" s="21" t="s">
        <v>10</v>
      </c>
      <c r="B98" s="267"/>
      <c r="C98" s="268"/>
      <c r="D98" s="164"/>
      <c r="E98" s="27"/>
      <c r="F98" s="210"/>
      <c r="G98" s="210"/>
      <c r="H98" s="164"/>
      <c r="I98" s="27"/>
      <c r="J98" s="264"/>
      <c r="K98" s="44"/>
      <c r="L98" s="231"/>
      <c r="M98" s="27"/>
    </row>
    <row r="99" spans="1:13" ht="15.75" x14ac:dyDescent="0.2">
      <c r="A99" s="628" t="s">
        <v>383</v>
      </c>
      <c r="B99" s="262"/>
      <c r="C99" s="262"/>
      <c r="D99" s="164"/>
      <c r="E99" s="601"/>
      <c r="F99" s="262"/>
      <c r="G99" s="262"/>
      <c r="H99" s="164"/>
      <c r="I99" s="601"/>
      <c r="J99" s="262"/>
      <c r="K99" s="262"/>
      <c r="L99" s="164"/>
      <c r="M99" s="23"/>
    </row>
    <row r="100" spans="1:13" x14ac:dyDescent="0.2">
      <c r="A100" s="628" t="s">
        <v>12</v>
      </c>
      <c r="B100" s="211"/>
      <c r="C100" s="266"/>
      <c r="D100" s="164"/>
      <c r="E100" s="601"/>
      <c r="F100" s="262"/>
      <c r="G100" s="262"/>
      <c r="H100" s="164"/>
      <c r="I100" s="601"/>
      <c r="J100" s="262"/>
      <c r="K100" s="262"/>
      <c r="L100" s="164"/>
      <c r="M100" s="23"/>
    </row>
    <row r="101" spans="1:13" x14ac:dyDescent="0.2">
      <c r="A101" s="628" t="s">
        <v>13</v>
      </c>
      <c r="B101" s="211"/>
      <c r="C101" s="266"/>
      <c r="D101" s="164"/>
      <c r="E101" s="601"/>
      <c r="F101" s="262"/>
      <c r="G101" s="262"/>
      <c r="H101" s="164"/>
      <c r="I101" s="601"/>
      <c r="J101" s="262"/>
      <c r="K101" s="262"/>
      <c r="L101" s="164"/>
      <c r="M101" s="23"/>
    </row>
    <row r="102" spans="1:13" ht="15.75" x14ac:dyDescent="0.2">
      <c r="A102" s="628" t="s">
        <v>384</v>
      </c>
      <c r="B102" s="262"/>
      <c r="C102" s="262"/>
      <c r="D102" s="164"/>
      <c r="E102" s="601"/>
      <c r="F102" s="262"/>
      <c r="G102" s="262"/>
      <c r="H102" s="164"/>
      <c r="I102" s="601"/>
      <c r="J102" s="262"/>
      <c r="K102" s="262"/>
      <c r="L102" s="164"/>
      <c r="M102" s="23"/>
    </row>
    <row r="103" spans="1:13" x14ac:dyDescent="0.2">
      <c r="A103" s="628" t="s">
        <v>12</v>
      </c>
      <c r="B103" s="211"/>
      <c r="C103" s="266"/>
      <c r="D103" s="164"/>
      <c r="E103" s="601"/>
      <c r="F103" s="262"/>
      <c r="G103" s="262"/>
      <c r="H103" s="164"/>
      <c r="I103" s="601"/>
      <c r="J103" s="262"/>
      <c r="K103" s="262"/>
      <c r="L103" s="164"/>
      <c r="M103" s="23"/>
    </row>
    <row r="104" spans="1:13" x14ac:dyDescent="0.2">
      <c r="A104" s="628" t="s">
        <v>13</v>
      </c>
      <c r="B104" s="211"/>
      <c r="C104" s="266"/>
      <c r="D104" s="164"/>
      <c r="E104" s="601"/>
      <c r="F104" s="262"/>
      <c r="G104" s="262"/>
      <c r="H104" s="164"/>
      <c r="I104" s="601"/>
      <c r="J104" s="262"/>
      <c r="K104" s="262"/>
      <c r="L104" s="164"/>
      <c r="M104" s="23"/>
    </row>
    <row r="105" spans="1:13" ht="15.75" x14ac:dyDescent="0.2">
      <c r="A105" s="21" t="s">
        <v>387</v>
      </c>
      <c r="B105" s="210"/>
      <c r="C105" s="143"/>
      <c r="D105" s="164"/>
      <c r="E105" s="27"/>
      <c r="F105" s="210"/>
      <c r="G105" s="143"/>
      <c r="H105" s="164"/>
      <c r="I105" s="27"/>
      <c r="J105" s="264"/>
      <c r="K105" s="44"/>
      <c r="L105" s="231"/>
      <c r="M105" s="27"/>
    </row>
    <row r="106" spans="1:13" ht="15.75" x14ac:dyDescent="0.2">
      <c r="A106" s="21" t="s">
        <v>388</v>
      </c>
      <c r="B106" s="210"/>
      <c r="C106" s="210"/>
      <c r="D106" s="164"/>
      <c r="E106" s="27"/>
      <c r="F106" s="210"/>
      <c r="G106" s="210"/>
      <c r="H106" s="164"/>
      <c r="I106" s="27"/>
      <c r="J106" s="264"/>
      <c r="K106" s="44"/>
      <c r="L106" s="231"/>
      <c r="M106" s="27"/>
    </row>
    <row r="107" spans="1:13" ht="15.75" x14ac:dyDescent="0.2">
      <c r="A107" s="21" t="s">
        <v>389</v>
      </c>
      <c r="B107" s="210"/>
      <c r="C107" s="210"/>
      <c r="D107" s="164"/>
      <c r="E107" s="27"/>
      <c r="F107" s="210"/>
      <c r="G107" s="210"/>
      <c r="H107" s="164"/>
      <c r="I107" s="27"/>
      <c r="J107" s="264"/>
      <c r="K107" s="44"/>
      <c r="L107" s="231"/>
      <c r="M107" s="27"/>
    </row>
    <row r="108" spans="1:13" ht="15.75" x14ac:dyDescent="0.2">
      <c r="A108" s="21" t="s">
        <v>390</v>
      </c>
      <c r="B108" s="210"/>
      <c r="C108" s="210"/>
      <c r="D108" s="164"/>
      <c r="E108" s="27"/>
      <c r="F108" s="210"/>
      <c r="G108" s="210"/>
      <c r="H108" s="164"/>
      <c r="I108" s="27"/>
      <c r="J108" s="264"/>
      <c r="K108" s="44"/>
      <c r="L108" s="231"/>
      <c r="M108" s="27"/>
    </row>
    <row r="109" spans="1:13" ht="15.75" x14ac:dyDescent="0.2">
      <c r="A109" s="13" t="s">
        <v>371</v>
      </c>
      <c r="B109" s="282"/>
      <c r="C109" s="157"/>
      <c r="D109" s="169"/>
      <c r="E109" s="11"/>
      <c r="F109" s="282"/>
      <c r="G109" s="157"/>
      <c r="H109" s="169"/>
      <c r="I109" s="11"/>
      <c r="J109" s="283"/>
      <c r="K109" s="212"/>
      <c r="L109" s="596"/>
      <c r="M109" s="11"/>
    </row>
    <row r="110" spans="1:13" x14ac:dyDescent="0.2">
      <c r="A110" s="21" t="s">
        <v>9</v>
      </c>
      <c r="B110" s="210"/>
      <c r="C110" s="143"/>
      <c r="D110" s="164"/>
      <c r="E110" s="27"/>
      <c r="F110" s="210"/>
      <c r="G110" s="143"/>
      <c r="H110" s="164"/>
      <c r="I110" s="27"/>
      <c r="J110" s="264"/>
      <c r="K110" s="44"/>
      <c r="L110" s="231"/>
      <c r="M110" s="27"/>
    </row>
    <row r="111" spans="1:13" x14ac:dyDescent="0.2">
      <c r="A111" s="21" t="s">
        <v>10</v>
      </c>
      <c r="B111" s="210"/>
      <c r="C111" s="143"/>
      <c r="D111" s="164"/>
      <c r="E111" s="27"/>
      <c r="F111" s="210"/>
      <c r="G111" s="143"/>
      <c r="H111" s="164"/>
      <c r="I111" s="27"/>
      <c r="J111" s="264"/>
      <c r="K111" s="44"/>
      <c r="L111" s="231"/>
      <c r="M111" s="27"/>
    </row>
    <row r="112" spans="1:13" x14ac:dyDescent="0.2">
      <c r="A112" s="21" t="s">
        <v>27</v>
      </c>
      <c r="B112" s="210"/>
      <c r="C112" s="143"/>
      <c r="D112" s="164"/>
      <c r="E112" s="27"/>
      <c r="F112" s="210"/>
      <c r="G112" s="143"/>
      <c r="H112" s="164"/>
      <c r="I112" s="27"/>
      <c r="J112" s="264"/>
      <c r="K112" s="44"/>
      <c r="L112" s="231"/>
      <c r="M112" s="27"/>
    </row>
    <row r="113" spans="1:14" x14ac:dyDescent="0.2">
      <c r="A113" s="628" t="s">
        <v>15</v>
      </c>
      <c r="B113" s="262"/>
      <c r="C113" s="262"/>
      <c r="D113" s="164"/>
      <c r="E113" s="601"/>
      <c r="F113" s="262"/>
      <c r="G113" s="262"/>
      <c r="H113" s="164"/>
      <c r="I113" s="601"/>
      <c r="J113" s="262"/>
      <c r="K113" s="262"/>
      <c r="L113" s="164"/>
      <c r="M113" s="23"/>
    </row>
    <row r="114" spans="1:14" ht="15.75" x14ac:dyDescent="0.2">
      <c r="A114" s="21" t="s">
        <v>391</v>
      </c>
      <c r="B114" s="210"/>
      <c r="C114" s="210"/>
      <c r="D114" s="164"/>
      <c r="E114" s="27"/>
      <c r="F114" s="210"/>
      <c r="G114" s="210"/>
      <c r="H114" s="164"/>
      <c r="I114" s="27"/>
      <c r="J114" s="264"/>
      <c r="K114" s="44"/>
      <c r="L114" s="231"/>
      <c r="M114" s="27"/>
    </row>
    <row r="115" spans="1:14" ht="15.75" x14ac:dyDescent="0.2">
      <c r="A115" s="21" t="s">
        <v>392</v>
      </c>
      <c r="B115" s="210"/>
      <c r="C115" s="210"/>
      <c r="D115" s="164"/>
      <c r="E115" s="27"/>
      <c r="F115" s="210"/>
      <c r="G115" s="210"/>
      <c r="H115" s="164"/>
      <c r="I115" s="27"/>
      <c r="J115" s="264"/>
      <c r="K115" s="44"/>
      <c r="L115" s="231"/>
      <c r="M115" s="27"/>
    </row>
    <row r="116" spans="1:14" ht="15.75" x14ac:dyDescent="0.2">
      <c r="A116" s="21" t="s">
        <v>390</v>
      </c>
      <c r="B116" s="210"/>
      <c r="C116" s="210"/>
      <c r="D116" s="164"/>
      <c r="E116" s="27"/>
      <c r="F116" s="210"/>
      <c r="G116" s="210"/>
      <c r="H116" s="164"/>
      <c r="I116" s="27"/>
      <c r="J116" s="264"/>
      <c r="K116" s="44"/>
      <c r="L116" s="231"/>
      <c r="M116" s="27"/>
    </row>
    <row r="117" spans="1:14" ht="15.75" x14ac:dyDescent="0.2">
      <c r="A117" s="13" t="s">
        <v>372</v>
      </c>
      <c r="B117" s="282"/>
      <c r="C117" s="157"/>
      <c r="D117" s="169"/>
      <c r="E117" s="11"/>
      <c r="F117" s="282"/>
      <c r="G117" s="157"/>
      <c r="H117" s="169"/>
      <c r="I117" s="11"/>
      <c r="J117" s="283"/>
      <c r="K117" s="212"/>
      <c r="L117" s="596"/>
      <c r="M117" s="11"/>
    </row>
    <row r="118" spans="1:14" x14ac:dyDescent="0.2">
      <c r="A118" s="21" t="s">
        <v>9</v>
      </c>
      <c r="B118" s="210"/>
      <c r="C118" s="143"/>
      <c r="D118" s="164"/>
      <c r="E118" s="27"/>
      <c r="F118" s="210"/>
      <c r="G118" s="143"/>
      <c r="H118" s="164"/>
      <c r="I118" s="27"/>
      <c r="J118" s="264"/>
      <c r="K118" s="44"/>
      <c r="L118" s="231"/>
      <c r="M118" s="27"/>
    </row>
    <row r="119" spans="1:14" x14ac:dyDescent="0.2">
      <c r="A119" s="21" t="s">
        <v>10</v>
      </c>
      <c r="B119" s="210"/>
      <c r="C119" s="143"/>
      <c r="D119" s="164"/>
      <c r="E119" s="27"/>
      <c r="F119" s="210"/>
      <c r="G119" s="143"/>
      <c r="H119" s="164"/>
      <c r="I119" s="27"/>
      <c r="J119" s="264"/>
      <c r="K119" s="44"/>
      <c r="L119" s="231"/>
      <c r="M119" s="27"/>
    </row>
    <row r="120" spans="1:14" x14ac:dyDescent="0.2">
      <c r="A120" s="21" t="s">
        <v>27</v>
      </c>
      <c r="B120" s="210"/>
      <c r="C120" s="143"/>
      <c r="D120" s="164"/>
      <c r="E120" s="27"/>
      <c r="F120" s="210"/>
      <c r="G120" s="143"/>
      <c r="H120" s="164"/>
      <c r="I120" s="27"/>
      <c r="J120" s="264"/>
      <c r="K120" s="44"/>
      <c r="L120" s="231"/>
      <c r="M120" s="27"/>
    </row>
    <row r="121" spans="1:14" x14ac:dyDescent="0.2">
      <c r="A121" s="628" t="s">
        <v>14</v>
      </c>
      <c r="B121" s="262"/>
      <c r="C121" s="262"/>
      <c r="D121" s="164"/>
      <c r="E121" s="601"/>
      <c r="F121" s="262"/>
      <c r="G121" s="262"/>
      <c r="H121" s="164"/>
      <c r="I121" s="601"/>
      <c r="J121" s="262"/>
      <c r="K121" s="262"/>
      <c r="L121" s="164"/>
      <c r="M121" s="23"/>
    </row>
    <row r="122" spans="1:14" ht="15.75" x14ac:dyDescent="0.2">
      <c r="A122" s="21" t="s">
        <v>393</v>
      </c>
      <c r="B122" s="210"/>
      <c r="C122" s="210"/>
      <c r="D122" s="164"/>
      <c r="E122" s="27"/>
      <c r="F122" s="210"/>
      <c r="G122" s="210"/>
      <c r="H122" s="164"/>
      <c r="I122" s="27"/>
      <c r="J122" s="264"/>
      <c r="K122" s="44"/>
      <c r="L122" s="231"/>
      <c r="M122" s="27"/>
    </row>
    <row r="123" spans="1:14" ht="15.75" x14ac:dyDescent="0.2">
      <c r="A123" s="21" t="s">
        <v>389</v>
      </c>
      <c r="B123" s="210"/>
      <c r="C123" s="210"/>
      <c r="D123" s="164"/>
      <c r="E123" s="27"/>
      <c r="F123" s="210"/>
      <c r="G123" s="210"/>
      <c r="H123" s="164"/>
      <c r="I123" s="27"/>
      <c r="J123" s="264"/>
      <c r="K123" s="44"/>
      <c r="L123" s="231"/>
      <c r="M123" s="27"/>
    </row>
    <row r="124" spans="1:14" ht="15.75" x14ac:dyDescent="0.2">
      <c r="A124" s="10" t="s">
        <v>390</v>
      </c>
      <c r="B124" s="45"/>
      <c r="C124" s="45"/>
      <c r="D124" s="165"/>
      <c r="E124" s="603"/>
      <c r="F124" s="45"/>
      <c r="G124" s="45"/>
      <c r="H124" s="165"/>
      <c r="I124" s="22"/>
      <c r="J124" s="265"/>
      <c r="K124" s="45"/>
      <c r="L124" s="232"/>
      <c r="M124" s="2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273"/>
      <c r="F128" s="687"/>
      <c r="G128" s="687"/>
      <c r="H128" s="687"/>
      <c r="I128" s="273"/>
      <c r="J128" s="687"/>
      <c r="K128" s="687"/>
      <c r="L128" s="687"/>
      <c r="M128" s="273"/>
    </row>
    <row r="129" spans="1:15" s="3" customFormat="1" x14ac:dyDescent="0.2">
      <c r="A129" s="142"/>
      <c r="B129" s="685" t="s">
        <v>0</v>
      </c>
      <c r="C129" s="686"/>
      <c r="D129" s="686"/>
      <c r="E129" s="275"/>
      <c r="F129" s="685" t="s">
        <v>1</v>
      </c>
      <c r="G129" s="686"/>
      <c r="H129" s="686"/>
      <c r="I129" s="278"/>
      <c r="J129" s="685" t="s">
        <v>2</v>
      </c>
      <c r="K129" s="686"/>
      <c r="L129" s="686"/>
      <c r="M129" s="278"/>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11"/>
      <c r="F132" s="290"/>
      <c r="G132" s="291"/>
      <c r="H132" s="598"/>
      <c r="I132" s="24"/>
      <c r="J132" s="292"/>
      <c r="K132" s="292"/>
      <c r="L132" s="595"/>
      <c r="M132" s="11"/>
      <c r="N132" s="146"/>
      <c r="O132" s="146"/>
    </row>
    <row r="133" spans="1:15" s="3" customFormat="1" ht="15.75" x14ac:dyDescent="0.2">
      <c r="A133" s="13" t="s">
        <v>397</v>
      </c>
      <c r="B133" s="212"/>
      <c r="C133" s="283"/>
      <c r="D133" s="169"/>
      <c r="E133" s="11"/>
      <c r="F133" s="212"/>
      <c r="G133" s="283"/>
      <c r="H133" s="599"/>
      <c r="I133" s="24"/>
      <c r="J133" s="282"/>
      <c r="K133" s="282"/>
      <c r="L133" s="596"/>
      <c r="M133" s="11"/>
      <c r="N133" s="146"/>
      <c r="O133" s="146"/>
    </row>
    <row r="134" spans="1:15" s="3" customFormat="1" ht="15.75" x14ac:dyDescent="0.2">
      <c r="A134" s="13" t="s">
        <v>395</v>
      </c>
      <c r="B134" s="212"/>
      <c r="C134" s="283"/>
      <c r="D134" s="169"/>
      <c r="E134" s="11"/>
      <c r="F134" s="212"/>
      <c r="G134" s="283"/>
      <c r="H134" s="599"/>
      <c r="I134" s="24"/>
      <c r="J134" s="282"/>
      <c r="K134" s="282"/>
      <c r="L134" s="596"/>
      <c r="M134" s="11"/>
      <c r="N134" s="146"/>
      <c r="O134" s="146"/>
    </row>
    <row r="135" spans="1:15" s="3" customFormat="1" ht="15.75" x14ac:dyDescent="0.2">
      <c r="A135" s="41" t="s">
        <v>396</v>
      </c>
      <c r="B135" s="253"/>
      <c r="C135" s="289"/>
      <c r="D135" s="167"/>
      <c r="E135" s="9"/>
      <c r="F135" s="253"/>
      <c r="G135" s="289"/>
      <c r="H135" s="600"/>
      <c r="I135" s="36"/>
      <c r="J135" s="288"/>
      <c r="K135" s="288"/>
      <c r="L135" s="597"/>
      <c r="M135" s="3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29">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J61:L61"/>
    <mergeCell ref="B128:D128"/>
    <mergeCell ref="F128:H128"/>
    <mergeCell ref="J128:L128"/>
  </mergeCells>
  <conditionalFormatting sqref="B48:C50">
    <cfRule type="expression" dxfId="81" priority="120">
      <formula>kvartal &lt; 4</formula>
    </cfRule>
  </conditionalFormatting>
  <conditionalFormatting sqref="B29">
    <cfRule type="expression" dxfId="80" priority="118">
      <formula>kvartal &lt; 4</formula>
    </cfRule>
  </conditionalFormatting>
  <conditionalFormatting sqref="B30">
    <cfRule type="expression" dxfId="79" priority="117">
      <formula>kvartal &lt; 4</formula>
    </cfRule>
  </conditionalFormatting>
  <conditionalFormatting sqref="B31">
    <cfRule type="expression" dxfId="78" priority="116">
      <formula>kvartal &lt; 4</formula>
    </cfRule>
  </conditionalFormatting>
  <conditionalFormatting sqref="C29">
    <cfRule type="expression" dxfId="77" priority="115">
      <formula>kvartal &lt; 4</formula>
    </cfRule>
  </conditionalFormatting>
  <conditionalFormatting sqref="C30">
    <cfRule type="expression" dxfId="76" priority="114">
      <formula>kvartal &lt; 4</formula>
    </cfRule>
  </conditionalFormatting>
  <conditionalFormatting sqref="C31">
    <cfRule type="expression" dxfId="75" priority="113">
      <formula>kvartal &lt; 4</formula>
    </cfRule>
  </conditionalFormatting>
  <conditionalFormatting sqref="B23:C25">
    <cfRule type="expression" dxfId="74" priority="112">
      <formula>kvartal &lt; 4</formula>
    </cfRule>
  </conditionalFormatting>
  <conditionalFormatting sqref="F23:G25">
    <cfRule type="expression" dxfId="73" priority="108">
      <formula>kvartal &lt; 4</formula>
    </cfRule>
  </conditionalFormatting>
  <conditionalFormatting sqref="F29">
    <cfRule type="expression" dxfId="72" priority="101">
      <formula>kvartal &lt; 4</formula>
    </cfRule>
  </conditionalFormatting>
  <conditionalFormatting sqref="F30">
    <cfRule type="expression" dxfId="71" priority="100">
      <formula>kvartal &lt; 4</formula>
    </cfRule>
  </conditionalFormatting>
  <conditionalFormatting sqref="F31">
    <cfRule type="expression" dxfId="70" priority="99">
      <formula>kvartal &lt; 4</formula>
    </cfRule>
  </conditionalFormatting>
  <conditionalFormatting sqref="G29">
    <cfRule type="expression" dxfId="69" priority="98">
      <formula>kvartal &lt; 4</formula>
    </cfRule>
  </conditionalFormatting>
  <conditionalFormatting sqref="G30">
    <cfRule type="expression" dxfId="68" priority="97">
      <formula>kvartal &lt; 4</formula>
    </cfRule>
  </conditionalFormatting>
  <conditionalFormatting sqref="G31">
    <cfRule type="expression" dxfId="67" priority="96">
      <formula>kvartal &lt; 4</formula>
    </cfRule>
  </conditionalFormatting>
  <conditionalFormatting sqref="B26">
    <cfRule type="expression" dxfId="66" priority="95">
      <formula>kvartal &lt; 4</formula>
    </cfRule>
  </conditionalFormatting>
  <conditionalFormatting sqref="C26">
    <cfRule type="expression" dxfId="65" priority="94">
      <formula>kvartal &lt; 4</formula>
    </cfRule>
  </conditionalFormatting>
  <conditionalFormatting sqref="F26">
    <cfRule type="expression" dxfId="64" priority="93">
      <formula>kvartal &lt; 4</formula>
    </cfRule>
  </conditionalFormatting>
  <conditionalFormatting sqref="G26">
    <cfRule type="expression" dxfId="63" priority="92">
      <formula>kvartal &lt; 4</formula>
    </cfRule>
  </conditionalFormatting>
  <conditionalFormatting sqref="J23:K26">
    <cfRule type="expression" dxfId="62" priority="91">
      <formula>kvartal &lt; 4</formula>
    </cfRule>
  </conditionalFormatting>
  <conditionalFormatting sqref="J29:K31">
    <cfRule type="expression" dxfId="61" priority="89">
      <formula>kvartal &lt; 4</formula>
    </cfRule>
  </conditionalFormatting>
  <conditionalFormatting sqref="B67">
    <cfRule type="expression" dxfId="60" priority="88">
      <formula>kvartal &lt; 4</formula>
    </cfRule>
  </conditionalFormatting>
  <conditionalFormatting sqref="C67">
    <cfRule type="expression" dxfId="59" priority="87">
      <formula>kvartal &lt; 4</formula>
    </cfRule>
  </conditionalFormatting>
  <conditionalFormatting sqref="B70">
    <cfRule type="expression" dxfId="58" priority="86">
      <formula>kvartal &lt; 4</formula>
    </cfRule>
  </conditionalFormatting>
  <conditionalFormatting sqref="C70">
    <cfRule type="expression" dxfId="57" priority="85">
      <formula>kvartal &lt; 4</formula>
    </cfRule>
  </conditionalFormatting>
  <conditionalFormatting sqref="B78">
    <cfRule type="expression" dxfId="56" priority="84">
      <formula>kvartal &lt; 4</formula>
    </cfRule>
  </conditionalFormatting>
  <conditionalFormatting sqref="C78">
    <cfRule type="expression" dxfId="55" priority="83">
      <formula>kvartal &lt; 4</formula>
    </cfRule>
  </conditionalFormatting>
  <conditionalFormatting sqref="B81">
    <cfRule type="expression" dxfId="54" priority="82">
      <formula>kvartal &lt; 4</formula>
    </cfRule>
  </conditionalFormatting>
  <conditionalFormatting sqref="C81">
    <cfRule type="expression" dxfId="53" priority="81">
      <formula>kvartal &lt; 4</formula>
    </cfRule>
  </conditionalFormatting>
  <conditionalFormatting sqref="B88">
    <cfRule type="expression" dxfId="52" priority="72">
      <formula>kvartal &lt; 4</formula>
    </cfRule>
  </conditionalFormatting>
  <conditionalFormatting sqref="C88">
    <cfRule type="expression" dxfId="51" priority="71">
      <formula>kvartal &lt; 4</formula>
    </cfRule>
  </conditionalFormatting>
  <conditionalFormatting sqref="B91">
    <cfRule type="expression" dxfId="50" priority="70">
      <formula>kvartal &lt; 4</formula>
    </cfRule>
  </conditionalFormatting>
  <conditionalFormatting sqref="C91">
    <cfRule type="expression" dxfId="49" priority="69">
      <formula>kvartal &lt; 4</formula>
    </cfRule>
  </conditionalFormatting>
  <conditionalFormatting sqref="B99">
    <cfRule type="expression" dxfId="48" priority="68">
      <formula>kvartal &lt; 4</formula>
    </cfRule>
  </conditionalFormatting>
  <conditionalFormatting sqref="C99">
    <cfRule type="expression" dxfId="47" priority="67">
      <formula>kvartal &lt; 4</formula>
    </cfRule>
  </conditionalFormatting>
  <conditionalFormatting sqref="B102">
    <cfRule type="expression" dxfId="46" priority="66">
      <formula>kvartal &lt; 4</formula>
    </cfRule>
  </conditionalFormatting>
  <conditionalFormatting sqref="C102">
    <cfRule type="expression" dxfId="45" priority="65">
      <formula>kvartal &lt; 4</formula>
    </cfRule>
  </conditionalFormatting>
  <conditionalFormatting sqref="B113">
    <cfRule type="expression" dxfId="44" priority="64">
      <formula>kvartal &lt; 4</formula>
    </cfRule>
  </conditionalFormatting>
  <conditionalFormatting sqref="C113">
    <cfRule type="expression" dxfId="43" priority="63">
      <formula>kvartal &lt; 4</formula>
    </cfRule>
  </conditionalFormatting>
  <conditionalFormatting sqref="B121">
    <cfRule type="expression" dxfId="42" priority="62">
      <formula>kvartal &lt; 4</formula>
    </cfRule>
  </conditionalFormatting>
  <conditionalFormatting sqref="C121">
    <cfRule type="expression" dxfId="41" priority="61">
      <formula>kvartal &lt; 4</formula>
    </cfRule>
  </conditionalFormatting>
  <conditionalFormatting sqref="F68">
    <cfRule type="expression" dxfId="40" priority="60">
      <formula>kvartal &lt; 4</formula>
    </cfRule>
  </conditionalFormatting>
  <conditionalFormatting sqref="G68">
    <cfRule type="expression" dxfId="39" priority="59">
      <formula>kvartal &lt; 4</formula>
    </cfRule>
  </conditionalFormatting>
  <conditionalFormatting sqref="F69:G69">
    <cfRule type="expression" dxfId="38" priority="58">
      <formula>kvartal &lt; 4</formula>
    </cfRule>
  </conditionalFormatting>
  <conditionalFormatting sqref="F71:G72">
    <cfRule type="expression" dxfId="37" priority="57">
      <formula>kvartal &lt; 4</formula>
    </cfRule>
  </conditionalFormatting>
  <conditionalFormatting sqref="F79:G80">
    <cfRule type="expression" dxfId="36" priority="56">
      <formula>kvartal &lt; 4</formula>
    </cfRule>
  </conditionalFormatting>
  <conditionalFormatting sqref="F82:G83">
    <cfRule type="expression" dxfId="35" priority="55">
      <formula>kvartal &lt; 4</formula>
    </cfRule>
  </conditionalFormatting>
  <conditionalFormatting sqref="F89:G90">
    <cfRule type="expression" dxfId="34" priority="50">
      <formula>kvartal &lt; 4</formula>
    </cfRule>
  </conditionalFormatting>
  <conditionalFormatting sqref="F92:G93">
    <cfRule type="expression" dxfId="33" priority="49">
      <formula>kvartal &lt; 4</formula>
    </cfRule>
  </conditionalFormatting>
  <conditionalFormatting sqref="F100:G101">
    <cfRule type="expression" dxfId="32" priority="48">
      <formula>kvartal &lt; 4</formula>
    </cfRule>
  </conditionalFormatting>
  <conditionalFormatting sqref="F103:G104">
    <cfRule type="expression" dxfId="31" priority="47">
      <formula>kvartal &lt; 4</formula>
    </cfRule>
  </conditionalFormatting>
  <conditionalFormatting sqref="F113">
    <cfRule type="expression" dxfId="30" priority="46">
      <formula>kvartal &lt; 4</formula>
    </cfRule>
  </conditionalFormatting>
  <conditionalFormatting sqref="G113">
    <cfRule type="expression" dxfId="29" priority="45">
      <formula>kvartal &lt; 4</formula>
    </cfRule>
  </conditionalFormatting>
  <conditionalFormatting sqref="F121:G121">
    <cfRule type="expression" dxfId="28" priority="44">
      <formula>kvartal &lt; 4</formula>
    </cfRule>
  </conditionalFormatting>
  <conditionalFormatting sqref="F67:G67">
    <cfRule type="expression" dxfId="27" priority="43">
      <formula>kvartal &lt; 4</formula>
    </cfRule>
  </conditionalFormatting>
  <conditionalFormatting sqref="F70:G70">
    <cfRule type="expression" dxfId="26" priority="42">
      <formula>kvartal &lt; 4</formula>
    </cfRule>
  </conditionalFormatting>
  <conditionalFormatting sqref="F78:G78">
    <cfRule type="expression" dxfId="25" priority="41">
      <formula>kvartal &lt; 4</formula>
    </cfRule>
  </conditionalFormatting>
  <conditionalFormatting sqref="F81:G81">
    <cfRule type="expression" dxfId="24" priority="40">
      <formula>kvartal &lt; 4</formula>
    </cfRule>
  </conditionalFormatting>
  <conditionalFormatting sqref="F88:G88">
    <cfRule type="expression" dxfId="23" priority="34">
      <formula>kvartal &lt; 4</formula>
    </cfRule>
  </conditionalFormatting>
  <conditionalFormatting sqref="F91">
    <cfRule type="expression" dxfId="22" priority="33">
      <formula>kvartal &lt; 4</formula>
    </cfRule>
  </conditionalFormatting>
  <conditionalFormatting sqref="G91">
    <cfRule type="expression" dxfId="21" priority="32">
      <formula>kvartal &lt; 4</formula>
    </cfRule>
  </conditionalFormatting>
  <conditionalFormatting sqref="F99">
    <cfRule type="expression" dxfId="20" priority="31">
      <formula>kvartal &lt; 4</formula>
    </cfRule>
  </conditionalFormatting>
  <conditionalFormatting sqref="G99">
    <cfRule type="expression" dxfId="19" priority="30">
      <formula>kvartal &lt; 4</formula>
    </cfRule>
  </conditionalFormatting>
  <conditionalFormatting sqref="G102">
    <cfRule type="expression" dxfId="18" priority="29">
      <formula>kvartal &lt; 4</formula>
    </cfRule>
  </conditionalFormatting>
  <conditionalFormatting sqref="F102">
    <cfRule type="expression" dxfId="17" priority="28">
      <formula>kvartal &lt; 4</formula>
    </cfRule>
  </conditionalFormatting>
  <conditionalFormatting sqref="J67:K71">
    <cfRule type="expression" dxfId="16" priority="27">
      <formula>kvartal &lt; 4</formula>
    </cfRule>
  </conditionalFormatting>
  <conditionalFormatting sqref="J72:K72">
    <cfRule type="expression" dxfId="15" priority="26">
      <formula>kvartal &lt; 4</formula>
    </cfRule>
  </conditionalFormatting>
  <conditionalFormatting sqref="J78:K83">
    <cfRule type="expression" dxfId="14" priority="25">
      <formula>kvartal &lt; 4</formula>
    </cfRule>
  </conditionalFormatting>
  <conditionalFormatting sqref="J88:K93">
    <cfRule type="expression" dxfId="13" priority="22">
      <formula>kvartal &lt; 4</formula>
    </cfRule>
  </conditionalFormatting>
  <conditionalFormatting sqref="J99:K104">
    <cfRule type="expression" dxfId="12" priority="21">
      <formula>kvartal &lt; 4</formula>
    </cfRule>
  </conditionalFormatting>
  <conditionalFormatting sqref="J113:K113">
    <cfRule type="expression" dxfId="11" priority="20">
      <formula>kvartal &lt; 4</formula>
    </cfRule>
  </conditionalFormatting>
  <conditionalFormatting sqref="J121:K121">
    <cfRule type="expression" dxfId="10" priority="19">
      <formula>kvartal &lt; 4</formula>
    </cfRule>
  </conditionalFormatting>
  <conditionalFormatting sqref="A23:A25">
    <cfRule type="expression" dxfId="9" priority="18">
      <formula>kvartal &lt; 4</formula>
    </cfRule>
  </conditionalFormatting>
  <conditionalFormatting sqref="A29:A31">
    <cfRule type="expression" dxfId="8" priority="16">
      <formula>kvartal &lt; 4</formula>
    </cfRule>
  </conditionalFormatting>
  <conditionalFormatting sqref="A48:A50">
    <cfRule type="expression" dxfId="7" priority="15">
      <formula>kvartal &lt; 4</formula>
    </cfRule>
  </conditionalFormatting>
  <conditionalFormatting sqref="A67:A72">
    <cfRule type="expression" dxfId="6" priority="13">
      <formula>kvartal &lt; 4</formula>
    </cfRule>
  </conditionalFormatting>
  <conditionalFormatting sqref="A113">
    <cfRule type="expression" dxfId="5" priority="7">
      <formula>kvartal &lt; 4</formula>
    </cfRule>
  </conditionalFormatting>
  <conditionalFormatting sqref="A121">
    <cfRule type="expression" dxfId="4" priority="6">
      <formula>kvartal &lt; 4</formula>
    </cfRule>
  </conditionalFormatting>
  <conditionalFormatting sqref="A26">
    <cfRule type="expression" dxfId="3" priority="5">
      <formula>kvartal &lt; 4</formula>
    </cfRule>
  </conditionalFormatting>
  <conditionalFormatting sqref="A78:A83">
    <cfRule type="expression" dxfId="2" priority="3">
      <formula>kvartal &lt; 4</formula>
    </cfRule>
  </conditionalFormatting>
  <conditionalFormatting sqref="A88:A93">
    <cfRule type="expression" dxfId="1" priority="2">
      <formula>kvartal &lt; 4</formula>
    </cfRule>
  </conditionalFormatting>
  <conditionalFormatting sqref="A99:A104">
    <cfRule type="expression" dxfId="0" priority="1">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A1:AW62"/>
  <sheetViews>
    <sheetView showGridLines="0" zoomScale="60" zoomScaleNormal="60" workbookViewId="0">
      <pane xSplit="1" ySplit="8" topLeftCell="B9" activePane="bottomRight" state="frozen"/>
      <selection activeCell="H38" sqref="H38"/>
      <selection pane="topRight" activeCell="H38" sqref="H38"/>
      <selection pane="bottomLeft" activeCell="H38" sqref="H38"/>
      <selection pane="bottomRight" activeCell="A4" sqref="A4"/>
    </sheetView>
  </sheetViews>
  <sheetFormatPr baseColWidth="10" defaultColWidth="11.42578125" defaultRowHeight="12.75" x14ac:dyDescent="0.2"/>
  <cols>
    <col min="1" max="1" width="90" style="440" customWidth="1"/>
    <col min="2" max="46" width="11.7109375" style="440" customWidth="1"/>
    <col min="47" max="16384" width="11.42578125" style="440"/>
  </cols>
  <sheetData>
    <row r="1" spans="1:49" ht="20.25" x14ac:dyDescent="0.3">
      <c r="A1" s="437" t="s">
        <v>283</v>
      </c>
      <c r="B1" s="438" t="s">
        <v>53</v>
      </c>
      <c r="C1" s="439"/>
      <c r="D1" s="439"/>
      <c r="E1" s="439"/>
      <c r="F1" s="439"/>
      <c r="G1" s="439"/>
      <c r="H1" s="439"/>
      <c r="I1" s="439"/>
      <c r="J1" s="439"/>
    </row>
    <row r="2" spans="1:49" ht="20.25" x14ac:dyDescent="0.3">
      <c r="A2" s="437" t="s">
        <v>254</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row>
    <row r="3" spans="1:49" ht="18.75" x14ac:dyDescent="0.3">
      <c r="A3" s="528" t="s">
        <v>284</v>
      </c>
      <c r="B3" s="529"/>
      <c r="C3" s="529"/>
      <c r="D3" s="529"/>
      <c r="E3" s="529"/>
      <c r="F3" s="529"/>
      <c r="G3" s="529"/>
      <c r="H3" s="529"/>
      <c r="I3" s="529"/>
      <c r="J3" s="52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8"/>
      <c r="AS3" s="479"/>
      <c r="AT3" s="479"/>
    </row>
    <row r="4" spans="1:49" ht="18.75" customHeight="1" x14ac:dyDescent="0.25">
      <c r="A4" s="445" t="s">
        <v>153</v>
      </c>
      <c r="B4" s="530"/>
      <c r="C4" s="530"/>
      <c r="D4" s="531"/>
      <c r="E4" s="532"/>
      <c r="F4" s="530"/>
      <c r="G4" s="531"/>
      <c r="H4" s="532"/>
      <c r="I4" s="530"/>
      <c r="J4" s="531"/>
      <c r="K4" s="449"/>
      <c r="L4" s="449"/>
      <c r="M4" s="449"/>
      <c r="N4" s="450"/>
      <c r="O4" s="449"/>
      <c r="P4" s="451"/>
      <c r="Q4" s="450"/>
      <c r="R4" s="449"/>
      <c r="S4" s="451"/>
      <c r="T4" s="450"/>
      <c r="U4" s="449"/>
      <c r="V4" s="451"/>
      <c r="W4" s="450"/>
      <c r="X4" s="449"/>
      <c r="Y4" s="451"/>
      <c r="Z4" s="450"/>
      <c r="AA4" s="449"/>
      <c r="AB4" s="451"/>
      <c r="AC4" s="450"/>
      <c r="AD4" s="449"/>
      <c r="AE4" s="451"/>
      <c r="AF4" s="450"/>
      <c r="AG4" s="449"/>
      <c r="AH4" s="451"/>
      <c r="AI4" s="450"/>
      <c r="AJ4" s="449"/>
      <c r="AK4" s="451"/>
      <c r="AL4" s="450"/>
      <c r="AM4" s="449"/>
      <c r="AN4" s="451"/>
      <c r="AO4" s="533"/>
      <c r="AP4" s="534"/>
      <c r="AQ4" s="535"/>
      <c r="AR4" s="450"/>
      <c r="AS4" s="449"/>
      <c r="AT4" s="536"/>
    </row>
    <row r="5" spans="1:49" ht="18.75" customHeight="1" x14ac:dyDescent="0.3">
      <c r="A5" s="454" t="s">
        <v>112</v>
      </c>
      <c r="B5" s="697" t="s">
        <v>169</v>
      </c>
      <c r="C5" s="698"/>
      <c r="D5" s="699"/>
      <c r="E5" s="697" t="s">
        <v>170</v>
      </c>
      <c r="F5" s="698"/>
      <c r="G5" s="699"/>
      <c r="H5" s="697" t="s">
        <v>171</v>
      </c>
      <c r="I5" s="698"/>
      <c r="J5" s="699"/>
      <c r="K5" s="697" t="s">
        <v>172</v>
      </c>
      <c r="L5" s="698"/>
      <c r="M5" s="699"/>
      <c r="N5" s="697" t="s">
        <v>173</v>
      </c>
      <c r="O5" s="698"/>
      <c r="P5" s="699"/>
      <c r="Q5" s="697"/>
      <c r="R5" s="698"/>
      <c r="S5" s="699"/>
      <c r="T5" s="697" t="s">
        <v>65</v>
      </c>
      <c r="U5" s="698"/>
      <c r="V5" s="699"/>
      <c r="W5" s="455"/>
      <c r="X5" s="456"/>
      <c r="Y5" s="457"/>
      <c r="Z5" s="697" t="s">
        <v>174</v>
      </c>
      <c r="AA5" s="698"/>
      <c r="AB5" s="699"/>
      <c r="AC5" s="455"/>
      <c r="AD5" s="456"/>
      <c r="AE5" s="457"/>
      <c r="AF5" s="697" t="s">
        <v>77</v>
      </c>
      <c r="AG5" s="698"/>
      <c r="AH5" s="699"/>
      <c r="AI5" s="697"/>
      <c r="AJ5" s="698"/>
      <c r="AK5" s="699"/>
      <c r="AL5" s="697" t="s">
        <v>78</v>
      </c>
      <c r="AM5" s="698"/>
      <c r="AN5" s="699"/>
      <c r="AO5" s="700" t="s">
        <v>2</v>
      </c>
      <c r="AP5" s="701"/>
      <c r="AQ5" s="702"/>
      <c r="AR5" s="697" t="s">
        <v>285</v>
      </c>
      <c r="AS5" s="698"/>
      <c r="AT5" s="699"/>
    </row>
    <row r="6" spans="1:49" ht="21" customHeight="1" x14ac:dyDescent="0.3">
      <c r="A6" s="460"/>
      <c r="B6" s="691" t="s">
        <v>175</v>
      </c>
      <c r="C6" s="692"/>
      <c r="D6" s="693"/>
      <c r="E6" s="691" t="s">
        <v>176</v>
      </c>
      <c r="F6" s="692"/>
      <c r="G6" s="693"/>
      <c r="H6" s="691" t="s">
        <v>176</v>
      </c>
      <c r="I6" s="692"/>
      <c r="J6" s="693"/>
      <c r="K6" s="691" t="s">
        <v>177</v>
      </c>
      <c r="L6" s="692"/>
      <c r="M6" s="693"/>
      <c r="N6" s="691" t="s">
        <v>98</v>
      </c>
      <c r="O6" s="692"/>
      <c r="P6" s="693"/>
      <c r="Q6" s="691" t="s">
        <v>65</v>
      </c>
      <c r="R6" s="692"/>
      <c r="S6" s="693"/>
      <c r="T6" s="691" t="s">
        <v>178</v>
      </c>
      <c r="U6" s="692"/>
      <c r="V6" s="693"/>
      <c r="W6" s="691" t="s">
        <v>70</v>
      </c>
      <c r="X6" s="692"/>
      <c r="Y6" s="693"/>
      <c r="Z6" s="691" t="s">
        <v>175</v>
      </c>
      <c r="AA6" s="692"/>
      <c r="AB6" s="693"/>
      <c r="AC6" s="691" t="s">
        <v>76</v>
      </c>
      <c r="AD6" s="692"/>
      <c r="AE6" s="693"/>
      <c r="AF6" s="691" t="s">
        <v>179</v>
      </c>
      <c r="AG6" s="692"/>
      <c r="AH6" s="693"/>
      <c r="AI6" s="691" t="s">
        <v>72</v>
      </c>
      <c r="AJ6" s="692"/>
      <c r="AK6" s="693"/>
      <c r="AL6" s="691" t="s">
        <v>176</v>
      </c>
      <c r="AM6" s="692"/>
      <c r="AN6" s="693"/>
      <c r="AO6" s="694" t="s">
        <v>286</v>
      </c>
      <c r="AP6" s="695"/>
      <c r="AQ6" s="696"/>
      <c r="AR6" s="691" t="s">
        <v>287</v>
      </c>
      <c r="AS6" s="692"/>
      <c r="AT6" s="693"/>
    </row>
    <row r="7" spans="1:49" ht="18.75" customHeight="1" x14ac:dyDescent="0.3">
      <c r="A7" s="460"/>
      <c r="B7" s="460"/>
      <c r="C7" s="460"/>
      <c r="D7" s="462" t="s">
        <v>87</v>
      </c>
      <c r="E7" s="460"/>
      <c r="F7" s="460"/>
      <c r="G7" s="462" t="s">
        <v>87</v>
      </c>
      <c r="H7" s="460"/>
      <c r="I7" s="460"/>
      <c r="J7" s="462" t="s">
        <v>87</v>
      </c>
      <c r="K7" s="460"/>
      <c r="L7" s="460"/>
      <c r="M7" s="462" t="s">
        <v>87</v>
      </c>
      <c r="N7" s="460"/>
      <c r="O7" s="460"/>
      <c r="P7" s="462" t="s">
        <v>87</v>
      </c>
      <c r="Q7" s="460"/>
      <c r="R7" s="460"/>
      <c r="S7" s="462" t="s">
        <v>87</v>
      </c>
      <c r="T7" s="460"/>
      <c r="U7" s="460"/>
      <c r="V7" s="462" t="s">
        <v>87</v>
      </c>
      <c r="W7" s="460"/>
      <c r="X7" s="460"/>
      <c r="Y7" s="462" t="s">
        <v>87</v>
      </c>
      <c r="Z7" s="460"/>
      <c r="AA7" s="460"/>
      <c r="AB7" s="462" t="s">
        <v>87</v>
      </c>
      <c r="AC7" s="460"/>
      <c r="AD7" s="460"/>
      <c r="AE7" s="462" t="s">
        <v>87</v>
      </c>
      <c r="AF7" s="460"/>
      <c r="AG7" s="460"/>
      <c r="AH7" s="462" t="s">
        <v>87</v>
      </c>
      <c r="AI7" s="460"/>
      <c r="AJ7" s="460"/>
      <c r="AK7" s="462" t="s">
        <v>87</v>
      </c>
      <c r="AL7" s="460"/>
      <c r="AM7" s="460"/>
      <c r="AN7" s="462" t="s">
        <v>87</v>
      </c>
      <c r="AO7" s="460"/>
      <c r="AP7" s="460"/>
      <c r="AQ7" s="462" t="s">
        <v>87</v>
      </c>
      <c r="AR7" s="460"/>
      <c r="AS7" s="460"/>
      <c r="AT7" s="462" t="s">
        <v>87</v>
      </c>
    </row>
    <row r="8" spans="1:49" ht="18.75" customHeight="1" x14ac:dyDescent="0.25">
      <c r="A8" s="537" t="s">
        <v>288</v>
      </c>
      <c r="B8" s="464">
        <v>2016</v>
      </c>
      <c r="C8" s="464">
        <v>2017</v>
      </c>
      <c r="D8" s="465" t="s">
        <v>89</v>
      </c>
      <c r="E8" s="464">
        <v>2016</v>
      </c>
      <c r="F8" s="464">
        <v>2017</v>
      </c>
      <c r="G8" s="465" t="s">
        <v>89</v>
      </c>
      <c r="H8" s="464">
        <v>2016</v>
      </c>
      <c r="I8" s="464">
        <v>2017</v>
      </c>
      <c r="J8" s="465" t="s">
        <v>89</v>
      </c>
      <c r="K8" s="464">
        <v>2016</v>
      </c>
      <c r="L8" s="464">
        <v>2017</v>
      </c>
      <c r="M8" s="465" t="s">
        <v>89</v>
      </c>
      <c r="N8" s="464">
        <v>2016</v>
      </c>
      <c r="O8" s="464">
        <v>2017</v>
      </c>
      <c r="P8" s="465" t="s">
        <v>89</v>
      </c>
      <c r="Q8" s="464">
        <v>2016</v>
      </c>
      <c r="R8" s="464">
        <v>2017</v>
      </c>
      <c r="S8" s="465" t="s">
        <v>89</v>
      </c>
      <c r="T8" s="464">
        <v>2016</v>
      </c>
      <c r="U8" s="464">
        <v>2017</v>
      </c>
      <c r="V8" s="465" t="s">
        <v>89</v>
      </c>
      <c r="W8" s="464">
        <v>2016</v>
      </c>
      <c r="X8" s="464">
        <v>2017</v>
      </c>
      <c r="Y8" s="465" t="s">
        <v>89</v>
      </c>
      <c r="Z8" s="464">
        <v>2016</v>
      </c>
      <c r="AA8" s="464">
        <v>2017</v>
      </c>
      <c r="AB8" s="465" t="s">
        <v>89</v>
      </c>
      <c r="AC8" s="464">
        <v>2016</v>
      </c>
      <c r="AD8" s="464">
        <v>2017</v>
      </c>
      <c r="AE8" s="465" t="s">
        <v>89</v>
      </c>
      <c r="AF8" s="464">
        <v>2016</v>
      </c>
      <c r="AG8" s="464">
        <v>2017</v>
      </c>
      <c r="AH8" s="465" t="s">
        <v>89</v>
      </c>
      <c r="AI8" s="464">
        <v>2016</v>
      </c>
      <c r="AJ8" s="464">
        <v>2017</v>
      </c>
      <c r="AK8" s="465" t="s">
        <v>89</v>
      </c>
      <c r="AL8" s="464">
        <v>2016</v>
      </c>
      <c r="AM8" s="464">
        <v>2017</v>
      </c>
      <c r="AN8" s="465" t="s">
        <v>89</v>
      </c>
      <c r="AO8" s="464">
        <v>2016</v>
      </c>
      <c r="AP8" s="464">
        <v>2017</v>
      </c>
      <c r="AQ8" s="465" t="s">
        <v>89</v>
      </c>
      <c r="AR8" s="464">
        <v>2016</v>
      </c>
      <c r="AS8" s="464">
        <v>2017</v>
      </c>
      <c r="AT8" s="465" t="s">
        <v>89</v>
      </c>
      <c r="AU8" s="464"/>
      <c r="AV8" s="464"/>
      <c r="AW8" s="465"/>
    </row>
    <row r="9" spans="1:49" ht="18.75" customHeight="1" x14ac:dyDescent="0.3">
      <c r="A9" s="460" t="s">
        <v>289</v>
      </c>
      <c r="B9" s="538"/>
      <c r="C9" s="539"/>
      <c r="D9" s="540"/>
      <c r="E9" s="538"/>
      <c r="F9" s="539"/>
      <c r="G9" s="540"/>
      <c r="H9" s="538"/>
      <c r="I9" s="539"/>
      <c r="J9" s="540"/>
      <c r="K9" s="538"/>
      <c r="L9" s="539"/>
      <c r="M9" s="539"/>
      <c r="N9" s="541"/>
      <c r="O9" s="542"/>
      <c r="P9" s="540"/>
      <c r="Q9" s="543"/>
      <c r="R9" s="540"/>
      <c r="S9" s="540"/>
      <c r="T9" s="538"/>
      <c r="U9" s="539"/>
      <c r="V9" s="540"/>
      <c r="W9" s="538"/>
      <c r="X9" s="539"/>
      <c r="Y9" s="540"/>
      <c r="Z9" s="543"/>
      <c r="AA9" s="540"/>
      <c r="AB9" s="540"/>
      <c r="AC9" s="538"/>
      <c r="AD9" s="539"/>
      <c r="AE9" s="540"/>
      <c r="AF9" s="543"/>
      <c r="AG9" s="540"/>
      <c r="AH9" s="540"/>
      <c r="AI9" s="538"/>
      <c r="AJ9" s="539"/>
      <c r="AK9" s="540"/>
      <c r="AL9" s="538"/>
      <c r="AM9" s="539"/>
      <c r="AN9" s="540"/>
      <c r="AO9" s="543"/>
      <c r="AP9" s="540"/>
      <c r="AQ9" s="540"/>
      <c r="AR9" s="544"/>
      <c r="AS9" s="545"/>
      <c r="AT9" s="545"/>
    </row>
    <row r="10" spans="1:49" s="479" customFormat="1" ht="18.75" customHeight="1" x14ac:dyDescent="0.3">
      <c r="A10" s="492" t="s">
        <v>290</v>
      </c>
      <c r="B10" s="471"/>
      <c r="C10" s="472"/>
      <c r="D10" s="321"/>
      <c r="E10" s="471"/>
      <c r="F10" s="472"/>
      <c r="G10" s="321"/>
      <c r="H10" s="471"/>
      <c r="I10" s="472"/>
      <c r="J10" s="321"/>
      <c r="K10" s="471"/>
      <c r="L10" s="472"/>
      <c r="M10" s="472"/>
      <c r="N10" s="546"/>
      <c r="O10" s="547"/>
      <c r="P10" s="321"/>
      <c r="Q10" s="511"/>
      <c r="R10" s="321"/>
      <c r="S10" s="321"/>
      <c r="T10" s="471"/>
      <c r="U10" s="472"/>
      <c r="V10" s="321"/>
      <c r="W10" s="471"/>
      <c r="X10" s="472"/>
      <c r="Y10" s="321"/>
      <c r="Z10" s="511"/>
      <c r="AA10" s="321"/>
      <c r="AB10" s="321"/>
      <c r="AC10" s="471"/>
      <c r="AD10" s="472"/>
      <c r="AE10" s="321"/>
      <c r="AF10" s="511"/>
      <c r="AG10" s="321"/>
      <c r="AH10" s="321"/>
      <c r="AI10" s="471"/>
      <c r="AJ10" s="472"/>
      <c r="AK10" s="321"/>
      <c r="AL10" s="471"/>
      <c r="AM10" s="472"/>
      <c r="AN10" s="321"/>
      <c r="AO10" s="511"/>
      <c r="AP10" s="321"/>
      <c r="AQ10" s="321"/>
      <c r="AR10" s="548"/>
      <c r="AS10" s="549"/>
      <c r="AT10" s="549"/>
    </row>
    <row r="11" spans="1:49" s="479" customFormat="1" ht="18.75" customHeight="1" x14ac:dyDescent="0.3">
      <c r="A11" s="492" t="s">
        <v>291</v>
      </c>
      <c r="B11" s="511">
        <v>528.51699999999994</v>
      </c>
      <c r="C11" s="321">
        <v>582.64800000000002</v>
      </c>
      <c r="D11" s="321">
        <f t="shared" ref="D11:D16" si="0">IF(B11=0, "    ---- ", IF(ABS(ROUND(100/B11*C11-100,1))&lt;999,ROUND(100/B11*C11-100,1),IF(ROUND(100/B11*C11-100,1)&gt;999,999,-999)))</f>
        <v>10.199999999999999</v>
      </c>
      <c r="E11" s="511">
        <v>5583.7</v>
      </c>
      <c r="F11" s="321">
        <v>4427.3980000000001</v>
      </c>
      <c r="G11" s="321">
        <f t="shared" ref="G11:G17" si="1">IF(E11=0, "    ---- ", IF(ABS(ROUND(100/E11*F11-100,1))&lt;999,ROUND(100/E11*F11-100,1),IF(ROUND(100/E11*F11-100,1)&gt;999,999,-999)))</f>
        <v>-20.7</v>
      </c>
      <c r="H11" s="511">
        <v>538.29100000000005</v>
      </c>
      <c r="I11" s="321">
        <v>593.779</v>
      </c>
      <c r="J11" s="321">
        <f t="shared" ref="J11:J17" si="2">IF(H11=0, "    ---- ", IF(ABS(ROUND(100/H11*I11-100,1))&lt;999,ROUND(100/H11*I11-100,1),IF(ROUND(100/H11*I11-100,1)&gt;999,999,-999)))</f>
        <v>10.3</v>
      </c>
      <c r="K11" s="511">
        <v>607.23599999999999</v>
      </c>
      <c r="L11" s="321">
        <v>757.97199999999998</v>
      </c>
      <c r="M11" s="321">
        <f t="shared" ref="M11:M17" si="3">IF(K11=0, "    ---- ", IF(ABS(ROUND(100/K11*L11-100,1))&lt;999,ROUND(100/K11*L11-100,1),IF(ROUND(100/K11*L11-100,1)&gt;999,999,-999)))</f>
        <v>24.8</v>
      </c>
      <c r="N11" s="511">
        <v>11</v>
      </c>
      <c r="O11" s="321">
        <v>11</v>
      </c>
      <c r="P11" s="321">
        <f>IF(N11=0, "    ---- ", IF(ABS(ROUND(100/N11*O11-100,1))&lt;999,ROUND(100/N11*O11-100,1),IF(ROUND(100/N11*O11-100,1)&gt;999,999,-999)))</f>
        <v>0</v>
      </c>
      <c r="Q11" s="511">
        <v>5717.8378402600001</v>
      </c>
      <c r="R11" s="321">
        <v>6305.9265981199997</v>
      </c>
      <c r="S11" s="321">
        <f t="shared" ref="S11:S17" si="4">IF(Q11=0, "    ---- ", IF(ABS(ROUND(100/Q11*R11-100,1))&lt;999,ROUND(100/Q11*R11-100,1),IF(ROUND(100/Q11*R11-100,1)&gt;999,999,-999)))</f>
        <v>10.3</v>
      </c>
      <c r="T11" s="511">
        <v>93.2</v>
      </c>
      <c r="U11" s="321">
        <v>110.9</v>
      </c>
      <c r="V11" s="321">
        <f t="shared" ref="V11:V30" si="5">IF(T11=0, "    ---- ", IF(ABS(ROUND(100/T11*U11-100,1))&lt;999,ROUND(100/T11*U11-100,1),IF(ROUND(100/T11*U11-100,1)&gt;999,999,-999)))</f>
        <v>19</v>
      </c>
      <c r="W11" s="511">
        <v>3406.5</v>
      </c>
      <c r="X11" s="321">
        <v>3217.1</v>
      </c>
      <c r="Y11" s="321">
        <f t="shared" ref="Y11:Y17" si="6">IF(W11=0, "    ---- ", IF(ABS(ROUND(100/W11*X11-100,1))&lt;999,ROUND(100/W11*X11-100,1),IF(ROUND(100/W11*X11-100,1)&gt;999,999,-999)))</f>
        <v>-5.6</v>
      </c>
      <c r="Z11" s="511">
        <v>621</v>
      </c>
      <c r="AA11" s="321">
        <v>806</v>
      </c>
      <c r="AB11" s="321">
        <f t="shared" ref="AB11:AB17" si="7">IF(Z11=0, "    ---- ", IF(ABS(ROUND(100/Z11*AA11-100,1))&lt;999,ROUND(100/Z11*AA11-100,1),IF(ROUND(100/Z11*AA11-100,1)&gt;999,999,-999)))</f>
        <v>29.8</v>
      </c>
      <c r="AC11" s="511">
        <v>36</v>
      </c>
      <c r="AD11" s="321">
        <v>34</v>
      </c>
      <c r="AE11" s="321">
        <f t="shared" ref="AE11:AE16" si="8">IF(AC11=0, "    ---- ", IF(ABS(ROUND(100/AC11*AD11-100,1))&lt;999,ROUND(100/AC11*AD11-100,1),IF(ROUND(100/AC11*AD11-100,1)&gt;999,999,-999)))</f>
        <v>-5.6</v>
      </c>
      <c r="AF11" s="511"/>
      <c r="AG11" s="321"/>
      <c r="AH11" s="321"/>
      <c r="AI11" s="511">
        <v>1335.2841463</v>
      </c>
      <c r="AJ11" s="321">
        <v>1560.6338361099997</v>
      </c>
      <c r="AK11" s="321">
        <f t="shared" ref="AK11:AK17" si="9">IF(AI11=0, "    ---- ", IF(ABS(ROUND(100/AI11*AJ11-100,1))&lt;999,ROUND(100/AI11*AJ11-100,1),IF(ROUND(100/AI11*AJ11-100,1)&gt;999,999,-999)))</f>
        <v>16.899999999999999</v>
      </c>
      <c r="AL11" s="511">
        <v>5779</v>
      </c>
      <c r="AM11" s="321">
        <v>5058</v>
      </c>
      <c r="AN11" s="321">
        <f t="shared" ref="AN11:AN17" si="10">IF(AL11=0, "    ---- ", IF(ABS(ROUND(100/AL11*AM11-100,1))&lt;999,ROUND(100/AL11*AM11-100,1),IF(ROUND(100/AL11*AM11-100,1)&gt;999,999,-999)))</f>
        <v>-12.5</v>
      </c>
      <c r="AO11" s="511">
        <f>B11+E11+H11+K11+Q11+T11+W11+Z11+AF11+AI11+AL11</f>
        <v>24210.565986560003</v>
      </c>
      <c r="AP11" s="321">
        <f>C11+F11+I11+L11+R11+U11+X11+AA11+AG11+AJ11+AM11</f>
        <v>23420.357434229998</v>
      </c>
      <c r="AQ11" s="321">
        <f t="shared" ref="AQ11:AQ45" si="11">IF(AO11=0, "    ---- ", IF(ABS(ROUND(100/AO11*AP11-100,1))&lt;999,ROUND(100/AO11*AP11-100,1),IF(ROUND(100/AO11*AP11-100,1)&gt;999,999,-999)))</f>
        <v>-3.3</v>
      </c>
      <c r="AR11" s="493">
        <f>+B11+E11+H11+K11+N11+Q11+T11+W11+Z11+AC11+AF11+AI11+AL11</f>
        <v>24257.565986560003</v>
      </c>
      <c r="AS11" s="321">
        <f>+C11+F11+I11+L11+O11+R11+U11+X11+AA11+AD11+AG11+AJ11+AM11</f>
        <v>23465.357434229998</v>
      </c>
      <c r="AT11" s="321">
        <f t="shared" ref="AT11:AT17" si="12">IF(AR11=0, "    ---- ", IF(ABS(ROUND(100/AR11*AS11-100,1))&lt;999,ROUND(100/AR11*AS11-100,1),IF(ROUND(100/AR11*AS11-100,1)&gt;999,999,-999)))</f>
        <v>-3.3</v>
      </c>
    </row>
    <row r="12" spans="1:49" s="479" customFormat="1" ht="18.75" customHeight="1" x14ac:dyDescent="0.3">
      <c r="A12" s="492" t="s">
        <v>292</v>
      </c>
      <c r="B12" s="511">
        <v>-21.411999999999999</v>
      </c>
      <c r="C12" s="321">
        <v>-23.620999999999999</v>
      </c>
      <c r="D12" s="321">
        <f>IF(B12=0, "    ---- ", IF(ABS(ROUND(100/B12*C12-100,1))&lt;999,ROUND(100/B12*C12-100,1),IF(ROUND(100/B12*C12-100,1)&gt;999,999,-999)))</f>
        <v>10.3</v>
      </c>
      <c r="E12" s="511">
        <v>-133.43600000000001</v>
      </c>
      <c r="F12" s="321">
        <v>-134.55000000000001</v>
      </c>
      <c r="G12" s="321">
        <f t="shared" si="1"/>
        <v>0.8</v>
      </c>
      <c r="H12" s="511">
        <v>-12.339</v>
      </c>
      <c r="I12" s="321">
        <v>-13.939</v>
      </c>
      <c r="J12" s="321">
        <f t="shared" si="2"/>
        <v>13</v>
      </c>
      <c r="K12" s="511">
        <v>-5.4569999999999999</v>
      </c>
      <c r="L12" s="321">
        <v>-6.8760000000000003</v>
      </c>
      <c r="M12" s="321">
        <f t="shared" si="3"/>
        <v>26</v>
      </c>
      <c r="N12" s="511"/>
      <c r="O12" s="321"/>
      <c r="P12" s="321"/>
      <c r="Q12" s="511"/>
      <c r="R12" s="321"/>
      <c r="S12" s="321"/>
      <c r="T12" s="511"/>
      <c r="U12" s="321"/>
      <c r="V12" s="321"/>
      <c r="W12" s="511">
        <v>-24</v>
      </c>
      <c r="X12" s="321">
        <v>-23.8</v>
      </c>
      <c r="Y12" s="321">
        <f t="shared" si="6"/>
        <v>-0.8</v>
      </c>
      <c r="Z12" s="511"/>
      <c r="AA12" s="321"/>
      <c r="AB12" s="321"/>
      <c r="AC12" s="511"/>
      <c r="AD12" s="321"/>
      <c r="AE12" s="321"/>
      <c r="AF12" s="511"/>
      <c r="AG12" s="321"/>
      <c r="AH12" s="321"/>
      <c r="AI12" s="511">
        <v>-52.722000000000001</v>
      </c>
      <c r="AJ12" s="321">
        <v>-55.12</v>
      </c>
      <c r="AK12" s="321">
        <f t="shared" si="9"/>
        <v>4.5</v>
      </c>
      <c r="AL12" s="511">
        <v>-5</v>
      </c>
      <c r="AM12" s="321">
        <v>-6</v>
      </c>
      <c r="AN12" s="321">
        <f t="shared" si="10"/>
        <v>20</v>
      </c>
      <c r="AO12" s="511">
        <f>B12+E12+H12+K12+Q12+T12+W12+Z12+AF12+AI12+AL12</f>
        <v>-254.36600000000001</v>
      </c>
      <c r="AP12" s="321">
        <f>C12+F12+I12+L12+R12+U12+X12+AA12+AG12+AJ12+AM12</f>
        <v>-263.90600000000001</v>
      </c>
      <c r="AQ12" s="321">
        <f t="shared" si="11"/>
        <v>3.8</v>
      </c>
      <c r="AR12" s="493">
        <f t="shared" ref="AR12:AS27" si="13">+B12+E12+H12+K12+N12+Q12+T12+W12+Z12+AC12+AF12+AI12+AL12</f>
        <v>-254.36600000000001</v>
      </c>
      <c r="AS12" s="321">
        <f t="shared" si="13"/>
        <v>-263.90600000000001</v>
      </c>
      <c r="AT12" s="321">
        <f t="shared" si="12"/>
        <v>3.8</v>
      </c>
    </row>
    <row r="13" spans="1:49" s="479" customFormat="1" ht="18.75" customHeight="1" x14ac:dyDescent="0.3">
      <c r="A13" s="492" t="s">
        <v>293</v>
      </c>
      <c r="B13" s="511">
        <v>223.28399999999999</v>
      </c>
      <c r="C13" s="321">
        <v>341.14100000000002</v>
      </c>
      <c r="D13" s="321">
        <f t="shared" si="0"/>
        <v>52.8</v>
      </c>
      <c r="E13" s="511">
        <v>801.47400000000005</v>
      </c>
      <c r="F13" s="321">
        <v>2080.2719999999999</v>
      </c>
      <c r="G13" s="321">
        <f t="shared" si="1"/>
        <v>159.6</v>
      </c>
      <c r="H13" s="511">
        <v>18.36</v>
      </c>
      <c r="I13" s="321">
        <v>28.914999999999999</v>
      </c>
      <c r="J13" s="321">
        <f t="shared" si="2"/>
        <v>57.5</v>
      </c>
      <c r="K13" s="511">
        <v>208.31399999999999</v>
      </c>
      <c r="L13" s="321">
        <v>952.64099999999996</v>
      </c>
      <c r="M13" s="321">
        <f t="shared" si="3"/>
        <v>357.3</v>
      </c>
      <c r="N13" s="511"/>
      <c r="O13" s="321"/>
      <c r="P13" s="321"/>
      <c r="Q13" s="511">
        <v>1837.6800775300001</v>
      </c>
      <c r="R13" s="321">
        <v>176.64058</v>
      </c>
      <c r="S13" s="321">
        <f t="shared" si="4"/>
        <v>-90.4</v>
      </c>
      <c r="T13" s="511">
        <v>40.9</v>
      </c>
      <c r="U13" s="321">
        <v>209.8</v>
      </c>
      <c r="V13" s="321">
        <f t="shared" si="5"/>
        <v>413</v>
      </c>
      <c r="W13" s="511">
        <v>403</v>
      </c>
      <c r="X13" s="321">
        <v>437.2</v>
      </c>
      <c r="Y13" s="321">
        <f t="shared" si="6"/>
        <v>8.5</v>
      </c>
      <c r="Z13" s="511"/>
      <c r="AA13" s="321"/>
      <c r="AB13" s="321"/>
      <c r="AC13" s="511">
        <v>20</v>
      </c>
      <c r="AD13" s="321">
        <v>25</v>
      </c>
      <c r="AE13" s="321">
        <f t="shared" si="8"/>
        <v>25</v>
      </c>
      <c r="AF13" s="511">
        <v>0.18070565</v>
      </c>
      <c r="AG13" s="321"/>
      <c r="AH13" s="321">
        <f t="shared" ref="AH13:AH45" si="14">IF(AF13=0, "    ---- ", IF(ABS(ROUND(100/AF13*AG13-100,1))&lt;999,ROUND(100/AF13*AG13-100,1),IF(ROUND(100/AF13*AG13-100,1)&gt;999,999,-999)))</f>
        <v>-100</v>
      </c>
      <c r="AI13" s="511">
        <v>576.24358391999999</v>
      </c>
      <c r="AJ13" s="321">
        <v>582.23849558000006</v>
      </c>
      <c r="AK13" s="321">
        <f t="shared" si="9"/>
        <v>1</v>
      </c>
      <c r="AL13" s="511">
        <v>293</v>
      </c>
      <c r="AM13" s="321">
        <v>327</v>
      </c>
      <c r="AN13" s="321">
        <f t="shared" si="10"/>
        <v>11.6</v>
      </c>
      <c r="AO13" s="511">
        <f t="shared" ref="AO13:AP45" si="15">B13+E13+H13+K13+Q13+T13+W13+Z13+AF13+AI13+AL13</f>
        <v>4402.4363671000001</v>
      </c>
      <c r="AP13" s="321">
        <f t="shared" si="15"/>
        <v>5135.8480755800001</v>
      </c>
      <c r="AQ13" s="321">
        <f t="shared" si="11"/>
        <v>16.7</v>
      </c>
      <c r="AR13" s="493">
        <f>+B13+E13+H13+K13+N13+Q13+T13+W13+Z13+AC13+AF13+AI13+AL13</f>
        <v>4422.4363671000001</v>
      </c>
      <c r="AS13" s="321">
        <f>+C13+F13+I13+L13+O13+R13+U13+X13+AA13+AD13+AG13+AJ13+AM13</f>
        <v>5160.8480755800001</v>
      </c>
      <c r="AT13" s="321">
        <f t="shared" si="12"/>
        <v>16.7</v>
      </c>
    </row>
    <row r="14" spans="1:49" s="479" customFormat="1" ht="18.75" customHeight="1" x14ac:dyDescent="0.3">
      <c r="A14" s="492" t="s">
        <v>294</v>
      </c>
      <c r="B14" s="471">
        <v>730.3889999999999</v>
      </c>
      <c r="C14" s="472">
        <v>900.16800000000012</v>
      </c>
      <c r="D14" s="321">
        <f t="shared" si="0"/>
        <v>23.2</v>
      </c>
      <c r="E14" s="471">
        <v>6251.7380000000003</v>
      </c>
      <c r="F14" s="472">
        <v>6373.12</v>
      </c>
      <c r="G14" s="321">
        <f t="shared" si="1"/>
        <v>1.9</v>
      </c>
      <c r="H14" s="471">
        <v>544.31200000000001</v>
      </c>
      <c r="I14" s="472">
        <v>608.755</v>
      </c>
      <c r="J14" s="321">
        <f t="shared" si="2"/>
        <v>11.8</v>
      </c>
      <c r="K14" s="471">
        <v>810.09299999999996</v>
      </c>
      <c r="L14" s="472">
        <v>1703.7370000000001</v>
      </c>
      <c r="M14" s="321">
        <f t="shared" si="3"/>
        <v>110.3</v>
      </c>
      <c r="N14" s="471">
        <v>11</v>
      </c>
      <c r="O14" s="472">
        <v>11</v>
      </c>
      <c r="P14" s="321">
        <f>IF(N14=0, "    ---- ", IF(ABS(ROUND(100/N14*O14-100,1))&lt;999,ROUND(100/N14*O14-100,1),IF(ROUND(100/N14*O14-100,1)&gt;999,999,-999)))</f>
        <v>0</v>
      </c>
      <c r="Q14" s="471">
        <v>7555.51791779</v>
      </c>
      <c r="R14" s="472">
        <v>6482.5671781199999</v>
      </c>
      <c r="S14" s="321">
        <f t="shared" si="4"/>
        <v>-14.2</v>
      </c>
      <c r="T14" s="471">
        <v>134.1</v>
      </c>
      <c r="U14" s="472">
        <v>320.70000000000005</v>
      </c>
      <c r="V14" s="321">
        <f t="shared" si="5"/>
        <v>139.1</v>
      </c>
      <c r="W14" s="471">
        <v>3785.5</v>
      </c>
      <c r="X14" s="472">
        <v>3630.4999999999995</v>
      </c>
      <c r="Y14" s="321">
        <f t="shared" si="6"/>
        <v>-4.0999999999999996</v>
      </c>
      <c r="Z14" s="471">
        <v>621</v>
      </c>
      <c r="AA14" s="472">
        <v>806</v>
      </c>
      <c r="AB14" s="321">
        <f t="shared" si="7"/>
        <v>29.8</v>
      </c>
      <c r="AC14" s="471">
        <v>56</v>
      </c>
      <c r="AD14" s="472">
        <v>59</v>
      </c>
      <c r="AE14" s="321">
        <f t="shared" si="8"/>
        <v>5.4</v>
      </c>
      <c r="AF14" s="471">
        <v>0.18070565</v>
      </c>
      <c r="AG14" s="472"/>
      <c r="AH14" s="321">
        <f t="shared" si="14"/>
        <v>-100</v>
      </c>
      <c r="AI14" s="471">
        <v>1858.80573022</v>
      </c>
      <c r="AJ14" s="472">
        <v>2087.7523316899997</v>
      </c>
      <c r="AK14" s="321">
        <f t="shared" si="9"/>
        <v>12.3</v>
      </c>
      <c r="AL14" s="471">
        <v>6067</v>
      </c>
      <c r="AM14" s="472">
        <v>5379</v>
      </c>
      <c r="AN14" s="321">
        <f t="shared" si="10"/>
        <v>-11.3</v>
      </c>
      <c r="AO14" s="511">
        <f t="shared" si="15"/>
        <v>28358.636353660004</v>
      </c>
      <c r="AP14" s="321">
        <f>C14+F14+I14+L14+R14+U14+X14+AA14+AG14+AJ14+AM14</f>
        <v>28292.29950981</v>
      </c>
      <c r="AQ14" s="321">
        <f t="shared" si="11"/>
        <v>-0.2</v>
      </c>
      <c r="AR14" s="493">
        <f t="shared" si="13"/>
        <v>28425.636353660004</v>
      </c>
      <c r="AS14" s="321">
        <f t="shared" si="13"/>
        <v>28362.29950981</v>
      </c>
      <c r="AT14" s="321">
        <f t="shared" si="12"/>
        <v>-0.2</v>
      </c>
    </row>
    <row r="15" spans="1:49" s="479" customFormat="1" ht="18.75" customHeight="1" x14ac:dyDescent="0.3">
      <c r="A15" s="492" t="s">
        <v>295</v>
      </c>
      <c r="B15" s="499">
        <v>13.653</v>
      </c>
      <c r="C15" s="498">
        <v>10.303000000000001</v>
      </c>
      <c r="D15" s="321">
        <f t="shared" si="0"/>
        <v>-24.5</v>
      </c>
      <c r="E15" s="499">
        <v>1932.847</v>
      </c>
      <c r="F15" s="498">
        <v>2740.8389999999999</v>
      </c>
      <c r="G15" s="321">
        <f t="shared" si="1"/>
        <v>41.8</v>
      </c>
      <c r="H15" s="550">
        <v>5.4809999999999999</v>
      </c>
      <c r="I15" s="551">
        <v>13.368</v>
      </c>
      <c r="J15" s="321">
        <f t="shared" si="2"/>
        <v>143.9</v>
      </c>
      <c r="K15" s="499">
        <v>55.720999999999997</v>
      </c>
      <c r="L15" s="498">
        <v>56.996000000000002</v>
      </c>
      <c r="M15" s="321">
        <f t="shared" si="3"/>
        <v>2.2999999999999998</v>
      </c>
      <c r="N15" s="552"/>
      <c r="O15" s="553"/>
      <c r="P15" s="321"/>
      <c r="Q15" s="499">
        <v>4071.4074720900003</v>
      </c>
      <c r="R15" s="498">
        <v>7687.6370503199996</v>
      </c>
      <c r="S15" s="321">
        <f t="shared" si="4"/>
        <v>88.8</v>
      </c>
      <c r="T15" s="499">
        <v>16.8</v>
      </c>
      <c r="U15" s="498">
        <v>19.2</v>
      </c>
      <c r="V15" s="321">
        <f t="shared" si="5"/>
        <v>14.3</v>
      </c>
      <c r="W15" s="499">
        <v>611</v>
      </c>
      <c r="X15" s="498">
        <v>585.4</v>
      </c>
      <c r="Y15" s="321">
        <f t="shared" si="6"/>
        <v>-4.2</v>
      </c>
      <c r="Z15" s="499">
        <v>212</v>
      </c>
      <c r="AA15" s="498">
        <v>2040</v>
      </c>
      <c r="AB15" s="321">
        <f t="shared" si="7"/>
        <v>862.3</v>
      </c>
      <c r="AC15" s="552"/>
      <c r="AD15" s="553"/>
      <c r="AE15" s="321"/>
      <c r="AF15" s="499">
        <v>35.884341310000003</v>
      </c>
      <c r="AG15" s="498"/>
      <c r="AH15" s="321">
        <f t="shared" si="14"/>
        <v>-100</v>
      </c>
      <c r="AI15" s="554">
        <v>72.672575799999947</v>
      </c>
      <c r="AJ15" s="555">
        <v>342.36221196000002</v>
      </c>
      <c r="AK15" s="321">
        <f t="shared" si="9"/>
        <v>371.1</v>
      </c>
      <c r="AL15" s="499">
        <v>2571</v>
      </c>
      <c r="AM15" s="498">
        <v>2765</v>
      </c>
      <c r="AN15" s="321">
        <f t="shared" si="10"/>
        <v>7.5</v>
      </c>
      <c r="AO15" s="511">
        <f t="shared" si="15"/>
        <v>9598.4663892000008</v>
      </c>
      <c r="AP15" s="321">
        <f>C15+F15+I15+L15+R15+U15+X15+AA15+AG15+AJ15+AM15</f>
        <v>16261.10526228</v>
      </c>
      <c r="AQ15" s="321">
        <f t="shared" si="11"/>
        <v>69.400000000000006</v>
      </c>
      <c r="AR15" s="493">
        <f t="shared" si="13"/>
        <v>9598.4663892000008</v>
      </c>
      <c r="AS15" s="321">
        <f>+C15+F15+I15+L15+O15+R15+U15+X15+AA15+AD15+AG15+AJ15+AM15</f>
        <v>16261.10526228</v>
      </c>
      <c r="AT15" s="321">
        <f t="shared" si="12"/>
        <v>69.400000000000006</v>
      </c>
    </row>
    <row r="16" spans="1:49" s="479" customFormat="1" ht="18.75" customHeight="1" x14ac:dyDescent="0.3">
      <c r="A16" s="492" t="s">
        <v>296</v>
      </c>
      <c r="B16" s="499">
        <v>-384.32400000000001</v>
      </c>
      <c r="C16" s="498">
        <v>462.31400000000002</v>
      </c>
      <c r="D16" s="321">
        <f t="shared" si="0"/>
        <v>-220.3</v>
      </c>
      <c r="E16" s="499">
        <v>-500.63</v>
      </c>
      <c r="F16" s="498">
        <v>1578.373</v>
      </c>
      <c r="G16" s="321">
        <f t="shared" si="1"/>
        <v>-415.3</v>
      </c>
      <c r="H16" s="550">
        <v>-91.587999999999994</v>
      </c>
      <c r="I16" s="551">
        <v>78.066999999999993</v>
      </c>
      <c r="J16" s="321">
        <f t="shared" si="2"/>
        <v>-185.2</v>
      </c>
      <c r="K16" s="499">
        <v>-314.03800000000001</v>
      </c>
      <c r="L16" s="498">
        <v>500.65499999999997</v>
      </c>
      <c r="M16" s="472">
        <f t="shared" si="3"/>
        <v>-259.39999999999998</v>
      </c>
      <c r="N16" s="552"/>
      <c r="O16" s="553"/>
      <c r="P16" s="556"/>
      <c r="Q16" s="499">
        <v>17.621519280000001</v>
      </c>
      <c r="R16" s="498">
        <v>40.23410664</v>
      </c>
      <c r="S16" s="556">
        <f t="shared" si="4"/>
        <v>128.30000000000001</v>
      </c>
      <c r="T16" s="499">
        <v>-0.4</v>
      </c>
      <c r="U16" s="498">
        <v>45.8</v>
      </c>
      <c r="V16" s="556">
        <f t="shared" si="5"/>
        <v>-999</v>
      </c>
      <c r="W16" s="499">
        <v>-474</v>
      </c>
      <c r="X16" s="498">
        <v>1635.4</v>
      </c>
      <c r="Y16" s="321">
        <f t="shared" si="6"/>
        <v>-445</v>
      </c>
      <c r="Z16" s="499"/>
      <c r="AA16" s="498"/>
      <c r="AB16" s="321"/>
      <c r="AC16" s="552">
        <v>75</v>
      </c>
      <c r="AD16" s="553">
        <v>79</v>
      </c>
      <c r="AE16" s="321">
        <f t="shared" si="8"/>
        <v>5.3</v>
      </c>
      <c r="AF16" s="499">
        <v>-17.609684829999999</v>
      </c>
      <c r="AG16" s="498"/>
      <c r="AH16" s="321">
        <f t="shared" si="14"/>
        <v>-100</v>
      </c>
      <c r="AI16" s="554">
        <v>-285.2785083500001</v>
      </c>
      <c r="AJ16" s="555">
        <v>664.35136140999987</v>
      </c>
      <c r="AK16" s="321">
        <f t="shared" si="9"/>
        <v>-332.9</v>
      </c>
      <c r="AL16" s="499">
        <v>-676</v>
      </c>
      <c r="AM16" s="498">
        <v>2229</v>
      </c>
      <c r="AN16" s="321">
        <f t="shared" si="10"/>
        <v>-429.7</v>
      </c>
      <c r="AO16" s="511">
        <f t="shared" si="15"/>
        <v>-2726.2466739000001</v>
      </c>
      <c r="AP16" s="321">
        <f t="shared" si="15"/>
        <v>7234.1944680500001</v>
      </c>
      <c r="AQ16" s="321">
        <f t="shared" si="11"/>
        <v>-365.4</v>
      </c>
      <c r="AR16" s="493">
        <f t="shared" si="13"/>
        <v>-2651.2466739000001</v>
      </c>
      <c r="AS16" s="321">
        <f t="shared" si="13"/>
        <v>7313.1944680500001</v>
      </c>
      <c r="AT16" s="321">
        <f t="shared" si="12"/>
        <v>-375.8</v>
      </c>
    </row>
    <row r="17" spans="1:46" s="479" customFormat="1" ht="18.75" customHeight="1" x14ac:dyDescent="0.3">
      <c r="A17" s="492" t="s">
        <v>297</v>
      </c>
      <c r="B17" s="499"/>
      <c r="C17" s="498"/>
      <c r="D17" s="321"/>
      <c r="E17" s="499">
        <v>5.4340000000000002</v>
      </c>
      <c r="F17" s="498">
        <v>4.484</v>
      </c>
      <c r="G17" s="321">
        <f t="shared" si="1"/>
        <v>-17.5</v>
      </c>
      <c r="H17" s="550">
        <v>2.2589999999999999</v>
      </c>
      <c r="I17" s="551">
        <v>2.605</v>
      </c>
      <c r="J17" s="321">
        <f t="shared" si="2"/>
        <v>15.3</v>
      </c>
      <c r="K17" s="499"/>
      <c r="L17" s="498">
        <v>28.747</v>
      </c>
      <c r="M17" s="472" t="str">
        <f t="shared" si="3"/>
        <v xml:space="preserve">    ---- </v>
      </c>
      <c r="N17" s="552"/>
      <c r="O17" s="553"/>
      <c r="P17" s="321"/>
      <c r="Q17" s="499">
        <v>228.395353</v>
      </c>
      <c r="R17" s="498">
        <v>246.03740400000001</v>
      </c>
      <c r="S17" s="321">
        <f t="shared" si="4"/>
        <v>7.7</v>
      </c>
      <c r="T17" s="499">
        <v>1.7</v>
      </c>
      <c r="U17" s="498">
        <v>0.9</v>
      </c>
      <c r="V17" s="321">
        <f t="shared" si="5"/>
        <v>-47.1</v>
      </c>
      <c r="W17" s="499">
        <v>34</v>
      </c>
      <c r="X17" s="498">
        <v>38</v>
      </c>
      <c r="Y17" s="321">
        <f t="shared" si="6"/>
        <v>11.8</v>
      </c>
      <c r="Z17" s="499">
        <v>49</v>
      </c>
      <c r="AA17" s="498">
        <v>48</v>
      </c>
      <c r="AB17" s="321">
        <f t="shared" si="7"/>
        <v>-2</v>
      </c>
      <c r="AC17" s="552"/>
      <c r="AD17" s="553"/>
      <c r="AE17" s="321"/>
      <c r="AF17" s="499"/>
      <c r="AG17" s="498"/>
      <c r="AH17" s="321"/>
      <c r="AI17" s="554">
        <v>27.201991000000007</v>
      </c>
      <c r="AJ17" s="555">
        <v>30.076281560000005</v>
      </c>
      <c r="AK17" s="321">
        <f t="shared" si="9"/>
        <v>10.6</v>
      </c>
      <c r="AL17" s="499">
        <v>111</v>
      </c>
      <c r="AM17" s="498">
        <v>127</v>
      </c>
      <c r="AN17" s="321">
        <f t="shared" si="10"/>
        <v>14.4</v>
      </c>
      <c r="AO17" s="511">
        <f t="shared" si="15"/>
        <v>458.99034400000005</v>
      </c>
      <c r="AP17" s="321">
        <f t="shared" si="15"/>
        <v>525.8496855599999</v>
      </c>
      <c r="AQ17" s="321">
        <f t="shared" si="11"/>
        <v>14.6</v>
      </c>
      <c r="AR17" s="493">
        <f t="shared" si="13"/>
        <v>458.99034400000005</v>
      </c>
      <c r="AS17" s="321">
        <f t="shared" si="13"/>
        <v>525.8496855599999</v>
      </c>
      <c r="AT17" s="321">
        <f t="shared" si="12"/>
        <v>14.6</v>
      </c>
    </row>
    <row r="18" spans="1:46" s="479" customFormat="1" ht="18.75" customHeight="1" x14ac:dyDescent="0.3">
      <c r="A18" s="492" t="s">
        <v>298</v>
      </c>
      <c r="B18" s="499"/>
      <c r="C18" s="498"/>
      <c r="D18" s="321"/>
      <c r="E18" s="499"/>
      <c r="F18" s="498"/>
      <c r="G18" s="321"/>
      <c r="H18" s="550"/>
      <c r="I18" s="551"/>
      <c r="J18" s="321"/>
      <c r="K18" s="499"/>
      <c r="L18" s="498"/>
      <c r="M18" s="472"/>
      <c r="N18" s="552"/>
      <c r="O18" s="553"/>
      <c r="P18" s="321"/>
      <c r="Q18" s="499"/>
      <c r="R18" s="498"/>
      <c r="S18" s="321"/>
      <c r="T18" s="499"/>
      <c r="U18" s="498"/>
      <c r="V18" s="321"/>
      <c r="W18" s="557"/>
      <c r="X18" s="558"/>
      <c r="Y18" s="321"/>
      <c r="Z18" s="499"/>
      <c r="AA18" s="498"/>
      <c r="AB18" s="321"/>
      <c r="AC18" s="552"/>
      <c r="AD18" s="553"/>
      <c r="AE18" s="321"/>
      <c r="AF18" s="499"/>
      <c r="AG18" s="498"/>
      <c r="AH18" s="321"/>
      <c r="AI18" s="554"/>
      <c r="AJ18" s="555"/>
      <c r="AK18" s="321"/>
      <c r="AL18" s="499"/>
      <c r="AM18" s="498"/>
      <c r="AN18" s="321"/>
      <c r="AO18" s="511"/>
      <c r="AP18" s="321"/>
      <c r="AQ18" s="321"/>
      <c r="AR18" s="559"/>
      <c r="AS18" s="321"/>
      <c r="AT18" s="549"/>
    </row>
    <row r="19" spans="1:46" s="479" customFormat="1" ht="18.75" customHeight="1" x14ac:dyDescent="0.3">
      <c r="A19" s="492" t="s">
        <v>299</v>
      </c>
      <c r="B19" s="471">
        <v>-116.74999999999999</v>
      </c>
      <c r="C19" s="472">
        <v>-132.77599999999998</v>
      </c>
      <c r="D19" s="321">
        <f>IF(B19=0, "    ---- ", IF(ABS(ROUND(100/B19*C19-100,1))&lt;999,ROUND(100/B19*C19-100,1),IF(ROUND(100/B19*C19-100,1)&gt;999,999,-999)))</f>
        <v>13.7</v>
      </c>
      <c r="E19" s="471">
        <v>-3476.0329999999999</v>
      </c>
      <c r="F19" s="472">
        <v>-3685.364</v>
      </c>
      <c r="G19" s="321">
        <f>IF(E19=0, "    ---- ", IF(ABS(ROUND(100/E19*F19-100,1))&lt;999,ROUND(100/E19*F19-100,1),IF(ROUND(100/E19*F19-100,1)&gt;999,999,-999)))</f>
        <v>6</v>
      </c>
      <c r="H19" s="471">
        <v>-17.565000000000001</v>
      </c>
      <c r="I19" s="472">
        <v>-17.783999999999999</v>
      </c>
      <c r="J19" s="321">
        <f>IF(H19=0, "    ---- ", IF(ABS(ROUND(100/H19*I19-100,1))&lt;999,ROUND(100/H19*I19-100,1),IF(ROUND(100/H19*I19-100,1)&gt;999,999,-999)))</f>
        <v>1.2</v>
      </c>
      <c r="K19" s="471">
        <v>-115.327</v>
      </c>
      <c r="L19" s="472">
        <v>-112.73</v>
      </c>
      <c r="M19" s="321">
        <f>IF(K19=0, "    ---- ", IF(ABS(ROUND(100/K19*L19-100,1))&lt;999,ROUND(100/K19*L19-100,1),IF(ROUND(100/K19*L19-100,1)&gt;999,999,-999)))</f>
        <v>-2.2999999999999998</v>
      </c>
      <c r="N19" s="471">
        <v>-8</v>
      </c>
      <c r="O19" s="472">
        <v>-5</v>
      </c>
      <c r="P19" s="321">
        <f>IF(N19=0, "    ---- ", IF(ABS(ROUND(100/N19*O19-100,1))&lt;999,ROUND(100/N19*O19-100,1),IF(ROUND(100/N19*O19-100,1)&gt;999,999,-999)))</f>
        <v>-37.5</v>
      </c>
      <c r="Q19" s="471">
        <v>-3897.508343</v>
      </c>
      <c r="R19" s="472">
        <v>-4270.6424189999998</v>
      </c>
      <c r="S19" s="321">
        <f>IF(Q19=0, "    ---- ", IF(ABS(ROUND(100/Q19*R19-100,1))&lt;999,ROUND(100/Q19*R19-100,1),IF(ROUND(100/Q19*R19-100,1)&gt;999,999,-999)))</f>
        <v>9.6</v>
      </c>
      <c r="T19" s="471">
        <v>-15.8</v>
      </c>
      <c r="U19" s="472">
        <v>-19</v>
      </c>
      <c r="V19" s="321">
        <f t="shared" si="5"/>
        <v>20.3</v>
      </c>
      <c r="W19" s="471">
        <v>-1072</v>
      </c>
      <c r="X19" s="472">
        <v>-1101</v>
      </c>
      <c r="Y19" s="321">
        <f>IF(W19=0, "    ---- ", IF(ABS(ROUND(100/W19*X19-100,1))&lt;999,ROUND(100/W19*X19-100,1),IF(ROUND(100/W19*X19-100,1)&gt;999,999,-999)))</f>
        <v>2.7</v>
      </c>
      <c r="Z19" s="471">
        <v>-653</v>
      </c>
      <c r="AA19" s="472">
        <v>-655</v>
      </c>
      <c r="AB19" s="321">
        <f>IF(Z19=0, "    ---- ", IF(ABS(ROUND(100/Z19*AA19-100,1))&lt;999,ROUND(100/Z19*AA19-100,1),IF(ROUND(100/Z19*AA19-100,1)&gt;999,999,-999)))</f>
        <v>0.3</v>
      </c>
      <c r="AC19" s="471">
        <v>-31</v>
      </c>
      <c r="AD19" s="472">
        <v>-51</v>
      </c>
      <c r="AE19" s="321">
        <f>IF(AC19=0, "    ---- ", IF(ABS(ROUND(100/AC19*AD19-100,1))&lt;999,ROUND(100/AC19*AD19-100,1),IF(ROUND(100/AC19*AD19-100,1)&gt;999,999,-999)))</f>
        <v>64.5</v>
      </c>
      <c r="AF19" s="471">
        <v>-46.748793200000001</v>
      </c>
      <c r="AG19" s="472"/>
      <c r="AH19" s="321">
        <f t="shared" si="14"/>
        <v>-100</v>
      </c>
      <c r="AI19" s="560">
        <v>-495.49399870000013</v>
      </c>
      <c r="AJ19" s="561">
        <v>-529.62806091999994</v>
      </c>
      <c r="AK19" s="321">
        <f>IF(AI19=0, "    ---- ", IF(ABS(ROUND(100/AI19*AJ19-100,1))&lt;999,ROUND(100/AI19*AJ19-100,1),IF(ROUND(100/AI19*AJ19-100,1)&gt;999,999,-999)))</f>
        <v>6.9</v>
      </c>
      <c r="AL19" s="471">
        <v>-2524</v>
      </c>
      <c r="AM19" s="472">
        <v>-2563</v>
      </c>
      <c r="AN19" s="321">
        <f>IF(AL19=0, "    ---- ", IF(ABS(ROUND(100/AL19*AM19-100,1))&lt;999,ROUND(100/AL19*AM19-100,1),IF(ROUND(100/AL19*AM19-100,1)&gt;999,999,-999)))</f>
        <v>1.5</v>
      </c>
      <c r="AO19" s="511">
        <f t="shared" si="15"/>
        <v>-12430.2261349</v>
      </c>
      <c r="AP19" s="321">
        <f t="shared" si="15"/>
        <v>-13086.924479920001</v>
      </c>
      <c r="AQ19" s="321">
        <f t="shared" si="11"/>
        <v>5.3</v>
      </c>
      <c r="AR19" s="493">
        <f t="shared" ref="AR19:AR33" si="16">+B19+E19+H19+K19+N19+Q19+T19+W19+Z19+AC19+AF19+AI19+AL19</f>
        <v>-12469.2261349</v>
      </c>
      <c r="AS19" s="321">
        <f t="shared" si="13"/>
        <v>-13142.924479920001</v>
      </c>
      <c r="AT19" s="321">
        <f>IF(AR19=0, "    ---- ", IF(ABS(ROUND(100/AR19*AS19-100,1))&lt;999,ROUND(100/AR19*AS19-100,1),IF(ROUND(100/AR19*AS19-100,1)&gt;999,999,-999)))</f>
        <v>5.4</v>
      </c>
    </row>
    <row r="20" spans="1:46" s="479" customFormat="1" ht="18.75" customHeight="1" x14ac:dyDescent="0.3">
      <c r="A20" s="492" t="s">
        <v>360</v>
      </c>
      <c r="B20" s="511">
        <v>-154.083</v>
      </c>
      <c r="C20" s="321">
        <v>-191.447</v>
      </c>
      <c r="D20" s="321">
        <f>IF(B20=0, "    ---- ", IF(ABS(ROUND(100/B20*C20-100,1))&lt;999,ROUND(100/B20*C20-100,1),IF(ROUND(100/B20*C20-100,1)&gt;999,999,-999)))</f>
        <v>24.2</v>
      </c>
      <c r="E20" s="511">
        <v>-508.666</v>
      </c>
      <c r="F20" s="321">
        <v>-557.48699999999997</v>
      </c>
      <c r="G20" s="321">
        <f>IF(E20=0, "    ---- ", IF(ABS(ROUND(100/E20*F20-100,1))&lt;999,ROUND(100/E20*F20-100,1),IF(ROUND(100/E20*F20-100,1)&gt;999,999,-999)))</f>
        <v>9.6</v>
      </c>
      <c r="H20" s="511">
        <v>-1.6950000000000001</v>
      </c>
      <c r="I20" s="321">
        <v>-41.563000000000002</v>
      </c>
      <c r="J20" s="321">
        <f>IF(H20=0, "    ---- ", IF(ABS(ROUND(100/H20*I20-100,1))&lt;999,ROUND(100/H20*I20-100,1),IF(ROUND(100/H20*I20-100,1)&gt;999,999,-999)))</f>
        <v>999</v>
      </c>
      <c r="K20" s="511">
        <v>-117.621</v>
      </c>
      <c r="L20" s="321">
        <v>-343.46199999999999</v>
      </c>
      <c r="M20" s="321">
        <f>IF(K20=0, "    ---- ", IF(ABS(ROUND(100/K20*L20-100,1))&lt;999,ROUND(100/K20*L20-100,1),IF(ROUND(100/K20*L20-100,1)&gt;999,999,-999)))</f>
        <v>192</v>
      </c>
      <c r="N20" s="511"/>
      <c r="O20" s="321"/>
      <c r="P20" s="321"/>
      <c r="Q20" s="511">
        <v>-103.53525500000001</v>
      </c>
      <c r="R20" s="321">
        <v>-188.3</v>
      </c>
      <c r="S20" s="321">
        <f>IF(Q20=0, "    ---- ", IF(ABS(ROUND(100/Q20*R20-100,1))&lt;999,ROUND(100/Q20*R20-100,1),IF(ROUND(100/Q20*R20-100,1)&gt;999,999,-999)))</f>
        <v>81.900000000000006</v>
      </c>
      <c r="T20" s="511">
        <v>-27.7</v>
      </c>
      <c r="U20" s="321">
        <v>-50.1</v>
      </c>
      <c r="V20" s="321">
        <f t="shared" si="5"/>
        <v>80.900000000000006</v>
      </c>
      <c r="W20" s="562">
        <v>-917</v>
      </c>
      <c r="X20" s="563">
        <v>-1101</v>
      </c>
      <c r="Y20" s="321">
        <f>IF(W20=0, "    ---- ", IF(ABS(ROUND(100/W20*X20-100,1))&lt;999,ROUND(100/W20*X20-100,1),IF(ROUND(100/W20*X20-100,1)&gt;999,999,-999)))</f>
        <v>20.100000000000001</v>
      </c>
      <c r="Z20" s="562"/>
      <c r="AA20" s="563"/>
      <c r="AB20" s="321"/>
      <c r="AC20" s="511">
        <v>-2</v>
      </c>
      <c r="AD20" s="321">
        <v>-12</v>
      </c>
      <c r="AE20" s="321">
        <f>IF(AC20=0, "    ---- ", IF(ABS(ROUND(100/AC20*AD20-100,1))&lt;999,ROUND(100/AC20*AD20-100,1),IF(ROUND(100/AC20*AD20-100,1)&gt;999,999,-999)))</f>
        <v>500</v>
      </c>
      <c r="AF20" s="511">
        <v>-16.311378039999997</v>
      </c>
      <c r="AG20" s="321"/>
      <c r="AH20" s="321">
        <f t="shared" si="14"/>
        <v>-100</v>
      </c>
      <c r="AI20" s="562">
        <v>-81.832788240000028</v>
      </c>
      <c r="AJ20" s="563">
        <v>-265.31835145000002</v>
      </c>
      <c r="AK20" s="321">
        <f>IF(AI20=0, "    ---- ", IF(ABS(ROUND(100/AI20*AJ20-100,1))&lt;999,ROUND(100/AI20*AJ20-100,1),IF(ROUND(100/AI20*AJ20-100,1)&gt;999,999,-999)))</f>
        <v>224.2</v>
      </c>
      <c r="AL20" s="511">
        <v>-2442</v>
      </c>
      <c r="AM20" s="321">
        <v>-2545</v>
      </c>
      <c r="AN20" s="321">
        <f>IF(AL20=0, "    ---- ", IF(ABS(ROUND(100/AL20*AM20-100,1))&lt;999,ROUND(100/AL20*AM20-100,1),IF(ROUND(100/AL20*AM20-100,1)&gt;999,999,-999)))</f>
        <v>4.2</v>
      </c>
      <c r="AO20" s="511">
        <f t="shared" si="15"/>
        <v>-4370.4444212799999</v>
      </c>
      <c r="AP20" s="321">
        <f>C20+F20+I20+L20+R20+U20+X20+AA20+AG20+AJ20+AM20</f>
        <v>-5283.6773514500001</v>
      </c>
      <c r="AQ20" s="321">
        <f t="shared" si="11"/>
        <v>20.9</v>
      </c>
      <c r="AR20" s="493">
        <f t="shared" si="16"/>
        <v>-4372.4444212799999</v>
      </c>
      <c r="AS20" s="321">
        <f t="shared" si="13"/>
        <v>-5295.6773514500001</v>
      </c>
      <c r="AT20" s="321">
        <f>IF(AR20=0, "    ---- ", IF(ABS(ROUND(100/AR20*AS20-100,1))&lt;999,ROUND(100/AR20*AS20-100,1),IF(ROUND(100/AR20*AS20-100,1)&gt;999,999,-999)))</f>
        <v>21.1</v>
      </c>
    </row>
    <row r="21" spans="1:46" s="479" customFormat="1" ht="18.75" customHeight="1" x14ac:dyDescent="0.3">
      <c r="A21" s="492" t="s">
        <v>300</v>
      </c>
      <c r="B21" s="471">
        <v>-270.83299999999997</v>
      </c>
      <c r="C21" s="472">
        <v>-324.22299999999996</v>
      </c>
      <c r="D21" s="321">
        <f>IF(B21=0, "    ---- ", IF(ABS(ROUND(100/B21*C21-100,1))&lt;999,ROUND(100/B21*C21-100,1),IF(ROUND(100/B21*C21-100,1)&gt;999,999,-999)))</f>
        <v>19.7</v>
      </c>
      <c r="E21" s="471">
        <v>-3984.6990000000001</v>
      </c>
      <c r="F21" s="472">
        <v>-4242.8509999999997</v>
      </c>
      <c r="G21" s="321">
        <f>IF(E21=0, "    ---- ", IF(ABS(ROUND(100/E21*F21-100,1))&lt;999,ROUND(100/E21*F21-100,1),IF(ROUND(100/E21*F21-100,1)&gt;999,999,-999)))</f>
        <v>6.5</v>
      </c>
      <c r="H21" s="471">
        <v>-19.260000000000002</v>
      </c>
      <c r="I21" s="472">
        <v>-59.347000000000001</v>
      </c>
      <c r="J21" s="321">
        <f>IF(H21=0, "    ---- ", IF(ABS(ROUND(100/H21*I21-100,1))&lt;999,ROUND(100/H21*I21-100,1),IF(ROUND(100/H21*I21-100,1)&gt;999,999,-999)))</f>
        <v>208.1</v>
      </c>
      <c r="K21" s="471">
        <v>-232.94799999999998</v>
      </c>
      <c r="L21" s="472">
        <v>-456.19200000000001</v>
      </c>
      <c r="M21" s="321">
        <f>IF(K21=0, "    ---- ", IF(ABS(ROUND(100/K21*L21-100,1))&lt;999,ROUND(100/K21*L21-100,1),IF(ROUND(100/K21*L21-100,1)&gt;999,999,-999)))</f>
        <v>95.8</v>
      </c>
      <c r="N21" s="471">
        <v>-8</v>
      </c>
      <c r="O21" s="472">
        <v>-5</v>
      </c>
      <c r="P21" s="321">
        <f>IF(N21=0, "    ---- ", IF(ABS(ROUND(100/N21*O21-100,1))&lt;999,ROUND(100/N21*O21-100,1),IF(ROUND(100/N21*O21-100,1)&gt;999,999,-999)))</f>
        <v>-37.5</v>
      </c>
      <c r="Q21" s="471">
        <v>-4001.0435980000002</v>
      </c>
      <c r="R21" s="472">
        <v>-4458.942419</v>
      </c>
      <c r="S21" s="321">
        <f>IF(Q21=0, "    ---- ", IF(ABS(ROUND(100/Q21*R21-100,1))&lt;999,ROUND(100/Q21*R21-100,1),IF(ROUND(100/Q21*R21-100,1)&gt;999,999,-999)))</f>
        <v>11.4</v>
      </c>
      <c r="T21" s="471">
        <v>-43.5</v>
      </c>
      <c r="U21" s="472">
        <v>-69.099999999999994</v>
      </c>
      <c r="V21" s="321">
        <f t="shared" si="5"/>
        <v>58.9</v>
      </c>
      <c r="W21" s="471">
        <v>-1989</v>
      </c>
      <c r="X21" s="472">
        <v>-2202</v>
      </c>
      <c r="Y21" s="321">
        <f>IF(W21=0, "    ---- ", IF(ABS(ROUND(100/W21*X21-100,1))&lt;999,ROUND(100/W21*X21-100,1),IF(ROUND(100/W21*X21-100,1)&gt;999,999,-999)))</f>
        <v>10.7</v>
      </c>
      <c r="Z21" s="471">
        <v>-653</v>
      </c>
      <c r="AA21" s="472">
        <v>-655</v>
      </c>
      <c r="AB21" s="321">
        <f>IF(Z21=0, "    ---- ", IF(ABS(ROUND(100/Z21*AA21-100,1))&lt;999,ROUND(100/Z21*AA21-100,1),IF(ROUND(100/Z21*AA21-100,1)&gt;999,999,-999)))</f>
        <v>0.3</v>
      </c>
      <c r="AC21" s="471">
        <v>-33</v>
      </c>
      <c r="AD21" s="472">
        <v>-63</v>
      </c>
      <c r="AE21" s="321">
        <f>IF(AC21=0, "    ---- ", IF(ABS(ROUND(100/AC21*AD21-100,1))&lt;999,ROUND(100/AC21*AD21-100,1),IF(ROUND(100/AC21*AD21-100,1)&gt;999,999,-999)))</f>
        <v>90.9</v>
      </c>
      <c r="AF21" s="471">
        <v>-63.060171240000003</v>
      </c>
      <c r="AG21" s="472"/>
      <c r="AH21" s="321">
        <f t="shared" si="14"/>
        <v>-100</v>
      </c>
      <c r="AI21" s="471">
        <v>-577.32678694000015</v>
      </c>
      <c r="AJ21" s="472">
        <v>-794.94641236999996</v>
      </c>
      <c r="AK21" s="321">
        <f>IF(AI21=0, "    ---- ", IF(ABS(ROUND(100/AI21*AJ21-100,1))&lt;999,ROUND(100/AI21*AJ21-100,1),IF(ROUND(100/AI21*AJ21-100,1)&gt;999,999,-999)))</f>
        <v>37.700000000000003</v>
      </c>
      <c r="AL21" s="471">
        <v>-4966</v>
      </c>
      <c r="AM21" s="472">
        <v>-5108</v>
      </c>
      <c r="AN21" s="321">
        <f>IF(AL21=0, "    ---- ", IF(ABS(ROUND(100/AL21*AM21-100,1))&lt;999,ROUND(100/AL21*AM21-100,1),IF(ROUND(100/AL21*AM21-100,1)&gt;999,999,-999)))</f>
        <v>2.9</v>
      </c>
      <c r="AO21" s="511">
        <f t="shared" si="15"/>
        <v>-16800.670556180004</v>
      </c>
      <c r="AP21" s="321">
        <f t="shared" si="15"/>
        <v>-18370.601831370001</v>
      </c>
      <c r="AQ21" s="321">
        <f t="shared" si="11"/>
        <v>9.3000000000000007</v>
      </c>
      <c r="AR21" s="493">
        <f t="shared" si="16"/>
        <v>-16841.670556180004</v>
      </c>
      <c r="AS21" s="321">
        <f t="shared" si="13"/>
        <v>-18438.601831370001</v>
      </c>
      <c r="AT21" s="321">
        <f>IF(AR21=0, "    ---- ", IF(ABS(ROUND(100/AR21*AS21-100,1))&lt;999,ROUND(100/AR21*AS21-100,1),IF(ROUND(100/AR21*AS21-100,1)&gt;999,999,-999)))</f>
        <v>9.5</v>
      </c>
    </row>
    <row r="22" spans="1:46" s="479" customFormat="1" ht="18.75" customHeight="1" x14ac:dyDescent="0.3">
      <c r="A22" s="492" t="s">
        <v>301</v>
      </c>
      <c r="B22" s="499"/>
      <c r="C22" s="498"/>
      <c r="D22" s="321"/>
      <c r="E22" s="499"/>
      <c r="F22" s="498"/>
      <c r="G22" s="321"/>
      <c r="H22" s="552"/>
      <c r="I22" s="553"/>
      <c r="J22" s="321"/>
      <c r="K22" s="499"/>
      <c r="L22" s="498"/>
      <c r="M22" s="321"/>
      <c r="N22" s="552"/>
      <c r="O22" s="553"/>
      <c r="P22" s="321"/>
      <c r="Q22" s="499"/>
      <c r="R22" s="498"/>
      <c r="S22" s="321"/>
      <c r="T22" s="552"/>
      <c r="U22" s="553"/>
      <c r="V22" s="321"/>
      <c r="W22" s="552"/>
      <c r="X22" s="553"/>
      <c r="Y22" s="321"/>
      <c r="Z22" s="552"/>
      <c r="AA22" s="553"/>
      <c r="AB22" s="321"/>
      <c r="AC22" s="552"/>
      <c r="AD22" s="553"/>
      <c r="AE22" s="321"/>
      <c r="AF22" s="499"/>
      <c r="AG22" s="498"/>
      <c r="AH22" s="321"/>
      <c r="AI22" s="552"/>
      <c r="AJ22" s="553"/>
      <c r="AK22" s="321"/>
      <c r="AL22" s="499"/>
      <c r="AM22" s="498"/>
      <c r="AN22" s="321"/>
      <c r="AO22" s="511"/>
      <c r="AP22" s="321"/>
      <c r="AQ22" s="321"/>
      <c r="AR22" s="493"/>
      <c r="AS22" s="321"/>
      <c r="AT22" s="321"/>
    </row>
    <row r="23" spans="1:46" s="479" customFormat="1" ht="18.75" customHeight="1" x14ac:dyDescent="0.3">
      <c r="A23" s="492" t="s">
        <v>302</v>
      </c>
      <c r="B23" s="511">
        <v>-17.516999999999999</v>
      </c>
      <c r="C23" s="321">
        <v>-32.417000000000002</v>
      </c>
      <c r="D23" s="321">
        <f t="shared" ref="D23:D29" si="17">IF(B23=0, "    ---- ", IF(ABS(ROUND(100/B23*C23-100,1))&lt;999,ROUND(100/B23*C23-100,1),IF(ROUND(100/B23*C23-100,1)&gt;999,999,-999)))</f>
        <v>85.1</v>
      </c>
      <c r="E23" s="511">
        <v>-1240.125</v>
      </c>
      <c r="F23" s="321">
        <v>-17.818000000000001</v>
      </c>
      <c r="G23" s="321">
        <f t="shared" ref="G23:G29" si="18">IF(E23=0, "    ---- ", IF(ABS(ROUND(100/E23*F23-100,1))&lt;999,ROUND(100/E23*F23-100,1),IF(ROUND(100/E23*F23-100,1)&gt;999,999,-999)))</f>
        <v>-98.6</v>
      </c>
      <c r="H23" s="511">
        <v>-374.86700000000002</v>
      </c>
      <c r="I23" s="321">
        <v>-416.08800000000002</v>
      </c>
      <c r="J23" s="321">
        <f>IF(H23=0, "    ---- ", IF(ABS(ROUND(100/H23*I23-100,1))&lt;999,ROUND(100/H23*I23-100,1),IF(ROUND(100/H23*I23-100,1)&gt;999,999,-999)))</f>
        <v>11</v>
      </c>
      <c r="K23" s="511">
        <v>-117.524</v>
      </c>
      <c r="L23" s="321">
        <v>-148.81</v>
      </c>
      <c r="M23" s="321">
        <f t="shared" ref="M23:M31" si="19">IF(K23=0, "    ---- ", IF(ABS(ROUND(100/K23*L23-100,1))&lt;999,ROUND(100/K23*L23-100,1),IF(ROUND(100/K23*L23-100,1)&gt;999,999,-999)))</f>
        <v>26.6</v>
      </c>
      <c r="N23" s="511"/>
      <c r="O23" s="321">
        <v>4</v>
      </c>
      <c r="P23" s="321" t="str">
        <f>IF(N23=0, "    ---- ", IF(ABS(ROUND(100/N23*O23-100,1))&lt;999,ROUND(100/N23*O23-100,1),IF(ROUND(100/N23*O23-100,1)&gt;999,999,-999)))</f>
        <v xml:space="preserve">    ---- </v>
      </c>
      <c r="Q23" s="511">
        <v>-5269.0264128400004</v>
      </c>
      <c r="R23" s="321">
        <v>-3850.1483803400001</v>
      </c>
      <c r="S23" s="321">
        <f t="shared" ref="S23:S30" si="20">IF(Q23=0, "    ---- ", IF(ABS(ROUND(100/Q23*R23-100,1))&lt;999,ROUND(100/Q23*R23-100,1),IF(ROUND(100/Q23*R23-100,1)&gt;999,999,-999)))</f>
        <v>-26.9</v>
      </c>
      <c r="T23" s="511">
        <v>-17.3</v>
      </c>
      <c r="U23" s="321">
        <v>-3.9</v>
      </c>
      <c r="V23" s="321">
        <f t="shared" si="5"/>
        <v>-77.5</v>
      </c>
      <c r="W23" s="511">
        <v>-623</v>
      </c>
      <c r="X23" s="321">
        <v>-329</v>
      </c>
      <c r="Y23" s="321">
        <f t="shared" ref="Y23:Y29" si="21">IF(W23=0, "    ---- ", IF(ABS(ROUND(100/W23*X23-100,1))&lt;999,ROUND(100/W23*X23-100,1),IF(ROUND(100/W23*X23-100,1)&gt;999,999,-999)))</f>
        <v>-47.2</v>
      </c>
      <c r="Z23" s="511">
        <v>-204</v>
      </c>
      <c r="AA23" s="321">
        <v>-355</v>
      </c>
      <c r="AB23" s="321">
        <f t="shared" ref="AB23:AB29" si="22">IF(Z23=0, "    ---- ", IF(ABS(ROUND(100/Z23*AA23-100,1))&lt;999,ROUND(100/Z23*AA23-100,1),IF(ROUND(100/Z23*AA23-100,1)&gt;999,999,-999)))</f>
        <v>74</v>
      </c>
      <c r="AC23" s="511"/>
      <c r="AD23" s="321"/>
      <c r="AE23" s="321"/>
      <c r="AF23" s="511">
        <v>-27.06572821</v>
      </c>
      <c r="AG23" s="321"/>
      <c r="AH23" s="321">
        <f t="shared" si="14"/>
        <v>-100</v>
      </c>
      <c r="AI23" s="511">
        <v>-300.27859539999997</v>
      </c>
      <c r="AJ23" s="321">
        <v>-291.01335723</v>
      </c>
      <c r="AK23" s="321">
        <f t="shared" ref="AK23:AK29" si="23">IF(AI23=0, "    ---- ", IF(ABS(ROUND(100/AI23*AJ23-100,1))&lt;999,ROUND(100/AI23*AJ23-100,1),IF(ROUND(100/AI23*AJ23-100,1)&gt;999,999,-999)))</f>
        <v>-3.1</v>
      </c>
      <c r="AL23" s="511">
        <v>-41</v>
      </c>
      <c r="AM23" s="321">
        <v>-617</v>
      </c>
      <c r="AN23" s="321">
        <f t="shared" ref="AN23:AN29" si="24">IF(AL23=0, "    ---- ", IF(ABS(ROUND(100/AL23*AM23-100,1))&lt;999,ROUND(100/AL23*AM23-100,1),IF(ROUND(100/AL23*AM23-100,1)&gt;999,999,-999)))</f>
        <v>999</v>
      </c>
      <c r="AO23" s="511">
        <f t="shared" si="15"/>
        <v>-8231.7037364500011</v>
      </c>
      <c r="AP23" s="321">
        <f t="shared" si="15"/>
        <v>-6061.1947375700001</v>
      </c>
      <c r="AQ23" s="321">
        <f t="shared" si="11"/>
        <v>-26.4</v>
      </c>
      <c r="AR23" s="493">
        <f t="shared" si="16"/>
        <v>-8231.7037364500011</v>
      </c>
      <c r="AS23" s="321">
        <f t="shared" si="13"/>
        <v>-6057.1947375700001</v>
      </c>
      <c r="AT23" s="321">
        <f t="shared" ref="AT23:AT29" si="25">IF(AR23=0, "    ---- ", IF(ABS(ROUND(100/AR23*AS23-100,1))&lt;999,ROUND(100/AR23*AS23-100,1),IF(ROUND(100/AR23*AS23-100,1)&gt;999,999,-999)))</f>
        <v>-26.4</v>
      </c>
    </row>
    <row r="24" spans="1:46" s="479" customFormat="1" ht="18.75" customHeight="1" x14ac:dyDescent="0.3">
      <c r="A24" s="492" t="s">
        <v>303</v>
      </c>
      <c r="B24" s="511"/>
      <c r="C24" s="321"/>
      <c r="D24" s="321"/>
      <c r="E24" s="511">
        <v>20.029</v>
      </c>
      <c r="F24" s="321">
        <v>-7.891</v>
      </c>
      <c r="G24" s="321">
        <f t="shared" si="18"/>
        <v>-139.4</v>
      </c>
      <c r="H24" s="511"/>
      <c r="I24" s="321"/>
      <c r="J24" s="321"/>
      <c r="K24" s="511">
        <v>-0.187</v>
      </c>
      <c r="L24" s="321">
        <v>-0.629</v>
      </c>
      <c r="M24" s="321">
        <f t="shared" si="19"/>
        <v>236.4</v>
      </c>
      <c r="N24" s="511"/>
      <c r="O24" s="321"/>
      <c r="P24" s="321"/>
      <c r="Q24" s="511"/>
      <c r="R24" s="321"/>
      <c r="S24" s="321"/>
      <c r="T24" s="511"/>
      <c r="U24" s="321"/>
      <c r="V24" s="321"/>
      <c r="W24" s="511">
        <v>6</v>
      </c>
      <c r="X24" s="321">
        <v>4</v>
      </c>
      <c r="Y24" s="321">
        <f t="shared" si="21"/>
        <v>-33.299999999999997</v>
      </c>
      <c r="Z24" s="511"/>
      <c r="AA24" s="321"/>
      <c r="AB24" s="321"/>
      <c r="AC24" s="511"/>
      <c r="AD24" s="321"/>
      <c r="AE24" s="321"/>
      <c r="AF24" s="511"/>
      <c r="AG24" s="321"/>
      <c r="AH24" s="321"/>
      <c r="AI24" s="511">
        <v>0.89568778999999998</v>
      </c>
      <c r="AJ24" s="321">
        <v>0.75495888999999683</v>
      </c>
      <c r="AK24" s="321">
        <f t="shared" si="23"/>
        <v>-15.7</v>
      </c>
      <c r="AL24" s="511">
        <v>187</v>
      </c>
      <c r="AM24" s="321">
        <v>33</v>
      </c>
      <c r="AN24" s="321">
        <f t="shared" si="24"/>
        <v>-82.4</v>
      </c>
      <c r="AO24" s="511">
        <f t="shared" si="15"/>
        <v>213.73768779</v>
      </c>
      <c r="AP24" s="321">
        <f t="shared" si="15"/>
        <v>29.234958889999998</v>
      </c>
      <c r="AQ24" s="321">
        <f t="shared" si="11"/>
        <v>-86.3</v>
      </c>
      <c r="AR24" s="493">
        <f t="shared" si="16"/>
        <v>213.73768779</v>
      </c>
      <c r="AS24" s="321">
        <f t="shared" si="13"/>
        <v>29.234958889999998</v>
      </c>
      <c r="AT24" s="321">
        <f t="shared" si="25"/>
        <v>-86.3</v>
      </c>
    </row>
    <row r="25" spans="1:46" s="479" customFormat="1" ht="18.75" customHeight="1" x14ac:dyDescent="0.3">
      <c r="A25" s="492" t="s">
        <v>304</v>
      </c>
      <c r="B25" s="511">
        <v>-10.138</v>
      </c>
      <c r="C25" s="321">
        <v>-6.3550000000000004</v>
      </c>
      <c r="D25" s="321">
        <f t="shared" si="17"/>
        <v>-37.299999999999997</v>
      </c>
      <c r="E25" s="511">
        <v>-899.87199999999996</v>
      </c>
      <c r="F25" s="321">
        <v>-632.66399999999999</v>
      </c>
      <c r="G25" s="321">
        <f t="shared" si="18"/>
        <v>-29.7</v>
      </c>
      <c r="H25" s="511"/>
      <c r="I25" s="321"/>
      <c r="J25" s="321"/>
      <c r="K25" s="511">
        <v>0</v>
      </c>
      <c r="L25" s="321">
        <v>-6.3730000000000002</v>
      </c>
      <c r="M25" s="321" t="str">
        <f t="shared" si="19"/>
        <v xml:space="preserve">    ---- </v>
      </c>
      <c r="N25" s="511"/>
      <c r="O25" s="321"/>
      <c r="P25" s="321"/>
      <c r="Q25" s="511">
        <v>293.96202</v>
      </c>
      <c r="R25" s="321">
        <v>-5091.32812397</v>
      </c>
      <c r="S25" s="321">
        <f t="shared" si="20"/>
        <v>-999</v>
      </c>
      <c r="T25" s="511">
        <v>-3.5</v>
      </c>
      <c r="U25" s="321">
        <v>-10.199999999999999</v>
      </c>
      <c r="V25" s="321">
        <f t="shared" si="5"/>
        <v>191.4</v>
      </c>
      <c r="W25" s="511">
        <v>-224</v>
      </c>
      <c r="X25" s="321">
        <v>-141.6</v>
      </c>
      <c r="Y25" s="321">
        <f t="shared" si="21"/>
        <v>-36.799999999999997</v>
      </c>
      <c r="Z25" s="511">
        <v>-320</v>
      </c>
      <c r="AA25" s="321">
        <v>-606</v>
      </c>
      <c r="AB25" s="321">
        <f t="shared" si="22"/>
        <v>89.4</v>
      </c>
      <c r="AC25" s="511"/>
      <c r="AD25" s="321"/>
      <c r="AE25" s="321"/>
      <c r="AF25" s="511">
        <v>60.651599400000002</v>
      </c>
      <c r="AG25" s="321"/>
      <c r="AH25" s="321">
        <f t="shared" si="14"/>
        <v>-100</v>
      </c>
      <c r="AI25" s="511">
        <v>20.28144906</v>
      </c>
      <c r="AJ25" s="321">
        <v>-134.10281813</v>
      </c>
      <c r="AK25" s="321">
        <f t="shared" si="23"/>
        <v>-761.2</v>
      </c>
      <c r="AL25" s="511">
        <v>-193</v>
      </c>
      <c r="AM25" s="321">
        <v>362</v>
      </c>
      <c r="AN25" s="321">
        <f t="shared" si="24"/>
        <v>-287.60000000000002</v>
      </c>
      <c r="AO25" s="511">
        <f t="shared" si="15"/>
        <v>-1275.6149315400003</v>
      </c>
      <c r="AP25" s="321">
        <f t="shared" si="15"/>
        <v>-6266.6229420999998</v>
      </c>
      <c r="AQ25" s="321">
        <f t="shared" si="11"/>
        <v>391.3</v>
      </c>
      <c r="AR25" s="493">
        <f t="shared" si="16"/>
        <v>-1275.6149315400003</v>
      </c>
      <c r="AS25" s="321">
        <f t="shared" si="13"/>
        <v>-6266.6229420999998</v>
      </c>
      <c r="AT25" s="321">
        <f t="shared" si="25"/>
        <v>391.3</v>
      </c>
    </row>
    <row r="26" spans="1:46" s="479" customFormat="1" ht="18.75" customHeight="1" x14ac:dyDescent="0.3">
      <c r="A26" s="492" t="s">
        <v>305</v>
      </c>
      <c r="B26" s="511"/>
      <c r="C26" s="321"/>
      <c r="D26" s="321"/>
      <c r="E26" s="511">
        <v>-17.765000000000001</v>
      </c>
      <c r="F26" s="321">
        <v>-9.4740000000000002</v>
      </c>
      <c r="G26" s="321">
        <f t="shared" si="18"/>
        <v>-46.7</v>
      </c>
      <c r="H26" s="511"/>
      <c r="I26" s="321"/>
      <c r="J26" s="321"/>
      <c r="K26" s="511">
        <v>-2.7E-2</v>
      </c>
      <c r="L26" s="321">
        <v>0.26100000000000001</v>
      </c>
      <c r="M26" s="321">
        <f t="shared" si="19"/>
        <v>-999</v>
      </c>
      <c r="N26" s="511"/>
      <c r="O26" s="321"/>
      <c r="P26" s="321"/>
      <c r="Q26" s="511">
        <v>-75.518112000000002</v>
      </c>
      <c r="R26" s="321">
        <v>-83.316282999999999</v>
      </c>
      <c r="S26" s="321">
        <f t="shared" si="20"/>
        <v>10.3</v>
      </c>
      <c r="T26" s="511">
        <v>-0.6</v>
      </c>
      <c r="U26" s="321">
        <v>-0.8</v>
      </c>
      <c r="V26" s="321">
        <f t="shared" si="5"/>
        <v>33.299999999999997</v>
      </c>
      <c r="W26" s="511">
        <v>-1</v>
      </c>
      <c r="X26" s="321">
        <v>-1</v>
      </c>
      <c r="Y26" s="321">
        <f t="shared" si="21"/>
        <v>0</v>
      </c>
      <c r="Z26" s="511">
        <v>-11</v>
      </c>
      <c r="AA26" s="321">
        <v>-11</v>
      </c>
      <c r="AB26" s="321">
        <f t="shared" si="22"/>
        <v>0</v>
      </c>
      <c r="AC26" s="511"/>
      <c r="AD26" s="321"/>
      <c r="AE26" s="321"/>
      <c r="AF26" s="511"/>
      <c r="AG26" s="321"/>
      <c r="AH26" s="321"/>
      <c r="AI26" s="511">
        <v>-0.86195891000000002</v>
      </c>
      <c r="AJ26" s="321">
        <v>-1.0527759999999999</v>
      </c>
      <c r="AK26" s="321">
        <f t="shared" si="23"/>
        <v>22.1</v>
      </c>
      <c r="AL26" s="511">
        <v>-3</v>
      </c>
      <c r="AM26" s="321">
        <v>-18</v>
      </c>
      <c r="AN26" s="321">
        <f t="shared" si="24"/>
        <v>500</v>
      </c>
      <c r="AO26" s="511">
        <f t="shared" si="15"/>
        <v>-109.77207091</v>
      </c>
      <c r="AP26" s="321">
        <f t="shared" si="15"/>
        <v>-124.38205899999998</v>
      </c>
      <c r="AQ26" s="321">
        <f t="shared" si="11"/>
        <v>13.3</v>
      </c>
      <c r="AR26" s="493">
        <f t="shared" si="16"/>
        <v>-109.77207091</v>
      </c>
      <c r="AS26" s="321">
        <f t="shared" si="13"/>
        <v>-124.38205899999998</v>
      </c>
      <c r="AT26" s="321">
        <f t="shared" si="25"/>
        <v>13.3</v>
      </c>
    </row>
    <row r="27" spans="1:46" s="479" customFormat="1" ht="18.75" customHeight="1" x14ac:dyDescent="0.3">
      <c r="A27" s="492" t="s">
        <v>306</v>
      </c>
      <c r="B27" s="511">
        <v>12.39</v>
      </c>
      <c r="C27" s="321">
        <v>-1.6240000000000001</v>
      </c>
      <c r="D27" s="321">
        <f t="shared" si="17"/>
        <v>-113.1</v>
      </c>
      <c r="E27" s="511">
        <v>-313.608</v>
      </c>
      <c r="F27" s="321">
        <v>-209.08099999999999</v>
      </c>
      <c r="G27" s="321">
        <f t="shared" si="18"/>
        <v>-33.299999999999997</v>
      </c>
      <c r="H27" s="511">
        <v>-0.70299999999999996</v>
      </c>
      <c r="I27" s="321">
        <v>-1.214</v>
      </c>
      <c r="J27" s="321">
        <f>IF(H27=0, "    ---- ", IF(ABS(ROUND(100/H27*I27-100,1))&lt;999,ROUND(100/H27*I27-100,1),IF(ROUND(100/H27*I27-100,1)&gt;999,999,-999)))</f>
        <v>72.7</v>
      </c>
      <c r="K27" s="511"/>
      <c r="L27" s="321"/>
      <c r="M27" s="321"/>
      <c r="N27" s="511"/>
      <c r="O27" s="321"/>
      <c r="P27" s="321"/>
      <c r="Q27" s="511"/>
      <c r="R27" s="321"/>
      <c r="S27" s="321"/>
      <c r="T27" s="511"/>
      <c r="U27" s="321"/>
      <c r="V27" s="321"/>
      <c r="W27" s="511"/>
      <c r="X27" s="321"/>
      <c r="Y27" s="321"/>
      <c r="Z27" s="511"/>
      <c r="AA27" s="321">
        <v>-3</v>
      </c>
      <c r="AB27" s="321" t="str">
        <f>IF(Z27=0, "    ---- ", IF(ABS(ROUND(100/Z27*AA27-100,1))&lt;999,ROUND(100/Z27*AA27-100,1),IF(ROUND(100/Z27*AA27-100,1)&gt;999,999,-999)))</f>
        <v xml:space="preserve">    ---- </v>
      </c>
      <c r="AC27" s="511"/>
      <c r="AD27" s="321"/>
      <c r="AE27" s="321"/>
      <c r="AF27" s="511"/>
      <c r="AG27" s="321"/>
      <c r="AH27" s="321"/>
      <c r="AI27" s="511"/>
      <c r="AJ27" s="321"/>
      <c r="AK27" s="321"/>
      <c r="AL27" s="511">
        <v>-29</v>
      </c>
      <c r="AM27" s="321">
        <v>-23</v>
      </c>
      <c r="AN27" s="321">
        <f t="shared" si="24"/>
        <v>-20.7</v>
      </c>
      <c r="AO27" s="511">
        <f t="shared" si="15"/>
        <v>-330.92099999999999</v>
      </c>
      <c r="AP27" s="321">
        <f t="shared" si="15"/>
        <v>-237.91899999999998</v>
      </c>
      <c r="AQ27" s="321">
        <f t="shared" si="11"/>
        <v>-28.1</v>
      </c>
      <c r="AR27" s="493">
        <f t="shared" si="16"/>
        <v>-330.92099999999999</v>
      </c>
      <c r="AS27" s="321">
        <f t="shared" si="13"/>
        <v>-237.91899999999998</v>
      </c>
      <c r="AT27" s="321">
        <f t="shared" si="25"/>
        <v>-28.1</v>
      </c>
    </row>
    <row r="28" spans="1:46" s="479" customFormat="1" ht="18.75" customHeight="1" x14ac:dyDescent="0.3">
      <c r="A28" s="492" t="s">
        <v>307</v>
      </c>
      <c r="B28" s="511"/>
      <c r="C28" s="321"/>
      <c r="D28" s="321"/>
      <c r="E28" s="511">
        <v>5.6550000000000002</v>
      </c>
      <c r="F28" s="321">
        <v>13.404</v>
      </c>
      <c r="G28" s="321">
        <f t="shared" si="18"/>
        <v>137</v>
      </c>
      <c r="H28" s="511"/>
      <c r="I28" s="321"/>
      <c r="J28" s="321"/>
      <c r="K28" s="511"/>
      <c r="L28" s="321"/>
      <c r="M28" s="321"/>
      <c r="N28" s="511"/>
      <c r="O28" s="321"/>
      <c r="P28" s="321"/>
      <c r="Q28" s="511"/>
      <c r="R28" s="321"/>
      <c r="S28" s="321"/>
      <c r="T28" s="511"/>
      <c r="U28" s="321"/>
      <c r="V28" s="321"/>
      <c r="W28" s="511"/>
      <c r="X28" s="321"/>
      <c r="Y28" s="321"/>
      <c r="Z28" s="511"/>
      <c r="AA28" s="321"/>
      <c r="AB28" s="321"/>
      <c r="AC28" s="511"/>
      <c r="AD28" s="321"/>
      <c r="AE28" s="321"/>
      <c r="AF28" s="511"/>
      <c r="AG28" s="321"/>
      <c r="AH28" s="321"/>
      <c r="AI28" s="511">
        <v>1.2999999999999999E-3</v>
      </c>
      <c r="AJ28" s="321">
        <v>0</v>
      </c>
      <c r="AK28" s="321">
        <f t="shared" si="23"/>
        <v>-100</v>
      </c>
      <c r="AL28" s="511"/>
      <c r="AM28" s="321">
        <v>-3</v>
      </c>
      <c r="AN28" s="321" t="str">
        <f t="shared" si="24"/>
        <v xml:space="preserve">    ---- </v>
      </c>
      <c r="AO28" s="511">
        <f t="shared" si="15"/>
        <v>5.6562999999999999</v>
      </c>
      <c r="AP28" s="321">
        <f t="shared" si="15"/>
        <v>10.404</v>
      </c>
      <c r="AQ28" s="321">
        <f t="shared" si="11"/>
        <v>83.9</v>
      </c>
      <c r="AR28" s="493">
        <f t="shared" si="16"/>
        <v>5.6562999999999999</v>
      </c>
      <c r="AS28" s="321">
        <f>+C28+F28+I28+L28+O28+R28+U28+X28+AA28+AD28+AG28+AJ28+AM28</f>
        <v>10.404</v>
      </c>
      <c r="AT28" s="321">
        <f t="shared" si="25"/>
        <v>83.9</v>
      </c>
    </row>
    <row r="29" spans="1:46" s="479" customFormat="1" ht="18.75" customHeight="1" x14ac:dyDescent="0.3">
      <c r="A29" s="492" t="s">
        <v>308</v>
      </c>
      <c r="B29" s="511">
        <v>-15.265000000000001</v>
      </c>
      <c r="C29" s="321">
        <v>-40.396000000000008</v>
      </c>
      <c r="D29" s="321">
        <f t="shared" si="17"/>
        <v>164.6</v>
      </c>
      <c r="E29" s="511">
        <v>-2445.6859999999997</v>
      </c>
      <c r="F29" s="321">
        <v>-863.52400000000011</v>
      </c>
      <c r="G29" s="321">
        <f t="shared" si="18"/>
        <v>-64.7</v>
      </c>
      <c r="H29" s="511">
        <v>-375.57</v>
      </c>
      <c r="I29" s="321">
        <v>-417.30200000000002</v>
      </c>
      <c r="J29" s="321">
        <f>IF(H29=0, "    ---- ", IF(ABS(ROUND(100/H29*I29-100,1))&lt;999,ROUND(100/H29*I29-100,1),IF(ROUND(100/H29*I29-100,1)&gt;999,999,-999)))</f>
        <v>11.1</v>
      </c>
      <c r="K29" s="511">
        <v>-117.738</v>
      </c>
      <c r="L29" s="321">
        <v>-155.55099999999999</v>
      </c>
      <c r="M29" s="321">
        <f t="shared" si="19"/>
        <v>32.1</v>
      </c>
      <c r="N29" s="511">
        <v>0</v>
      </c>
      <c r="O29" s="321">
        <v>4</v>
      </c>
      <c r="P29" s="321" t="str">
        <f>IF(N29=0, "    ---- ", IF(ABS(ROUND(100/N29*O29-100,1))&lt;999,ROUND(100/N29*O29-100,1),IF(ROUND(100/N29*O29-100,1)&gt;999,999,-999)))</f>
        <v xml:space="preserve">    ---- </v>
      </c>
      <c r="Q29" s="511">
        <v>-5050.5825048400002</v>
      </c>
      <c r="R29" s="321">
        <v>-9024.7927873099998</v>
      </c>
      <c r="S29" s="321">
        <f t="shared" si="20"/>
        <v>78.7</v>
      </c>
      <c r="T29" s="511">
        <v>-21.400000000000002</v>
      </c>
      <c r="U29" s="321">
        <v>-14.9</v>
      </c>
      <c r="V29" s="321">
        <f t="shared" si="5"/>
        <v>-30.4</v>
      </c>
      <c r="W29" s="511">
        <v>-842</v>
      </c>
      <c r="X29" s="321">
        <v>-467.6</v>
      </c>
      <c r="Y29" s="321">
        <f t="shared" si="21"/>
        <v>-44.5</v>
      </c>
      <c r="Z29" s="511">
        <v>-535</v>
      </c>
      <c r="AA29" s="321">
        <v>-975</v>
      </c>
      <c r="AB29" s="321">
        <f t="shared" si="22"/>
        <v>82.2</v>
      </c>
      <c r="AC29" s="511"/>
      <c r="AD29" s="321"/>
      <c r="AE29" s="321"/>
      <c r="AF29" s="511">
        <v>33.40422212</v>
      </c>
      <c r="AG29" s="321"/>
      <c r="AH29" s="321">
        <f t="shared" si="14"/>
        <v>-100</v>
      </c>
      <c r="AI29" s="511">
        <v>-279.96211745999994</v>
      </c>
      <c r="AJ29" s="321">
        <v>-425.41399246999998</v>
      </c>
      <c r="AK29" s="321">
        <f t="shared" si="23"/>
        <v>52</v>
      </c>
      <c r="AL29" s="511">
        <v>-79</v>
      </c>
      <c r="AM29" s="321">
        <v>-266</v>
      </c>
      <c r="AN29" s="321">
        <f t="shared" si="24"/>
        <v>236.7</v>
      </c>
      <c r="AO29" s="511">
        <f t="shared" si="15"/>
        <v>-9728.7994001799998</v>
      </c>
      <c r="AP29" s="321">
        <f t="shared" si="15"/>
        <v>-12650.479779779998</v>
      </c>
      <c r="AQ29" s="321">
        <f t="shared" si="11"/>
        <v>30</v>
      </c>
      <c r="AR29" s="511">
        <f>+B29+E29+H29+K29+N29+Q29+T29+W29+Z29+AC29+AF29+AI29+AL29</f>
        <v>-9728.7994001799998</v>
      </c>
      <c r="AS29" s="321">
        <f t="shared" ref="AS29:AS34" si="26">+C29+F29+I29+L29+O29+R29+U29+X29+AA29+AD29+AG29+AJ29+AM29</f>
        <v>-12646.479779779998</v>
      </c>
      <c r="AT29" s="321">
        <f t="shared" si="25"/>
        <v>30</v>
      </c>
    </row>
    <row r="30" spans="1:46" s="479" customFormat="1" ht="18.75" customHeight="1" x14ac:dyDescent="0.3">
      <c r="A30" s="492" t="s">
        <v>309</v>
      </c>
      <c r="B30" s="511">
        <v>9.8859999999999992</v>
      </c>
      <c r="C30" s="321">
        <v>-940.25900000000001</v>
      </c>
      <c r="D30" s="321">
        <f>IF(B30=0, "    ---- ", IF(ABS(ROUND(100/B30*C30-100,1))&lt;999,ROUND(100/B30*C30-100,1),IF(ROUND(100/B30*C30-100,1)&gt;999,999,-999)))</f>
        <v>-999</v>
      </c>
      <c r="E30" s="511">
        <v>-1215.2850000000001</v>
      </c>
      <c r="F30" s="321">
        <v>-4439.16</v>
      </c>
      <c r="G30" s="321">
        <f>IF(E30=0, "    ---- ", IF(ABS(ROUND(100/E30*F30-100,1))&lt;999,ROUND(100/E30*F30-100,1),IF(ROUND(100/E30*F30-100,1)&gt;999,999,-999)))</f>
        <v>265.3</v>
      </c>
      <c r="H30" s="511">
        <v>5.07</v>
      </c>
      <c r="I30" s="321">
        <v>-144.54400000000001</v>
      </c>
      <c r="J30" s="321">
        <f>IF(H30=0, "    ---- ", IF(ABS(ROUND(100/H30*I30-100,1))&lt;999,ROUND(100/H30*I30-100,1),IF(ROUND(100/H30*I30-100,1)&gt;999,999,-999)))</f>
        <v>-999</v>
      </c>
      <c r="K30" s="511">
        <v>-131.86099999999999</v>
      </c>
      <c r="L30" s="321">
        <v>-1587.1880000000001</v>
      </c>
      <c r="M30" s="321">
        <f t="shared" si="19"/>
        <v>999</v>
      </c>
      <c r="N30" s="511"/>
      <c r="O30" s="321"/>
      <c r="P30" s="321"/>
      <c r="Q30" s="511">
        <v>-5.9428619999999999</v>
      </c>
      <c r="R30" s="321">
        <v>-30.561627000000001</v>
      </c>
      <c r="S30" s="321">
        <f t="shared" si="20"/>
        <v>414.3</v>
      </c>
      <c r="T30" s="511">
        <v>-78.400000000000006</v>
      </c>
      <c r="U30" s="321">
        <v>-302</v>
      </c>
      <c r="V30" s="321">
        <f t="shared" si="5"/>
        <v>285.2</v>
      </c>
      <c r="W30" s="511">
        <v>-807</v>
      </c>
      <c r="X30" s="321">
        <v>-2843.6</v>
      </c>
      <c r="Y30" s="321">
        <f>IF(W30=0, "    ---- ", IF(ABS(ROUND(100/W30*X30-100,1))&lt;999,ROUND(100/W30*X30-100,1),IF(ROUND(100/W30*X30-100,1)&gt;999,999,-999)))</f>
        <v>252.4</v>
      </c>
      <c r="Z30" s="511"/>
      <c r="AA30" s="321"/>
      <c r="AB30" s="321"/>
      <c r="AC30" s="511">
        <v>55</v>
      </c>
      <c r="AD30" s="321">
        <v>-73</v>
      </c>
      <c r="AE30" s="321">
        <f>IF(AC30=0, "    ---- ", IF(ABS(ROUND(100/AC30*AD30-100,1))&lt;999,ROUND(100/AC30*AD30-100,1),IF(ROUND(100/AC30*AD30-100,1)&gt;999,999,-999)))</f>
        <v>-232.7</v>
      </c>
      <c r="AF30" s="511">
        <v>30.40230034</v>
      </c>
      <c r="AG30" s="321"/>
      <c r="AH30" s="321">
        <f t="shared" si="14"/>
        <v>-100</v>
      </c>
      <c r="AI30" s="511">
        <v>-487.75434004999994</v>
      </c>
      <c r="AJ30" s="321">
        <v>-1491.6964381499999</v>
      </c>
      <c r="AK30" s="321">
        <f>IF(AI30=0, "    ---- ", IF(ABS(ROUND(100/AI30*AJ30-100,1))&lt;999,ROUND(100/AI30*AJ30-100,1),IF(ROUND(100/AI30*AJ30-100,1)&gt;999,999,-999)))</f>
        <v>205.8</v>
      </c>
      <c r="AL30" s="511">
        <v>-1400</v>
      </c>
      <c r="AM30" s="321">
        <v>-2708</v>
      </c>
      <c r="AN30" s="321">
        <f>IF(AL30=0, "    ---- ", IF(ABS(ROUND(100/AL30*AM30-100,1))&lt;999,ROUND(100/AL30*AM30-100,1),IF(ROUND(100/AL30*AM30-100,1)&gt;999,999,-999)))</f>
        <v>93.4</v>
      </c>
      <c r="AO30" s="511">
        <f t="shared" si="15"/>
        <v>-4080.8849017100001</v>
      </c>
      <c r="AP30" s="321">
        <f t="shared" si="15"/>
        <v>-14487.00906515</v>
      </c>
      <c r="AQ30" s="321">
        <f t="shared" si="11"/>
        <v>255</v>
      </c>
      <c r="AR30" s="493">
        <f>+B30+E30+H30+K30+N30+Q30+T30+W30+Z30+AC30+AF30+AI30+AL30</f>
        <v>-4025.8849017100001</v>
      </c>
      <c r="AS30" s="321">
        <f t="shared" si="26"/>
        <v>-14560.00906515</v>
      </c>
      <c r="AT30" s="321">
        <f>IF(AR30=0, "    ---- ", IF(ABS(ROUND(100/AR30*AS30-100,1))&lt;999,ROUND(100/AR30*AS30-100,1),IF(ROUND(100/AR30*AS30-100,1)&gt;999,999,-999)))</f>
        <v>261.7</v>
      </c>
    </row>
    <row r="31" spans="1:46" s="479" customFormat="1" ht="18.75" customHeight="1" x14ac:dyDescent="0.3">
      <c r="A31" s="492" t="s">
        <v>310</v>
      </c>
      <c r="B31" s="511"/>
      <c r="C31" s="321"/>
      <c r="D31" s="321"/>
      <c r="E31" s="511">
        <v>-57.737000000000002</v>
      </c>
      <c r="F31" s="321">
        <v>-597.19899999999996</v>
      </c>
      <c r="G31" s="321">
        <f>IF(E31=0, "    ---- ", IF(ABS(ROUND(100/E31*F31-100,1))&lt;999,ROUND(100/E31*F31-100,1),IF(ROUND(100/E31*F31-100,1)&gt;999,999,-999)))</f>
        <v>934.3</v>
      </c>
      <c r="H31" s="511"/>
      <c r="I31" s="321"/>
      <c r="J31" s="321"/>
      <c r="K31" s="511">
        <v>-17.952999999999999</v>
      </c>
      <c r="L31" s="321">
        <v>-3.8940000000000001</v>
      </c>
      <c r="M31" s="321">
        <f t="shared" si="19"/>
        <v>-78.3</v>
      </c>
      <c r="N31" s="511"/>
      <c r="O31" s="321"/>
      <c r="P31" s="321"/>
      <c r="Q31" s="511">
        <v>-2062.5724840000003</v>
      </c>
      <c r="R31" s="321">
        <v>-160.46785399999999</v>
      </c>
      <c r="S31" s="321">
        <f>IF(Q31=0, "    ---- ", IF(ABS(ROUND(100/Q31*R31-100,1))&lt;999,ROUND(100/Q31*R31-100,1),IF(ROUND(100/Q31*R31-100,1)&gt;999,999,-999)))</f>
        <v>-92.2</v>
      </c>
      <c r="T31" s="511">
        <v>-3.1</v>
      </c>
      <c r="U31" s="321">
        <v>0</v>
      </c>
      <c r="V31" s="321">
        <f>IF(T31=0, "    ---- ", IF(ABS(ROUND(100/T31*U31-100,1))&lt;999,ROUND(100/T31*U31-100,1),IF(ROUND(100/T31*U31-100,1)&gt;999,999,-999)))</f>
        <v>-100</v>
      </c>
      <c r="W31" s="511">
        <v>-25.9</v>
      </c>
      <c r="X31" s="321">
        <v>-86</v>
      </c>
      <c r="Y31" s="321">
        <f>IF(W31=0, "    ---- ", IF(ABS(ROUND(100/W31*X31-100,1))&lt;999,ROUND(100/W31*X31-100,1),IF(ROUND(100/W31*X31-100,1)&gt;999,999,-999)))</f>
        <v>232</v>
      </c>
      <c r="Z31" s="511">
        <v>-61</v>
      </c>
      <c r="AA31" s="321">
        <v>-1061</v>
      </c>
      <c r="AB31" s="321">
        <f>IF(Z31=0, "    ---- ", IF(ABS(ROUND(100/Z31*AA31-100,1))&lt;999,ROUND(100/Z31*AA31-100,1),IF(ROUND(100/Z31*AA31-100,1)&gt;999,999,-999)))</f>
        <v>999</v>
      </c>
      <c r="AC31" s="511"/>
      <c r="AD31" s="321"/>
      <c r="AE31" s="321"/>
      <c r="AF31" s="511">
        <v>-15.676843</v>
      </c>
      <c r="AG31" s="321"/>
      <c r="AH31" s="321">
        <f t="shared" si="14"/>
        <v>-100</v>
      </c>
      <c r="AI31" s="511">
        <v>13.834631</v>
      </c>
      <c r="AJ31" s="321">
        <v>-63.20715826</v>
      </c>
      <c r="AK31" s="321">
        <f>IF(AI31=0, "    ---- ", IF(ABS(ROUND(100/AI31*AJ31-100,1))&lt;999,ROUND(100/AI31*AJ31-100,1),IF(ROUND(100/AI31*AJ31-100,1)&gt;999,999,-999)))</f>
        <v>-556.9</v>
      </c>
      <c r="AL31" s="511">
        <v>-964</v>
      </c>
      <c r="AM31" s="321">
        <v>-1586</v>
      </c>
      <c r="AN31" s="321">
        <f>IF(AL31=0, "    ---- ", IF(ABS(ROUND(100/AL31*AM31-100,1))&lt;999,ROUND(100/AL31*AM31-100,1),IF(ROUND(100/AL31*AM31-100,1)&gt;999,999,-999)))</f>
        <v>64.5</v>
      </c>
      <c r="AO31" s="511">
        <f t="shared" si="15"/>
        <v>-3194.1046960000003</v>
      </c>
      <c r="AP31" s="321">
        <f t="shared" si="15"/>
        <v>-3557.7680122599995</v>
      </c>
      <c r="AQ31" s="321">
        <f t="shared" si="11"/>
        <v>11.4</v>
      </c>
      <c r="AR31" s="493">
        <f>+B31+E31+H31+K31+N31+Q31+T31+W31+Z31+AC31+AF31+AI31+AL31</f>
        <v>-3194.1046960000003</v>
      </c>
      <c r="AS31" s="321">
        <f t="shared" si="26"/>
        <v>-3557.7680122599995</v>
      </c>
      <c r="AT31" s="321">
        <f>IF(AR31=0, "    ---- ", IF(ABS(ROUND(100/AR31*AS31-100,1))&lt;999,ROUND(100/AR31*AS31-100,1),IF(ROUND(100/AR31*AS31-100,1)&gt;999,999,-999)))</f>
        <v>11.4</v>
      </c>
    </row>
    <row r="32" spans="1:46" s="479" customFormat="1" ht="18.75" customHeight="1" x14ac:dyDescent="0.3">
      <c r="A32" s="492" t="s">
        <v>311</v>
      </c>
      <c r="B32" s="511">
        <v>-51.963000000000001</v>
      </c>
      <c r="C32" s="321">
        <v>-43.515000000000001</v>
      </c>
      <c r="D32" s="321">
        <f>IF(B32=0, "    ---- ", IF(ABS(ROUND(100/B32*C32-100,1))&lt;999,ROUND(100/B32*C32-100,1),IF(ROUND(100/B32*C32-100,1)&gt;999,999,-999)))</f>
        <v>-16.3</v>
      </c>
      <c r="E32" s="511">
        <v>-335.17200000000003</v>
      </c>
      <c r="F32" s="321">
        <v>-322.99099999999999</v>
      </c>
      <c r="G32" s="321">
        <f>IF(E32=0, "    ---- ", IF(ABS(ROUND(100/E32*F32-100,1))&lt;999,ROUND(100/E32*F32-100,1),IF(ROUND(100/E32*F32-100,1)&gt;999,999,-999)))</f>
        <v>-3.6</v>
      </c>
      <c r="H32" s="511">
        <v>-53.302999999999997</v>
      </c>
      <c r="I32" s="321">
        <v>-56.802</v>
      </c>
      <c r="J32" s="321">
        <f>IF(H32=0, "    ---- ", IF(ABS(ROUND(100/H32*I32-100,1))&lt;999,ROUND(100/H32*I32-100,1),IF(ROUND(100/H32*I32-100,1)&gt;999,999,-999)))</f>
        <v>6.6</v>
      </c>
      <c r="K32" s="511">
        <v>-45.289000000000001</v>
      </c>
      <c r="L32" s="321">
        <v>-56.371000000000002</v>
      </c>
      <c r="M32" s="321">
        <f>IF(K32=0, "    ---- ", IF(ABS(ROUND(100/K32*L32-100,1))&lt;999,ROUND(100/K32*L32-100,1),IF(ROUND(100/K32*L32-100,1)&gt;999,999,-999)))</f>
        <v>24.5</v>
      </c>
      <c r="N32" s="511">
        <v>-2</v>
      </c>
      <c r="O32" s="321"/>
      <c r="P32" s="321">
        <f>IF(N32=0, "    ---- ", IF(ABS(ROUND(100/N32*O32-100,1))&lt;999,ROUND(100/N32*O32-100,1),IF(ROUND(100/N32*O32-100,1)&gt;999,999,-999)))</f>
        <v>-100</v>
      </c>
      <c r="Q32" s="511">
        <v>-238.19819562999999</v>
      </c>
      <c r="R32" s="321">
        <v>-249.20200199999999</v>
      </c>
      <c r="S32" s="321">
        <f>IF(Q32=0, "    ---- ", IF(ABS(ROUND(100/Q32*R32-100,1))&lt;999,ROUND(100/Q32*R32-100,1),IF(ROUND(100/Q32*R32-100,1)&gt;999,999,-999)))</f>
        <v>4.5999999999999996</v>
      </c>
      <c r="T32" s="511">
        <v>-13</v>
      </c>
      <c r="U32" s="321">
        <v>-14.7</v>
      </c>
      <c r="V32" s="321">
        <f>IF(T32=0, "    ---- ", IF(ABS(ROUND(100/T32*U32-100,1))&lt;999,ROUND(100/T32*U32-100,1),IF(ROUND(100/T32*U32-100,1)&gt;999,999,-999)))</f>
        <v>13.1</v>
      </c>
      <c r="W32" s="511">
        <v>-154</v>
      </c>
      <c r="X32" s="321">
        <v>-149</v>
      </c>
      <c r="Y32" s="321">
        <f>IF(W32=0, "    ---- ", IF(ABS(ROUND(100/W32*X32-100,1))&lt;999,ROUND(100/W32*X32-100,1),IF(ROUND(100/W32*X32-100,1)&gt;999,999,-999)))</f>
        <v>-3.2</v>
      </c>
      <c r="Z32" s="511"/>
      <c r="AA32" s="321"/>
      <c r="AB32" s="321"/>
      <c r="AC32" s="511">
        <v>-2</v>
      </c>
      <c r="AD32" s="321"/>
      <c r="AE32" s="321">
        <f>IF(AC32=0, "    ---- ", IF(ABS(ROUND(100/AC32*AD32-100,1))&lt;999,ROUND(100/AC32*AD32-100,1),IF(ROUND(100/AC32*AD32-100,1)&gt;999,999,-999)))</f>
        <v>-100</v>
      </c>
      <c r="AF32" s="511">
        <v>-9.5292308499999994</v>
      </c>
      <c r="AG32" s="321"/>
      <c r="AH32" s="321">
        <f t="shared" si="14"/>
        <v>-100</v>
      </c>
      <c r="AI32" s="511">
        <v>-214.63447580140007</v>
      </c>
      <c r="AJ32" s="321">
        <v>-246.00941574930005</v>
      </c>
      <c r="AK32" s="321">
        <f>IF(AI32=0, "    ---- ", IF(ABS(ROUND(100/AI32*AJ32-100,1))&lt;999,ROUND(100/AI32*AJ32-100,1),IF(ROUND(100/AI32*AJ32-100,1)&gt;999,999,-999)))</f>
        <v>14.6</v>
      </c>
      <c r="AL32" s="511">
        <v>-349</v>
      </c>
      <c r="AM32" s="321">
        <v>-347</v>
      </c>
      <c r="AN32" s="321">
        <f>IF(AL32=0, "    ---- ", IF(ABS(ROUND(100/AL32*AM32-100,1))&lt;999,ROUND(100/AL32*AM32-100,1),IF(ROUND(100/AL32*AM32-100,1)&gt;999,999,-999)))</f>
        <v>-0.6</v>
      </c>
      <c r="AO32" s="511">
        <f t="shared" si="15"/>
        <v>-1464.0889022813999</v>
      </c>
      <c r="AP32" s="321">
        <f t="shared" si="15"/>
        <v>-1485.5904177493001</v>
      </c>
      <c r="AQ32" s="321">
        <f t="shared" si="11"/>
        <v>1.5</v>
      </c>
      <c r="AR32" s="493">
        <f t="shared" si="16"/>
        <v>-1468.0889022813999</v>
      </c>
      <c r="AS32" s="321">
        <f t="shared" si="26"/>
        <v>-1485.5904177493001</v>
      </c>
      <c r="AT32" s="321">
        <f>IF(AR32=0, "    ---- ", IF(ABS(ROUND(100/AR32*AS32-100,1))&lt;999,ROUND(100/AR32*AS32-100,1),IF(ROUND(100/AR32*AS32-100,1)&gt;999,999,-999)))</f>
        <v>1.2</v>
      </c>
    </row>
    <row r="33" spans="1:46" s="491" customFormat="1" ht="18.75" customHeight="1" x14ac:dyDescent="0.3">
      <c r="A33" s="492" t="s">
        <v>312</v>
      </c>
      <c r="B33" s="493"/>
      <c r="C33" s="489"/>
      <c r="D33" s="489"/>
      <c r="E33" s="493">
        <v>-1.228</v>
      </c>
      <c r="F33" s="489">
        <v>-6.5679999999999996</v>
      </c>
      <c r="G33" s="489">
        <f>IF(E33=0, "    ---- ", IF(ABS(ROUND(100/E33*F33-100,1))&lt;999,ROUND(100/E33*F33-100,1),IF(ROUND(100/E33*F33-100,1)&gt;999,999,-999)))</f>
        <v>434.9</v>
      </c>
      <c r="H33" s="493"/>
      <c r="I33" s="489"/>
      <c r="J33" s="489"/>
      <c r="K33" s="493"/>
      <c r="L33" s="489"/>
      <c r="M33" s="489"/>
      <c r="N33" s="493"/>
      <c r="O33" s="489"/>
      <c r="P33" s="489"/>
      <c r="Q33" s="493">
        <v>-227.75115299999999</v>
      </c>
      <c r="R33" s="489">
        <v>-245.45351099999999</v>
      </c>
      <c r="S33" s="489">
        <f>IF(Q33=0, "    ---- ", IF(ABS(ROUND(100/Q33*R33-100,1))&lt;999,ROUND(100/Q33*R33-100,1),IF(ROUND(100/Q33*R33-100,1)&gt;999,999,-999)))</f>
        <v>7.8</v>
      </c>
      <c r="T33" s="493">
        <v>-0.2</v>
      </c>
      <c r="U33" s="489">
        <v>-0.1</v>
      </c>
      <c r="V33" s="489">
        <f>IF(T33=0, "    ---- ", IF(ABS(ROUND(100/T33*U33-100,1))&lt;999,ROUND(100/T33*U33-100,1),IF(ROUND(100/T33*U33-100,1)&gt;999,999,-999)))</f>
        <v>-50</v>
      </c>
      <c r="W33" s="493">
        <v>-2.42117746</v>
      </c>
      <c r="X33" s="489">
        <v>-2.3724081899999998</v>
      </c>
      <c r="Y33" s="489">
        <f>IF(W33=0, "    ---- ", IF(ABS(ROUND(100/W33*X33-100,1))&lt;999,ROUND(100/W33*X33-100,1),IF(ROUND(100/W33*X33-100,1)&gt;999,999,-999)))</f>
        <v>-2</v>
      </c>
      <c r="Z33" s="493">
        <v>-41</v>
      </c>
      <c r="AA33" s="489">
        <v>-42</v>
      </c>
      <c r="AB33" s="489"/>
      <c r="AC33" s="493"/>
      <c r="AD33" s="489"/>
      <c r="AE33" s="489"/>
      <c r="AF33" s="493">
        <v>-1.07223986</v>
      </c>
      <c r="AG33" s="489"/>
      <c r="AH33" s="489">
        <f t="shared" si="14"/>
        <v>-100</v>
      </c>
      <c r="AI33" s="493">
        <v>-6.5229595900000001</v>
      </c>
      <c r="AJ33" s="489">
        <v>-2.9044823700000002</v>
      </c>
      <c r="AK33" s="489">
        <f>IF(AI33=0, "    ---- ", IF(ABS(ROUND(100/AI33*AJ33-100,1))&lt;999,ROUND(100/AI33*AJ33-100,1),IF(ROUND(100/AI33*AJ33-100,1)&gt;999,999,-999)))</f>
        <v>-55.5</v>
      </c>
      <c r="AL33" s="493">
        <v>-84</v>
      </c>
      <c r="AM33" s="489">
        <v>-214</v>
      </c>
      <c r="AN33" s="489">
        <f>IF(AL33=0, "    ---- ", IF(ABS(ROUND(100/AL33*AM33-100,1))&lt;999,ROUND(100/AL33*AM33-100,1),IF(ROUND(100/AL33*AM33-100,1)&gt;999,999,-999)))</f>
        <v>154.80000000000001</v>
      </c>
      <c r="AO33" s="493">
        <f t="shared" si="15"/>
        <v>-364.19552991000006</v>
      </c>
      <c r="AP33" s="489">
        <f t="shared" si="15"/>
        <v>-513.39840155999991</v>
      </c>
      <c r="AQ33" s="489">
        <f t="shared" si="11"/>
        <v>41</v>
      </c>
      <c r="AR33" s="493">
        <f t="shared" si="16"/>
        <v>-364.19552991000006</v>
      </c>
      <c r="AS33" s="321">
        <f t="shared" si="26"/>
        <v>-513.39840155999991</v>
      </c>
      <c r="AT33" s="321">
        <f>IF(AR33=0, "    ---- ", IF(ABS(ROUND(100/AR33*AS33-100,1))&lt;999,ROUND(100/AR33*AS33-100,1),IF(ROUND(100/AR33*AS33-100,1)&gt;999,999,-999)))</f>
        <v>41</v>
      </c>
    </row>
    <row r="34" spans="1:46" s="508" customFormat="1" ht="18.75" customHeight="1" x14ac:dyDescent="0.3">
      <c r="A34" s="512" t="s">
        <v>313</v>
      </c>
      <c r="B34" s="564">
        <v>31.542999999999914</v>
      </c>
      <c r="C34" s="565">
        <v>24.392000000000152</v>
      </c>
      <c r="D34" s="515">
        <f>IF(B34=0, "    ---- ", IF(ABS(ROUND(100/B34*C34-100,1))&lt;999,ROUND(100/B34*C34-100,1),IF(ROUND(100/B34*C34-100,1)&gt;999,999,-999)))</f>
        <v>-22.7</v>
      </c>
      <c r="E34" s="564">
        <v>-350.41800000000023</v>
      </c>
      <c r="F34" s="565">
        <v>224.52299999999909</v>
      </c>
      <c r="G34" s="515">
        <f>IF(E34=0, "    ---- ", IF(ABS(ROUND(100/E34*F34-100,1))&lt;999,ROUND(100/E34*F34-100,1),IF(ROUND(100/E34*F34-100,1)&gt;999,999,-999)))</f>
        <v>-164.1</v>
      </c>
      <c r="H34" s="564">
        <v>17.401000000000067</v>
      </c>
      <c r="I34" s="565">
        <v>24.800000000000061</v>
      </c>
      <c r="J34" s="515">
        <f>IF(H34=0, "    ---- ", IF(ABS(ROUND(100/H34*I34-100,1))&lt;999,ROUND(100/H34*I34-100,1),IF(ROUND(100/H34*I34-100,1)&gt;999,999,-999)))</f>
        <v>42.5</v>
      </c>
      <c r="K34" s="564">
        <v>5.9869999999999806</v>
      </c>
      <c r="L34" s="565">
        <v>30.938999999999716</v>
      </c>
      <c r="M34" s="515">
        <f>IF(K34=0, "    ---- ", IF(ABS(ROUND(100/K34*L34-100,1))&lt;999,ROUND(100/K34*L34-100,1),IF(ROUND(100/K34*L34-100,1)&gt;999,999,-999)))</f>
        <v>416.8</v>
      </c>
      <c r="N34" s="565">
        <v>1</v>
      </c>
      <c r="O34" s="565">
        <v>10</v>
      </c>
      <c r="P34" s="515">
        <f>IF(N34=0, "    ---- ", IF(ABS(ROUND(100/N34*O34-100,1))&lt;999,ROUND(100/N34*O34-100,1),IF(ROUND(100/N34*O34-100,1)&gt;999,999,-999)))</f>
        <v>900</v>
      </c>
      <c r="Q34" s="564">
        <v>286.85146468999829</v>
      </c>
      <c r="R34" s="565">
        <v>287.05553877000165</v>
      </c>
      <c r="S34" s="515">
        <f>IF(Q34=0, "    ---- ", IF(ABS(ROUND(100/Q34*R34-100,1))&lt;999,ROUND(100/Q34*R34-100,1),IF(ROUND(100/Q34*R34-100,1)&gt;999,999,-999)))</f>
        <v>0.1</v>
      </c>
      <c r="T34" s="565">
        <v>-7.4000000000000226</v>
      </c>
      <c r="U34" s="565">
        <v>-14.199999999999976</v>
      </c>
      <c r="V34" s="515">
        <f>IF(T34=0, "    ---- ", IF(ABS(ROUND(100/T34*U34-100,1))&lt;999,ROUND(100/T34*U34-100,1),IF(ROUND(100/T34*U34-100,1)&gt;999,999,-999)))</f>
        <v>91.9</v>
      </c>
      <c r="W34" s="564">
        <v>136.1788225399996</v>
      </c>
      <c r="X34" s="565">
        <v>138.72759180999947</v>
      </c>
      <c r="Y34" s="515">
        <f>IF(W34=0, "    ---- ", IF(ABS(ROUND(100/W34*X34-100,1))&lt;999,ROUND(100/W34*X34-100,1),IF(ROUND(100/W34*X34-100,1)&gt;999,999,-999)))</f>
        <v>1.9</v>
      </c>
      <c r="Z34" s="564">
        <v>-408</v>
      </c>
      <c r="AA34" s="565">
        <v>161</v>
      </c>
      <c r="AB34" s="515">
        <f>IF(Z34=0, "    ---- ", IF(ABS(ROUND(100/Z34*AA34-100,1))&lt;999,ROUND(100/Z34*AA34-100,1),IF(ROUND(100/Z34*AA34-100,1)&gt;999,999,-999)))</f>
        <v>-139.5</v>
      </c>
      <c r="AC34" s="565">
        <v>151</v>
      </c>
      <c r="AD34" s="565">
        <v>2</v>
      </c>
      <c r="AE34" s="515">
        <f>IF(AC34=0, "    ---- ", IF(ABS(ROUND(100/AC34*AD34-100,1))&lt;999,ROUND(100/AC34*AD34-100,1),IF(ROUND(100/AC34*AD34-100,1)&gt;999,999,-999)))</f>
        <v>-98.7</v>
      </c>
      <c r="AF34" s="564">
        <v>-7.0766003599999827</v>
      </c>
      <c r="AG34" s="565"/>
      <c r="AH34" s="515">
        <f t="shared" si="14"/>
        <v>-100</v>
      </c>
      <c r="AI34" s="564">
        <v>121.03573982859976</v>
      </c>
      <c r="AJ34" s="565">
        <v>100.36428725069946</v>
      </c>
      <c r="AK34" s="515">
        <f>IF(AI34=0, "    ---- ", IF(ABS(ROUND(100/AI34*AJ34-100,1))&lt;999,ROUND(100/AI34*AJ34-100,1),IF(ROUND(100/AI34*AJ34-100,1)&gt;999,999,-999)))</f>
        <v>-17.100000000000001</v>
      </c>
      <c r="AL34" s="564">
        <v>231</v>
      </c>
      <c r="AM34" s="565">
        <v>271</v>
      </c>
      <c r="AN34" s="515">
        <f>IF(AL34=0, "    ---- ", IF(ABS(ROUND(100/AL34*AM34-100,1))&lt;999,ROUND(100/AL34*AM34-100,1),IF(ROUND(100/AL34*AM34-100,1)&gt;999,999,-999)))</f>
        <v>17.3</v>
      </c>
      <c r="AO34" s="566">
        <f>B34+E34+H34+K34+Q34+T34+W34+Z34+AF34+AI34+AL34</f>
        <v>57.102426698597327</v>
      </c>
      <c r="AP34" s="515">
        <f t="shared" si="15"/>
        <v>1248.6014178306996</v>
      </c>
      <c r="AQ34" s="515">
        <f t="shared" si="11"/>
        <v>999</v>
      </c>
      <c r="AR34" s="564">
        <f>+B34+E34+H34+K34+N34+Q34+T34+W34+Z34+AC34+AF34+AI34+AL34</f>
        <v>209.10242669859733</v>
      </c>
      <c r="AS34" s="477">
        <f t="shared" si="26"/>
        <v>1260.6014178306996</v>
      </c>
      <c r="AT34" s="321">
        <f>IF(AR34=0, "    ---- ", IF(ABS(ROUND(100/AR34*AS34-100,1))&lt;999,ROUND(100/AR34*AS34-100,1),IF(ROUND(100/AR34*AS34-100,1)&gt;999,999,-999)))</f>
        <v>502.9</v>
      </c>
    </row>
    <row r="35" spans="1:46" s="508" customFormat="1" ht="18.75" customHeight="1" x14ac:dyDescent="0.3">
      <c r="A35" s="475"/>
      <c r="B35" s="567"/>
      <c r="C35" s="568"/>
      <c r="D35" s="477"/>
      <c r="E35" s="567"/>
      <c r="F35" s="568"/>
      <c r="G35" s="477"/>
      <c r="H35" s="567"/>
      <c r="I35" s="568"/>
      <c r="J35" s="477"/>
      <c r="K35" s="567"/>
      <c r="L35" s="568"/>
      <c r="M35" s="477"/>
      <c r="N35" s="567"/>
      <c r="O35" s="568"/>
      <c r="P35" s="477"/>
      <c r="Q35" s="567"/>
      <c r="R35" s="568"/>
      <c r="S35" s="477"/>
      <c r="T35" s="567"/>
      <c r="U35" s="568"/>
      <c r="V35" s="477"/>
      <c r="W35" s="567"/>
      <c r="X35" s="568"/>
      <c r="Y35" s="477"/>
      <c r="Z35" s="567"/>
      <c r="AA35" s="568"/>
      <c r="AB35" s="477"/>
      <c r="AC35" s="567"/>
      <c r="AD35" s="568"/>
      <c r="AE35" s="477"/>
      <c r="AF35" s="567"/>
      <c r="AG35" s="568"/>
      <c r="AH35" s="477"/>
      <c r="AI35" s="567"/>
      <c r="AJ35" s="568"/>
      <c r="AK35" s="569"/>
      <c r="AL35" s="567"/>
      <c r="AM35" s="568"/>
      <c r="AN35" s="569"/>
      <c r="AO35" s="570"/>
      <c r="AP35" s="569"/>
      <c r="AQ35" s="569"/>
      <c r="AR35" s="493"/>
      <c r="AS35" s="571"/>
      <c r="AT35" s="572"/>
    </row>
    <row r="36" spans="1:46" s="508" customFormat="1" ht="18.75" customHeight="1" x14ac:dyDescent="0.3">
      <c r="A36" s="460" t="s">
        <v>314</v>
      </c>
      <c r="B36" s="567"/>
      <c r="C36" s="568"/>
      <c r="D36" s="477"/>
      <c r="E36" s="567"/>
      <c r="F36" s="568"/>
      <c r="G36" s="477"/>
      <c r="H36" s="567"/>
      <c r="I36" s="568"/>
      <c r="J36" s="477"/>
      <c r="K36" s="567"/>
      <c r="L36" s="568"/>
      <c r="M36" s="477"/>
      <c r="N36" s="567"/>
      <c r="O36" s="568"/>
      <c r="P36" s="477"/>
      <c r="Q36" s="567"/>
      <c r="R36" s="568"/>
      <c r="S36" s="477"/>
      <c r="T36" s="567"/>
      <c r="U36" s="568"/>
      <c r="V36" s="477"/>
      <c r="W36" s="567"/>
      <c r="X36" s="568"/>
      <c r="Y36" s="477"/>
      <c r="Z36" s="567"/>
      <c r="AA36" s="568"/>
      <c r="AB36" s="477"/>
      <c r="AC36" s="567"/>
      <c r="AD36" s="568"/>
      <c r="AE36" s="477"/>
      <c r="AF36" s="567"/>
      <c r="AG36" s="568"/>
      <c r="AH36" s="477"/>
      <c r="AI36" s="567"/>
      <c r="AJ36" s="568"/>
      <c r="AK36" s="477"/>
      <c r="AL36" s="567"/>
      <c r="AM36" s="568"/>
      <c r="AN36" s="477"/>
      <c r="AO36" s="476"/>
      <c r="AP36" s="477"/>
      <c r="AQ36" s="477"/>
      <c r="AR36" s="493"/>
      <c r="AS36" s="573"/>
      <c r="AT36" s="574"/>
    </row>
    <row r="37" spans="1:46" s="520" customFormat="1" ht="18.75" customHeight="1" x14ac:dyDescent="0.3">
      <c r="A37" s="492" t="s">
        <v>315</v>
      </c>
      <c r="B37" s="546">
        <v>0.16800000000000001</v>
      </c>
      <c r="C37" s="547">
        <v>0</v>
      </c>
      <c r="D37" s="321">
        <f t="shared" ref="D37:D43" si="27">IF(B37=0, "    ---- ", IF(ABS(ROUND(100/B37*C37-100,1))&lt;999,ROUND(100/B37*C37-100,1),IF(ROUND(100/B37*C37-100,1)&gt;999,999,-999)))</f>
        <v>-100</v>
      </c>
      <c r="E37" s="546">
        <v>156.17500000000001</v>
      </c>
      <c r="F37" s="575">
        <v>186.435</v>
      </c>
      <c r="G37" s="321">
        <f t="shared" ref="G37:G43" si="28">IF(E37=0, "    ---- ", IF(ABS(ROUND(100/E37*F37-100,1))&lt;999,ROUND(100/E37*F37-100,1),IF(ROUND(100/E37*F37-100,1)&gt;999,999,-999)))</f>
        <v>19.399999999999999</v>
      </c>
      <c r="H37" s="546">
        <v>1.1659999999999999</v>
      </c>
      <c r="I37" s="575">
        <v>3.7410000000000001</v>
      </c>
      <c r="J37" s="321">
        <f t="shared" ref="J37:J43" si="29">IF(H37=0, "    ---- ", IF(ABS(ROUND(100/H37*I37-100,1))&lt;999,ROUND(100/H37*I37-100,1),IF(ROUND(100/H37*I37-100,1)&gt;999,999,-999)))</f>
        <v>220.8</v>
      </c>
      <c r="K37" s="546">
        <v>2.73</v>
      </c>
      <c r="L37" s="547"/>
      <c r="M37" s="321">
        <f t="shared" ref="M37:M43" si="30">IF(K37=0, "    ---- ", IF(ABS(ROUND(100/K37*L37-100,1))&lt;999,ROUND(100/K37*L37-100,1),IF(ROUND(100/K37*L37-100,1)&gt;999,999,-999)))</f>
        <v>-100</v>
      </c>
      <c r="N37" s="546">
        <v>0</v>
      </c>
      <c r="O37" s="547">
        <v>1</v>
      </c>
      <c r="P37" s="321" t="str">
        <f t="shared" ref="P37:P43" si="31">IF(N37=0, "    ---- ", IF(ABS(ROUND(100/N37*O37-100,1))&lt;999,ROUND(100/N37*O37-100,1),IF(ROUND(100/N37*O37-100,1)&gt;999,999,-999)))</f>
        <v xml:space="preserve">    ---- </v>
      </c>
      <c r="Q37" s="546">
        <v>301.95396832</v>
      </c>
      <c r="R37" s="575">
        <v>277.98232251000002</v>
      </c>
      <c r="S37" s="321">
        <f t="shared" ref="S37:S44" si="32">IF(Q37=0, "    ---- ", IF(ABS(ROUND(100/Q37*R37-100,1))&lt;999,ROUND(100/Q37*R37-100,1),IF(ROUND(100/Q37*R37-100,1)&gt;999,999,-999)))</f>
        <v>-7.9</v>
      </c>
      <c r="T37" s="546">
        <v>2.6</v>
      </c>
      <c r="U37" s="575">
        <v>2.1</v>
      </c>
      <c r="V37" s="321">
        <f t="shared" ref="V37:V43" si="33">IF(T37=0, "    ---- ", IF(ABS(ROUND(100/T37*U37-100,1))&lt;999,ROUND(100/T37*U37-100,1),IF(ROUND(100/T37*U37-100,1)&gt;999,999,-999)))</f>
        <v>-19.2</v>
      </c>
      <c r="W37" s="546">
        <v>33</v>
      </c>
      <c r="X37" s="575">
        <v>32</v>
      </c>
      <c r="Y37" s="321">
        <f t="shared" ref="Y37:Y43" si="34">IF(W37=0, "    ---- ", IF(ABS(ROUND(100/W37*X37-100,1))&lt;999,ROUND(100/W37*X37-100,1),IF(ROUND(100/W37*X37-100,1)&gt;999,999,-999)))</f>
        <v>-3</v>
      </c>
      <c r="Z37" s="546">
        <v>62</v>
      </c>
      <c r="AA37" s="575">
        <v>151</v>
      </c>
      <c r="AB37" s="321">
        <f t="shared" ref="AB37:AB43" si="35">IF(Z37=0, "    ---- ", IF(ABS(ROUND(100/Z37*AA37-100,1))&lt;999,ROUND(100/Z37*AA37-100,1),IF(ROUND(100/Z37*AA37-100,1)&gt;999,999,-999)))</f>
        <v>143.5</v>
      </c>
      <c r="AC37" s="546"/>
      <c r="AD37" s="547"/>
      <c r="AE37" s="321"/>
      <c r="AF37" s="546">
        <v>-3.5064682999999999</v>
      </c>
      <c r="AG37" s="547"/>
      <c r="AH37" s="321">
        <f t="shared" si="14"/>
        <v>-100</v>
      </c>
      <c r="AI37" s="546">
        <v>55.515887269999986</v>
      </c>
      <c r="AJ37" s="547">
        <v>59.879388669999976</v>
      </c>
      <c r="AK37" s="321">
        <f t="shared" ref="AK37:AK43" si="36">IF(AI37=0, "    ---- ", IF(ABS(ROUND(100/AI37*AJ37-100,1))&lt;999,ROUND(100/AI37*AJ37-100,1),IF(ROUND(100/AI37*AJ37-100,1)&gt;999,999,-999)))</f>
        <v>7.9</v>
      </c>
      <c r="AL37" s="546">
        <v>125</v>
      </c>
      <c r="AM37" s="575">
        <v>209</v>
      </c>
      <c r="AN37" s="321">
        <f t="shared" ref="AN37:AN44" si="37">IF(AL37=0, "    ---- ", IF(ABS(ROUND(100/AL37*AM37-100,1))&lt;999,ROUND(100/AL37*AM37-100,1),IF(ROUND(100/AL37*AM37-100,1)&gt;999,999,-999)))</f>
        <v>67.2</v>
      </c>
      <c r="AO37" s="511">
        <f t="shared" si="15"/>
        <v>736.80238728999996</v>
      </c>
      <c r="AP37" s="321">
        <f t="shared" si="15"/>
        <v>922.13771118000011</v>
      </c>
      <c r="AQ37" s="321">
        <f t="shared" si="11"/>
        <v>25.2</v>
      </c>
      <c r="AR37" s="493">
        <f>+B37+E37+H37+K37+N37+Q37+T37+W37+Z37+AC37+AF37+AI37+AL37</f>
        <v>736.80238728999996</v>
      </c>
      <c r="AS37" s="489">
        <f>+C37+F37+I37+L37+O37+R37+U37+X37+AA37+AD37+AG37+AJ37+AM37</f>
        <v>923.13771118000011</v>
      </c>
      <c r="AT37" s="321">
        <f t="shared" ref="AT37:AT45" si="38">IF(AR37=0, "    ---- ", IF(ABS(ROUND(100/AR37*AS37-100,1))&lt;999,ROUND(100/AR37*AS37-100,1),IF(ROUND(100/AR37*AS37-100,1)&gt;999,999,-999)))</f>
        <v>25.3</v>
      </c>
    </row>
    <row r="38" spans="1:46" s="520" customFormat="1" ht="18.75" customHeight="1" x14ac:dyDescent="0.3">
      <c r="A38" s="492" t="s">
        <v>316</v>
      </c>
      <c r="B38" s="546"/>
      <c r="C38" s="547"/>
      <c r="D38" s="321"/>
      <c r="E38" s="546">
        <v>7.2809999999999997</v>
      </c>
      <c r="F38" s="575">
        <v>19.324999999999999</v>
      </c>
      <c r="G38" s="321">
        <f t="shared" si="28"/>
        <v>165.4</v>
      </c>
      <c r="H38" s="546"/>
      <c r="I38" s="575"/>
      <c r="J38" s="321"/>
      <c r="K38" s="546">
        <v>20.202999999999999</v>
      </c>
      <c r="L38" s="547"/>
      <c r="M38" s="321">
        <f t="shared" si="30"/>
        <v>-100</v>
      </c>
      <c r="N38" s="546"/>
      <c r="O38" s="547"/>
      <c r="P38" s="321"/>
      <c r="Q38" s="546">
        <v>0.74163071999999997</v>
      </c>
      <c r="R38" s="575">
        <v>3.4995941500000001</v>
      </c>
      <c r="S38" s="321">
        <f t="shared" si="32"/>
        <v>371.9</v>
      </c>
      <c r="T38" s="546"/>
      <c r="U38" s="575"/>
      <c r="V38" s="321"/>
      <c r="W38" s="546"/>
      <c r="X38" s="575"/>
      <c r="Y38" s="321"/>
      <c r="Z38" s="546">
        <v>1</v>
      </c>
      <c r="AA38" s="575">
        <v>1</v>
      </c>
      <c r="AB38" s="321">
        <f t="shared" si="35"/>
        <v>0</v>
      </c>
      <c r="AC38" s="546"/>
      <c r="AD38" s="547"/>
      <c r="AE38" s="321"/>
      <c r="AF38" s="546"/>
      <c r="AG38" s="547"/>
      <c r="AH38" s="321"/>
      <c r="AI38" s="546">
        <v>0.56627236000000003</v>
      </c>
      <c r="AJ38" s="547">
        <v>0.48988915999999999</v>
      </c>
      <c r="AK38" s="321">
        <f t="shared" si="36"/>
        <v>-13.5</v>
      </c>
      <c r="AL38" s="546">
        <v>7</v>
      </c>
      <c r="AM38" s="575">
        <v>6</v>
      </c>
      <c r="AN38" s="321">
        <f t="shared" si="37"/>
        <v>-14.3</v>
      </c>
      <c r="AO38" s="511">
        <f t="shared" si="15"/>
        <v>36.791903079999997</v>
      </c>
      <c r="AP38" s="321">
        <f t="shared" si="15"/>
        <v>30.31448331</v>
      </c>
      <c r="AQ38" s="321">
        <f t="shared" si="11"/>
        <v>-17.600000000000001</v>
      </c>
      <c r="AR38" s="493">
        <f t="shared" ref="AR38:AS45" si="39">+B38+E38+H38+K38+N38+Q38+T38+W38+Z38+AC38+AF38+AI38+AL38</f>
        <v>36.791903079999997</v>
      </c>
      <c r="AS38" s="489">
        <f t="shared" si="39"/>
        <v>30.31448331</v>
      </c>
      <c r="AT38" s="321">
        <f t="shared" si="38"/>
        <v>-17.600000000000001</v>
      </c>
    </row>
    <row r="39" spans="1:46" s="520" customFormat="1" ht="18.75" customHeight="1" x14ac:dyDescent="0.3">
      <c r="A39" s="492" t="s">
        <v>317</v>
      </c>
      <c r="B39" s="546"/>
      <c r="C39" s="547"/>
      <c r="D39" s="321"/>
      <c r="E39" s="546">
        <v>-65.506</v>
      </c>
      <c r="F39" s="575">
        <v>-58.302</v>
      </c>
      <c r="G39" s="321">
        <f t="shared" si="28"/>
        <v>-11</v>
      </c>
      <c r="H39" s="546"/>
      <c r="I39" s="575"/>
      <c r="J39" s="321"/>
      <c r="K39" s="546">
        <v>-0.5</v>
      </c>
      <c r="L39" s="547"/>
      <c r="M39" s="321">
        <f t="shared" si="30"/>
        <v>-100</v>
      </c>
      <c r="N39" s="546"/>
      <c r="O39" s="547"/>
      <c r="P39" s="321"/>
      <c r="Q39" s="546">
        <v>-125.06003023999999</v>
      </c>
      <c r="R39" s="575">
        <v>-93.374824459999999</v>
      </c>
      <c r="S39" s="321">
        <f t="shared" si="32"/>
        <v>-25.3</v>
      </c>
      <c r="T39" s="546"/>
      <c r="U39" s="547"/>
      <c r="V39" s="321"/>
      <c r="W39" s="546">
        <v>-23</v>
      </c>
      <c r="X39" s="575">
        <v>-23</v>
      </c>
      <c r="Y39" s="321">
        <f t="shared" si="34"/>
        <v>0</v>
      </c>
      <c r="Z39" s="546">
        <v>-25</v>
      </c>
      <c r="AA39" s="575">
        <v>-23</v>
      </c>
      <c r="AB39" s="321">
        <f t="shared" si="35"/>
        <v>-8</v>
      </c>
      <c r="AC39" s="546"/>
      <c r="AD39" s="547"/>
      <c r="AE39" s="321"/>
      <c r="AF39" s="546"/>
      <c r="AG39" s="547"/>
      <c r="AH39" s="321"/>
      <c r="AI39" s="546">
        <v>-2.1199697886000002</v>
      </c>
      <c r="AJ39" s="547">
        <v>-15.314274900699999</v>
      </c>
      <c r="AK39" s="321">
        <f t="shared" si="36"/>
        <v>622.4</v>
      </c>
      <c r="AL39" s="546">
        <v>-68</v>
      </c>
      <c r="AM39" s="575">
        <v>-121</v>
      </c>
      <c r="AN39" s="321">
        <f t="shared" si="37"/>
        <v>77.900000000000006</v>
      </c>
      <c r="AO39" s="511">
        <f t="shared" si="15"/>
        <v>-309.18600002860001</v>
      </c>
      <c r="AP39" s="321">
        <f t="shared" si="15"/>
        <v>-333.99109936069999</v>
      </c>
      <c r="AQ39" s="321">
        <f t="shared" si="11"/>
        <v>8</v>
      </c>
      <c r="AR39" s="493">
        <f t="shared" si="39"/>
        <v>-309.18600002860001</v>
      </c>
      <c r="AS39" s="489">
        <f t="shared" si="39"/>
        <v>-333.99109936069999</v>
      </c>
      <c r="AT39" s="321">
        <f t="shared" si="38"/>
        <v>8</v>
      </c>
    </row>
    <row r="40" spans="1:46" s="576" customFormat="1" ht="18.75" customHeight="1" x14ac:dyDescent="0.3">
      <c r="A40" s="475" t="s">
        <v>318</v>
      </c>
      <c r="B40" s="567">
        <v>0.16800000000000001</v>
      </c>
      <c r="C40" s="568">
        <v>0</v>
      </c>
      <c r="D40" s="477">
        <f t="shared" si="27"/>
        <v>-100</v>
      </c>
      <c r="E40" s="567">
        <v>97.950000000000017</v>
      </c>
      <c r="F40" s="568">
        <v>147.458</v>
      </c>
      <c r="G40" s="477">
        <f t="shared" si="28"/>
        <v>50.5</v>
      </c>
      <c r="H40" s="567">
        <v>1.1769999999999998</v>
      </c>
      <c r="I40" s="568">
        <v>3.7520000000000002</v>
      </c>
      <c r="J40" s="477">
        <f t="shared" si="29"/>
        <v>218.8</v>
      </c>
      <c r="K40" s="567">
        <v>22.433</v>
      </c>
      <c r="L40" s="568">
        <v>0</v>
      </c>
      <c r="M40" s="477">
        <f t="shared" si="30"/>
        <v>-100</v>
      </c>
      <c r="N40" s="568">
        <v>0</v>
      </c>
      <c r="O40" s="568">
        <v>1</v>
      </c>
      <c r="P40" s="477" t="str">
        <f t="shared" si="31"/>
        <v xml:space="preserve">    ---- </v>
      </c>
      <c r="Q40" s="567">
        <v>177.63556879999999</v>
      </c>
      <c r="R40" s="568">
        <v>188.10709220000001</v>
      </c>
      <c r="S40" s="477">
        <f t="shared" si="32"/>
        <v>5.9</v>
      </c>
      <c r="T40" s="568">
        <v>2.7</v>
      </c>
      <c r="U40" s="568">
        <v>2.2000000000000002</v>
      </c>
      <c r="V40" s="477">
        <f t="shared" si="33"/>
        <v>-18.5</v>
      </c>
      <c r="W40" s="568">
        <v>10</v>
      </c>
      <c r="X40" s="568">
        <v>9</v>
      </c>
      <c r="Y40" s="477">
        <f t="shared" si="34"/>
        <v>-10</v>
      </c>
      <c r="Z40" s="567">
        <v>38</v>
      </c>
      <c r="AA40" s="568">
        <v>129</v>
      </c>
      <c r="AB40" s="477">
        <f t="shared" si="35"/>
        <v>239.5</v>
      </c>
      <c r="AC40" s="568"/>
      <c r="AD40" s="568"/>
      <c r="AE40" s="321"/>
      <c r="AF40" s="567">
        <v>-3.21726241</v>
      </c>
      <c r="AG40" s="568"/>
      <c r="AH40" s="477">
        <f t="shared" si="14"/>
        <v>-100</v>
      </c>
      <c r="AI40" s="567">
        <v>53.962189841399983</v>
      </c>
      <c r="AJ40" s="568">
        <v>45.055002929299974</v>
      </c>
      <c r="AK40" s="477">
        <f t="shared" si="36"/>
        <v>-16.5</v>
      </c>
      <c r="AL40" s="567">
        <v>64</v>
      </c>
      <c r="AM40" s="568">
        <v>94</v>
      </c>
      <c r="AN40" s="477">
        <f t="shared" si="37"/>
        <v>46.9</v>
      </c>
      <c r="AO40" s="476">
        <f t="shared" si="15"/>
        <v>464.80849623140006</v>
      </c>
      <c r="AP40" s="477">
        <f t="shared" si="15"/>
        <v>618.57209512930001</v>
      </c>
      <c r="AQ40" s="477">
        <f t="shared" si="11"/>
        <v>33.1</v>
      </c>
      <c r="AR40" s="493">
        <f t="shared" si="39"/>
        <v>464.80849623140006</v>
      </c>
      <c r="AS40" s="489">
        <f t="shared" si="39"/>
        <v>619.57209512930001</v>
      </c>
      <c r="AT40" s="321">
        <f t="shared" si="38"/>
        <v>33.299999999999997</v>
      </c>
    </row>
    <row r="41" spans="1:46" s="576" customFormat="1" ht="18.75" customHeight="1" x14ac:dyDescent="0.3">
      <c r="A41" s="475" t="s">
        <v>319</v>
      </c>
      <c r="B41" s="567">
        <v>31.710999999999913</v>
      </c>
      <c r="C41" s="568">
        <v>24.392000000000152</v>
      </c>
      <c r="D41" s="477">
        <f t="shared" si="27"/>
        <v>-23.1</v>
      </c>
      <c r="E41" s="567">
        <v>-252.46800000000022</v>
      </c>
      <c r="F41" s="568">
        <v>371.98099999999909</v>
      </c>
      <c r="G41" s="477">
        <f t="shared" si="28"/>
        <v>-247.3</v>
      </c>
      <c r="H41" s="567">
        <v>18.578000000000067</v>
      </c>
      <c r="I41" s="568">
        <v>28.55200000000006</v>
      </c>
      <c r="J41" s="477">
        <f t="shared" si="29"/>
        <v>53.7</v>
      </c>
      <c r="K41" s="567">
        <v>28.41999999999998</v>
      </c>
      <c r="L41" s="568">
        <v>30.938999999999716</v>
      </c>
      <c r="M41" s="477">
        <f t="shared" si="30"/>
        <v>8.9</v>
      </c>
      <c r="N41" s="568">
        <v>1</v>
      </c>
      <c r="O41" s="568">
        <v>11</v>
      </c>
      <c r="P41" s="477">
        <f t="shared" si="31"/>
        <v>999</v>
      </c>
      <c r="Q41" s="567">
        <v>464.48703348999828</v>
      </c>
      <c r="R41" s="568">
        <v>475.16263097000166</v>
      </c>
      <c r="S41" s="477">
        <f t="shared" si="32"/>
        <v>2.2999999999999998</v>
      </c>
      <c r="T41" s="568">
        <v>-4.7000000000000224</v>
      </c>
      <c r="U41" s="568">
        <v>-11.999999999999975</v>
      </c>
      <c r="V41" s="477">
        <f t="shared" si="33"/>
        <v>155.30000000000001</v>
      </c>
      <c r="W41" s="568">
        <v>146.1788225399996</v>
      </c>
      <c r="X41" s="568">
        <v>147.72759180999947</v>
      </c>
      <c r="Y41" s="477">
        <f t="shared" si="34"/>
        <v>1.1000000000000001</v>
      </c>
      <c r="Z41" s="567">
        <v>-370</v>
      </c>
      <c r="AA41" s="568">
        <v>290</v>
      </c>
      <c r="AB41" s="477">
        <f t="shared" si="35"/>
        <v>-178.4</v>
      </c>
      <c r="AC41" s="568">
        <v>151</v>
      </c>
      <c r="AD41" s="568">
        <v>2</v>
      </c>
      <c r="AE41" s="477">
        <f>IF(AC41=0, "    ---- ", IF(ABS(ROUND(100/AC41*AD41-100,1))&lt;999,ROUND(100/AC41*AD41-100,1),IF(ROUND(100/AC41*AD41-100,1)&gt;999,999,-999)))</f>
        <v>-98.7</v>
      </c>
      <c r="AF41" s="567">
        <v>-10.293862769999983</v>
      </c>
      <c r="AG41" s="568"/>
      <c r="AH41" s="477">
        <f t="shared" si="14"/>
        <v>-100</v>
      </c>
      <c r="AI41" s="567">
        <v>174.99792966999973</v>
      </c>
      <c r="AJ41" s="568">
        <v>145.41929017999945</v>
      </c>
      <c r="AK41" s="477">
        <f t="shared" si="36"/>
        <v>-16.899999999999999</v>
      </c>
      <c r="AL41" s="567">
        <v>295</v>
      </c>
      <c r="AM41" s="568">
        <v>365</v>
      </c>
      <c r="AN41" s="477">
        <f t="shared" si="37"/>
        <v>23.7</v>
      </c>
      <c r="AO41" s="476">
        <f t="shared" si="15"/>
        <v>521.91092292999735</v>
      </c>
      <c r="AP41" s="477">
        <f t="shared" si="15"/>
        <v>1867.1735129599997</v>
      </c>
      <c r="AQ41" s="477">
        <f t="shared" si="11"/>
        <v>257.8</v>
      </c>
      <c r="AR41" s="493">
        <f t="shared" si="39"/>
        <v>673.91092292999735</v>
      </c>
      <c r="AS41" s="489">
        <f t="shared" si="39"/>
        <v>1880.1735129599997</v>
      </c>
      <c r="AT41" s="321">
        <f t="shared" si="38"/>
        <v>179</v>
      </c>
    </row>
    <row r="42" spans="1:46" s="520" customFormat="1" ht="18.75" customHeight="1" x14ac:dyDescent="0.3">
      <c r="A42" s="492" t="s">
        <v>320</v>
      </c>
      <c r="B42" s="546">
        <v>-8.6240000000000006</v>
      </c>
      <c r="C42" s="547">
        <v>-6</v>
      </c>
      <c r="D42" s="321">
        <f t="shared" si="27"/>
        <v>-30.4</v>
      </c>
      <c r="E42" s="546">
        <v>64.052000000000007</v>
      </c>
      <c r="F42" s="547">
        <v>19</v>
      </c>
      <c r="G42" s="321">
        <f t="shared" si="28"/>
        <v>-70.3</v>
      </c>
      <c r="H42" s="546">
        <v>-4.5990000000000002</v>
      </c>
      <c r="I42" s="575">
        <v>-5.3570000000000002</v>
      </c>
      <c r="J42" s="321">
        <f t="shared" si="29"/>
        <v>16.5</v>
      </c>
      <c r="K42" s="546">
        <v>-7.1050000000000004</v>
      </c>
      <c r="L42" s="575">
        <v>-7.78</v>
      </c>
      <c r="M42" s="321">
        <f t="shared" si="30"/>
        <v>9.5</v>
      </c>
      <c r="N42" s="547"/>
      <c r="O42" s="547"/>
      <c r="P42" s="321" t="str">
        <f t="shared" si="31"/>
        <v xml:space="preserve">    ---- </v>
      </c>
      <c r="Q42" s="546">
        <v>-75.350460999999996</v>
      </c>
      <c r="R42" s="575">
        <v>-76.773201</v>
      </c>
      <c r="S42" s="321">
        <f>IF(Q42=0, "    ---- ", IF(ABS(ROUND(100/Q42*R42-100,1))&lt;999,ROUND(100/Q42*R42-100,1),IF(ROUND(100/Q42*R42-100,1)&gt;999,999,-999)))</f>
        <v>1.9</v>
      </c>
      <c r="T42" s="547"/>
      <c r="U42" s="547"/>
      <c r="V42" s="321"/>
      <c r="W42" s="547"/>
      <c r="X42" s="547"/>
      <c r="Y42" s="321"/>
      <c r="Z42" s="546">
        <v>93</v>
      </c>
      <c r="AA42" s="575">
        <v>-72</v>
      </c>
      <c r="AB42" s="321">
        <f t="shared" si="35"/>
        <v>-177.4</v>
      </c>
      <c r="AC42" s="547"/>
      <c r="AD42" s="547"/>
      <c r="AE42" s="321"/>
      <c r="AF42" s="546"/>
      <c r="AG42" s="547"/>
      <c r="AH42" s="321"/>
      <c r="AI42" s="546">
        <v>-49.658265999999998</v>
      </c>
      <c r="AJ42" s="547">
        <v>-12.086432</v>
      </c>
      <c r="AK42" s="321">
        <f t="shared" si="36"/>
        <v>-75.7</v>
      </c>
      <c r="AL42" s="546">
        <v>-74</v>
      </c>
      <c r="AM42" s="575">
        <v>-75</v>
      </c>
      <c r="AN42" s="321">
        <f t="shared" si="37"/>
        <v>1.4</v>
      </c>
      <c r="AO42" s="511">
        <f t="shared" si="15"/>
        <v>-62.28472699999999</v>
      </c>
      <c r="AP42" s="321">
        <f t="shared" si="15"/>
        <v>-235.996633</v>
      </c>
      <c r="AQ42" s="321">
        <f t="shared" si="11"/>
        <v>278.89999999999998</v>
      </c>
      <c r="AR42" s="493">
        <f t="shared" si="39"/>
        <v>-62.28472699999999</v>
      </c>
      <c r="AS42" s="489">
        <f t="shared" si="39"/>
        <v>-235.996633</v>
      </c>
      <c r="AT42" s="321">
        <f t="shared" si="38"/>
        <v>278.89999999999998</v>
      </c>
    </row>
    <row r="43" spans="1:46" s="576" customFormat="1" ht="18.75" customHeight="1" x14ac:dyDescent="0.3">
      <c r="A43" s="475" t="s">
        <v>321</v>
      </c>
      <c r="B43" s="567">
        <v>23.086999999999911</v>
      </c>
      <c r="C43" s="568">
        <v>18.392000000000152</v>
      </c>
      <c r="D43" s="477">
        <f t="shared" si="27"/>
        <v>-20.3</v>
      </c>
      <c r="E43" s="567">
        <v>-188.41600000000022</v>
      </c>
      <c r="F43" s="568">
        <v>390.98099999999909</v>
      </c>
      <c r="G43" s="477">
        <f t="shared" si="28"/>
        <v>-307.5</v>
      </c>
      <c r="H43" s="567">
        <v>13.979000000000067</v>
      </c>
      <c r="I43" s="568">
        <v>23.195000000000061</v>
      </c>
      <c r="J43" s="477">
        <f t="shared" si="29"/>
        <v>65.900000000000006</v>
      </c>
      <c r="K43" s="567">
        <v>21.31499999999998</v>
      </c>
      <c r="L43" s="568">
        <v>23.158999999999715</v>
      </c>
      <c r="M43" s="477">
        <f t="shared" si="30"/>
        <v>8.6999999999999993</v>
      </c>
      <c r="N43" s="568">
        <v>1</v>
      </c>
      <c r="O43" s="568">
        <v>11</v>
      </c>
      <c r="P43" s="477">
        <f t="shared" si="31"/>
        <v>999</v>
      </c>
      <c r="Q43" s="567">
        <v>389.13657248999829</v>
      </c>
      <c r="R43" s="568">
        <v>398.38942997000163</v>
      </c>
      <c r="S43" s="477">
        <f t="shared" si="32"/>
        <v>2.4</v>
      </c>
      <c r="T43" s="568">
        <v>-4.7000000000000224</v>
      </c>
      <c r="U43" s="568">
        <v>-11.999999999999975</v>
      </c>
      <c r="V43" s="477">
        <f t="shared" si="33"/>
        <v>155.30000000000001</v>
      </c>
      <c r="W43" s="568">
        <v>146.1788225399996</v>
      </c>
      <c r="X43" s="568">
        <v>147.72759180999947</v>
      </c>
      <c r="Y43" s="477">
        <f t="shared" si="34"/>
        <v>1.1000000000000001</v>
      </c>
      <c r="Z43" s="567">
        <v>-277</v>
      </c>
      <c r="AA43" s="568">
        <v>218</v>
      </c>
      <c r="AB43" s="477">
        <f t="shared" si="35"/>
        <v>-178.7</v>
      </c>
      <c r="AC43" s="568">
        <v>151</v>
      </c>
      <c r="AD43" s="568">
        <v>2</v>
      </c>
      <c r="AE43" s="477">
        <f>IF(AC43=0, "    ---- ", IF(ABS(ROUND(100/AC43*AD43-100,1))&lt;999,ROUND(100/AC43*AD43-100,1),IF(ROUND(100/AC43*AD43-100,1)&gt;999,999,-999)))</f>
        <v>-98.7</v>
      </c>
      <c r="AF43" s="567">
        <v>-10.293862769999983</v>
      </c>
      <c r="AG43" s="568"/>
      <c r="AH43" s="477">
        <f t="shared" si="14"/>
        <v>-100</v>
      </c>
      <c r="AI43" s="567">
        <v>125.33966366999974</v>
      </c>
      <c r="AJ43" s="568">
        <v>133.33285817999945</v>
      </c>
      <c r="AK43" s="477">
        <f t="shared" si="36"/>
        <v>6.4</v>
      </c>
      <c r="AL43" s="567">
        <v>221</v>
      </c>
      <c r="AM43" s="568">
        <v>290</v>
      </c>
      <c r="AN43" s="477">
        <f t="shared" si="37"/>
        <v>31.2</v>
      </c>
      <c r="AO43" s="476">
        <f t="shared" si="15"/>
        <v>459.62619592999738</v>
      </c>
      <c r="AP43" s="477">
        <f t="shared" si="15"/>
        <v>1631.1768799599995</v>
      </c>
      <c r="AQ43" s="477">
        <f t="shared" si="11"/>
        <v>254.9</v>
      </c>
      <c r="AR43" s="483">
        <f t="shared" si="39"/>
        <v>611.62619592999738</v>
      </c>
      <c r="AS43" s="484">
        <f t="shared" si="39"/>
        <v>1644.1768799599995</v>
      </c>
      <c r="AT43" s="321">
        <f t="shared" si="38"/>
        <v>168.8</v>
      </c>
    </row>
    <row r="44" spans="1:46" s="520" customFormat="1" ht="18.75" customHeight="1" x14ac:dyDescent="0.3">
      <c r="A44" s="492" t="s">
        <v>322</v>
      </c>
      <c r="B44" s="546"/>
      <c r="C44" s="547"/>
      <c r="D44" s="321"/>
      <c r="E44" s="546"/>
      <c r="F44" s="547"/>
      <c r="G44" s="321"/>
      <c r="H44" s="546"/>
      <c r="I44" s="547"/>
      <c r="J44" s="321"/>
      <c r="K44" s="546"/>
      <c r="L44" s="547"/>
      <c r="M44" s="321"/>
      <c r="N44" s="546"/>
      <c r="O44" s="547">
        <v>-2</v>
      </c>
      <c r="P44" s="321" t="str">
        <f>IF(N44=0, "    ---- ", IF(ABS(ROUND(100/N44*O44-100,1))&lt;999,ROUND(100/N44*O44-100,1),IF(ROUND(100/N44*O44-100,1)&gt;999,999,-999)))</f>
        <v xml:space="preserve">    ---- </v>
      </c>
      <c r="Q44" s="546">
        <v>-59.174138999999997</v>
      </c>
      <c r="R44" s="547">
        <v>0</v>
      </c>
      <c r="S44" s="321">
        <f t="shared" si="32"/>
        <v>-100</v>
      </c>
      <c r="T44" s="547"/>
      <c r="U44" s="547"/>
      <c r="V44" s="321"/>
      <c r="W44" s="547"/>
      <c r="X44" s="547"/>
      <c r="Y44" s="321"/>
      <c r="Z44" s="546"/>
      <c r="AA44" s="547"/>
      <c r="AB44" s="321"/>
      <c r="AC44" s="547"/>
      <c r="AD44" s="547"/>
      <c r="AE44" s="321"/>
      <c r="AF44" s="546"/>
      <c r="AG44" s="547"/>
      <c r="AH44" s="321"/>
      <c r="AI44" s="546"/>
      <c r="AJ44" s="547"/>
      <c r="AK44" s="321"/>
      <c r="AL44" s="546">
        <v>-9</v>
      </c>
      <c r="AM44" s="575">
        <v>-5</v>
      </c>
      <c r="AN44" s="321">
        <f t="shared" si="37"/>
        <v>-44.4</v>
      </c>
      <c r="AO44" s="511">
        <f t="shared" si="15"/>
        <v>-68.174138999999997</v>
      </c>
      <c r="AP44" s="321">
        <f t="shared" si="15"/>
        <v>-5</v>
      </c>
      <c r="AQ44" s="321">
        <f t="shared" si="11"/>
        <v>-92.7</v>
      </c>
      <c r="AR44" s="493">
        <f t="shared" si="39"/>
        <v>-68.174138999999997</v>
      </c>
      <c r="AS44" s="489">
        <f t="shared" si="39"/>
        <v>-7</v>
      </c>
      <c r="AT44" s="321">
        <f t="shared" si="38"/>
        <v>-89.7</v>
      </c>
    </row>
    <row r="45" spans="1:46" s="576" customFormat="1" ht="18.75" customHeight="1" x14ac:dyDescent="0.3">
      <c r="A45" s="512" t="s">
        <v>323</v>
      </c>
      <c r="B45" s="577">
        <v>23.086999999999911</v>
      </c>
      <c r="C45" s="578">
        <v>18.392000000000152</v>
      </c>
      <c r="D45" s="515">
        <f>IF(B45=0, "    ---- ", IF(ABS(ROUND(100/B45*C45-100,1))&lt;999,ROUND(100/B45*C45-100,1),IF(ROUND(100/B45*C45-100,1)&gt;999,999,-999)))</f>
        <v>-20.3</v>
      </c>
      <c r="E45" s="577">
        <v>-188.41600000000022</v>
      </c>
      <c r="F45" s="578">
        <v>390.98099999999909</v>
      </c>
      <c r="G45" s="515">
        <f>IF(E45=0, "    ---- ", IF(ABS(ROUND(100/E45*F45-100,1))&lt;999,ROUND(100/E45*F45-100,1),IF(ROUND(100/E45*F45-100,1)&gt;999,999,-999)))</f>
        <v>-307.5</v>
      </c>
      <c r="H45" s="577">
        <v>13.979000000000067</v>
      </c>
      <c r="I45" s="578">
        <v>23.195000000000061</v>
      </c>
      <c r="J45" s="515">
        <f>IF(H45=0, "    ---- ", IF(ABS(ROUND(100/H45*I45-100,1))&lt;999,ROUND(100/H45*I45-100,1),IF(ROUND(100/H45*I45-100,1)&gt;999,999,-999)))</f>
        <v>65.900000000000006</v>
      </c>
      <c r="K45" s="577">
        <v>21.31499999999998</v>
      </c>
      <c r="L45" s="578">
        <v>23.158999999999715</v>
      </c>
      <c r="M45" s="515">
        <f>IF(K45=0, "    ---- ", IF(ABS(ROUND(100/K45*L45-100,1))&lt;999,ROUND(100/K45*L45-100,1),IF(ROUND(100/K45*L45-100,1)&gt;999,999,-999)))</f>
        <v>8.6999999999999993</v>
      </c>
      <c r="N45" s="578">
        <v>1</v>
      </c>
      <c r="O45" s="578">
        <v>9</v>
      </c>
      <c r="P45" s="515">
        <f>IF(N45=0, "    ---- ", IF(ABS(ROUND(100/N45*O45-100,1))&lt;999,ROUND(100/N45*O45-100,1),IF(ROUND(100/N45*O45-100,1)&gt;999,999,-999)))</f>
        <v>800</v>
      </c>
      <c r="Q45" s="577">
        <v>329.96243348999826</v>
      </c>
      <c r="R45" s="578">
        <v>398.38942997000163</v>
      </c>
      <c r="S45" s="515">
        <f>IF(Q45=0, "    ---- ", IF(ABS(ROUND(100/Q45*R45-100,1))&lt;999,ROUND(100/Q45*R45-100,1),IF(ROUND(100/Q45*R45-100,1)&gt;999,999,-999)))</f>
        <v>20.7</v>
      </c>
      <c r="T45" s="578">
        <v>-4.7000000000000224</v>
      </c>
      <c r="U45" s="578">
        <v>-11.999999999999975</v>
      </c>
      <c r="V45" s="515">
        <f>IF(T45=0, "    ---- ", IF(ABS(ROUND(100/T45*U45-100,1))&lt;999,ROUND(100/T45*U45-100,1),IF(ROUND(100/T45*U45-100,1)&gt;999,999,-999)))</f>
        <v>155.30000000000001</v>
      </c>
      <c r="W45" s="578">
        <v>146.1788225399996</v>
      </c>
      <c r="X45" s="578">
        <v>147.72759180999947</v>
      </c>
      <c r="Y45" s="515">
        <f>IF(W45=0, "    ---- ", IF(ABS(ROUND(100/W45*X45-100,1))&lt;999,ROUND(100/W45*X45-100,1),IF(ROUND(100/W45*X45-100,1)&gt;999,999,-999)))</f>
        <v>1.1000000000000001</v>
      </c>
      <c r="Z45" s="577">
        <v>-277</v>
      </c>
      <c r="AA45" s="578">
        <v>218</v>
      </c>
      <c r="AB45" s="515">
        <f>IF(Z45=0, "    ---- ", IF(ABS(ROUND(100/Z45*AA45-100,1))&lt;999,ROUND(100/Z45*AA45-100,1),IF(ROUND(100/Z45*AA45-100,1)&gt;999,999,-999)))</f>
        <v>-178.7</v>
      </c>
      <c r="AC45" s="578">
        <v>151</v>
      </c>
      <c r="AD45" s="578">
        <v>2</v>
      </c>
      <c r="AE45" s="515">
        <f>IF(AC45=0, "    ---- ", IF(ABS(ROUND(100/AC45*AD45-100,1))&lt;999,ROUND(100/AC45*AD45-100,1),IF(ROUND(100/AC45*AD45-100,1)&gt;999,999,-999)))</f>
        <v>-98.7</v>
      </c>
      <c r="AF45" s="577">
        <v>-10.293862769999983</v>
      </c>
      <c r="AG45" s="578"/>
      <c r="AH45" s="515">
        <f t="shared" si="14"/>
        <v>-100</v>
      </c>
      <c r="AI45" s="577">
        <v>125.33966366999974</v>
      </c>
      <c r="AJ45" s="578">
        <v>133.33285817999945</v>
      </c>
      <c r="AK45" s="515">
        <f>IF(AI45=0, "    ---- ", IF(ABS(ROUND(100/AI45*AJ45-100,1))&lt;999,ROUND(100/AI45*AJ45-100,1),IF(ROUND(100/AI45*AJ45-100,1)&gt;999,999,-999)))</f>
        <v>6.4</v>
      </c>
      <c r="AL45" s="577">
        <v>212</v>
      </c>
      <c r="AM45" s="578">
        <v>285</v>
      </c>
      <c r="AN45" s="515">
        <f>IF(AL45=0, "    ---- ", IF(ABS(ROUND(100/AL45*AM45-100,1))&lt;999,ROUND(100/AL45*AM45-100,1),IF(ROUND(100/AL45*AM45-100,1)&gt;999,999,-999)))</f>
        <v>34.4</v>
      </c>
      <c r="AO45" s="566">
        <f t="shared" si="15"/>
        <v>391.4520569299973</v>
      </c>
      <c r="AP45" s="515">
        <f t="shared" si="15"/>
        <v>1626.1768799599995</v>
      </c>
      <c r="AQ45" s="515">
        <f t="shared" si="11"/>
        <v>315.39999999999998</v>
      </c>
      <c r="AR45" s="579">
        <f t="shared" si="39"/>
        <v>543.4520569299973</v>
      </c>
      <c r="AS45" s="489">
        <f t="shared" si="39"/>
        <v>1637.1768799599995</v>
      </c>
      <c r="AT45" s="321">
        <f t="shared" si="38"/>
        <v>201.3</v>
      </c>
    </row>
    <row r="46" spans="1:46" s="576" customFormat="1" ht="18.75" customHeight="1" x14ac:dyDescent="0.3">
      <c r="A46" s="580"/>
      <c r="B46" s="581"/>
      <c r="C46" s="582"/>
      <c r="D46" s="583"/>
      <c r="E46" s="581"/>
      <c r="F46" s="582"/>
      <c r="G46" s="569"/>
      <c r="H46" s="581"/>
      <c r="I46" s="582"/>
      <c r="J46" s="569"/>
      <c r="K46" s="581"/>
      <c r="L46" s="582"/>
      <c r="M46" s="583"/>
      <c r="N46" s="581"/>
      <c r="O46" s="582"/>
      <c r="P46" s="569"/>
      <c r="Q46" s="581"/>
      <c r="R46" s="582"/>
      <c r="S46" s="569"/>
      <c r="T46" s="581"/>
      <c r="U46" s="582"/>
      <c r="V46" s="569"/>
      <c r="W46" s="581"/>
      <c r="X46" s="582"/>
      <c r="Y46" s="569"/>
      <c r="Z46" s="581"/>
      <c r="AA46" s="582"/>
      <c r="AB46" s="569"/>
      <c r="AC46" s="581"/>
      <c r="AD46" s="582"/>
      <c r="AE46" s="569"/>
      <c r="AF46" s="581"/>
      <c r="AG46" s="582"/>
      <c r="AH46" s="569"/>
      <c r="AI46" s="581"/>
      <c r="AJ46" s="582"/>
      <c r="AK46" s="569"/>
      <c r="AL46" s="581"/>
      <c r="AM46" s="582"/>
      <c r="AN46" s="569"/>
      <c r="AO46" s="584"/>
      <c r="AP46" s="583"/>
      <c r="AQ46" s="569"/>
      <c r="AR46" s="493"/>
      <c r="AS46" s="585"/>
      <c r="AT46" s="586"/>
    </row>
    <row r="47" spans="1:46" s="588" customFormat="1" ht="18.75" customHeight="1" x14ac:dyDescent="0.3">
      <c r="A47" s="313" t="s">
        <v>324</v>
      </c>
      <c r="B47" s="314"/>
      <c r="C47" s="314"/>
      <c r="D47" s="314"/>
      <c r="E47" s="587"/>
      <c r="F47" s="314"/>
      <c r="G47" s="314"/>
      <c r="H47" s="587"/>
      <c r="I47" s="314"/>
      <c r="J47" s="314"/>
      <c r="K47" s="587"/>
      <c r="L47" s="314"/>
      <c r="M47" s="314"/>
      <c r="N47" s="587"/>
      <c r="O47" s="314"/>
      <c r="P47" s="314"/>
      <c r="Q47" s="587"/>
      <c r="R47" s="314"/>
      <c r="S47" s="314"/>
      <c r="T47" s="587"/>
      <c r="U47" s="314"/>
      <c r="V47" s="314"/>
      <c r="W47" s="587"/>
      <c r="X47" s="314"/>
      <c r="Y47" s="314"/>
      <c r="Z47" s="587"/>
      <c r="AA47" s="314"/>
      <c r="AB47" s="314"/>
      <c r="AC47" s="587"/>
      <c r="AD47" s="314"/>
      <c r="AE47" s="314"/>
      <c r="AF47" s="587"/>
      <c r="AG47" s="314"/>
      <c r="AH47" s="314"/>
      <c r="AI47" s="587"/>
      <c r="AJ47" s="314"/>
      <c r="AK47" s="314"/>
      <c r="AL47" s="587"/>
      <c r="AM47" s="314"/>
      <c r="AN47" s="314"/>
      <c r="AO47" s="315"/>
      <c r="AP47" s="315"/>
      <c r="AQ47" s="314"/>
      <c r="AR47" s="314"/>
      <c r="AS47" s="314"/>
      <c r="AT47" s="314"/>
    </row>
    <row r="48" spans="1:46" s="590" customFormat="1" ht="18.75" customHeight="1" x14ac:dyDescent="0.3">
      <c r="A48" s="314" t="s">
        <v>325</v>
      </c>
      <c r="B48" s="314"/>
      <c r="C48" s="314"/>
      <c r="D48" s="314"/>
      <c r="E48" s="589"/>
      <c r="F48" s="314"/>
      <c r="G48" s="314"/>
      <c r="H48" s="589"/>
      <c r="I48" s="314"/>
      <c r="J48" s="314"/>
      <c r="K48" s="589"/>
      <c r="L48" s="314"/>
      <c r="M48" s="314"/>
      <c r="N48" s="589"/>
      <c r="O48" s="314"/>
      <c r="P48" s="314"/>
      <c r="Q48" s="589"/>
      <c r="R48" s="314"/>
      <c r="S48" s="314"/>
      <c r="T48" s="589"/>
      <c r="U48" s="314"/>
      <c r="V48" s="314"/>
      <c r="W48" s="589"/>
      <c r="X48" s="314"/>
      <c r="Y48" s="314"/>
      <c r="Z48" s="589"/>
      <c r="AA48" s="314"/>
      <c r="AB48" s="314"/>
      <c r="AC48" s="589"/>
      <c r="AD48" s="314"/>
      <c r="AE48" s="314"/>
      <c r="AF48" s="589"/>
      <c r="AG48" s="314"/>
      <c r="AH48" s="314"/>
      <c r="AI48" s="589"/>
      <c r="AJ48" s="314"/>
      <c r="AK48" s="314"/>
      <c r="AL48" s="589"/>
      <c r="AM48" s="314"/>
      <c r="AN48" s="314"/>
      <c r="AO48" s="315"/>
      <c r="AP48" s="315"/>
      <c r="AQ48" s="314"/>
      <c r="AR48" s="314"/>
      <c r="AS48" s="314"/>
      <c r="AT48" s="314"/>
    </row>
    <row r="49" spans="1:46" s="590" customFormat="1" ht="18.75" customHeight="1" x14ac:dyDescent="0.3">
      <c r="A49" s="314" t="s">
        <v>326</v>
      </c>
      <c r="B49" s="314"/>
      <c r="C49" s="314"/>
      <c r="D49" s="314"/>
      <c r="E49" s="589"/>
      <c r="F49" s="314"/>
      <c r="G49" s="314"/>
      <c r="H49" s="589"/>
      <c r="I49" s="314"/>
      <c r="J49" s="314"/>
      <c r="K49" s="589"/>
      <c r="L49" s="314"/>
      <c r="M49" s="314"/>
      <c r="N49" s="589"/>
      <c r="O49" s="314"/>
      <c r="P49" s="314"/>
      <c r="Q49" s="589"/>
      <c r="R49" s="314"/>
      <c r="S49" s="314"/>
      <c r="T49" s="589"/>
      <c r="U49" s="314"/>
      <c r="V49" s="314"/>
      <c r="W49" s="589"/>
      <c r="X49" s="314"/>
      <c r="Y49" s="314"/>
      <c r="Z49" s="589"/>
      <c r="AA49" s="314"/>
      <c r="AB49" s="314"/>
      <c r="AC49" s="589"/>
      <c r="AD49" s="314"/>
      <c r="AE49" s="314"/>
      <c r="AF49" s="589"/>
      <c r="AG49" s="314"/>
      <c r="AH49" s="314"/>
      <c r="AI49" s="589"/>
      <c r="AJ49" s="314"/>
      <c r="AK49" s="314"/>
      <c r="AL49" s="589"/>
      <c r="AM49" s="314"/>
      <c r="AN49" s="314"/>
      <c r="AO49" s="315"/>
      <c r="AP49" s="315"/>
      <c r="AQ49" s="314"/>
      <c r="AR49" s="314"/>
      <c r="AS49" s="314"/>
      <c r="AT49" s="314"/>
    </row>
    <row r="50" spans="1:46" s="590" customFormat="1" ht="18.75" customHeight="1" x14ac:dyDescent="0.3">
      <c r="A50" s="314" t="s">
        <v>327</v>
      </c>
      <c r="B50" s="314"/>
      <c r="C50" s="314"/>
      <c r="D50" s="314"/>
      <c r="E50" s="589"/>
      <c r="F50" s="314"/>
      <c r="G50" s="314"/>
      <c r="H50" s="589"/>
      <c r="I50" s="314"/>
      <c r="J50" s="314"/>
      <c r="K50" s="589"/>
      <c r="L50" s="314"/>
      <c r="M50" s="314"/>
      <c r="N50" s="589"/>
      <c r="O50" s="314"/>
      <c r="P50" s="314"/>
      <c r="Q50" s="589"/>
      <c r="R50" s="314"/>
      <c r="S50" s="314"/>
      <c r="T50" s="589"/>
      <c r="U50" s="314"/>
      <c r="V50" s="314"/>
      <c r="W50" s="589"/>
      <c r="X50" s="314"/>
      <c r="Y50" s="314"/>
      <c r="Z50" s="589"/>
      <c r="AA50" s="314"/>
      <c r="AB50" s="314"/>
      <c r="AC50" s="589"/>
      <c r="AD50" s="314"/>
      <c r="AE50" s="314"/>
      <c r="AF50" s="589"/>
      <c r="AG50" s="314"/>
      <c r="AH50" s="314"/>
      <c r="AI50" s="589"/>
      <c r="AJ50" s="314"/>
      <c r="AK50" s="314"/>
      <c r="AL50" s="589"/>
      <c r="AM50" s="314"/>
      <c r="AN50" s="314"/>
      <c r="AO50" s="315"/>
      <c r="AP50" s="315"/>
      <c r="AQ50" s="314"/>
      <c r="AR50" s="314"/>
      <c r="AS50" s="314"/>
      <c r="AT50" s="314"/>
    </row>
    <row r="51" spans="1:46" s="590" customFormat="1" ht="18.75" customHeight="1" x14ac:dyDescent="0.3">
      <c r="A51" s="314" t="s">
        <v>328</v>
      </c>
      <c r="B51" s="314"/>
      <c r="C51" s="314"/>
      <c r="D51" s="314"/>
      <c r="E51" s="589"/>
      <c r="F51" s="314"/>
      <c r="G51" s="314"/>
      <c r="H51" s="589"/>
      <c r="I51" s="314"/>
      <c r="J51" s="314"/>
      <c r="K51" s="589"/>
      <c r="L51" s="314"/>
      <c r="M51" s="314"/>
      <c r="N51" s="589"/>
      <c r="O51" s="314"/>
      <c r="P51" s="314"/>
      <c r="Q51" s="589"/>
      <c r="R51" s="314"/>
      <c r="S51" s="314"/>
      <c r="T51" s="589"/>
      <c r="U51" s="314"/>
      <c r="V51" s="314"/>
      <c r="W51" s="589"/>
      <c r="X51" s="314"/>
      <c r="Y51" s="314"/>
      <c r="Z51" s="589"/>
      <c r="AA51" s="314"/>
      <c r="AB51" s="314"/>
      <c r="AC51" s="589"/>
      <c r="AD51" s="314"/>
      <c r="AE51" s="314"/>
      <c r="AF51" s="589"/>
      <c r="AG51" s="314"/>
      <c r="AH51" s="314"/>
      <c r="AI51" s="589"/>
      <c r="AJ51" s="314"/>
      <c r="AK51" s="314"/>
      <c r="AL51" s="589"/>
      <c r="AM51" s="314"/>
      <c r="AN51" s="314"/>
      <c r="AO51" s="315"/>
      <c r="AP51" s="315"/>
      <c r="AQ51" s="314"/>
      <c r="AR51" s="314"/>
      <c r="AS51" s="314"/>
      <c r="AT51" s="314"/>
    </row>
    <row r="52" spans="1:46" s="590" customFormat="1" ht="18.75" customHeight="1" x14ac:dyDescent="0.3">
      <c r="A52" s="314" t="s">
        <v>329</v>
      </c>
      <c r="B52" s="314"/>
      <c r="C52" s="314"/>
      <c r="D52" s="314"/>
      <c r="E52" s="589"/>
      <c r="F52" s="314"/>
      <c r="G52" s="314"/>
      <c r="H52" s="589"/>
      <c r="I52" s="314"/>
      <c r="J52" s="314"/>
      <c r="K52" s="589"/>
      <c r="L52" s="314"/>
      <c r="M52" s="314"/>
      <c r="N52" s="589"/>
      <c r="O52" s="314"/>
      <c r="P52" s="314"/>
      <c r="Q52" s="589"/>
      <c r="R52" s="314"/>
      <c r="S52" s="314"/>
      <c r="T52" s="589"/>
      <c r="U52" s="314"/>
      <c r="V52" s="314"/>
      <c r="W52" s="589"/>
      <c r="X52" s="314"/>
      <c r="Y52" s="314"/>
      <c r="Z52" s="589"/>
      <c r="AA52" s="314"/>
      <c r="AB52" s="314"/>
      <c r="AC52" s="589"/>
      <c r="AD52" s="314"/>
      <c r="AE52" s="314"/>
      <c r="AF52" s="589"/>
      <c r="AG52" s="314"/>
      <c r="AH52" s="314"/>
      <c r="AI52" s="589"/>
      <c r="AJ52" s="314"/>
      <c r="AK52" s="314"/>
      <c r="AL52" s="589"/>
      <c r="AM52" s="314"/>
      <c r="AN52" s="314"/>
      <c r="AO52" s="315"/>
      <c r="AP52" s="315"/>
      <c r="AQ52" s="314"/>
      <c r="AR52" s="314"/>
      <c r="AS52" s="314"/>
      <c r="AT52" s="314"/>
    </row>
    <row r="53" spans="1:46" s="590" customFormat="1" ht="18.75" customHeight="1" x14ac:dyDescent="0.3">
      <c r="A53" s="314" t="s">
        <v>330</v>
      </c>
      <c r="B53" s="314"/>
      <c r="C53" s="314"/>
      <c r="D53" s="314"/>
      <c r="E53" s="589"/>
      <c r="F53" s="314"/>
      <c r="G53" s="314"/>
      <c r="H53" s="589"/>
      <c r="I53" s="314"/>
      <c r="J53" s="314"/>
      <c r="K53" s="589"/>
      <c r="L53" s="314"/>
      <c r="M53" s="314"/>
      <c r="N53" s="589"/>
      <c r="O53" s="314"/>
      <c r="P53" s="314"/>
      <c r="Q53" s="589"/>
      <c r="R53" s="314"/>
      <c r="S53" s="314"/>
      <c r="T53" s="589"/>
      <c r="U53" s="314"/>
      <c r="V53" s="314"/>
      <c r="W53" s="589"/>
      <c r="X53" s="314"/>
      <c r="Y53" s="314"/>
      <c r="Z53" s="589"/>
      <c r="AA53" s="314"/>
      <c r="AB53" s="314"/>
      <c r="AC53" s="589"/>
      <c r="AD53" s="314"/>
      <c r="AE53" s="314"/>
      <c r="AF53" s="589"/>
      <c r="AG53" s="314"/>
      <c r="AH53" s="314"/>
      <c r="AI53" s="589"/>
      <c r="AJ53" s="314"/>
      <c r="AK53" s="314"/>
      <c r="AL53" s="589"/>
      <c r="AM53" s="314"/>
      <c r="AN53" s="314"/>
      <c r="AO53" s="315"/>
      <c r="AP53" s="315"/>
      <c r="AQ53" s="314"/>
      <c r="AR53" s="314"/>
      <c r="AS53" s="314"/>
      <c r="AT53" s="314"/>
    </row>
    <row r="54" spans="1:46" s="590" customFormat="1" ht="18.75" customHeight="1" x14ac:dyDescent="0.3">
      <c r="A54" s="314" t="s">
        <v>331</v>
      </c>
      <c r="B54" s="314"/>
      <c r="C54" s="314"/>
      <c r="D54" s="314"/>
      <c r="E54" s="589"/>
      <c r="F54" s="314"/>
      <c r="G54" s="314"/>
      <c r="H54" s="589"/>
      <c r="I54" s="314"/>
      <c r="J54" s="314"/>
      <c r="K54" s="589"/>
      <c r="L54" s="314"/>
      <c r="M54" s="314"/>
      <c r="N54" s="589"/>
      <c r="O54" s="314"/>
      <c r="P54" s="314"/>
      <c r="Q54" s="589"/>
      <c r="R54" s="314"/>
      <c r="S54" s="314"/>
      <c r="T54" s="589"/>
      <c r="U54" s="314"/>
      <c r="V54" s="314"/>
      <c r="W54" s="589"/>
      <c r="X54" s="314"/>
      <c r="Y54" s="314"/>
      <c r="Z54" s="589"/>
      <c r="AA54" s="314"/>
      <c r="AB54" s="314"/>
      <c r="AC54" s="589"/>
      <c r="AD54" s="314"/>
      <c r="AE54" s="314"/>
      <c r="AF54" s="589"/>
      <c r="AG54" s="314"/>
      <c r="AH54" s="314"/>
      <c r="AI54" s="589"/>
      <c r="AJ54" s="314"/>
      <c r="AK54" s="314"/>
      <c r="AL54" s="589"/>
      <c r="AM54" s="314"/>
      <c r="AN54" s="314"/>
      <c r="AO54" s="315"/>
      <c r="AP54" s="315"/>
      <c r="AQ54" s="314"/>
      <c r="AR54" s="314"/>
      <c r="AS54" s="314"/>
      <c r="AT54" s="314"/>
    </row>
    <row r="55" spans="1:46" s="590" customFormat="1" ht="18.75" customHeight="1" x14ac:dyDescent="0.3">
      <c r="A55" s="314" t="s">
        <v>332</v>
      </c>
      <c r="B55" s="316"/>
      <c r="C55" s="314"/>
      <c r="D55" s="314"/>
      <c r="E55" s="589"/>
      <c r="F55" s="314"/>
      <c r="G55" s="314"/>
      <c r="H55" s="589"/>
      <c r="I55" s="314"/>
      <c r="J55" s="314"/>
      <c r="K55" s="589"/>
      <c r="L55" s="314"/>
      <c r="M55" s="314"/>
      <c r="N55" s="589"/>
      <c r="O55" s="314"/>
      <c r="P55" s="314"/>
      <c r="Q55" s="589"/>
      <c r="R55" s="314"/>
      <c r="S55" s="314"/>
      <c r="T55" s="589"/>
      <c r="U55" s="314"/>
      <c r="V55" s="314"/>
      <c r="W55" s="589"/>
      <c r="X55" s="314"/>
      <c r="Y55" s="314"/>
      <c r="Z55" s="589"/>
      <c r="AA55" s="314"/>
      <c r="AB55" s="314"/>
      <c r="AC55" s="589"/>
      <c r="AD55" s="314"/>
      <c r="AE55" s="314"/>
      <c r="AF55" s="589"/>
      <c r="AG55" s="314"/>
      <c r="AH55" s="314"/>
      <c r="AI55" s="589"/>
      <c r="AJ55" s="314"/>
      <c r="AK55" s="314"/>
      <c r="AL55" s="589"/>
      <c r="AM55" s="314"/>
      <c r="AN55" s="314"/>
      <c r="AO55" s="315"/>
      <c r="AP55" s="315"/>
      <c r="AQ55" s="314"/>
      <c r="AR55" s="314"/>
      <c r="AS55" s="314"/>
      <c r="AT55" s="314"/>
    </row>
    <row r="56" spans="1:46" s="590" customFormat="1" ht="18.75" customHeight="1" x14ac:dyDescent="0.3">
      <c r="A56" s="314" t="s">
        <v>333</v>
      </c>
      <c r="B56" s="316"/>
      <c r="C56" s="314"/>
      <c r="D56" s="314"/>
      <c r="E56" s="589"/>
      <c r="F56" s="314"/>
      <c r="G56" s="314"/>
      <c r="H56" s="589"/>
      <c r="I56" s="314"/>
      <c r="J56" s="314"/>
      <c r="K56" s="589"/>
      <c r="L56" s="314"/>
      <c r="M56" s="314"/>
      <c r="N56" s="589"/>
      <c r="O56" s="314"/>
      <c r="P56" s="314"/>
      <c r="Q56" s="589"/>
      <c r="R56" s="314"/>
      <c r="S56" s="314"/>
      <c r="T56" s="589"/>
      <c r="U56" s="314"/>
      <c r="V56" s="314"/>
      <c r="W56" s="589"/>
      <c r="X56" s="314"/>
      <c r="Y56" s="314"/>
      <c r="Z56" s="589"/>
      <c r="AA56" s="314"/>
      <c r="AB56" s="314"/>
      <c r="AC56" s="589"/>
      <c r="AD56" s="314"/>
      <c r="AE56" s="314"/>
      <c r="AF56" s="589"/>
      <c r="AG56" s="314"/>
      <c r="AH56" s="314"/>
      <c r="AI56" s="589"/>
      <c r="AJ56" s="314"/>
      <c r="AK56" s="314"/>
      <c r="AL56" s="589"/>
      <c r="AM56" s="314"/>
      <c r="AN56" s="314"/>
      <c r="AO56" s="315"/>
      <c r="AP56" s="315"/>
      <c r="AQ56" s="314"/>
      <c r="AR56" s="314"/>
      <c r="AS56" s="314"/>
      <c r="AT56" s="314"/>
    </row>
    <row r="57" spans="1:46" s="588" customFormat="1" ht="18.75" customHeight="1" x14ac:dyDescent="0.3">
      <c r="A57" s="317" t="s">
        <v>334</v>
      </c>
      <c r="B57" s="318"/>
      <c r="C57" s="319"/>
      <c r="D57" s="319"/>
      <c r="E57" s="591"/>
      <c r="F57" s="319"/>
      <c r="G57" s="319"/>
      <c r="H57" s="591"/>
      <c r="I57" s="319"/>
      <c r="J57" s="319"/>
      <c r="K57" s="591"/>
      <c r="L57" s="319"/>
      <c r="M57" s="319"/>
      <c r="N57" s="591"/>
      <c r="O57" s="319"/>
      <c r="P57" s="319"/>
      <c r="Q57" s="591"/>
      <c r="R57" s="319"/>
      <c r="S57" s="319"/>
      <c r="T57" s="591"/>
      <c r="U57" s="319"/>
      <c r="V57" s="319"/>
      <c r="W57" s="591"/>
      <c r="X57" s="319"/>
      <c r="Y57" s="319"/>
      <c r="Z57" s="591"/>
      <c r="AA57" s="319"/>
      <c r="AB57" s="319"/>
      <c r="AC57" s="591"/>
      <c r="AD57" s="319"/>
      <c r="AE57" s="319"/>
      <c r="AF57" s="591"/>
      <c r="AG57" s="319"/>
      <c r="AH57" s="319"/>
      <c r="AI57" s="591"/>
      <c r="AJ57" s="319"/>
      <c r="AK57" s="319"/>
      <c r="AL57" s="591"/>
      <c r="AM57" s="319"/>
      <c r="AN57" s="319"/>
      <c r="AO57" s="320"/>
      <c r="AP57" s="320"/>
      <c r="AQ57" s="319"/>
      <c r="AR57" s="319"/>
      <c r="AS57" s="319"/>
      <c r="AT57" s="319"/>
    </row>
    <row r="58" spans="1:46" s="523" customFormat="1" ht="18.75" customHeight="1" x14ac:dyDescent="0.3">
      <c r="A58" s="520" t="s">
        <v>250</v>
      </c>
      <c r="B58" s="520"/>
      <c r="C58" s="525"/>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row>
    <row r="59" spans="1:46" s="523" customFormat="1" ht="18.75" customHeight="1" x14ac:dyDescent="0.3">
      <c r="A59" s="520" t="s">
        <v>251</v>
      </c>
    </row>
    <row r="60" spans="1:46" s="523" customFormat="1" ht="18.75" customHeight="1" x14ac:dyDescent="0.3">
      <c r="A60" s="520" t="s">
        <v>252</v>
      </c>
    </row>
    <row r="61" spans="1:46" s="523" customFormat="1" ht="18.75" x14ac:dyDescent="0.3"/>
    <row r="62" spans="1:46" x14ac:dyDescent="0.2">
      <c r="N62" s="501"/>
      <c r="O62" s="592"/>
      <c r="P62" s="592"/>
      <c r="Q62" s="592"/>
      <c r="R62" s="592"/>
      <c r="S62" s="592"/>
      <c r="T62" s="592"/>
      <c r="U62" s="592"/>
      <c r="V62" s="592"/>
      <c r="W62" s="592"/>
      <c r="X62" s="592"/>
      <c r="Y62" s="592"/>
      <c r="Z62" s="501"/>
      <c r="AA62" s="592"/>
      <c r="AB62" s="592"/>
      <c r="AC62" s="592"/>
      <c r="AD62" s="592"/>
      <c r="AE62" s="592"/>
      <c r="AF62" s="592"/>
      <c r="AG62" s="592"/>
      <c r="AH62" s="592"/>
      <c r="AI62" s="592"/>
      <c r="AJ62" s="592"/>
      <c r="AK62" s="592"/>
      <c r="AL62" s="592"/>
      <c r="AM62" s="592"/>
      <c r="AN62" s="592"/>
      <c r="AO62" s="592"/>
    </row>
  </sheetData>
  <mergeCells count="28">
    <mergeCell ref="AO5:AQ5"/>
    <mergeCell ref="B5:D5"/>
    <mergeCell ref="E5:G5"/>
    <mergeCell ref="H5:J5"/>
    <mergeCell ref="K5:M5"/>
    <mergeCell ref="N5:P5"/>
    <mergeCell ref="Q5:S5"/>
    <mergeCell ref="AR6:AT6"/>
    <mergeCell ref="AR5:AT5"/>
    <mergeCell ref="B6:D6"/>
    <mergeCell ref="E6:G6"/>
    <mergeCell ref="H6:J6"/>
    <mergeCell ref="K6:M6"/>
    <mergeCell ref="N6:P6"/>
    <mergeCell ref="Q6:S6"/>
    <mergeCell ref="T6:V6"/>
    <mergeCell ref="W6:Y6"/>
    <mergeCell ref="Z6:AB6"/>
    <mergeCell ref="T5:V5"/>
    <mergeCell ref="Z5:AB5"/>
    <mergeCell ref="AF5:AH5"/>
    <mergeCell ref="AI5:AK5"/>
    <mergeCell ref="AL5:AN5"/>
    <mergeCell ref="AC6:AE6"/>
    <mergeCell ref="AF6:AH6"/>
    <mergeCell ref="AI6:AK6"/>
    <mergeCell ref="AL6:AN6"/>
    <mergeCell ref="AO6:AQ6"/>
  </mergeCells>
  <hyperlinks>
    <hyperlink ref="B1" location="Innhold!A1" display="Tilbak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A1:BK113"/>
  <sheetViews>
    <sheetView showGridLines="0" zoomScale="60" zoomScaleNormal="60" workbookViewId="0">
      <pane xSplit="1" ySplit="8" topLeftCell="B9" activePane="bottomRight" state="frozen"/>
      <selection activeCell="H38" sqref="H38"/>
      <selection pane="topRight" activeCell="H38" sqref="H38"/>
      <selection pane="bottomLeft" activeCell="H38" sqref="H38"/>
      <selection pane="bottomRight" activeCell="A4" sqref="A4"/>
    </sheetView>
  </sheetViews>
  <sheetFormatPr baseColWidth="10" defaultColWidth="11.42578125" defaultRowHeight="12.75" x14ac:dyDescent="0.2"/>
  <cols>
    <col min="1" max="1" width="92.140625" style="440" customWidth="1"/>
    <col min="2" max="40" width="11.7109375" style="440" customWidth="1"/>
    <col min="41" max="41" width="15.140625" style="440" bestFit="1" customWidth="1"/>
    <col min="42" max="42" width="13" style="440" bestFit="1" customWidth="1"/>
    <col min="43" max="43" width="11.7109375" style="440" customWidth="1"/>
    <col min="44" max="45" width="13" style="440" bestFit="1" customWidth="1"/>
    <col min="46" max="46" width="11.7109375" style="440" customWidth="1"/>
    <col min="47" max="16384" width="11.42578125" style="440"/>
  </cols>
  <sheetData>
    <row r="1" spans="1:63" ht="20.25" customHeight="1" x14ac:dyDescent="0.3">
      <c r="A1" s="437" t="s">
        <v>166</v>
      </c>
      <c r="B1" s="438" t="s">
        <v>53</v>
      </c>
      <c r="C1" s="439"/>
      <c r="D1" s="439"/>
      <c r="E1" s="439"/>
      <c r="F1" s="439"/>
      <c r="G1" s="439"/>
      <c r="H1" s="439"/>
      <c r="I1" s="439"/>
      <c r="J1" s="439"/>
      <c r="AU1" s="441"/>
    </row>
    <row r="2" spans="1:63" ht="20.100000000000001" customHeight="1" x14ac:dyDescent="0.3">
      <c r="A2" s="437" t="s">
        <v>167</v>
      </c>
      <c r="AU2" s="441"/>
    </row>
    <row r="3" spans="1:63" ht="20.100000000000001" customHeight="1" x14ac:dyDescent="0.3">
      <c r="A3" s="442" t="s">
        <v>168</v>
      </c>
      <c r="B3" s="443"/>
      <c r="C3" s="443"/>
      <c r="D3" s="443"/>
      <c r="E3" s="443"/>
      <c r="F3" s="443"/>
      <c r="G3" s="443"/>
      <c r="H3" s="443"/>
      <c r="I3" s="443"/>
      <c r="J3" s="443"/>
      <c r="AU3" s="444"/>
    </row>
    <row r="4" spans="1:63" ht="18.75" customHeight="1" x14ac:dyDescent="0.25">
      <c r="A4" s="445" t="s">
        <v>153</v>
      </c>
      <c r="B4" s="446"/>
      <c r="C4" s="446"/>
      <c r="D4" s="447"/>
      <c r="E4" s="446"/>
      <c r="F4" s="446"/>
      <c r="G4" s="447"/>
      <c r="H4" s="448"/>
      <c r="I4" s="446"/>
      <c r="J4" s="447"/>
      <c r="K4" s="449"/>
      <c r="L4" s="449"/>
      <c r="M4" s="449"/>
      <c r="N4" s="450"/>
      <c r="O4" s="449"/>
      <c r="P4" s="451"/>
      <c r="Q4" s="450"/>
      <c r="R4" s="449"/>
      <c r="S4" s="451"/>
      <c r="T4" s="450"/>
      <c r="U4" s="449"/>
      <c r="V4" s="451"/>
      <c r="W4" s="450"/>
      <c r="X4" s="449"/>
      <c r="Y4" s="451"/>
      <c r="Z4" s="450"/>
      <c r="AA4" s="449"/>
      <c r="AB4" s="451"/>
      <c r="AC4" s="450"/>
      <c r="AD4" s="449"/>
      <c r="AE4" s="451"/>
      <c r="AF4" s="450"/>
      <c r="AG4" s="449"/>
      <c r="AH4" s="451"/>
      <c r="AI4" s="450"/>
      <c r="AJ4" s="449"/>
      <c r="AK4" s="451"/>
      <c r="AL4" s="450"/>
      <c r="AM4" s="449"/>
      <c r="AN4" s="451"/>
      <c r="AO4" s="450"/>
      <c r="AP4" s="449"/>
      <c r="AQ4" s="451"/>
      <c r="AR4" s="450"/>
      <c r="AS4" s="449"/>
      <c r="AT4" s="451"/>
      <c r="AU4" s="452"/>
      <c r="AV4" s="453"/>
      <c r="AW4" s="453"/>
      <c r="AX4" s="453"/>
      <c r="AY4" s="453"/>
      <c r="AZ4" s="453"/>
      <c r="BA4" s="453"/>
      <c r="BB4" s="453"/>
      <c r="BC4" s="453"/>
      <c r="BD4" s="453"/>
      <c r="BE4" s="453"/>
      <c r="BF4" s="453"/>
      <c r="BG4" s="453"/>
      <c r="BH4" s="453"/>
      <c r="BI4" s="453"/>
      <c r="BJ4" s="453"/>
      <c r="BK4" s="453"/>
    </row>
    <row r="5" spans="1:63" ht="18.75" customHeight="1" x14ac:dyDescent="0.3">
      <c r="A5" s="454" t="s">
        <v>112</v>
      </c>
      <c r="B5" s="697" t="s">
        <v>169</v>
      </c>
      <c r="C5" s="698"/>
      <c r="D5" s="699"/>
      <c r="E5" s="697" t="s">
        <v>170</v>
      </c>
      <c r="F5" s="698"/>
      <c r="G5" s="699"/>
      <c r="H5" s="697" t="s">
        <v>171</v>
      </c>
      <c r="I5" s="698"/>
      <c r="J5" s="699"/>
      <c r="K5" s="697" t="s">
        <v>172</v>
      </c>
      <c r="L5" s="698"/>
      <c r="M5" s="699"/>
      <c r="N5" s="697" t="s">
        <v>173</v>
      </c>
      <c r="O5" s="698"/>
      <c r="P5" s="699"/>
      <c r="Q5" s="455" t="s">
        <v>173</v>
      </c>
      <c r="R5" s="456"/>
      <c r="S5" s="457"/>
      <c r="T5" s="697" t="s">
        <v>65</v>
      </c>
      <c r="U5" s="698"/>
      <c r="V5" s="699"/>
      <c r="W5" s="455"/>
      <c r="X5" s="456"/>
      <c r="Y5" s="457"/>
      <c r="Z5" s="697" t="s">
        <v>174</v>
      </c>
      <c r="AA5" s="698"/>
      <c r="AB5" s="699"/>
      <c r="AC5" s="455"/>
      <c r="AD5" s="456"/>
      <c r="AE5" s="457"/>
      <c r="AF5" s="697" t="s">
        <v>77</v>
      </c>
      <c r="AG5" s="698"/>
      <c r="AH5" s="699"/>
      <c r="AI5" s="697"/>
      <c r="AJ5" s="698"/>
      <c r="AK5" s="699"/>
      <c r="AL5" s="697" t="s">
        <v>78</v>
      </c>
      <c r="AM5" s="698"/>
      <c r="AN5" s="699"/>
      <c r="AO5" s="697" t="s">
        <v>2</v>
      </c>
      <c r="AP5" s="698"/>
      <c r="AQ5" s="699"/>
      <c r="AR5" s="697" t="s">
        <v>2</v>
      </c>
      <c r="AS5" s="698"/>
      <c r="AT5" s="699"/>
      <c r="AU5" s="458"/>
      <c r="AV5" s="459"/>
      <c r="AW5" s="703"/>
      <c r="AX5" s="703"/>
      <c r="AY5" s="703"/>
      <c r="AZ5" s="703"/>
      <c r="BA5" s="703"/>
      <c r="BB5" s="703"/>
      <c r="BC5" s="703"/>
      <c r="BD5" s="703"/>
      <c r="BE5" s="703"/>
      <c r="BF5" s="703"/>
      <c r="BG5" s="703"/>
      <c r="BH5" s="703"/>
      <c r="BI5" s="703"/>
      <c r="BJ5" s="703"/>
      <c r="BK5" s="703"/>
    </row>
    <row r="6" spans="1:63" ht="21" customHeight="1" x14ac:dyDescent="0.3">
      <c r="A6" s="460"/>
      <c r="B6" s="691" t="s">
        <v>175</v>
      </c>
      <c r="C6" s="692"/>
      <c r="D6" s="693"/>
      <c r="E6" s="691" t="s">
        <v>176</v>
      </c>
      <c r="F6" s="692"/>
      <c r="G6" s="693"/>
      <c r="H6" s="691" t="s">
        <v>176</v>
      </c>
      <c r="I6" s="692"/>
      <c r="J6" s="693"/>
      <c r="K6" s="691" t="s">
        <v>177</v>
      </c>
      <c r="L6" s="692"/>
      <c r="M6" s="693"/>
      <c r="N6" s="691" t="s">
        <v>98</v>
      </c>
      <c r="O6" s="692"/>
      <c r="P6" s="693"/>
      <c r="Q6" s="691" t="s">
        <v>65</v>
      </c>
      <c r="R6" s="692"/>
      <c r="S6" s="693"/>
      <c r="T6" s="691" t="s">
        <v>178</v>
      </c>
      <c r="U6" s="692"/>
      <c r="V6" s="693"/>
      <c r="W6" s="691" t="s">
        <v>70</v>
      </c>
      <c r="X6" s="692"/>
      <c r="Y6" s="693"/>
      <c r="Z6" s="691" t="s">
        <v>175</v>
      </c>
      <c r="AA6" s="692"/>
      <c r="AB6" s="693"/>
      <c r="AC6" s="691" t="s">
        <v>76</v>
      </c>
      <c r="AD6" s="692"/>
      <c r="AE6" s="693"/>
      <c r="AF6" s="691" t="s">
        <v>179</v>
      </c>
      <c r="AG6" s="692"/>
      <c r="AH6" s="693"/>
      <c r="AI6" s="691" t="s">
        <v>72</v>
      </c>
      <c r="AJ6" s="692"/>
      <c r="AK6" s="693"/>
      <c r="AL6" s="691" t="s">
        <v>176</v>
      </c>
      <c r="AM6" s="692"/>
      <c r="AN6" s="693"/>
      <c r="AO6" s="691" t="s">
        <v>180</v>
      </c>
      <c r="AP6" s="692"/>
      <c r="AQ6" s="693"/>
      <c r="AR6" s="691" t="s">
        <v>181</v>
      </c>
      <c r="AS6" s="692"/>
      <c r="AT6" s="693"/>
      <c r="AU6" s="458"/>
      <c r="AV6" s="459"/>
      <c r="AW6" s="703"/>
      <c r="AX6" s="703"/>
      <c r="AY6" s="703"/>
      <c r="AZ6" s="703"/>
      <c r="BA6" s="703"/>
      <c r="BB6" s="703"/>
      <c r="BC6" s="703"/>
      <c r="BD6" s="703"/>
      <c r="BE6" s="703"/>
      <c r="BF6" s="703"/>
      <c r="BG6" s="703"/>
      <c r="BH6" s="703"/>
      <c r="BI6" s="703"/>
      <c r="BJ6" s="703"/>
      <c r="BK6" s="703"/>
    </row>
    <row r="7" spans="1:63" ht="18.75" customHeight="1" x14ac:dyDescent="0.3">
      <c r="A7" s="460"/>
      <c r="B7" s="461"/>
      <c r="C7" s="461"/>
      <c r="D7" s="462" t="s">
        <v>87</v>
      </c>
      <c r="E7" s="461"/>
      <c r="F7" s="461"/>
      <c r="G7" s="462" t="s">
        <v>87</v>
      </c>
      <c r="H7" s="461"/>
      <c r="I7" s="461"/>
      <c r="J7" s="462" t="s">
        <v>87</v>
      </c>
      <c r="K7" s="461"/>
      <c r="L7" s="461"/>
      <c r="M7" s="462" t="s">
        <v>87</v>
      </c>
      <c r="N7" s="461"/>
      <c r="O7" s="461"/>
      <c r="P7" s="462" t="s">
        <v>87</v>
      </c>
      <c r="Q7" s="461"/>
      <c r="R7" s="461"/>
      <c r="S7" s="462" t="s">
        <v>87</v>
      </c>
      <c r="T7" s="461"/>
      <c r="U7" s="461"/>
      <c r="V7" s="462" t="s">
        <v>87</v>
      </c>
      <c r="W7" s="461"/>
      <c r="X7" s="461"/>
      <c r="Y7" s="462" t="s">
        <v>87</v>
      </c>
      <c r="Z7" s="461"/>
      <c r="AA7" s="461"/>
      <c r="AB7" s="462" t="s">
        <v>87</v>
      </c>
      <c r="AC7" s="461"/>
      <c r="AD7" s="461"/>
      <c r="AE7" s="462" t="s">
        <v>87</v>
      </c>
      <c r="AF7" s="461"/>
      <c r="AG7" s="461"/>
      <c r="AH7" s="462" t="s">
        <v>87</v>
      </c>
      <c r="AI7" s="461"/>
      <c r="AJ7" s="461"/>
      <c r="AK7" s="462" t="s">
        <v>87</v>
      </c>
      <c r="AL7" s="461"/>
      <c r="AM7" s="461"/>
      <c r="AN7" s="462" t="s">
        <v>87</v>
      </c>
      <c r="AO7" s="461"/>
      <c r="AP7" s="461"/>
      <c r="AQ7" s="462" t="s">
        <v>87</v>
      </c>
      <c r="AR7" s="461"/>
      <c r="AS7" s="461"/>
      <c r="AT7" s="462" t="s">
        <v>87</v>
      </c>
      <c r="AU7" s="458"/>
      <c r="AV7" s="459"/>
      <c r="AW7" s="459"/>
      <c r="AX7" s="459"/>
      <c r="AY7" s="459"/>
      <c r="AZ7" s="459"/>
      <c r="BA7" s="459"/>
      <c r="BB7" s="459"/>
      <c r="BC7" s="459"/>
      <c r="BD7" s="459"/>
      <c r="BE7" s="459"/>
      <c r="BF7" s="459"/>
      <c r="BG7" s="459"/>
      <c r="BH7" s="459"/>
      <c r="BI7" s="459"/>
      <c r="BJ7" s="459"/>
      <c r="BK7" s="459"/>
    </row>
    <row r="8" spans="1:63" ht="18.75" customHeight="1" x14ac:dyDescent="0.25">
      <c r="A8" s="463" t="s">
        <v>182</v>
      </c>
      <c r="B8" s="464">
        <v>2016</v>
      </c>
      <c r="C8" s="464">
        <v>2017</v>
      </c>
      <c r="D8" s="465" t="s">
        <v>89</v>
      </c>
      <c r="E8" s="464">
        <v>2016</v>
      </c>
      <c r="F8" s="464">
        <v>2017</v>
      </c>
      <c r="G8" s="465" t="s">
        <v>89</v>
      </c>
      <c r="H8" s="464">
        <v>2016</v>
      </c>
      <c r="I8" s="464">
        <v>2017</v>
      </c>
      <c r="J8" s="465" t="s">
        <v>89</v>
      </c>
      <c r="K8" s="464">
        <v>2016</v>
      </c>
      <c r="L8" s="464">
        <v>2017</v>
      </c>
      <c r="M8" s="465" t="s">
        <v>89</v>
      </c>
      <c r="N8" s="464">
        <v>2016</v>
      </c>
      <c r="O8" s="464">
        <v>2017</v>
      </c>
      <c r="P8" s="465" t="s">
        <v>89</v>
      </c>
      <c r="Q8" s="464">
        <v>2016</v>
      </c>
      <c r="R8" s="464">
        <v>2017</v>
      </c>
      <c r="S8" s="465" t="s">
        <v>89</v>
      </c>
      <c r="T8" s="464">
        <v>2016</v>
      </c>
      <c r="U8" s="464">
        <v>2017</v>
      </c>
      <c r="V8" s="465" t="s">
        <v>89</v>
      </c>
      <c r="W8" s="464">
        <v>2016</v>
      </c>
      <c r="X8" s="464">
        <v>2017</v>
      </c>
      <c r="Y8" s="465" t="s">
        <v>89</v>
      </c>
      <c r="Z8" s="464">
        <v>2016</v>
      </c>
      <c r="AA8" s="464">
        <v>2017</v>
      </c>
      <c r="AB8" s="465" t="s">
        <v>89</v>
      </c>
      <c r="AC8" s="464">
        <v>2016</v>
      </c>
      <c r="AD8" s="464">
        <v>2017</v>
      </c>
      <c r="AE8" s="465" t="s">
        <v>89</v>
      </c>
      <c r="AF8" s="464">
        <v>2016</v>
      </c>
      <c r="AG8" s="464">
        <v>2017</v>
      </c>
      <c r="AH8" s="465" t="s">
        <v>89</v>
      </c>
      <c r="AI8" s="464">
        <v>2016</v>
      </c>
      <c r="AJ8" s="464">
        <v>2017</v>
      </c>
      <c r="AK8" s="465" t="s">
        <v>89</v>
      </c>
      <c r="AL8" s="464">
        <v>2016</v>
      </c>
      <c r="AM8" s="464">
        <v>2017</v>
      </c>
      <c r="AN8" s="465" t="s">
        <v>89</v>
      </c>
      <c r="AO8" s="464">
        <v>2016</v>
      </c>
      <c r="AP8" s="464">
        <v>2017</v>
      </c>
      <c r="AQ8" s="465" t="s">
        <v>89</v>
      </c>
      <c r="AR8" s="464">
        <v>2016</v>
      </c>
      <c r="AS8" s="464">
        <v>2017</v>
      </c>
      <c r="AT8" s="465" t="s">
        <v>89</v>
      </c>
      <c r="AU8" s="458"/>
      <c r="AV8" s="466"/>
      <c r="AW8" s="467"/>
      <c r="AX8" s="467"/>
      <c r="AY8" s="466"/>
      <c r="AZ8" s="467"/>
      <c r="BA8" s="467"/>
      <c r="BB8" s="466"/>
      <c r="BC8" s="467"/>
      <c r="BD8" s="467"/>
      <c r="BE8" s="466"/>
      <c r="BF8" s="467"/>
      <c r="BG8" s="467"/>
      <c r="BH8" s="466"/>
      <c r="BI8" s="467"/>
      <c r="BJ8" s="467"/>
      <c r="BK8" s="466"/>
    </row>
    <row r="9" spans="1:63" ht="18.75" customHeight="1" x14ac:dyDescent="0.3">
      <c r="A9" s="468"/>
      <c r="B9" s="469"/>
      <c r="C9" s="470"/>
      <c r="D9" s="470"/>
      <c r="E9" s="469"/>
      <c r="F9" s="470"/>
      <c r="G9" s="470"/>
      <c r="H9" s="469"/>
      <c r="I9" s="470"/>
      <c r="J9" s="470"/>
      <c r="K9" s="471"/>
      <c r="L9" s="472"/>
      <c r="M9" s="472"/>
      <c r="N9" s="473"/>
      <c r="O9" s="474"/>
      <c r="P9" s="321"/>
      <c r="Q9" s="471"/>
      <c r="R9" s="472"/>
      <c r="S9" s="321"/>
      <c r="T9" s="471"/>
      <c r="U9" s="472"/>
      <c r="V9" s="321"/>
      <c r="W9" s="471"/>
      <c r="X9" s="472"/>
      <c r="Y9" s="321"/>
      <c r="Z9" s="471"/>
      <c r="AA9" s="472"/>
      <c r="AB9" s="321"/>
      <c r="AC9" s="471"/>
      <c r="AD9" s="472"/>
      <c r="AE9" s="321"/>
      <c r="AF9" s="471"/>
      <c r="AG9" s="472"/>
      <c r="AH9" s="321"/>
      <c r="AI9" s="471"/>
      <c r="AJ9" s="472"/>
      <c r="AK9" s="321"/>
      <c r="AL9" s="471"/>
      <c r="AM9" s="472"/>
      <c r="AN9" s="321"/>
      <c r="AO9" s="471"/>
      <c r="AP9" s="472"/>
      <c r="AQ9" s="321"/>
      <c r="AR9" s="471"/>
      <c r="AS9" s="472"/>
      <c r="AT9" s="321"/>
      <c r="AU9" s="458"/>
      <c r="AV9" s="458"/>
    </row>
    <row r="10" spans="1:63" s="479" customFormat="1" ht="18.75" customHeight="1" x14ac:dyDescent="0.3">
      <c r="A10" s="475" t="s">
        <v>183</v>
      </c>
      <c r="B10" s="476"/>
      <c r="C10" s="477"/>
      <c r="D10" s="477"/>
      <c r="E10" s="476"/>
      <c r="F10" s="477"/>
      <c r="G10" s="477"/>
      <c r="H10" s="476"/>
      <c r="I10" s="477"/>
      <c r="J10" s="477"/>
      <c r="K10" s="471"/>
      <c r="L10" s="472"/>
      <c r="M10" s="472"/>
      <c r="N10" s="473"/>
      <c r="O10" s="474"/>
      <c r="P10" s="321"/>
      <c r="Q10" s="471"/>
      <c r="R10" s="472"/>
      <c r="S10" s="321"/>
      <c r="T10" s="471"/>
      <c r="U10" s="472"/>
      <c r="V10" s="321"/>
      <c r="W10" s="471"/>
      <c r="X10" s="472"/>
      <c r="Y10" s="321"/>
      <c r="Z10" s="471"/>
      <c r="AA10" s="472"/>
      <c r="AB10" s="321"/>
      <c r="AC10" s="471"/>
      <c r="AD10" s="472"/>
      <c r="AE10" s="321"/>
      <c r="AF10" s="471"/>
      <c r="AG10" s="472"/>
      <c r="AH10" s="321"/>
      <c r="AI10" s="471"/>
      <c r="AJ10" s="472"/>
      <c r="AK10" s="321"/>
      <c r="AL10" s="471"/>
      <c r="AM10" s="472"/>
      <c r="AN10" s="321"/>
      <c r="AO10" s="471"/>
      <c r="AP10" s="472"/>
      <c r="AQ10" s="321"/>
      <c r="AR10" s="471"/>
      <c r="AS10" s="472"/>
      <c r="AT10" s="321"/>
      <c r="AU10" s="478"/>
      <c r="AV10" s="478"/>
    </row>
    <row r="11" spans="1:63" s="479" customFormat="1" ht="18.75" customHeight="1" x14ac:dyDescent="0.3">
      <c r="A11" s="480"/>
      <c r="B11" s="476"/>
      <c r="C11" s="477"/>
      <c r="D11" s="477"/>
      <c r="E11" s="476"/>
      <c r="F11" s="477"/>
      <c r="G11" s="477"/>
      <c r="H11" s="476"/>
      <c r="I11" s="477"/>
      <c r="J11" s="477"/>
      <c r="K11" s="471"/>
      <c r="L11" s="472"/>
      <c r="M11" s="472"/>
      <c r="N11" s="473"/>
      <c r="O11" s="474"/>
      <c r="P11" s="321"/>
      <c r="Q11" s="471"/>
      <c r="R11" s="472"/>
      <c r="S11" s="321"/>
      <c r="T11" s="471"/>
      <c r="U11" s="472"/>
      <c r="V11" s="321"/>
      <c r="W11" s="471"/>
      <c r="X11" s="472"/>
      <c r="Y11" s="321"/>
      <c r="Z11" s="471"/>
      <c r="AA11" s="472"/>
      <c r="AB11" s="321"/>
      <c r="AC11" s="471"/>
      <c r="AD11" s="472"/>
      <c r="AE11" s="321"/>
      <c r="AF11" s="471"/>
      <c r="AG11" s="472"/>
      <c r="AH11" s="321"/>
      <c r="AI11" s="471"/>
      <c r="AJ11" s="472"/>
      <c r="AK11" s="321"/>
      <c r="AL11" s="471"/>
      <c r="AM11" s="472"/>
      <c r="AN11" s="321"/>
      <c r="AO11" s="471"/>
      <c r="AP11" s="472"/>
      <c r="AQ11" s="321"/>
      <c r="AR11" s="471"/>
      <c r="AS11" s="472"/>
      <c r="AT11" s="321"/>
      <c r="AU11" s="478"/>
      <c r="AV11" s="478"/>
    </row>
    <row r="12" spans="1:63" s="479" customFormat="1" ht="20.100000000000001" customHeight="1" x14ac:dyDescent="0.3">
      <c r="A12" s="475" t="s">
        <v>184</v>
      </c>
      <c r="B12" s="481"/>
      <c r="C12" s="482"/>
      <c r="D12" s="482"/>
      <c r="E12" s="481"/>
      <c r="F12" s="482"/>
      <c r="G12" s="482"/>
      <c r="H12" s="481"/>
      <c r="I12" s="482"/>
      <c r="J12" s="482"/>
      <c r="K12" s="471"/>
      <c r="L12" s="472"/>
      <c r="M12" s="472"/>
      <c r="N12" s="473"/>
      <c r="O12" s="474"/>
      <c r="P12" s="321"/>
      <c r="Q12" s="471"/>
      <c r="R12" s="472"/>
      <c r="S12" s="321"/>
      <c r="T12" s="471"/>
      <c r="U12" s="472"/>
      <c r="V12" s="321"/>
      <c r="W12" s="471"/>
      <c r="X12" s="472"/>
      <c r="Y12" s="321"/>
      <c r="Z12" s="471"/>
      <c r="AA12" s="472"/>
      <c r="AB12" s="321"/>
      <c r="AC12" s="471"/>
      <c r="AD12" s="472"/>
      <c r="AE12" s="321"/>
      <c r="AF12" s="471"/>
      <c r="AG12" s="472"/>
      <c r="AH12" s="321"/>
      <c r="AI12" s="471"/>
      <c r="AJ12" s="472"/>
      <c r="AK12" s="321"/>
      <c r="AL12" s="471"/>
      <c r="AM12" s="472"/>
      <c r="AN12" s="321"/>
      <c r="AO12" s="471"/>
      <c r="AP12" s="472"/>
      <c r="AQ12" s="321"/>
      <c r="AR12" s="471"/>
      <c r="AS12" s="472"/>
      <c r="AT12" s="321"/>
      <c r="AU12" s="478"/>
      <c r="AV12" s="478"/>
    </row>
    <row r="13" spans="1:63" s="491" customFormat="1" ht="20.100000000000001" customHeight="1" x14ac:dyDescent="0.3">
      <c r="A13" s="475" t="s">
        <v>185</v>
      </c>
      <c r="B13" s="483"/>
      <c r="C13" s="484"/>
      <c r="D13" s="484"/>
      <c r="E13" s="483"/>
      <c r="F13" s="484"/>
      <c r="G13" s="484"/>
      <c r="H13" s="483"/>
      <c r="I13" s="484"/>
      <c r="J13" s="484"/>
      <c r="K13" s="485"/>
      <c r="L13" s="486"/>
      <c r="M13" s="486"/>
      <c r="N13" s="487"/>
      <c r="O13" s="488"/>
      <c r="P13" s="489"/>
      <c r="Q13" s="485"/>
      <c r="R13" s="486"/>
      <c r="S13" s="489"/>
      <c r="T13" s="485"/>
      <c r="U13" s="486"/>
      <c r="V13" s="489"/>
      <c r="W13" s="485"/>
      <c r="X13" s="486"/>
      <c r="Y13" s="489"/>
      <c r="Z13" s="485"/>
      <c r="AA13" s="486"/>
      <c r="AB13" s="489"/>
      <c r="AC13" s="485"/>
      <c r="AD13" s="486"/>
      <c r="AE13" s="489"/>
      <c r="AF13" s="485"/>
      <c r="AG13" s="486"/>
      <c r="AH13" s="489"/>
      <c r="AI13" s="485"/>
      <c r="AJ13" s="486"/>
      <c r="AK13" s="489"/>
      <c r="AL13" s="485"/>
      <c r="AM13" s="486"/>
      <c r="AN13" s="489"/>
      <c r="AO13" s="485"/>
      <c r="AP13" s="486"/>
      <c r="AQ13" s="489"/>
      <c r="AR13" s="485"/>
      <c r="AS13" s="486"/>
      <c r="AT13" s="489"/>
      <c r="AU13" s="490"/>
      <c r="AV13" s="490"/>
    </row>
    <row r="14" spans="1:63" s="491" customFormat="1" ht="20.100000000000001" customHeight="1" x14ac:dyDescent="0.3">
      <c r="A14" s="492" t="s">
        <v>186</v>
      </c>
      <c r="B14" s="493"/>
      <c r="C14" s="489"/>
      <c r="D14" s="489"/>
      <c r="E14" s="493"/>
      <c r="F14" s="489"/>
      <c r="G14" s="489"/>
      <c r="H14" s="493"/>
      <c r="I14" s="489"/>
      <c r="J14" s="489"/>
      <c r="K14" s="485"/>
      <c r="L14" s="486"/>
      <c r="M14" s="486"/>
      <c r="N14" s="487"/>
      <c r="O14" s="488"/>
      <c r="P14" s="489"/>
      <c r="Q14" s="485">
        <v>871.36385274999998</v>
      </c>
      <c r="R14" s="486">
        <v>991.15764475000003</v>
      </c>
      <c r="S14" s="489">
        <f t="shared" ref="S14:S28" si="0">IF(Q14=0, "    ---- ", IF(ABS(ROUND(100/Q14*R14-100,1))&lt;999,ROUND(100/Q14*R14-100,1),IF(ROUND(100/Q14*R14-100,1)&gt;999,999,-999)))</f>
        <v>13.7</v>
      </c>
      <c r="T14" s="485"/>
      <c r="U14" s="486"/>
      <c r="V14" s="489"/>
      <c r="W14" s="485"/>
      <c r="X14" s="486"/>
      <c r="Y14" s="489"/>
      <c r="Z14" s="485"/>
      <c r="AA14" s="486"/>
      <c r="AB14" s="489"/>
      <c r="AC14" s="485"/>
      <c r="AD14" s="486"/>
      <c r="AE14" s="489"/>
      <c r="AF14" s="485"/>
      <c r="AG14" s="486"/>
      <c r="AH14" s="489"/>
      <c r="AI14" s="485">
        <v>1.57</v>
      </c>
      <c r="AJ14" s="486">
        <v>1.6040000000000001</v>
      </c>
      <c r="AK14" s="489">
        <f t="shared" ref="AK14:AK28" si="1">IF(AI14=0, "    ---- ", IF(ABS(ROUND(100/AI14*AJ14-100,1))&lt;999,ROUND(100/AI14*AJ14-100,1),IF(ROUND(100/AI14*AJ14-100,1)&gt;999,999,-999)))</f>
        <v>2.2000000000000002</v>
      </c>
      <c r="AL14" s="485"/>
      <c r="AM14" s="486"/>
      <c r="AN14" s="489"/>
      <c r="AO14" s="485">
        <f>B14+E14+H14+K14+Q14+T14+W14+Z14+AF14+AI14+AL14</f>
        <v>872.93385275000003</v>
      </c>
      <c r="AP14" s="486">
        <f t="shared" ref="AO14:AP29" si="2">C14+F14+I14+L14+R14+U14+X14+AA14+AG14+AJ14+AM14</f>
        <v>992.76164475000007</v>
      </c>
      <c r="AQ14" s="489">
        <f t="shared" ref="AQ14:AQ28" si="3">IF(AO14=0, "    ---- ", IF(ABS(ROUND(100/AO14*AP14-100,1))&lt;999,ROUND(100/AO14*AP14-100,1),IF(ROUND(100/AO14*AP14-100,1)&gt;999,999,-999)))</f>
        <v>13.7</v>
      </c>
      <c r="AR14" s="485">
        <f t="shared" ref="AR14:AS29" si="4">B14+E14+H14+K14+N14+Q14+T14+W14+Z14+AC14+AF14+AI14+AL14</f>
        <v>872.93385275000003</v>
      </c>
      <c r="AS14" s="486">
        <f t="shared" si="4"/>
        <v>992.76164475000007</v>
      </c>
      <c r="AT14" s="489">
        <f t="shared" ref="AT14:AT29" si="5">IF(AR14=0, "    ---- ", IF(ABS(ROUND(100/AR14*AS14-100,1))&lt;999,ROUND(100/AR14*AS14-100,1),IF(ROUND(100/AR14*AS14-100,1)&gt;999,999,-999)))</f>
        <v>13.7</v>
      </c>
      <c r="AU14" s="490"/>
      <c r="AV14" s="490"/>
    </row>
    <row r="15" spans="1:63" s="491" customFormat="1" ht="20.100000000000001" customHeight="1" x14ac:dyDescent="0.3">
      <c r="A15" s="492" t="s">
        <v>187</v>
      </c>
      <c r="B15" s="493"/>
      <c r="C15" s="489"/>
      <c r="D15" s="489"/>
      <c r="E15" s="493">
        <v>132.52100000000002</v>
      </c>
      <c r="F15" s="489">
        <v>68</v>
      </c>
      <c r="G15" s="489">
        <f t="shared" ref="G15:G28" si="6">IF(E15=0, "    ---- ", IF(ABS(ROUND(100/E15*F15-100,1))&lt;999,ROUND(100/E15*F15-100,1),IF(ROUND(100/E15*F15-100,1)&gt;999,999,-999)))</f>
        <v>-48.7</v>
      </c>
      <c r="H15" s="493"/>
      <c r="I15" s="489"/>
      <c r="J15" s="489"/>
      <c r="K15" s="485"/>
      <c r="L15" s="486"/>
      <c r="M15" s="486"/>
      <c r="N15" s="487"/>
      <c r="O15" s="488"/>
      <c r="P15" s="489"/>
      <c r="Q15" s="485">
        <v>5449.2481035800001</v>
      </c>
      <c r="R15" s="486">
        <v>5941.5990547199999</v>
      </c>
      <c r="S15" s="489">
        <f t="shared" si="0"/>
        <v>9</v>
      </c>
      <c r="T15" s="485"/>
      <c r="U15" s="486"/>
      <c r="V15" s="489"/>
      <c r="W15" s="485"/>
      <c r="X15" s="486"/>
      <c r="Y15" s="489"/>
      <c r="Z15" s="485">
        <v>851</v>
      </c>
      <c r="AA15" s="486">
        <v>976</v>
      </c>
      <c r="AB15" s="489">
        <f t="shared" ref="AB15:AB28" si="7">IF(Z15=0, "    ---- ", IF(ABS(ROUND(100/Z15*AA15-100,1))&lt;999,ROUND(100/Z15*AA15-100,1),IF(ROUND(100/Z15*AA15-100,1)&gt;999,999,-999)))</f>
        <v>14.7</v>
      </c>
      <c r="AC15" s="485"/>
      <c r="AD15" s="486"/>
      <c r="AE15" s="489"/>
      <c r="AF15" s="485"/>
      <c r="AG15" s="486"/>
      <c r="AH15" s="489"/>
      <c r="AI15" s="485">
        <v>763.46400000000006</v>
      </c>
      <c r="AJ15" s="486">
        <v>931.01099999999997</v>
      </c>
      <c r="AK15" s="489">
        <f t="shared" si="1"/>
        <v>21.9</v>
      </c>
      <c r="AL15" s="485">
        <v>13895</v>
      </c>
      <c r="AM15" s="486">
        <v>13515.3</v>
      </c>
      <c r="AN15" s="489">
        <f t="shared" ref="AN15:AN28" si="8">IF(AL15=0, "    ---- ", IF(ABS(ROUND(100/AL15*AM15-100,1))&lt;999,ROUND(100/AL15*AM15-100,1),IF(ROUND(100/AL15*AM15-100,1)&gt;999,999,-999)))</f>
        <v>-2.7</v>
      </c>
      <c r="AO15" s="485">
        <f t="shared" si="2"/>
        <v>21091.233103580002</v>
      </c>
      <c r="AP15" s="486">
        <f t="shared" si="2"/>
        <v>21431.91005472</v>
      </c>
      <c r="AQ15" s="489">
        <f t="shared" si="3"/>
        <v>1.6</v>
      </c>
      <c r="AR15" s="485">
        <f t="shared" si="4"/>
        <v>21091.233103580002</v>
      </c>
      <c r="AS15" s="486">
        <f t="shared" si="4"/>
        <v>21431.91005472</v>
      </c>
      <c r="AT15" s="489">
        <f t="shared" si="5"/>
        <v>1.6</v>
      </c>
      <c r="AU15" s="490"/>
      <c r="AV15" s="490"/>
    </row>
    <row r="16" spans="1:63" s="491" customFormat="1" ht="20.100000000000001" customHeight="1" x14ac:dyDescent="0.3">
      <c r="A16" s="492" t="s">
        <v>188</v>
      </c>
      <c r="B16" s="493"/>
      <c r="C16" s="489"/>
      <c r="D16" s="489"/>
      <c r="E16" s="493">
        <v>4967.1279999999997</v>
      </c>
      <c r="F16" s="489">
        <v>4395.0910000000003</v>
      </c>
      <c r="G16" s="489">
        <f t="shared" si="6"/>
        <v>-11.5</v>
      </c>
      <c r="H16" s="493">
        <v>21.902000000000001</v>
      </c>
      <c r="I16" s="489">
        <v>33.201999999999998</v>
      </c>
      <c r="J16" s="489">
        <f t="shared" ref="J16:J17" si="9">IF(H16=0, "    ---- ", IF(ABS(ROUND(100/H16*I16-100,1))&lt;999,ROUND(100/H16*I16-100,1),IF(ROUND(100/H16*I16-100,1)&gt;999,999,-999)))</f>
        <v>51.6</v>
      </c>
      <c r="K16" s="485"/>
      <c r="L16" s="486"/>
      <c r="M16" s="486"/>
      <c r="N16" s="487"/>
      <c r="O16" s="488"/>
      <c r="P16" s="489"/>
      <c r="Q16" s="485">
        <v>15910.018811040001</v>
      </c>
      <c r="R16" s="486">
        <v>14096.017248160002</v>
      </c>
      <c r="S16" s="489">
        <f t="shared" si="0"/>
        <v>-11.4</v>
      </c>
      <c r="T16" s="485">
        <v>121.2</v>
      </c>
      <c r="U16" s="486">
        <v>153.30000000000001</v>
      </c>
      <c r="V16" s="489">
        <f t="shared" ref="V16" si="10">IF(T16=0, "    ---- ", IF(ABS(ROUND(100/T16*U16-100,1))&lt;999,ROUND(100/T16*U16-100,1),IF(ROUND(100/T16*U16-100,1)&gt;999,999,-999)))</f>
        <v>26.5</v>
      </c>
      <c r="W16" s="485"/>
      <c r="X16" s="486"/>
      <c r="Y16" s="489"/>
      <c r="Z16" s="485">
        <v>3821</v>
      </c>
      <c r="AA16" s="486">
        <v>4362</v>
      </c>
      <c r="AB16" s="489">
        <f t="shared" si="7"/>
        <v>14.2</v>
      </c>
      <c r="AC16" s="485"/>
      <c r="AD16" s="486"/>
      <c r="AE16" s="489"/>
      <c r="AF16" s="485"/>
      <c r="AG16" s="486"/>
      <c r="AH16" s="489"/>
      <c r="AI16" s="485">
        <v>875.029</v>
      </c>
      <c r="AJ16" s="486">
        <v>1055.087</v>
      </c>
      <c r="AK16" s="489">
        <f t="shared" si="1"/>
        <v>20.6</v>
      </c>
      <c r="AL16" s="485">
        <v>2688</v>
      </c>
      <c r="AM16" s="486">
        <v>3752</v>
      </c>
      <c r="AN16" s="489">
        <f t="shared" si="8"/>
        <v>39.6</v>
      </c>
      <c r="AO16" s="485">
        <f t="shared" si="2"/>
        <v>28404.27781104</v>
      </c>
      <c r="AP16" s="486">
        <f t="shared" si="2"/>
        <v>27846.697248160002</v>
      </c>
      <c r="AQ16" s="489">
        <f t="shared" si="3"/>
        <v>-2</v>
      </c>
      <c r="AR16" s="485">
        <f t="shared" si="4"/>
        <v>28404.27781104</v>
      </c>
      <c r="AS16" s="486">
        <f t="shared" si="4"/>
        <v>27846.697248160002</v>
      </c>
      <c r="AT16" s="489">
        <f t="shared" si="5"/>
        <v>-2</v>
      </c>
      <c r="AU16" s="490"/>
      <c r="AV16" s="490"/>
    </row>
    <row r="17" spans="1:49" s="491" customFormat="1" ht="20.100000000000001" customHeight="1" x14ac:dyDescent="0.3">
      <c r="A17" s="492" t="s">
        <v>189</v>
      </c>
      <c r="B17" s="493"/>
      <c r="C17" s="489"/>
      <c r="D17" s="489"/>
      <c r="E17" s="493">
        <v>3102.6239999999998</v>
      </c>
      <c r="F17" s="489">
        <v>2542.299</v>
      </c>
      <c r="G17" s="489">
        <f t="shared" si="6"/>
        <v>-18.100000000000001</v>
      </c>
      <c r="H17" s="493">
        <v>21.902000000000001</v>
      </c>
      <c r="I17" s="489">
        <v>33.201999999999998</v>
      </c>
      <c r="J17" s="489">
        <f t="shared" si="9"/>
        <v>51.6</v>
      </c>
      <c r="K17" s="485"/>
      <c r="L17" s="486"/>
      <c r="M17" s="486"/>
      <c r="N17" s="487"/>
      <c r="O17" s="488"/>
      <c r="P17" s="489"/>
      <c r="Q17" s="485">
        <v>9512.7486164900001</v>
      </c>
      <c r="R17" s="486">
        <v>6523.9951552700004</v>
      </c>
      <c r="S17" s="489">
        <f t="shared" si="0"/>
        <v>-31.4</v>
      </c>
      <c r="T17" s="485">
        <v>111.2</v>
      </c>
      <c r="U17" s="486"/>
      <c r="V17" s="489"/>
      <c r="W17" s="485"/>
      <c r="X17" s="486"/>
      <c r="Y17" s="489"/>
      <c r="Z17" s="485">
        <v>329</v>
      </c>
      <c r="AA17" s="486">
        <v>369</v>
      </c>
      <c r="AB17" s="489">
        <f t="shared" si="7"/>
        <v>12.2</v>
      </c>
      <c r="AC17" s="485"/>
      <c r="AD17" s="486"/>
      <c r="AE17" s="489"/>
      <c r="AF17" s="485"/>
      <c r="AG17" s="486"/>
      <c r="AH17" s="489"/>
      <c r="AI17" s="485">
        <v>229.64699999999999</v>
      </c>
      <c r="AJ17" s="486">
        <v>180.20099999999999</v>
      </c>
      <c r="AK17" s="489">
        <f t="shared" si="1"/>
        <v>-21.5</v>
      </c>
      <c r="AL17" s="485"/>
      <c r="AM17" s="486"/>
      <c r="AN17" s="489"/>
      <c r="AO17" s="485">
        <f t="shared" si="2"/>
        <v>13307.121616490002</v>
      </c>
      <c r="AP17" s="486">
        <f t="shared" si="2"/>
        <v>9648.6971552699997</v>
      </c>
      <c r="AQ17" s="489">
        <f t="shared" si="3"/>
        <v>-27.5</v>
      </c>
      <c r="AR17" s="485">
        <f t="shared" si="4"/>
        <v>13307.121616490002</v>
      </c>
      <c r="AS17" s="486">
        <f t="shared" si="4"/>
        <v>9648.6971552699997</v>
      </c>
      <c r="AT17" s="489">
        <f t="shared" si="5"/>
        <v>-27.5</v>
      </c>
      <c r="AU17" s="490"/>
      <c r="AV17" s="490"/>
    </row>
    <row r="18" spans="1:49" s="491" customFormat="1" ht="20.100000000000001" customHeight="1" x14ac:dyDescent="0.3">
      <c r="A18" s="492" t="s">
        <v>190</v>
      </c>
      <c r="B18" s="493"/>
      <c r="C18" s="489"/>
      <c r="D18" s="489"/>
      <c r="E18" s="493">
        <v>3102.6239999999998</v>
      </c>
      <c r="F18" s="489">
        <v>2542.299</v>
      </c>
      <c r="G18" s="489">
        <f t="shared" si="6"/>
        <v>-18.100000000000001</v>
      </c>
      <c r="H18" s="493"/>
      <c r="I18" s="489"/>
      <c r="J18" s="489"/>
      <c r="K18" s="485"/>
      <c r="L18" s="486"/>
      <c r="M18" s="486"/>
      <c r="N18" s="487"/>
      <c r="O18" s="488"/>
      <c r="P18" s="489"/>
      <c r="Q18" s="485">
        <v>9512.7486164900001</v>
      </c>
      <c r="R18" s="486">
        <v>6523.9951552700004</v>
      </c>
      <c r="S18" s="489">
        <f t="shared" si="0"/>
        <v>-31.4</v>
      </c>
      <c r="T18" s="485"/>
      <c r="U18" s="486"/>
      <c r="V18" s="489"/>
      <c r="W18" s="485"/>
      <c r="X18" s="486"/>
      <c r="Y18" s="489"/>
      <c r="Z18" s="485"/>
      <c r="AA18" s="486"/>
      <c r="AB18" s="489"/>
      <c r="AC18" s="485"/>
      <c r="AD18" s="486"/>
      <c r="AE18" s="489"/>
      <c r="AF18" s="485"/>
      <c r="AG18" s="486"/>
      <c r="AH18" s="489"/>
      <c r="AI18" s="485">
        <v>46.459725990000017</v>
      </c>
      <c r="AJ18" s="486">
        <v>27.969212660000014</v>
      </c>
      <c r="AK18" s="489">
        <f t="shared" si="1"/>
        <v>-39.799999999999997</v>
      </c>
      <c r="AL18" s="485"/>
      <c r="AM18" s="486"/>
      <c r="AN18" s="489"/>
      <c r="AO18" s="485">
        <f t="shared" si="2"/>
        <v>12661.83234248</v>
      </c>
      <c r="AP18" s="486">
        <f t="shared" si="2"/>
        <v>9094.2633679299997</v>
      </c>
      <c r="AQ18" s="489">
        <f t="shared" si="3"/>
        <v>-28.2</v>
      </c>
      <c r="AR18" s="485">
        <f t="shared" si="4"/>
        <v>12661.83234248</v>
      </c>
      <c r="AS18" s="486">
        <f t="shared" si="4"/>
        <v>9094.2633679299997</v>
      </c>
      <c r="AT18" s="489">
        <f t="shared" si="5"/>
        <v>-28.2</v>
      </c>
      <c r="AU18" s="490"/>
      <c r="AV18" s="490"/>
    </row>
    <row r="19" spans="1:49" s="491" customFormat="1" ht="20.100000000000001" customHeight="1" x14ac:dyDescent="0.3">
      <c r="A19" s="492" t="s">
        <v>191</v>
      </c>
      <c r="B19" s="493"/>
      <c r="C19" s="489"/>
      <c r="D19" s="489"/>
      <c r="E19" s="493">
        <v>1864.5039999999999</v>
      </c>
      <c r="F19" s="489">
        <v>1852.7919999999999</v>
      </c>
      <c r="G19" s="489">
        <f t="shared" si="6"/>
        <v>-0.6</v>
      </c>
      <c r="H19" s="493"/>
      <c r="I19" s="489"/>
      <c r="J19" s="489"/>
      <c r="K19" s="485"/>
      <c r="L19" s="486"/>
      <c r="M19" s="486"/>
      <c r="N19" s="487"/>
      <c r="O19" s="488"/>
      <c r="P19" s="489"/>
      <c r="Q19" s="485">
        <v>6397.2701945500003</v>
      </c>
      <c r="R19" s="486">
        <v>7572.0220928900007</v>
      </c>
      <c r="S19" s="489">
        <f t="shared" si="0"/>
        <v>18.399999999999999</v>
      </c>
      <c r="T19" s="485">
        <v>10</v>
      </c>
      <c r="U19" s="486">
        <v>153.30000000000001</v>
      </c>
      <c r="V19" s="489">
        <f t="shared" ref="V19:V28" si="11">IF(T19=0, "    ---- ", IF(ABS(ROUND(100/T19*U19-100,1))&lt;999,ROUND(100/T19*U19-100,1),IF(ROUND(100/T19*U19-100,1)&gt;999,999,-999)))</f>
        <v>999</v>
      </c>
      <c r="W19" s="485"/>
      <c r="X19" s="486"/>
      <c r="Y19" s="489"/>
      <c r="Z19" s="485">
        <v>3492</v>
      </c>
      <c r="AA19" s="486">
        <v>3993</v>
      </c>
      <c r="AB19" s="489">
        <f t="shared" si="7"/>
        <v>14.3</v>
      </c>
      <c r="AC19" s="485"/>
      <c r="AD19" s="486"/>
      <c r="AE19" s="489"/>
      <c r="AF19" s="485"/>
      <c r="AG19" s="486"/>
      <c r="AH19" s="489"/>
      <c r="AI19" s="485">
        <v>645.38199999999995</v>
      </c>
      <c r="AJ19" s="486">
        <v>874.88599999999997</v>
      </c>
      <c r="AK19" s="489">
        <f t="shared" si="1"/>
        <v>35.6</v>
      </c>
      <c r="AL19" s="485">
        <v>2688</v>
      </c>
      <c r="AM19" s="486">
        <v>3174</v>
      </c>
      <c r="AN19" s="489">
        <f t="shared" si="8"/>
        <v>18.100000000000001</v>
      </c>
      <c r="AO19" s="485">
        <f t="shared" si="2"/>
        <v>15097.15619455</v>
      </c>
      <c r="AP19" s="486">
        <f t="shared" si="2"/>
        <v>17620.000092890001</v>
      </c>
      <c r="AQ19" s="489">
        <f t="shared" si="3"/>
        <v>16.7</v>
      </c>
      <c r="AR19" s="485">
        <f t="shared" si="4"/>
        <v>15097.15619455</v>
      </c>
      <c r="AS19" s="486">
        <f t="shared" si="4"/>
        <v>17620.000092890001</v>
      </c>
      <c r="AT19" s="489">
        <f t="shared" si="5"/>
        <v>16.7</v>
      </c>
      <c r="AU19" s="490"/>
      <c r="AV19" s="490"/>
    </row>
    <row r="20" spans="1:49" s="491" customFormat="1" ht="20.100000000000001" customHeight="1" x14ac:dyDescent="0.3">
      <c r="A20" s="492" t="s">
        <v>192</v>
      </c>
      <c r="B20" s="493">
        <v>153.65100000000001</v>
      </c>
      <c r="C20" s="489">
        <v>234.81100000000001</v>
      </c>
      <c r="D20" s="489">
        <f>IF(B20=0, "    ---- ", IF(ABS(ROUND(100/B20*C20-100,1))&lt;999,ROUND(100/B20*C20-100,1),IF(ROUND(100/B20*C20-100,1)&gt;999,999,-999)))</f>
        <v>52.8</v>
      </c>
      <c r="E20" s="493">
        <v>22612.025000000001</v>
      </c>
      <c r="F20" s="489">
        <v>25298.588</v>
      </c>
      <c r="G20" s="489">
        <f t="shared" si="6"/>
        <v>11.9</v>
      </c>
      <c r="H20" s="493">
        <v>126.938</v>
      </c>
      <c r="I20" s="489">
        <v>193.55799999999999</v>
      </c>
      <c r="J20" s="489">
        <f t="shared" ref="J20:J28" si="12">IF(H20=0, "    ---- ", IF(ABS(ROUND(100/H20*I20-100,1))&lt;999,ROUND(100/H20*I20-100,1),IF(ROUND(100/H20*I20-100,1)&gt;999,999,-999)))</f>
        <v>52.5</v>
      </c>
      <c r="K20" s="485">
        <v>401.476</v>
      </c>
      <c r="L20" s="486">
        <v>696.12399999999991</v>
      </c>
      <c r="M20" s="486">
        <f t="shared" ref="M20:M28" si="13">IF(K20=0, "    ---- ", IF(ABS(ROUND(100/K20*L20-100,1))&lt;999,ROUND(100/K20*L20-100,1),IF(ROUND(100/K20*L20-100,1)&gt;999,999,-999)))</f>
        <v>73.400000000000006</v>
      </c>
      <c r="N20" s="487"/>
      <c r="O20" s="488"/>
      <c r="P20" s="489"/>
      <c r="Q20" s="485">
        <v>10312.07545721</v>
      </c>
      <c r="R20" s="486">
        <v>11361.971119829997</v>
      </c>
      <c r="S20" s="489">
        <f t="shared" si="0"/>
        <v>10.199999999999999</v>
      </c>
      <c r="T20" s="485">
        <v>187.4</v>
      </c>
      <c r="U20" s="486">
        <v>148.6</v>
      </c>
      <c r="V20" s="489">
        <f t="shared" si="11"/>
        <v>-20.7</v>
      </c>
      <c r="W20" s="485">
        <v>7980.5</v>
      </c>
      <c r="X20" s="486">
        <v>8601.1400000000012</v>
      </c>
      <c r="Y20" s="489">
        <f t="shared" ref="Y20:Y28" si="14">IF(W20=0, "    ---- ", IF(ABS(ROUND(100/W20*X20-100,1))&lt;999,ROUND(100/W20*X20-100,1),IF(ROUND(100/W20*X20-100,1)&gt;999,999,-999)))</f>
        <v>7.8</v>
      </c>
      <c r="Z20" s="485">
        <v>2016</v>
      </c>
      <c r="AA20" s="486">
        <v>3049</v>
      </c>
      <c r="AB20" s="489">
        <f t="shared" si="7"/>
        <v>51.2</v>
      </c>
      <c r="AC20" s="485"/>
      <c r="AD20" s="486"/>
      <c r="AE20" s="489"/>
      <c r="AF20" s="485">
        <v>421.09773174999998</v>
      </c>
      <c r="AG20" s="486"/>
      <c r="AH20" s="489"/>
      <c r="AI20" s="485">
        <v>2921.7570000000001</v>
      </c>
      <c r="AJ20" s="486">
        <v>3961.2429999999995</v>
      </c>
      <c r="AK20" s="489">
        <f t="shared" si="1"/>
        <v>35.6</v>
      </c>
      <c r="AL20" s="485">
        <v>14079</v>
      </c>
      <c r="AM20" s="486">
        <v>14441</v>
      </c>
      <c r="AN20" s="489">
        <f t="shared" si="8"/>
        <v>2.6</v>
      </c>
      <c r="AO20" s="485">
        <f t="shared" si="2"/>
        <v>61211.920188960001</v>
      </c>
      <c r="AP20" s="486">
        <f t="shared" si="2"/>
        <v>67986.03511982999</v>
      </c>
      <c r="AQ20" s="489">
        <f t="shared" si="3"/>
        <v>11.1</v>
      </c>
      <c r="AR20" s="485">
        <f t="shared" si="4"/>
        <v>61211.920188960001</v>
      </c>
      <c r="AS20" s="486">
        <f t="shared" si="4"/>
        <v>67986.03511982999</v>
      </c>
      <c r="AT20" s="489">
        <f t="shared" si="5"/>
        <v>11.1</v>
      </c>
      <c r="AU20" s="490"/>
      <c r="AV20" s="490"/>
    </row>
    <row r="21" spans="1:49" s="491" customFormat="1" ht="20.100000000000001" customHeight="1" x14ac:dyDescent="0.3">
      <c r="A21" s="492" t="s">
        <v>193</v>
      </c>
      <c r="B21" s="493">
        <v>2.4239999999999999</v>
      </c>
      <c r="C21" s="489">
        <v>2.996</v>
      </c>
      <c r="D21" s="489">
        <f>IF(B21=0, "    ---- ", IF(ABS(ROUND(100/B21*C21-100,1))&lt;999,ROUND(100/B21*C21-100,1),IF(ROUND(100/B21*C21-100,1)&gt;999,999,-999)))</f>
        <v>23.6</v>
      </c>
      <c r="E21" s="493">
        <v>949.86</v>
      </c>
      <c r="F21" s="489">
        <v>1013.545</v>
      </c>
      <c r="G21" s="489">
        <f t="shared" si="6"/>
        <v>6.7</v>
      </c>
      <c r="H21" s="493">
        <v>14.919</v>
      </c>
      <c r="I21" s="489">
        <v>25.74</v>
      </c>
      <c r="J21" s="489">
        <f t="shared" si="12"/>
        <v>72.5</v>
      </c>
      <c r="K21" s="485">
        <v>24.329000000000001</v>
      </c>
      <c r="L21" s="486">
        <v>10.125999999999999</v>
      </c>
      <c r="M21" s="486">
        <f t="shared" si="13"/>
        <v>-58.4</v>
      </c>
      <c r="N21" s="487"/>
      <c r="O21" s="488"/>
      <c r="P21" s="489"/>
      <c r="Q21" s="485">
        <v>405.91680000000002</v>
      </c>
      <c r="R21" s="486">
        <v>433.78537499999999</v>
      </c>
      <c r="S21" s="489">
        <f t="shared" si="0"/>
        <v>6.9</v>
      </c>
      <c r="T21" s="485">
        <v>10.4</v>
      </c>
      <c r="U21" s="486">
        <v>6.5</v>
      </c>
      <c r="V21" s="489">
        <f t="shared" si="11"/>
        <v>-37.5</v>
      </c>
      <c r="W21" s="485">
        <v>6</v>
      </c>
      <c r="X21" s="486">
        <v>4.51</v>
      </c>
      <c r="Y21" s="489">
        <f t="shared" si="14"/>
        <v>-24.8</v>
      </c>
      <c r="Z21" s="485">
        <v>714</v>
      </c>
      <c r="AA21" s="486">
        <v>1467</v>
      </c>
      <c r="AB21" s="489">
        <f t="shared" si="7"/>
        <v>105.5</v>
      </c>
      <c r="AC21" s="485"/>
      <c r="AD21" s="486"/>
      <c r="AE21" s="489"/>
      <c r="AF21" s="485">
        <v>120.05132408</v>
      </c>
      <c r="AG21" s="486"/>
      <c r="AH21" s="489"/>
      <c r="AI21" s="485">
        <v>1.3149999999999999</v>
      </c>
      <c r="AJ21" s="486">
        <v>1.278</v>
      </c>
      <c r="AK21" s="489">
        <f t="shared" si="1"/>
        <v>-2.8</v>
      </c>
      <c r="AL21" s="485">
        <v>63</v>
      </c>
      <c r="AM21" s="486">
        <v>80</v>
      </c>
      <c r="AN21" s="489">
        <f t="shared" si="8"/>
        <v>27</v>
      </c>
      <c r="AO21" s="485">
        <f t="shared" si="2"/>
        <v>2312.2151240799999</v>
      </c>
      <c r="AP21" s="486">
        <f t="shared" si="2"/>
        <v>3045.4803749999996</v>
      </c>
      <c r="AQ21" s="489">
        <f t="shared" si="3"/>
        <v>31.7</v>
      </c>
      <c r="AR21" s="485">
        <f t="shared" si="4"/>
        <v>2312.2151240799999</v>
      </c>
      <c r="AS21" s="486">
        <f t="shared" si="4"/>
        <v>3045.4803749999996</v>
      </c>
      <c r="AT21" s="489">
        <f t="shared" si="5"/>
        <v>31.7</v>
      </c>
      <c r="AU21" s="490"/>
      <c r="AV21" s="490"/>
    </row>
    <row r="22" spans="1:49" s="491" customFormat="1" ht="20.100000000000001" customHeight="1" x14ac:dyDescent="0.3">
      <c r="A22" s="492" t="s">
        <v>194</v>
      </c>
      <c r="B22" s="493">
        <v>151.227</v>
      </c>
      <c r="C22" s="489">
        <v>231.815</v>
      </c>
      <c r="D22" s="489">
        <f>IF(B22=0, "    ---- ", IF(ABS(ROUND(100/B22*C22-100,1))&lt;999,ROUND(100/B22*C22-100,1),IF(ROUND(100/B22*C22-100,1)&gt;999,999,-999)))</f>
        <v>53.3</v>
      </c>
      <c r="E22" s="493">
        <v>21612.983</v>
      </c>
      <c r="F22" s="489">
        <v>24071.108</v>
      </c>
      <c r="G22" s="489">
        <f t="shared" si="6"/>
        <v>11.4</v>
      </c>
      <c r="H22" s="493">
        <v>94.325000000000003</v>
      </c>
      <c r="I22" s="489">
        <v>145.80099999999999</v>
      </c>
      <c r="J22" s="489">
        <f t="shared" si="12"/>
        <v>54.6</v>
      </c>
      <c r="K22" s="485">
        <v>282.27199999999999</v>
      </c>
      <c r="L22" s="486">
        <v>589.65</v>
      </c>
      <c r="M22" s="486">
        <f t="shared" si="13"/>
        <v>108.9</v>
      </c>
      <c r="N22" s="487"/>
      <c r="O22" s="488"/>
      <c r="P22" s="489"/>
      <c r="Q22" s="485">
        <v>7644.8056767899998</v>
      </c>
      <c r="R22" s="486">
        <v>9009.5775597099982</v>
      </c>
      <c r="S22" s="489">
        <f t="shared" si="0"/>
        <v>17.899999999999999</v>
      </c>
      <c r="T22" s="485">
        <v>156.19999999999999</v>
      </c>
      <c r="U22" s="486">
        <v>125.5</v>
      </c>
      <c r="V22" s="489">
        <f t="shared" si="11"/>
        <v>-19.7</v>
      </c>
      <c r="W22" s="485">
        <v>7973.5</v>
      </c>
      <c r="X22" s="486">
        <v>8596.3000000000011</v>
      </c>
      <c r="Y22" s="489">
        <f t="shared" si="14"/>
        <v>7.8</v>
      </c>
      <c r="Z22" s="485">
        <v>1305</v>
      </c>
      <c r="AA22" s="486">
        <v>1598</v>
      </c>
      <c r="AB22" s="489">
        <f t="shared" si="7"/>
        <v>22.5</v>
      </c>
      <c r="AC22" s="485"/>
      <c r="AD22" s="486"/>
      <c r="AE22" s="489"/>
      <c r="AF22" s="485">
        <v>300.60274513999997</v>
      </c>
      <c r="AG22" s="486"/>
      <c r="AH22" s="489"/>
      <c r="AI22" s="485">
        <v>2914.58</v>
      </c>
      <c r="AJ22" s="486">
        <v>3777.8229999999999</v>
      </c>
      <c r="AK22" s="489">
        <f t="shared" si="1"/>
        <v>29.6</v>
      </c>
      <c r="AL22" s="485">
        <v>10063</v>
      </c>
      <c r="AM22" s="486">
        <v>13377</v>
      </c>
      <c r="AN22" s="489">
        <f t="shared" si="8"/>
        <v>32.9</v>
      </c>
      <c r="AO22" s="485">
        <f t="shared" si="2"/>
        <v>52498.495421929998</v>
      </c>
      <c r="AP22" s="486">
        <f t="shared" si="2"/>
        <v>61522.574559709996</v>
      </c>
      <c r="AQ22" s="489">
        <f t="shared" si="3"/>
        <v>17.2</v>
      </c>
      <c r="AR22" s="485">
        <f t="shared" si="4"/>
        <v>52498.495421929998</v>
      </c>
      <c r="AS22" s="486">
        <f t="shared" si="4"/>
        <v>61522.574559709996</v>
      </c>
      <c r="AT22" s="489">
        <f t="shared" si="5"/>
        <v>17.2</v>
      </c>
      <c r="AU22" s="490"/>
      <c r="AV22" s="490"/>
    </row>
    <row r="23" spans="1:49" s="491" customFormat="1" ht="20.100000000000001" customHeight="1" x14ac:dyDescent="0.3">
      <c r="A23" s="492" t="s">
        <v>195</v>
      </c>
      <c r="B23" s="493"/>
      <c r="C23" s="489"/>
      <c r="D23" s="489"/>
      <c r="E23" s="493">
        <v>15.994999999999999</v>
      </c>
      <c r="F23" s="489">
        <v>207.327</v>
      </c>
      <c r="G23" s="489">
        <f t="shared" si="6"/>
        <v>999</v>
      </c>
      <c r="H23" s="493"/>
      <c r="I23" s="489"/>
      <c r="J23" s="489"/>
      <c r="K23" s="485"/>
      <c r="L23" s="486"/>
      <c r="M23" s="486"/>
      <c r="N23" s="487"/>
      <c r="O23" s="488"/>
      <c r="P23" s="489"/>
      <c r="Q23" s="485">
        <v>1540.1175321800001</v>
      </c>
      <c r="R23" s="486">
        <v>1201.8507045199999</v>
      </c>
      <c r="S23" s="489">
        <f t="shared" si="0"/>
        <v>-22</v>
      </c>
      <c r="T23" s="485">
        <v>20.8</v>
      </c>
      <c r="U23" s="486">
        <v>15.6</v>
      </c>
      <c r="V23" s="489">
        <f t="shared" si="11"/>
        <v>-25</v>
      </c>
      <c r="W23" s="485">
        <v>1</v>
      </c>
      <c r="X23" s="486">
        <v>0.33</v>
      </c>
      <c r="Y23" s="489">
        <f t="shared" si="14"/>
        <v>-67</v>
      </c>
      <c r="Z23" s="485"/>
      <c r="AA23" s="486"/>
      <c r="AB23" s="489"/>
      <c r="AC23" s="485"/>
      <c r="AD23" s="486"/>
      <c r="AE23" s="489"/>
      <c r="AF23" s="485">
        <v>0.44366253000000005</v>
      </c>
      <c r="AG23" s="486"/>
      <c r="AH23" s="489"/>
      <c r="AI23" s="485"/>
      <c r="AJ23" s="486"/>
      <c r="AK23" s="489"/>
      <c r="AL23" s="485"/>
      <c r="AM23" s="486"/>
      <c r="AN23" s="489"/>
      <c r="AO23" s="485">
        <f t="shared" si="2"/>
        <v>1578.35619471</v>
      </c>
      <c r="AP23" s="486">
        <f t="shared" si="2"/>
        <v>1425.1077045199997</v>
      </c>
      <c r="AQ23" s="489">
        <f t="shared" si="3"/>
        <v>-9.6999999999999993</v>
      </c>
      <c r="AR23" s="485">
        <f t="shared" si="4"/>
        <v>1578.35619471</v>
      </c>
      <c r="AS23" s="486">
        <f t="shared" si="4"/>
        <v>1425.1077045199997</v>
      </c>
      <c r="AT23" s="489">
        <f t="shared" si="5"/>
        <v>-9.6999999999999993</v>
      </c>
      <c r="AU23" s="490"/>
      <c r="AV23" s="490"/>
    </row>
    <row r="24" spans="1:49" s="491" customFormat="1" ht="20.100000000000001" customHeight="1" x14ac:dyDescent="0.3">
      <c r="A24" s="492" t="s">
        <v>196</v>
      </c>
      <c r="B24" s="493"/>
      <c r="C24" s="489"/>
      <c r="D24" s="489"/>
      <c r="E24" s="493"/>
      <c r="F24" s="489"/>
      <c r="G24" s="489"/>
      <c r="H24" s="493"/>
      <c r="I24" s="489"/>
      <c r="J24" s="489"/>
      <c r="K24" s="485"/>
      <c r="L24" s="486"/>
      <c r="M24" s="486"/>
      <c r="N24" s="487"/>
      <c r="O24" s="488"/>
      <c r="P24" s="489"/>
      <c r="Q24" s="485">
        <v>721.03579674000002</v>
      </c>
      <c r="R24" s="486">
        <v>706.53804991999993</v>
      </c>
      <c r="S24" s="489">
        <f t="shared" si="0"/>
        <v>-2</v>
      </c>
      <c r="T24" s="485"/>
      <c r="U24" s="486"/>
      <c r="V24" s="489"/>
      <c r="W24" s="485"/>
      <c r="X24" s="486"/>
      <c r="Y24" s="489"/>
      <c r="Z24" s="485">
        <v>-3</v>
      </c>
      <c r="AA24" s="486">
        <v>-16</v>
      </c>
      <c r="AB24" s="489">
        <f t="shared" si="7"/>
        <v>433.3</v>
      </c>
      <c r="AC24" s="485"/>
      <c r="AD24" s="486"/>
      <c r="AE24" s="489"/>
      <c r="AF24" s="485"/>
      <c r="AG24" s="486"/>
      <c r="AH24" s="489"/>
      <c r="AI24" s="485"/>
      <c r="AJ24" s="486"/>
      <c r="AK24" s="489"/>
      <c r="AL24" s="485">
        <v>1206</v>
      </c>
      <c r="AM24" s="486">
        <v>984</v>
      </c>
      <c r="AN24" s="489">
        <f t="shared" si="8"/>
        <v>-18.399999999999999</v>
      </c>
      <c r="AO24" s="485">
        <f t="shared" si="2"/>
        <v>1924.03579674</v>
      </c>
      <c r="AP24" s="485">
        <f>C24+F24+I24+L24+R24+U24+X24+AA24+AG24+AJ24+AM24</f>
        <v>1674.53804992</v>
      </c>
      <c r="AQ24" s="489">
        <f t="shared" si="3"/>
        <v>-13</v>
      </c>
      <c r="AR24" s="485">
        <f t="shared" si="4"/>
        <v>1924.03579674</v>
      </c>
      <c r="AS24" s="486">
        <f t="shared" si="4"/>
        <v>1674.53804992</v>
      </c>
      <c r="AT24" s="489">
        <f t="shared" si="5"/>
        <v>-13</v>
      </c>
      <c r="AU24" s="490"/>
      <c r="AV24" s="490"/>
    </row>
    <row r="25" spans="1:49" s="491" customFormat="1" ht="20.100000000000001" customHeight="1" x14ac:dyDescent="0.3">
      <c r="A25" s="492" t="s">
        <v>197</v>
      </c>
      <c r="B25" s="493"/>
      <c r="C25" s="489"/>
      <c r="D25" s="489"/>
      <c r="E25" s="493">
        <v>33.186999999999998</v>
      </c>
      <c r="F25" s="489">
        <v>6.6079999999999997</v>
      </c>
      <c r="G25" s="489">
        <f t="shared" si="6"/>
        <v>-80.099999999999994</v>
      </c>
      <c r="H25" s="493">
        <v>17.693999999999999</v>
      </c>
      <c r="I25" s="489">
        <v>22.016999999999999</v>
      </c>
      <c r="J25" s="489">
        <f t="shared" si="12"/>
        <v>24.4</v>
      </c>
      <c r="K25" s="485">
        <v>94.875</v>
      </c>
      <c r="L25" s="486">
        <v>96.347999999999999</v>
      </c>
      <c r="M25" s="486">
        <f t="shared" si="13"/>
        <v>1.6</v>
      </c>
      <c r="N25" s="487"/>
      <c r="O25" s="488"/>
      <c r="P25" s="489"/>
      <c r="Q25" s="485">
        <v>0.19965150000000001</v>
      </c>
      <c r="R25" s="486">
        <v>10.21943068</v>
      </c>
      <c r="S25" s="489">
        <f t="shared" si="0"/>
        <v>999</v>
      </c>
      <c r="T25" s="485">
        <v>0</v>
      </c>
      <c r="U25" s="486">
        <v>1</v>
      </c>
      <c r="V25" s="489" t="str">
        <f t="shared" si="11"/>
        <v xml:space="preserve">    ---- </v>
      </c>
      <c r="W25" s="485"/>
      <c r="X25" s="486"/>
      <c r="Y25" s="489"/>
      <c r="Z25" s="485"/>
      <c r="AA25" s="486"/>
      <c r="AB25" s="489"/>
      <c r="AC25" s="485"/>
      <c r="AD25" s="486"/>
      <c r="AE25" s="489"/>
      <c r="AF25" s="485"/>
      <c r="AG25" s="486"/>
      <c r="AH25" s="489"/>
      <c r="AI25" s="485">
        <v>5.8620000000000001</v>
      </c>
      <c r="AJ25" s="486">
        <v>182.142</v>
      </c>
      <c r="AK25" s="489">
        <f t="shared" si="1"/>
        <v>999</v>
      </c>
      <c r="AL25" s="485">
        <v>2747</v>
      </c>
      <c r="AM25" s="486"/>
      <c r="AN25" s="489">
        <f t="shared" si="8"/>
        <v>-100</v>
      </c>
      <c r="AO25" s="485">
        <f t="shared" si="2"/>
        <v>2898.8176515</v>
      </c>
      <c r="AP25" s="486">
        <f t="shared" si="2"/>
        <v>318.33443067999997</v>
      </c>
      <c r="AQ25" s="489">
        <f t="shared" si="3"/>
        <v>-89</v>
      </c>
      <c r="AR25" s="485">
        <f t="shared" si="4"/>
        <v>2898.8176515</v>
      </c>
      <c r="AS25" s="486">
        <f t="shared" si="4"/>
        <v>318.33443067999997</v>
      </c>
      <c r="AT25" s="489">
        <f t="shared" si="5"/>
        <v>-89</v>
      </c>
      <c r="AU25" s="490"/>
      <c r="AV25" s="490"/>
    </row>
    <row r="26" spans="1:49" s="491" customFormat="1" ht="20.100000000000001" customHeight="1" x14ac:dyDescent="0.3">
      <c r="A26" s="492" t="s">
        <v>198</v>
      </c>
      <c r="B26" s="493"/>
      <c r="C26" s="489"/>
      <c r="D26" s="489"/>
      <c r="E26" s="493"/>
      <c r="F26" s="489"/>
      <c r="G26" s="489"/>
      <c r="H26" s="493"/>
      <c r="I26" s="489"/>
      <c r="J26" s="489"/>
      <c r="K26" s="485">
        <v>0</v>
      </c>
      <c r="L26" s="486"/>
      <c r="M26" s="486"/>
      <c r="N26" s="487"/>
      <c r="O26" s="488"/>
      <c r="P26" s="489"/>
      <c r="Q26" s="485"/>
      <c r="R26" s="486"/>
      <c r="S26" s="489"/>
      <c r="T26" s="485"/>
      <c r="U26" s="486"/>
      <c r="V26" s="489"/>
      <c r="W26" s="485"/>
      <c r="X26" s="486"/>
      <c r="Y26" s="489"/>
      <c r="Z26" s="485"/>
      <c r="AA26" s="486"/>
      <c r="AB26" s="489"/>
      <c r="AC26" s="485"/>
      <c r="AD26" s="486"/>
      <c r="AE26" s="489"/>
      <c r="AF26" s="485">
        <v>2.2716230099999999</v>
      </c>
      <c r="AG26" s="486"/>
      <c r="AH26" s="489"/>
      <c r="AI26" s="485"/>
      <c r="AJ26" s="486"/>
      <c r="AK26" s="489"/>
      <c r="AL26" s="485"/>
      <c r="AM26" s="486"/>
      <c r="AN26" s="489"/>
      <c r="AO26" s="485">
        <f t="shared" si="2"/>
        <v>2.2716230099999999</v>
      </c>
      <c r="AP26" s="486">
        <f t="shared" si="2"/>
        <v>0</v>
      </c>
      <c r="AQ26" s="489">
        <f t="shared" si="3"/>
        <v>-100</v>
      </c>
      <c r="AR26" s="485">
        <f t="shared" si="4"/>
        <v>2.2716230099999999</v>
      </c>
      <c r="AS26" s="486">
        <f t="shared" si="4"/>
        <v>0</v>
      </c>
      <c r="AT26" s="489">
        <f t="shared" si="5"/>
        <v>-100</v>
      </c>
      <c r="AU26" s="490"/>
      <c r="AV26" s="490"/>
    </row>
    <row r="27" spans="1:49" s="491" customFormat="1" ht="20.100000000000001" customHeight="1" x14ac:dyDescent="0.3">
      <c r="A27" s="494" t="s">
        <v>199</v>
      </c>
      <c r="B27" s="493">
        <v>153.65100000000001</v>
      </c>
      <c r="C27" s="489">
        <v>234.81100000000001</v>
      </c>
      <c r="D27" s="489">
        <f>IF(B27=0, "    ---- ", IF(ABS(ROUND(100/B27*C27-100,1))&lt;999,ROUND(100/B27*C27-100,1),IF(ROUND(100/B27*C27-100,1)&gt;999,999,-999)))</f>
        <v>52.8</v>
      </c>
      <c r="E27" s="493">
        <v>27711.673999999999</v>
      </c>
      <c r="F27" s="489">
        <v>29761.679</v>
      </c>
      <c r="G27" s="489">
        <f t="shared" si="6"/>
        <v>7.4</v>
      </c>
      <c r="H27" s="493">
        <v>148.84</v>
      </c>
      <c r="I27" s="489">
        <v>226.76</v>
      </c>
      <c r="J27" s="489">
        <f t="shared" si="12"/>
        <v>52.4</v>
      </c>
      <c r="K27" s="485">
        <v>401.476</v>
      </c>
      <c r="L27" s="486">
        <v>696.12399999999991</v>
      </c>
      <c r="M27" s="486">
        <f t="shared" si="13"/>
        <v>73.400000000000006</v>
      </c>
      <c r="N27" s="487"/>
      <c r="O27" s="488"/>
      <c r="P27" s="489"/>
      <c r="Q27" s="485">
        <v>32542.706224579997</v>
      </c>
      <c r="R27" s="486">
        <v>32390.745067459997</v>
      </c>
      <c r="S27" s="489">
        <f t="shared" si="0"/>
        <v>-0.5</v>
      </c>
      <c r="T27" s="485">
        <v>308.60000000000002</v>
      </c>
      <c r="U27" s="486">
        <v>301.89999999999998</v>
      </c>
      <c r="V27" s="489">
        <f t="shared" si="11"/>
        <v>-2.2000000000000002</v>
      </c>
      <c r="W27" s="485">
        <v>7980.5</v>
      </c>
      <c r="X27" s="486">
        <v>8601.1400000000012</v>
      </c>
      <c r="Y27" s="489">
        <f t="shared" si="14"/>
        <v>7.8</v>
      </c>
      <c r="Z27" s="485">
        <v>6688</v>
      </c>
      <c r="AA27" s="486">
        <v>8387</v>
      </c>
      <c r="AB27" s="489">
        <f t="shared" si="7"/>
        <v>25.4</v>
      </c>
      <c r="AC27" s="485"/>
      <c r="AD27" s="486"/>
      <c r="AE27" s="489"/>
      <c r="AF27" s="485">
        <v>423.36935475999996</v>
      </c>
      <c r="AG27" s="486"/>
      <c r="AH27" s="489"/>
      <c r="AI27" s="485">
        <v>4561.82</v>
      </c>
      <c r="AJ27" s="486">
        <v>5948.9449999999997</v>
      </c>
      <c r="AK27" s="489">
        <f t="shared" si="1"/>
        <v>30.4</v>
      </c>
      <c r="AL27" s="485">
        <v>30662</v>
      </c>
      <c r="AM27" s="486">
        <v>31708.3</v>
      </c>
      <c r="AN27" s="489">
        <f t="shared" si="8"/>
        <v>3.4</v>
      </c>
      <c r="AO27" s="485">
        <f t="shared" si="2"/>
        <v>111582.63657933997</v>
      </c>
      <c r="AP27" s="486">
        <f t="shared" si="2"/>
        <v>118257.40406746</v>
      </c>
      <c r="AQ27" s="489">
        <f t="shared" si="3"/>
        <v>6</v>
      </c>
      <c r="AR27" s="485">
        <f t="shared" si="4"/>
        <v>111582.63657933997</v>
      </c>
      <c r="AS27" s="486">
        <f t="shared" si="4"/>
        <v>118257.40406746</v>
      </c>
      <c r="AT27" s="489">
        <f t="shared" si="5"/>
        <v>6</v>
      </c>
      <c r="AU27" s="490"/>
      <c r="AV27" s="490"/>
    </row>
    <row r="28" spans="1:49" s="491" customFormat="1" ht="20.100000000000001" customHeight="1" x14ac:dyDescent="0.3">
      <c r="A28" s="492" t="s">
        <v>200</v>
      </c>
      <c r="B28" s="493">
        <v>151.88200000000001</v>
      </c>
      <c r="C28" s="489">
        <v>141</v>
      </c>
      <c r="D28" s="489">
        <f>IF(B28=0, "    ---- ", IF(ABS(ROUND(100/B28*C28-100,1))&lt;999,ROUND(100/B28*C28-100,1),IF(ROUND(100/B28*C28-100,1)&gt;999,999,-999)))</f>
        <v>-7.2</v>
      </c>
      <c r="E28" s="493">
        <v>875.76599999999996</v>
      </c>
      <c r="F28" s="489">
        <v>955</v>
      </c>
      <c r="G28" s="489">
        <f t="shared" si="6"/>
        <v>9</v>
      </c>
      <c r="H28" s="493">
        <v>407.74</v>
      </c>
      <c r="I28" s="489">
        <v>442.22199999999998</v>
      </c>
      <c r="J28" s="489">
        <f t="shared" si="12"/>
        <v>8.5</v>
      </c>
      <c r="K28" s="485">
        <v>253.036</v>
      </c>
      <c r="L28" s="486">
        <v>371.387</v>
      </c>
      <c r="M28" s="486">
        <f t="shared" si="13"/>
        <v>46.8</v>
      </c>
      <c r="N28" s="487">
        <v>140</v>
      </c>
      <c r="O28" s="488">
        <v>140</v>
      </c>
      <c r="P28" s="489">
        <f t="shared" ref="P28" si="15">IF(N28=0, "    ---- ", IF(ABS(ROUND(100/N28*O28-100,1))&lt;999,ROUND(100/N28*O28-100,1),IF(ROUND(100/N28*O28-100,1)&gt;999,999,-999)))</f>
        <v>0</v>
      </c>
      <c r="Q28" s="485">
        <v>2143.5834211199999</v>
      </c>
      <c r="R28" s="486">
        <v>2619.3804528500004</v>
      </c>
      <c r="S28" s="489">
        <f t="shared" si="0"/>
        <v>22.2</v>
      </c>
      <c r="T28" s="485">
        <v>31.2</v>
      </c>
      <c r="U28" s="495">
        <v>37.299999999999997</v>
      </c>
      <c r="V28" s="489">
        <f t="shared" si="11"/>
        <v>19.600000000000001</v>
      </c>
      <c r="W28" s="485">
        <v>486</v>
      </c>
      <c r="X28" s="486">
        <v>1118.4000000000001</v>
      </c>
      <c r="Y28" s="489">
        <f t="shared" si="14"/>
        <v>130.1</v>
      </c>
      <c r="Z28" s="485">
        <v>850</v>
      </c>
      <c r="AA28" s="486">
        <v>595</v>
      </c>
      <c r="AB28" s="489">
        <f t="shared" si="7"/>
        <v>-30</v>
      </c>
      <c r="AC28" s="485">
        <v>24</v>
      </c>
      <c r="AD28" s="486">
        <v>32</v>
      </c>
      <c r="AE28" s="489">
        <f>IF(AC28=0, "    ---- ", IF(ABS(ROUND(100/AC28*AD28-100,1))&lt;999,ROUND(100/AC28*AD28-100,1),IF(ROUND(100/AC28*AD28-100,1)&gt;999,999,-999)))</f>
        <v>33.299999999999997</v>
      </c>
      <c r="AF28" s="485">
        <v>11.693399189999999</v>
      </c>
      <c r="AG28" s="486"/>
      <c r="AH28" s="489"/>
      <c r="AI28" s="485">
        <v>561.35400000000004</v>
      </c>
      <c r="AJ28" s="486">
        <v>553.55899999999997</v>
      </c>
      <c r="AK28" s="489">
        <f t="shared" si="1"/>
        <v>-1.4</v>
      </c>
      <c r="AL28" s="485">
        <v>6050</v>
      </c>
      <c r="AM28" s="486">
        <v>2563.1999999999998</v>
      </c>
      <c r="AN28" s="489">
        <f t="shared" si="8"/>
        <v>-57.6</v>
      </c>
      <c r="AO28" s="485">
        <f t="shared" si="2"/>
        <v>11822.25482031</v>
      </c>
      <c r="AP28" s="486">
        <f t="shared" si="2"/>
        <v>9396.4484528500016</v>
      </c>
      <c r="AQ28" s="489">
        <f t="shared" si="3"/>
        <v>-20.5</v>
      </c>
      <c r="AR28" s="485">
        <f t="shared" si="4"/>
        <v>11986.25482031</v>
      </c>
      <c r="AS28" s="486">
        <f t="shared" si="4"/>
        <v>9568.4484528500016</v>
      </c>
      <c r="AT28" s="489">
        <f t="shared" si="5"/>
        <v>-20.2</v>
      </c>
      <c r="AU28" s="490"/>
      <c r="AV28" s="490"/>
    </row>
    <row r="29" spans="1:49" s="491" customFormat="1" ht="20.100000000000001" customHeight="1" x14ac:dyDescent="0.3">
      <c r="A29" s="492" t="s">
        <v>201</v>
      </c>
      <c r="B29" s="493">
        <v>305.53300000000002</v>
      </c>
      <c r="C29" s="489">
        <v>375.81100000000004</v>
      </c>
      <c r="D29" s="489">
        <f>IF(B29=0, "    ---- ", IF(ABS(ROUND(100/B29*C29-100,1))&lt;999,ROUND(100/B29*C29-100,1),IF(ROUND(100/B29*C29-100,1)&gt;999,999,-999)))</f>
        <v>23</v>
      </c>
      <c r="E29" s="493">
        <v>28587.439999999999</v>
      </c>
      <c r="F29" s="489">
        <v>30716.679</v>
      </c>
      <c r="G29" s="489">
        <f>IF(E29=0, "    ---- ", IF(ABS(ROUND(100/E29*F29-100,1))&lt;999,ROUND(100/E29*F29-100,1),IF(ROUND(100/E29*F29-100,1)&gt;999,999,-999)))</f>
        <v>7.4</v>
      </c>
      <c r="H29" s="493">
        <v>556.58000000000004</v>
      </c>
      <c r="I29" s="489">
        <v>668.98199999999997</v>
      </c>
      <c r="J29" s="489">
        <f>IF(H29=0, "    ---- ", IF(ABS(ROUND(100/H29*I29-100,1))&lt;999,ROUND(100/H29*I29-100,1),IF(ROUND(100/H29*I29-100,1)&gt;999,999,-999)))</f>
        <v>20.2</v>
      </c>
      <c r="K29" s="493">
        <v>654.51199999999994</v>
      </c>
      <c r="L29" s="489">
        <v>1067.511</v>
      </c>
      <c r="M29" s="489">
        <f>IF(K29=0, "    ---- ", IF(ABS(ROUND(100/K29*L29-100,1))&lt;999,ROUND(100/K29*L29-100,1),IF(ROUND(100/K29*L29-100,1)&gt;999,999,-999)))</f>
        <v>63.1</v>
      </c>
      <c r="N29" s="493">
        <v>140</v>
      </c>
      <c r="O29" s="489">
        <v>140</v>
      </c>
      <c r="P29" s="489">
        <f>IF(N29=0, "    ---- ", IF(ABS(ROUND(100/N29*O29-100,1))&lt;999,ROUND(100/N29*O29-100,1),IF(ROUND(100/N29*O29-100,1)&gt;999,999,-999)))</f>
        <v>0</v>
      </c>
      <c r="Q29" s="493">
        <v>34686.289645699995</v>
      </c>
      <c r="R29" s="489">
        <v>35010.125520310001</v>
      </c>
      <c r="S29" s="489">
        <f>IF(Q29=0, "    ---- ", IF(ABS(ROUND(100/Q29*R29-100,1))&lt;999,ROUND(100/Q29*R29-100,1),IF(ROUND(100/Q29*R29-100,1)&gt;999,999,-999)))</f>
        <v>0.9</v>
      </c>
      <c r="T29" s="493">
        <v>339.8</v>
      </c>
      <c r="U29" s="489">
        <v>339.2</v>
      </c>
      <c r="V29" s="489">
        <f>IF(T29=0, "    ---- ", IF(ABS(ROUND(100/T29*U29-100,1))&lt;999,ROUND(100/T29*U29-100,1),IF(ROUND(100/T29*U29-100,1)&gt;999,999,-999)))</f>
        <v>-0.2</v>
      </c>
      <c r="W29" s="493">
        <v>8466.5</v>
      </c>
      <c r="X29" s="489">
        <v>9719.5400000000009</v>
      </c>
      <c r="Y29" s="489">
        <f>IF(W29=0, "    ---- ", IF(ABS(ROUND(100/W29*X29-100,1))&lt;999,ROUND(100/W29*X29-100,1),IF(ROUND(100/W29*X29-100,1)&gt;999,999,-999)))</f>
        <v>14.8</v>
      </c>
      <c r="Z29" s="493">
        <v>7538</v>
      </c>
      <c r="AA29" s="489">
        <v>8982</v>
      </c>
      <c r="AB29" s="489">
        <f>IF(Z29=0, "    ---- ", IF(ABS(ROUND(100/Z29*AA29-100,1))&lt;999,ROUND(100/Z29*AA29-100,1),IF(ROUND(100/Z29*AA29-100,1)&gt;999,999,-999)))</f>
        <v>19.2</v>
      </c>
      <c r="AC29" s="493">
        <v>24</v>
      </c>
      <c r="AD29" s="489">
        <v>32</v>
      </c>
      <c r="AE29" s="489">
        <f>IF(AC29=0, "    ---- ", IF(ABS(ROUND(100/AC29*AD29-100,1))&lt;999,ROUND(100/AC29*AD29-100,1),IF(ROUND(100/AC29*AD29-100,1)&gt;999,999,-999)))</f>
        <v>33.299999999999997</v>
      </c>
      <c r="AF29" s="493">
        <v>435.06275394999994</v>
      </c>
      <c r="AG29" s="489"/>
      <c r="AH29" s="489"/>
      <c r="AI29" s="493">
        <v>5123.174</v>
      </c>
      <c r="AJ29" s="489">
        <v>6502.5039999999999</v>
      </c>
      <c r="AK29" s="489">
        <f>IF(AI29=0, "    ---- ", IF(ABS(ROUND(100/AI29*AJ29-100,1))&lt;999,ROUND(100/AI29*AJ29-100,1),IF(ROUND(100/AI29*AJ29-100,1)&gt;999,999,-999)))</f>
        <v>26.9</v>
      </c>
      <c r="AL29" s="493">
        <v>36712</v>
      </c>
      <c r="AM29" s="489">
        <v>34271.5</v>
      </c>
      <c r="AN29" s="489">
        <f>IF(AL29=0, "    ---- ", IF(ABS(ROUND(100/AL29*AM29-100,1))&lt;999,ROUND(100/AL29*AM29-100,1),IF(ROUND(100/AL29*AM29-100,1)&gt;999,999,-999)))</f>
        <v>-6.6</v>
      </c>
      <c r="AO29" s="485">
        <f t="shared" si="2"/>
        <v>123404.89139964999</v>
      </c>
      <c r="AP29" s="486">
        <f t="shared" si="2"/>
        <v>127653.85252030999</v>
      </c>
      <c r="AQ29" s="489">
        <f>IF(AO29=0, "    ---- ", IF(ABS(ROUND(100/AO29*AP29-100,1))&lt;999,ROUND(100/AO29*AP29-100,1),IF(ROUND(100/AO29*AP29-100,1)&gt;999,999,-999)))</f>
        <v>3.4</v>
      </c>
      <c r="AR29" s="485">
        <f>B29+E29+H29+K29+N29+Q29+T29+W29+Z29+AC29+AF29+AI29+AL29</f>
        <v>123568.89139964999</v>
      </c>
      <c r="AS29" s="486">
        <f t="shared" si="4"/>
        <v>127825.85252030999</v>
      </c>
      <c r="AT29" s="496">
        <f t="shared" si="5"/>
        <v>3.4</v>
      </c>
      <c r="AU29" s="490"/>
      <c r="AV29" s="490"/>
      <c r="AW29" s="497"/>
    </row>
    <row r="30" spans="1:49" s="479" customFormat="1" ht="20.100000000000001" customHeight="1" x14ac:dyDescent="0.3">
      <c r="A30" s="492"/>
      <c r="B30" s="471"/>
      <c r="C30" s="472"/>
      <c r="D30" s="498"/>
      <c r="E30" s="471"/>
      <c r="F30" s="472"/>
      <c r="G30" s="498"/>
      <c r="H30" s="471"/>
      <c r="I30" s="472"/>
      <c r="J30" s="498"/>
      <c r="K30" s="499"/>
      <c r="L30" s="498"/>
      <c r="M30" s="472"/>
      <c r="N30" s="471"/>
      <c r="O30" s="472"/>
      <c r="P30" s="321"/>
      <c r="Q30" s="471"/>
      <c r="R30" s="472"/>
      <c r="S30" s="321"/>
      <c r="T30" s="471"/>
      <c r="U30" s="472"/>
      <c r="V30" s="321"/>
      <c r="W30" s="471"/>
      <c r="X30" s="472"/>
      <c r="Y30" s="321"/>
      <c r="Z30" s="471"/>
      <c r="AA30" s="472"/>
      <c r="AB30" s="321"/>
      <c r="AC30" s="471"/>
      <c r="AD30" s="472"/>
      <c r="AE30" s="321"/>
      <c r="AF30" s="471"/>
      <c r="AG30" s="472"/>
      <c r="AH30" s="321"/>
      <c r="AI30" s="471"/>
      <c r="AJ30" s="472"/>
      <c r="AK30" s="321"/>
      <c r="AL30" s="471"/>
      <c r="AM30" s="472"/>
      <c r="AN30" s="321"/>
      <c r="AO30" s="471"/>
      <c r="AP30" s="472"/>
      <c r="AQ30" s="321"/>
      <c r="AR30" s="471"/>
      <c r="AS30" s="472"/>
      <c r="AT30" s="500"/>
      <c r="AU30" s="478"/>
      <c r="AV30" s="478"/>
    </row>
    <row r="31" spans="1:49" s="479" customFormat="1" ht="20.100000000000001" customHeight="1" x14ac:dyDescent="0.3">
      <c r="A31" s="475" t="s">
        <v>202</v>
      </c>
      <c r="B31" s="499"/>
      <c r="C31" s="498"/>
      <c r="D31" s="498"/>
      <c r="E31" s="499"/>
      <c r="F31" s="498"/>
      <c r="G31" s="498"/>
      <c r="H31" s="499"/>
      <c r="I31" s="498"/>
      <c r="J31" s="498"/>
      <c r="K31" s="499"/>
      <c r="L31" s="498"/>
      <c r="M31" s="472"/>
      <c r="N31" s="499"/>
      <c r="O31" s="498"/>
      <c r="P31" s="321"/>
      <c r="Q31" s="499"/>
      <c r="R31" s="498"/>
      <c r="S31" s="321"/>
      <c r="T31" s="499"/>
      <c r="U31" s="498"/>
      <c r="V31" s="321"/>
      <c r="W31" s="499"/>
      <c r="X31" s="498"/>
      <c r="Y31" s="321"/>
      <c r="Z31" s="499"/>
      <c r="AA31" s="498"/>
      <c r="AB31" s="321"/>
      <c r="AC31" s="499"/>
      <c r="AD31" s="498"/>
      <c r="AE31" s="321"/>
      <c r="AF31" s="499"/>
      <c r="AG31" s="498"/>
      <c r="AH31" s="321"/>
      <c r="AI31" s="499"/>
      <c r="AJ31" s="498"/>
      <c r="AK31" s="321"/>
      <c r="AL31" s="499"/>
      <c r="AM31" s="498"/>
      <c r="AN31" s="321"/>
      <c r="AO31" s="471"/>
      <c r="AP31" s="472"/>
      <c r="AQ31" s="321"/>
      <c r="AR31" s="471"/>
      <c r="AS31" s="472"/>
      <c r="AT31" s="500"/>
      <c r="AU31" s="478"/>
      <c r="AV31" s="478"/>
    </row>
    <row r="32" spans="1:49" s="479" customFormat="1" ht="20.100000000000001" customHeight="1" x14ac:dyDescent="0.3">
      <c r="A32" s="475" t="s">
        <v>203</v>
      </c>
      <c r="B32" s="499"/>
      <c r="C32" s="498"/>
      <c r="D32" s="321"/>
      <c r="E32" s="499"/>
      <c r="F32" s="498"/>
      <c r="G32" s="321"/>
      <c r="H32" s="499"/>
      <c r="I32" s="498"/>
      <c r="J32" s="321"/>
      <c r="K32" s="499"/>
      <c r="L32" s="498"/>
      <c r="M32" s="472"/>
      <c r="N32" s="499"/>
      <c r="O32" s="498"/>
      <c r="P32" s="321"/>
      <c r="Q32" s="499"/>
      <c r="R32" s="498"/>
      <c r="S32" s="321"/>
      <c r="T32" s="499"/>
      <c r="U32" s="498"/>
      <c r="V32" s="321"/>
      <c r="W32" s="499"/>
      <c r="X32" s="498"/>
      <c r="Y32" s="321"/>
      <c r="Z32" s="499"/>
      <c r="AA32" s="498"/>
      <c r="AB32" s="321"/>
      <c r="AC32" s="499"/>
      <c r="AD32" s="498"/>
      <c r="AE32" s="321"/>
      <c r="AF32" s="499"/>
      <c r="AG32" s="498"/>
      <c r="AH32" s="321"/>
      <c r="AI32" s="499"/>
      <c r="AJ32" s="498"/>
      <c r="AK32" s="321"/>
      <c r="AL32" s="499"/>
      <c r="AM32" s="498"/>
      <c r="AN32" s="321"/>
      <c r="AO32" s="471"/>
      <c r="AP32" s="472"/>
      <c r="AQ32" s="321"/>
      <c r="AR32" s="471"/>
      <c r="AS32" s="472"/>
      <c r="AT32" s="500"/>
      <c r="AU32" s="478"/>
      <c r="AV32" s="478"/>
    </row>
    <row r="33" spans="1:49" s="479" customFormat="1" ht="20.100000000000001" customHeight="1" x14ac:dyDescent="0.3">
      <c r="A33" s="492" t="s">
        <v>204</v>
      </c>
      <c r="B33" s="499"/>
      <c r="C33" s="498"/>
      <c r="D33" s="498"/>
      <c r="E33" s="499">
        <v>15.327</v>
      </c>
      <c r="F33" s="498">
        <v>41.616</v>
      </c>
      <c r="G33" s="498">
        <f t="shared" ref="G33:G91" si="16">IF(E33=0, "    ---- ", IF(ABS(ROUND(100/E33*F33-100,1))&lt;999,ROUND(100/E33*F33-100,1),IF(ROUND(100/E33*F33-100,1)&gt;999,999,-999)))</f>
        <v>171.5</v>
      </c>
      <c r="H33" s="499"/>
      <c r="I33" s="498"/>
      <c r="J33" s="498"/>
      <c r="K33" s="499"/>
      <c r="L33" s="498"/>
      <c r="M33" s="472"/>
      <c r="N33" s="499"/>
      <c r="O33" s="498"/>
      <c r="P33" s="321"/>
      <c r="Q33" s="499"/>
      <c r="R33" s="498"/>
      <c r="S33" s="321"/>
      <c r="T33" s="499"/>
      <c r="U33" s="498"/>
      <c r="V33" s="321"/>
      <c r="W33" s="499">
        <v>1.9699999999999998E-6</v>
      </c>
      <c r="X33" s="498">
        <v>1.9699999999999998E-6</v>
      </c>
      <c r="Y33" s="321">
        <f t="shared" ref="Y33:Y91" si="17">IF(W33=0, "    ---- ", IF(ABS(ROUND(100/W33*X33-100,1))&lt;999,ROUND(100/W33*X33-100,1),IF(ROUND(100/W33*X33-100,1)&gt;999,999,-999)))</f>
        <v>0</v>
      </c>
      <c r="Z33" s="499"/>
      <c r="AA33" s="498"/>
      <c r="AB33" s="321"/>
      <c r="AC33" s="499"/>
      <c r="AD33" s="498"/>
      <c r="AE33" s="321"/>
      <c r="AF33" s="499"/>
      <c r="AG33" s="498"/>
      <c r="AH33" s="321"/>
      <c r="AI33" s="499">
        <v>1.0149999999999999</v>
      </c>
      <c r="AJ33" s="498">
        <v>0.98099999999999998</v>
      </c>
      <c r="AK33" s="321">
        <f t="shared" ref="AK33:AK91" si="18">IF(AI33=0, "    ---- ", IF(ABS(ROUND(100/AI33*AJ33-100,1))&lt;999,ROUND(100/AI33*AJ33-100,1),IF(ROUND(100/AI33*AJ33-100,1)&gt;999,999,-999)))</f>
        <v>-3.3</v>
      </c>
      <c r="AL33" s="499"/>
      <c r="AM33" s="498"/>
      <c r="AN33" s="321"/>
      <c r="AO33" s="471">
        <f t="shared" ref="AO33:AP46" si="19">B33+E33+H33+K33+Q33+T33+W33+Z33+AF33+AI33+AL33</f>
        <v>16.342001969999998</v>
      </c>
      <c r="AP33" s="472">
        <f t="shared" si="19"/>
        <v>42.597001970000001</v>
      </c>
      <c r="AQ33" s="321">
        <f t="shared" ref="AQ33:AQ91" si="20">IF(AO33=0, "    ---- ", IF(ABS(ROUND(100/AO33*AP33-100,1))&lt;999,ROUND(100/AO33*AP33-100,1),IF(ROUND(100/AO33*AP33-100,1)&gt;999,999,-999)))</f>
        <v>160.69999999999999</v>
      </c>
      <c r="AR33" s="471">
        <f t="shared" ref="AR33:AS91" si="21">B33+E33+H33+K33+N33+Q33+T33+W33+Z33+AC33+AF33+AI33+AL33</f>
        <v>16.342001969999998</v>
      </c>
      <c r="AS33" s="472">
        <f t="shared" si="21"/>
        <v>42.597001970000001</v>
      </c>
      <c r="AT33" s="500">
        <f t="shared" ref="AT33:AT91" si="22">IF(AR33=0, "    ---- ", IF(ABS(ROUND(100/AR33*AS33-100,1))&lt;999,ROUND(100/AR33*AS33-100,1),IF(ROUND(100/AR33*AS33-100,1)&gt;999,999,-999)))</f>
        <v>160.69999999999999</v>
      </c>
      <c r="AU33" s="478"/>
      <c r="AV33" s="478"/>
      <c r="AW33" s="501"/>
    </row>
    <row r="34" spans="1:49" s="479" customFormat="1" ht="20.100000000000001" customHeight="1" x14ac:dyDescent="0.3">
      <c r="A34" s="492" t="s">
        <v>205</v>
      </c>
      <c r="B34" s="499"/>
      <c r="C34" s="498"/>
      <c r="D34" s="498"/>
      <c r="E34" s="499">
        <v>22545.69</v>
      </c>
      <c r="F34" s="498">
        <v>20828.067999999999</v>
      </c>
      <c r="G34" s="498">
        <f t="shared" si="16"/>
        <v>-7.6</v>
      </c>
      <c r="H34" s="499"/>
      <c r="I34" s="498"/>
      <c r="J34" s="498"/>
      <c r="K34" s="499"/>
      <c r="L34" s="498"/>
      <c r="M34" s="472"/>
      <c r="N34" s="499"/>
      <c r="O34" s="498"/>
      <c r="P34" s="321"/>
      <c r="Q34" s="499">
        <v>53168.769558910004</v>
      </c>
      <c r="R34" s="498">
        <v>55887.879598580002</v>
      </c>
      <c r="S34" s="321">
        <f>IF(Q34=0, "    ---- ", IF(ABS(ROUND(100/Q34*R34-100,1))&lt;999,ROUND(100/Q34*R34-100,1),IF(ROUND(100/Q34*R34-100,1)&gt;999,999,-999)))</f>
        <v>5.0999999999999996</v>
      </c>
      <c r="T34" s="499">
        <v>171.4</v>
      </c>
      <c r="U34" s="498">
        <v>187.8</v>
      </c>
      <c r="V34" s="321">
        <f>IF(T34=0, "    ---- ", IF(ABS(ROUND(100/T34*U34-100,1))&lt;999,ROUND(100/T34*U34-100,1),IF(ROUND(100/T34*U34-100,1)&gt;999,999,-999)))</f>
        <v>9.6</v>
      </c>
      <c r="W34" s="499">
        <v>8093.6738025600007</v>
      </c>
      <c r="X34" s="498">
        <v>5827.8934920000002</v>
      </c>
      <c r="Y34" s="321">
        <f t="shared" si="17"/>
        <v>-28</v>
      </c>
      <c r="Z34" s="499">
        <v>11371</v>
      </c>
      <c r="AA34" s="498">
        <v>12842</v>
      </c>
      <c r="AB34" s="321">
        <f t="shared" ref="AB34:AB42" si="23">IF(Z34=0, "    ---- ", IF(ABS(ROUND(100/Z34*AA34-100,1))&lt;999,ROUND(100/Z34*AA34-100,1),IF(ROUND(100/Z34*AA34-100,1)&gt;999,999,-999)))</f>
        <v>12.9</v>
      </c>
      <c r="AC34" s="499"/>
      <c r="AD34" s="498"/>
      <c r="AE34" s="321"/>
      <c r="AF34" s="499"/>
      <c r="AG34" s="498"/>
      <c r="AH34" s="321"/>
      <c r="AI34" s="499">
        <v>3540.1669999999999</v>
      </c>
      <c r="AJ34" s="498">
        <v>3483.319</v>
      </c>
      <c r="AK34" s="321">
        <f t="shared" si="18"/>
        <v>-1.6</v>
      </c>
      <c r="AL34" s="499">
        <v>22714</v>
      </c>
      <c r="AM34" s="498">
        <v>21362</v>
      </c>
      <c r="AN34" s="321">
        <f t="shared" ref="AN34:AN91" si="24">IF(AL34=0, "    ---- ", IF(ABS(ROUND(100/AL34*AM34-100,1))&lt;999,ROUND(100/AL34*AM34-100,1),IF(ROUND(100/AL34*AM34-100,1)&gt;999,999,-999)))</f>
        <v>-6</v>
      </c>
      <c r="AO34" s="471">
        <f t="shared" si="19"/>
        <v>121604.70036147001</v>
      </c>
      <c r="AP34" s="472">
        <f t="shared" si="19"/>
        <v>120418.96009058002</v>
      </c>
      <c r="AQ34" s="321">
        <f t="shared" si="20"/>
        <v>-1</v>
      </c>
      <c r="AR34" s="471">
        <f t="shared" si="21"/>
        <v>121604.70036147001</v>
      </c>
      <c r="AS34" s="472">
        <f t="shared" si="21"/>
        <v>120418.96009058002</v>
      </c>
      <c r="AT34" s="500">
        <f t="shared" si="22"/>
        <v>-1</v>
      </c>
      <c r="AU34" s="478"/>
      <c r="AV34" s="478"/>
      <c r="AW34" s="501"/>
    </row>
    <row r="35" spans="1:49" s="479" customFormat="1" ht="20.100000000000001" customHeight="1" x14ac:dyDescent="0.3">
      <c r="A35" s="492" t="s">
        <v>206</v>
      </c>
      <c r="B35" s="499"/>
      <c r="C35" s="498"/>
      <c r="D35" s="498"/>
      <c r="E35" s="499">
        <v>106064.02899999999</v>
      </c>
      <c r="F35" s="498">
        <v>114318.66100000001</v>
      </c>
      <c r="G35" s="498">
        <f t="shared" si="16"/>
        <v>7.8</v>
      </c>
      <c r="H35" s="499">
        <v>102.852</v>
      </c>
      <c r="I35" s="498">
        <v>118.56</v>
      </c>
      <c r="J35" s="489">
        <f t="shared" ref="J35:J36" si="25">IF(H35=0, "    ---- ", IF(ABS(ROUND(100/H35*I35-100,1))&lt;999,ROUND(100/H35*I35-100,1),IF(ROUND(100/H35*I35-100,1)&gt;999,999,-999)))</f>
        <v>15.3</v>
      </c>
      <c r="K35" s="499">
        <v>3090.114</v>
      </c>
      <c r="L35" s="498">
        <v>3901.3609999999999</v>
      </c>
      <c r="M35" s="472">
        <f>IF(K35=0, "    ---- ", IF(ABS(ROUND(100/K35*L35-100,1))&lt;999,ROUND(100/K35*L35-100,1),IF(ROUND(100/K35*L35-100,1)&gt;999,999,-999)))</f>
        <v>26.3</v>
      </c>
      <c r="N35" s="499"/>
      <c r="O35" s="498"/>
      <c r="P35" s="321"/>
      <c r="Q35" s="499">
        <v>163626.54760011003</v>
      </c>
      <c r="R35" s="498">
        <v>177076.59588765999</v>
      </c>
      <c r="S35" s="321">
        <f>IF(Q35=0, "    ---- ", IF(ABS(ROUND(100/Q35*R35-100,1))&lt;999,ROUND(100/Q35*R35-100,1),IF(ROUND(100/Q35*R35-100,1)&gt;999,999,-999)))</f>
        <v>8.1999999999999993</v>
      </c>
      <c r="T35" s="499">
        <v>714.69999999999993</v>
      </c>
      <c r="U35" s="498">
        <v>751.8</v>
      </c>
      <c r="V35" s="321">
        <f>IF(T35=0, "    ---- ", IF(ABS(ROUND(100/T35*U35-100,1))&lt;999,ROUND(100/T35*U35-100,1),IF(ROUND(100/T35*U35-100,1)&gt;999,999,-999)))</f>
        <v>5.2</v>
      </c>
      <c r="W35" s="499">
        <v>21355.492530260002</v>
      </c>
      <c r="X35" s="498">
        <v>26494.383190099899</v>
      </c>
      <c r="Y35" s="321">
        <f t="shared" si="17"/>
        <v>24.1</v>
      </c>
      <c r="Z35" s="499">
        <v>18477</v>
      </c>
      <c r="AA35" s="498">
        <v>20794</v>
      </c>
      <c r="AB35" s="321">
        <f t="shared" si="23"/>
        <v>12.5</v>
      </c>
      <c r="AC35" s="499"/>
      <c r="AD35" s="498"/>
      <c r="AE35" s="321"/>
      <c r="AF35" s="499">
        <v>1951.6179388099999</v>
      </c>
      <c r="AG35" s="498"/>
      <c r="AH35" s="321"/>
      <c r="AI35" s="499">
        <v>6822.299</v>
      </c>
      <c r="AJ35" s="498">
        <v>7638.7289999999994</v>
      </c>
      <c r="AK35" s="321">
        <f t="shared" si="18"/>
        <v>12</v>
      </c>
      <c r="AL35" s="499">
        <v>95273</v>
      </c>
      <c r="AM35" s="498">
        <v>118007.3</v>
      </c>
      <c r="AN35" s="321">
        <f t="shared" si="24"/>
        <v>23.9</v>
      </c>
      <c r="AO35" s="471">
        <f t="shared" si="19"/>
        <v>417477.6520691801</v>
      </c>
      <c r="AP35" s="472">
        <f t="shared" si="19"/>
        <v>469101.39007775986</v>
      </c>
      <c r="AQ35" s="321">
        <f t="shared" si="20"/>
        <v>12.4</v>
      </c>
      <c r="AR35" s="471">
        <f t="shared" si="21"/>
        <v>417477.6520691801</v>
      </c>
      <c r="AS35" s="472">
        <f t="shared" si="21"/>
        <v>469101.39007775986</v>
      </c>
      <c r="AT35" s="500">
        <f t="shared" si="22"/>
        <v>12.4</v>
      </c>
      <c r="AU35" s="478"/>
      <c r="AV35" s="478"/>
      <c r="AW35" s="501"/>
    </row>
    <row r="36" spans="1:49" s="479" customFormat="1" ht="20.100000000000001" customHeight="1" x14ac:dyDescent="0.3">
      <c r="A36" s="492" t="s">
        <v>207</v>
      </c>
      <c r="B36" s="499"/>
      <c r="C36" s="498"/>
      <c r="D36" s="321"/>
      <c r="E36" s="499">
        <v>82141.597999999998</v>
      </c>
      <c r="F36" s="498">
        <v>79389.831000000006</v>
      </c>
      <c r="G36" s="321">
        <f t="shared" si="16"/>
        <v>-3.4</v>
      </c>
      <c r="H36" s="499">
        <v>102.852</v>
      </c>
      <c r="I36" s="498">
        <v>118.56</v>
      </c>
      <c r="J36" s="489">
        <f t="shared" si="25"/>
        <v>15.3</v>
      </c>
      <c r="K36" s="499">
        <v>55.371000000000002</v>
      </c>
      <c r="L36" s="498">
        <v>29.193999999999999</v>
      </c>
      <c r="M36" s="472">
        <f>IF(K36=0, "    ---- ", IF(ABS(ROUND(100/K36*L36-100,1))&lt;999,ROUND(100/K36*L36-100,1),IF(ROUND(100/K36*L36-100,1)&gt;999,999,-999)))</f>
        <v>-47.3</v>
      </c>
      <c r="N36" s="499"/>
      <c r="O36" s="498"/>
      <c r="P36" s="321"/>
      <c r="Q36" s="499">
        <v>24144.729976849998</v>
      </c>
      <c r="R36" s="498">
        <v>25928.321329450002</v>
      </c>
      <c r="S36" s="321">
        <f>IF(Q36=0, "    ---- ", IF(ABS(ROUND(100/Q36*R36-100,1))&lt;999,ROUND(100/Q36*R36-100,1),IF(ROUND(100/Q36*R36-100,1)&gt;999,999,-999)))</f>
        <v>7.4</v>
      </c>
      <c r="T36" s="499">
        <v>102.9</v>
      </c>
      <c r="U36" s="498">
        <v>91.4</v>
      </c>
      <c r="V36" s="321">
        <f>IF(T36=0, "    ---- ", IF(ABS(ROUND(100/T36*U36-100,1))&lt;999,ROUND(100/T36*U36-100,1),IF(ROUND(100/T36*U36-100,1)&gt;999,999,-999)))</f>
        <v>-11.2</v>
      </c>
      <c r="W36" s="499">
        <v>1887.03567277</v>
      </c>
      <c r="X36" s="498">
        <v>523.64260489000003</v>
      </c>
      <c r="Y36" s="321">
        <f t="shared" si="17"/>
        <v>-72.3</v>
      </c>
      <c r="Z36" s="499">
        <v>3134</v>
      </c>
      <c r="AA36" s="498">
        <v>2397</v>
      </c>
      <c r="AB36" s="321">
        <f t="shared" si="23"/>
        <v>-23.5</v>
      </c>
      <c r="AC36" s="499"/>
      <c r="AD36" s="498"/>
      <c r="AE36" s="321"/>
      <c r="AF36" s="499"/>
      <c r="AG36" s="498"/>
      <c r="AH36" s="321"/>
      <c r="AI36" s="499">
        <v>2161.0709999999999</v>
      </c>
      <c r="AJ36" s="498">
        <v>1730.646</v>
      </c>
      <c r="AK36" s="321">
        <f t="shared" si="18"/>
        <v>-19.899999999999999</v>
      </c>
      <c r="AL36" s="499">
        <v>15894</v>
      </c>
      <c r="AM36" s="498">
        <v>15688</v>
      </c>
      <c r="AN36" s="321">
        <f t="shared" si="24"/>
        <v>-1.3</v>
      </c>
      <c r="AO36" s="471">
        <f t="shared" si="19"/>
        <v>129623.55764961998</v>
      </c>
      <c r="AP36" s="472">
        <f t="shared" si="19"/>
        <v>125896.59493434</v>
      </c>
      <c r="AQ36" s="321">
        <f t="shared" si="20"/>
        <v>-2.9</v>
      </c>
      <c r="AR36" s="471">
        <f t="shared" si="21"/>
        <v>129623.55764961998</v>
      </c>
      <c r="AS36" s="472">
        <f t="shared" si="21"/>
        <v>125896.59493434</v>
      </c>
      <c r="AT36" s="500">
        <f t="shared" si="22"/>
        <v>-2.9</v>
      </c>
      <c r="AU36" s="478"/>
      <c r="AV36" s="478"/>
      <c r="AW36" s="501"/>
    </row>
    <row r="37" spans="1:49" s="479" customFormat="1" ht="20.100000000000001" customHeight="1" x14ac:dyDescent="0.3">
      <c r="A37" s="492" t="s">
        <v>190</v>
      </c>
      <c r="B37" s="499"/>
      <c r="C37" s="498"/>
      <c r="D37" s="498"/>
      <c r="E37" s="499">
        <v>82141.597999999998</v>
      </c>
      <c r="F37" s="498">
        <v>79389.831000000006</v>
      </c>
      <c r="G37" s="498">
        <f t="shared" si="16"/>
        <v>-3.4</v>
      </c>
      <c r="H37" s="499"/>
      <c r="I37" s="498"/>
      <c r="J37" s="498"/>
      <c r="K37" s="499">
        <v>55.371000000000002</v>
      </c>
      <c r="L37" s="498">
        <v>29.193999999999999</v>
      </c>
      <c r="M37" s="472">
        <f>IF(K37=0, "    ---- ", IF(ABS(ROUND(100/K37*L37-100,1))&lt;999,ROUND(100/K37*L37-100,1),IF(ROUND(100/K37*L37-100,1)&gt;999,999,-999)))</f>
        <v>-47.3</v>
      </c>
      <c r="N37" s="499"/>
      <c r="O37" s="498"/>
      <c r="P37" s="321"/>
      <c r="Q37" s="499">
        <v>24144.729976849998</v>
      </c>
      <c r="R37" s="498">
        <v>25928.321329450002</v>
      </c>
      <c r="S37" s="321">
        <f>IF(Q37=0, "    ---- ", IF(ABS(ROUND(100/Q37*R37-100,1))&lt;999,ROUND(100/Q37*R37-100,1),IF(ROUND(100/Q37*R37-100,1)&gt;999,999,-999)))</f>
        <v>7.4</v>
      </c>
      <c r="T37" s="499"/>
      <c r="U37" s="498"/>
      <c r="V37" s="321"/>
      <c r="W37" s="499">
        <v>1887.03567277</v>
      </c>
      <c r="X37" s="498">
        <v>523.64260489000003</v>
      </c>
      <c r="Y37" s="321">
        <f t="shared" si="17"/>
        <v>-72.3</v>
      </c>
      <c r="Z37" s="499"/>
      <c r="AA37" s="498"/>
      <c r="AB37" s="321"/>
      <c r="AC37" s="499"/>
      <c r="AD37" s="498"/>
      <c r="AE37" s="321"/>
      <c r="AF37" s="499"/>
      <c r="AG37" s="498"/>
      <c r="AH37" s="321"/>
      <c r="AI37" s="499">
        <v>280.82479697000025</v>
      </c>
      <c r="AJ37" s="498">
        <v>180.9758970999992</v>
      </c>
      <c r="AK37" s="321">
        <f t="shared" si="18"/>
        <v>-35.6</v>
      </c>
      <c r="AL37" s="493">
        <v>15894</v>
      </c>
      <c r="AM37" s="498">
        <v>15688</v>
      </c>
      <c r="AN37" s="321">
        <f t="shared" si="24"/>
        <v>-1.3</v>
      </c>
      <c r="AO37" s="471">
        <f t="shared" si="19"/>
        <v>124403.55944658999</v>
      </c>
      <c r="AP37" s="472">
        <f t="shared" si="19"/>
        <v>121739.96483144001</v>
      </c>
      <c r="AQ37" s="321">
        <f t="shared" si="20"/>
        <v>-2.1</v>
      </c>
      <c r="AR37" s="485">
        <f t="shared" si="21"/>
        <v>124403.55944658999</v>
      </c>
      <c r="AS37" s="472">
        <f t="shared" si="21"/>
        <v>121739.96483144001</v>
      </c>
      <c r="AT37" s="500">
        <f t="shared" si="22"/>
        <v>-2.1</v>
      </c>
      <c r="AU37" s="478"/>
      <c r="AV37" s="478"/>
      <c r="AW37" s="501"/>
    </row>
    <row r="38" spans="1:49" s="479" customFormat="1" ht="20.100000000000001" customHeight="1" x14ac:dyDescent="0.3">
      <c r="A38" s="492" t="s">
        <v>208</v>
      </c>
      <c r="B38" s="499"/>
      <c r="C38" s="498"/>
      <c r="D38" s="498"/>
      <c r="E38" s="499">
        <v>23922.431</v>
      </c>
      <c r="F38" s="498">
        <v>34928.83</v>
      </c>
      <c r="G38" s="321">
        <f>IF(E38=0, "    ---- ", IF(ABS(ROUND(100/E38*F38-100,1))&lt;999,ROUND(100/E38*F38-100,1),IF(ROUND(100/E38*F38-100,1)&gt;999,999,-999)))</f>
        <v>46</v>
      </c>
      <c r="H38" s="499"/>
      <c r="I38" s="498"/>
      <c r="J38" s="498"/>
      <c r="K38" s="499">
        <v>3034.7429999999999</v>
      </c>
      <c r="L38" s="498">
        <v>3872.1669999999999</v>
      </c>
      <c r="M38" s="472">
        <f t="shared" ref="M38:M57" si="26">IF(K38=0, "    ---- ", IF(ABS(ROUND(100/K38*L38-100,1))&lt;999,ROUND(100/K38*L38-100,1),IF(ROUND(100/K38*L38-100,1)&gt;999,999,-999)))</f>
        <v>27.6</v>
      </c>
      <c r="N38" s="499"/>
      <c r="O38" s="498"/>
      <c r="P38" s="321"/>
      <c r="Q38" s="499">
        <v>139481.81762326002</v>
      </c>
      <c r="R38" s="498">
        <v>151148.27455820999</v>
      </c>
      <c r="S38" s="321">
        <f t="shared" ref="S38:S45" si="27">IF(Q38=0, "    ---- ", IF(ABS(ROUND(100/Q38*R38-100,1))&lt;999,ROUND(100/Q38*R38-100,1),IF(ROUND(100/Q38*R38-100,1)&gt;999,999,-999)))</f>
        <v>8.4</v>
      </c>
      <c r="T38" s="499">
        <v>611.79999999999995</v>
      </c>
      <c r="U38" s="498">
        <v>660.4</v>
      </c>
      <c r="V38" s="321">
        <f>IF(T38=0, "    ---- ", IF(ABS(ROUND(100/T38*U38-100,1))&lt;999,ROUND(100/T38*U38-100,1),IF(ROUND(100/T38*U38-100,1)&gt;999,999,-999)))</f>
        <v>7.9</v>
      </c>
      <c r="W38" s="499">
        <v>19468.45685749</v>
      </c>
      <c r="X38" s="498">
        <v>25970.7405852099</v>
      </c>
      <c r="Y38" s="321">
        <f t="shared" si="17"/>
        <v>33.4</v>
      </c>
      <c r="Z38" s="499">
        <v>15343</v>
      </c>
      <c r="AA38" s="498">
        <v>18397</v>
      </c>
      <c r="AB38" s="321">
        <f t="shared" si="23"/>
        <v>19.899999999999999</v>
      </c>
      <c r="AC38" s="499"/>
      <c r="AD38" s="498"/>
      <c r="AE38" s="321"/>
      <c r="AF38" s="499">
        <v>1951.6179388099999</v>
      </c>
      <c r="AG38" s="498"/>
      <c r="AH38" s="321"/>
      <c r="AI38" s="499">
        <v>4661.2280000000001</v>
      </c>
      <c r="AJ38" s="498">
        <v>5908.0829999999996</v>
      </c>
      <c r="AK38" s="321">
        <f t="shared" si="18"/>
        <v>26.7</v>
      </c>
      <c r="AL38" s="499">
        <v>79379</v>
      </c>
      <c r="AM38" s="498">
        <v>102319.3</v>
      </c>
      <c r="AN38" s="321">
        <f t="shared" si="24"/>
        <v>28.9</v>
      </c>
      <c r="AO38" s="471">
        <f t="shared" si="19"/>
        <v>287854.09441956005</v>
      </c>
      <c r="AP38" s="472">
        <f t="shared" si="19"/>
        <v>343204.79514341988</v>
      </c>
      <c r="AQ38" s="321">
        <f t="shared" si="20"/>
        <v>19.2</v>
      </c>
      <c r="AR38" s="471">
        <f t="shared" si="21"/>
        <v>287854.09441956005</v>
      </c>
      <c r="AS38" s="472">
        <f t="shared" si="21"/>
        <v>343204.79514341988</v>
      </c>
      <c r="AT38" s="500">
        <f t="shared" si="22"/>
        <v>19.2</v>
      </c>
      <c r="AU38" s="478"/>
      <c r="AV38" s="478"/>
      <c r="AW38" s="501"/>
    </row>
    <row r="39" spans="1:49" s="479" customFormat="1" ht="20.100000000000001" customHeight="1" x14ac:dyDescent="0.3">
      <c r="A39" s="492" t="s">
        <v>209</v>
      </c>
      <c r="B39" s="499">
        <v>915.976</v>
      </c>
      <c r="C39" s="498">
        <v>982.92600000000004</v>
      </c>
      <c r="D39" s="498">
        <f>IF(B39=0, "    ---- ", IF(ABS(ROUND(100/B39*C39-100,1))&lt;999,ROUND(100/B39*C39-100,1),IF(ROUND(100/B39*C39-100,1)&gt;999,999,-999)))</f>
        <v>7.3</v>
      </c>
      <c r="E39" s="499">
        <v>85413.672999999995</v>
      </c>
      <c r="F39" s="498">
        <v>74884.202000000005</v>
      </c>
      <c r="G39" s="498">
        <f t="shared" si="16"/>
        <v>-12.3</v>
      </c>
      <c r="H39" s="499">
        <v>596.08600000000001</v>
      </c>
      <c r="I39" s="498">
        <v>691.40599999999995</v>
      </c>
      <c r="J39" s="498">
        <f t="shared" ref="J39:J46" si="28">IF(H39=0, "    ---- ", IF(ABS(ROUND(100/H39*I39-100,1))&lt;999,ROUND(100/H39*I39-100,1),IF(ROUND(100/H39*I39-100,1)&gt;999,999,-999)))</f>
        <v>16</v>
      </c>
      <c r="K39" s="499">
        <v>1946.423</v>
      </c>
      <c r="L39" s="498">
        <v>1666.5170000000003</v>
      </c>
      <c r="M39" s="472">
        <f t="shared" si="26"/>
        <v>-14.4</v>
      </c>
      <c r="N39" s="499"/>
      <c r="O39" s="498"/>
      <c r="P39" s="321"/>
      <c r="Q39" s="499">
        <v>210995.58776107998</v>
      </c>
      <c r="R39" s="498">
        <v>236449.66065477001</v>
      </c>
      <c r="S39" s="321">
        <f t="shared" si="27"/>
        <v>12.1</v>
      </c>
      <c r="T39" s="499">
        <v>595.10000000000014</v>
      </c>
      <c r="U39" s="498">
        <v>648.69999999999993</v>
      </c>
      <c r="V39" s="321">
        <f>IF(T39=0, "    ---- ", IF(ABS(ROUND(100/T39*U39-100,1))&lt;999,ROUND(100/T39*U39-100,1),IF(ROUND(100/T39*U39-100,1)&gt;999,999,-999)))</f>
        <v>9</v>
      </c>
      <c r="W39" s="499">
        <v>19095.252585029997</v>
      </c>
      <c r="X39" s="498">
        <v>17434.740626869901</v>
      </c>
      <c r="Y39" s="321">
        <f t="shared" si="17"/>
        <v>-8.6999999999999993</v>
      </c>
      <c r="Z39" s="499">
        <v>41355</v>
      </c>
      <c r="AA39" s="498">
        <v>42924</v>
      </c>
      <c r="AB39" s="321">
        <f t="shared" si="23"/>
        <v>3.8</v>
      </c>
      <c r="AC39" s="499"/>
      <c r="AD39" s="498"/>
      <c r="AE39" s="321"/>
      <c r="AF39" s="499">
        <v>6570.3526250099994</v>
      </c>
      <c r="AG39" s="498"/>
      <c r="AH39" s="321"/>
      <c r="AI39" s="499">
        <v>9674.8260000000009</v>
      </c>
      <c r="AJ39" s="498">
        <v>10279.689</v>
      </c>
      <c r="AK39" s="321">
        <f t="shared" si="18"/>
        <v>6.3</v>
      </c>
      <c r="AL39" s="499">
        <v>66465</v>
      </c>
      <c r="AM39" s="498">
        <v>45833</v>
      </c>
      <c r="AN39" s="321">
        <f t="shared" si="24"/>
        <v>-31</v>
      </c>
      <c r="AO39" s="471">
        <f t="shared" si="19"/>
        <v>443623.27697111992</v>
      </c>
      <c r="AP39" s="472">
        <f t="shared" si="19"/>
        <v>431794.84128163994</v>
      </c>
      <c r="AQ39" s="321">
        <f t="shared" si="20"/>
        <v>-2.7</v>
      </c>
      <c r="AR39" s="471">
        <f t="shared" si="21"/>
        <v>443623.27697111992</v>
      </c>
      <c r="AS39" s="472">
        <f t="shared" si="21"/>
        <v>431794.84128163994</v>
      </c>
      <c r="AT39" s="500">
        <f t="shared" si="22"/>
        <v>-2.7</v>
      </c>
      <c r="AU39" s="478"/>
      <c r="AV39" s="478"/>
      <c r="AW39" s="501"/>
    </row>
    <row r="40" spans="1:49" s="479" customFormat="1" ht="20.100000000000001" customHeight="1" x14ac:dyDescent="0.3">
      <c r="A40" s="492" t="s">
        <v>210</v>
      </c>
      <c r="B40" s="499">
        <v>20.09</v>
      </c>
      <c r="C40" s="498">
        <v>23.271999999999998</v>
      </c>
      <c r="D40" s="321">
        <f>IF(B40=0, "    ---- ", IF(ABS(ROUND(100/B40*C40-100,1))&lt;999,ROUND(100/B40*C40-100,1),IF(ROUND(100/B40*C40-100,1)&gt;999,999,-999)))</f>
        <v>15.8</v>
      </c>
      <c r="E40" s="499">
        <v>11877.026</v>
      </c>
      <c r="F40" s="498">
        <v>16926.68</v>
      </c>
      <c r="G40" s="321">
        <f t="shared" si="16"/>
        <v>42.5</v>
      </c>
      <c r="H40" s="499">
        <v>70.057000000000002</v>
      </c>
      <c r="I40" s="498">
        <v>91.944999999999993</v>
      </c>
      <c r="J40" s="321">
        <f t="shared" si="28"/>
        <v>31.2</v>
      </c>
      <c r="K40" s="499"/>
      <c r="L40" s="498">
        <v>746.94799999999998</v>
      </c>
      <c r="M40" s="486" t="str">
        <f t="shared" si="26"/>
        <v xml:space="preserve">    ---- </v>
      </c>
      <c r="N40" s="499"/>
      <c r="O40" s="498"/>
      <c r="P40" s="321"/>
      <c r="Q40" s="499">
        <v>78620.946962029993</v>
      </c>
      <c r="R40" s="498">
        <v>99091.730233940005</v>
      </c>
      <c r="S40" s="321">
        <f t="shared" si="27"/>
        <v>26</v>
      </c>
      <c r="T40" s="499">
        <v>138.5</v>
      </c>
      <c r="U40" s="498">
        <v>193.7</v>
      </c>
      <c r="V40" s="321">
        <f>IF(T40=0, "    ---- ", IF(ABS(ROUND(100/T40*U40-100,1))&lt;999,ROUND(100/T40*U40-100,1),IF(ROUND(100/T40*U40-100,1)&gt;999,999,-999)))</f>
        <v>39.9</v>
      </c>
      <c r="W40" s="499">
        <v>5056.3286160299995</v>
      </c>
      <c r="X40" s="498">
        <v>5136.3916823</v>
      </c>
      <c r="Y40" s="321">
        <f t="shared" si="17"/>
        <v>1.6</v>
      </c>
      <c r="Z40" s="499">
        <v>20816</v>
      </c>
      <c r="AA40" s="498">
        <v>23778</v>
      </c>
      <c r="AB40" s="321">
        <f t="shared" si="23"/>
        <v>14.2</v>
      </c>
      <c r="AC40" s="499"/>
      <c r="AD40" s="498"/>
      <c r="AE40" s="321"/>
      <c r="AF40" s="499">
        <v>1947.58029354</v>
      </c>
      <c r="AG40" s="498"/>
      <c r="AH40" s="321"/>
      <c r="AI40" s="499">
        <v>2551.96</v>
      </c>
      <c r="AJ40" s="498">
        <v>2853.0349999999999</v>
      </c>
      <c r="AK40" s="321">
        <f t="shared" si="18"/>
        <v>11.8</v>
      </c>
      <c r="AL40" s="499">
        <v>9966</v>
      </c>
      <c r="AM40" s="498">
        <v>10955</v>
      </c>
      <c r="AN40" s="321">
        <f t="shared" si="24"/>
        <v>9.9</v>
      </c>
      <c r="AO40" s="471">
        <f t="shared" si="19"/>
        <v>131064.4888716</v>
      </c>
      <c r="AP40" s="472">
        <f t="shared" si="19"/>
        <v>159796.70191624001</v>
      </c>
      <c r="AQ40" s="321">
        <f t="shared" si="20"/>
        <v>21.9</v>
      </c>
      <c r="AR40" s="471">
        <f t="shared" si="21"/>
        <v>131064.4888716</v>
      </c>
      <c r="AS40" s="472">
        <f t="shared" si="21"/>
        <v>159796.70191624001</v>
      </c>
      <c r="AT40" s="500">
        <f t="shared" si="22"/>
        <v>21.9</v>
      </c>
      <c r="AU40" s="478"/>
      <c r="AV40" s="478"/>
      <c r="AW40" s="501"/>
    </row>
    <row r="41" spans="1:49" s="479" customFormat="1" ht="20.100000000000001" customHeight="1" x14ac:dyDescent="0.3">
      <c r="A41" s="492" t="s">
        <v>211</v>
      </c>
      <c r="B41" s="499">
        <v>870.65499999999997</v>
      </c>
      <c r="C41" s="498">
        <v>914.18799999999999</v>
      </c>
      <c r="D41" s="498">
        <f>IF(B41=0, "    ---- ", IF(ABS(ROUND(100/B41*C41-100,1))&lt;999,ROUND(100/B41*C41-100,1),IF(ROUND(100/B41*C41-100,1)&gt;999,999,-999)))</f>
        <v>5</v>
      </c>
      <c r="E41" s="499">
        <v>66485.883000000002</v>
      </c>
      <c r="F41" s="498">
        <v>53322.737000000001</v>
      </c>
      <c r="G41" s="498">
        <f t="shared" si="16"/>
        <v>-19.8</v>
      </c>
      <c r="H41" s="499">
        <v>442.94</v>
      </c>
      <c r="I41" s="498">
        <v>520.81500000000005</v>
      </c>
      <c r="J41" s="498">
        <f>IF(H41=0, "    ---- ", IF(ABS(ROUND(100/H41*I41-100,1))&lt;999,ROUND(100/H41*I41-100,1),IF(ROUND(100/H41*I41-100,1)&gt;999,999,-999)))</f>
        <v>17.600000000000001</v>
      </c>
      <c r="K41" s="499">
        <v>1536.13</v>
      </c>
      <c r="L41" s="498">
        <v>601.90499999999997</v>
      </c>
      <c r="M41" s="472">
        <f t="shared" si="26"/>
        <v>-60.8</v>
      </c>
      <c r="N41" s="499"/>
      <c r="O41" s="498"/>
      <c r="P41" s="321"/>
      <c r="Q41" s="499">
        <v>114857.95606892</v>
      </c>
      <c r="R41" s="498">
        <v>124126.05698815</v>
      </c>
      <c r="S41" s="321">
        <f t="shared" si="27"/>
        <v>8.1</v>
      </c>
      <c r="T41" s="499">
        <v>437.2</v>
      </c>
      <c r="U41" s="498">
        <v>417.8</v>
      </c>
      <c r="V41" s="321">
        <f>IF(T41=0, "    ---- ", IF(ABS(ROUND(100/T41*U41-100,1))&lt;999,ROUND(100/T41*U41-100,1),IF(ROUND(100/T41*U41-100,1)&gt;999,999,-999)))</f>
        <v>-4.4000000000000004</v>
      </c>
      <c r="W41" s="499">
        <v>13148.660143329998</v>
      </c>
      <c r="X41" s="498">
        <v>11976.209271879899</v>
      </c>
      <c r="Y41" s="321">
        <f t="shared" si="17"/>
        <v>-8.9</v>
      </c>
      <c r="Z41" s="499">
        <v>18128</v>
      </c>
      <c r="AA41" s="498">
        <v>18396</v>
      </c>
      <c r="AB41" s="321">
        <f t="shared" si="23"/>
        <v>1.5</v>
      </c>
      <c r="AC41" s="499"/>
      <c r="AD41" s="498"/>
      <c r="AE41" s="321"/>
      <c r="AF41" s="499">
        <v>4601.8623784399997</v>
      </c>
      <c r="AG41" s="498"/>
      <c r="AH41" s="321"/>
      <c r="AI41" s="499">
        <v>6892.39</v>
      </c>
      <c r="AJ41" s="498">
        <v>7273.8739999999998</v>
      </c>
      <c r="AK41" s="321">
        <f t="shared" si="18"/>
        <v>5.5</v>
      </c>
      <c r="AL41" s="499">
        <v>51569</v>
      </c>
      <c r="AM41" s="498">
        <v>34726</v>
      </c>
      <c r="AN41" s="321">
        <f t="shared" si="24"/>
        <v>-32.700000000000003</v>
      </c>
      <c r="AO41" s="471">
        <f t="shared" si="19"/>
        <v>278970.67659069004</v>
      </c>
      <c r="AP41" s="472">
        <f t="shared" si="19"/>
        <v>252275.58526002991</v>
      </c>
      <c r="AQ41" s="321">
        <f t="shared" si="20"/>
        <v>-9.6</v>
      </c>
      <c r="AR41" s="471">
        <f t="shared" si="21"/>
        <v>278970.67659069004</v>
      </c>
      <c r="AS41" s="472">
        <f t="shared" si="21"/>
        <v>252275.58526002991</v>
      </c>
      <c r="AT41" s="500">
        <f t="shared" si="22"/>
        <v>-9.6</v>
      </c>
      <c r="AU41" s="478"/>
      <c r="AV41" s="478"/>
      <c r="AW41" s="501"/>
    </row>
    <row r="42" spans="1:49" s="479" customFormat="1" ht="20.100000000000001" customHeight="1" x14ac:dyDescent="0.3">
      <c r="A42" s="492" t="s">
        <v>212</v>
      </c>
      <c r="B42" s="499"/>
      <c r="C42" s="498"/>
      <c r="D42" s="498"/>
      <c r="E42" s="499">
        <v>4851.1639999999998</v>
      </c>
      <c r="F42" s="498">
        <v>3550.4430000000002</v>
      </c>
      <c r="G42" s="498">
        <f t="shared" si="16"/>
        <v>-26.8</v>
      </c>
      <c r="H42" s="499"/>
      <c r="I42" s="498"/>
      <c r="J42" s="498"/>
      <c r="K42" s="499">
        <v>5.7619999999999996</v>
      </c>
      <c r="L42" s="498">
        <v>0.48699999999999999</v>
      </c>
      <c r="M42" s="472">
        <f t="shared" si="26"/>
        <v>-91.5</v>
      </c>
      <c r="N42" s="499"/>
      <c r="O42" s="498"/>
      <c r="P42" s="321"/>
      <c r="Q42" s="499">
        <v>10365.734661350001</v>
      </c>
      <c r="R42" s="498">
        <v>9693.4784259699991</v>
      </c>
      <c r="S42" s="321">
        <f t="shared" si="27"/>
        <v>-6.5</v>
      </c>
      <c r="T42" s="499">
        <v>18.7</v>
      </c>
      <c r="U42" s="498">
        <v>31.8</v>
      </c>
      <c r="V42" s="321">
        <f>IF(T42=0, "    ---- ", IF(ABS(ROUND(100/T42*U42-100,1))&lt;999,ROUND(100/T42*U42-100,1),IF(ROUND(100/T42*U42-100,1)&gt;999,999,-999)))</f>
        <v>70.099999999999994</v>
      </c>
      <c r="W42" s="499"/>
      <c r="X42" s="498"/>
      <c r="Y42" s="321"/>
      <c r="Z42" s="499">
        <v>221</v>
      </c>
      <c r="AA42" s="498">
        <v>102</v>
      </c>
      <c r="AB42" s="321">
        <f t="shared" si="23"/>
        <v>-53.8</v>
      </c>
      <c r="AC42" s="499"/>
      <c r="AD42" s="498"/>
      <c r="AE42" s="321"/>
      <c r="AF42" s="499">
        <v>5.3959349800000007</v>
      </c>
      <c r="AG42" s="498"/>
      <c r="AH42" s="321"/>
      <c r="AI42" s="499"/>
      <c r="AJ42" s="498"/>
      <c r="AK42" s="321"/>
      <c r="AL42" s="499"/>
      <c r="AM42" s="498"/>
      <c r="AN42" s="321"/>
      <c r="AO42" s="471">
        <f t="shared" si="19"/>
        <v>15467.756596330002</v>
      </c>
      <c r="AP42" s="472">
        <f t="shared" si="19"/>
        <v>13378.208425969999</v>
      </c>
      <c r="AQ42" s="321">
        <f t="shared" si="20"/>
        <v>-13.5</v>
      </c>
      <c r="AR42" s="471">
        <f t="shared" si="21"/>
        <v>15467.756596330002</v>
      </c>
      <c r="AS42" s="472">
        <f t="shared" si="21"/>
        <v>13378.208425969999</v>
      </c>
      <c r="AT42" s="500">
        <f t="shared" si="22"/>
        <v>-13.5</v>
      </c>
      <c r="AU42" s="478"/>
      <c r="AV42" s="478"/>
      <c r="AW42" s="501"/>
    </row>
    <row r="43" spans="1:49" s="479" customFormat="1" ht="20.100000000000001" customHeight="1" x14ac:dyDescent="0.3">
      <c r="A43" s="492" t="s">
        <v>213</v>
      </c>
      <c r="B43" s="499">
        <v>2.02</v>
      </c>
      <c r="C43" s="498">
        <v>0.748</v>
      </c>
      <c r="D43" s="498">
        <f>IF(B43=0, "    ---- ", IF(ABS(ROUND(100/B43*C43-100,1))&lt;999,ROUND(100/B43*C43-100,1),IF(ROUND(100/B43*C43-100,1)&gt;999,999,-999)))</f>
        <v>-63</v>
      </c>
      <c r="E43" s="499">
        <v>650.601</v>
      </c>
      <c r="F43" s="498">
        <v>271.24799999999999</v>
      </c>
      <c r="G43" s="498">
        <f t="shared" si="16"/>
        <v>-58.3</v>
      </c>
      <c r="H43" s="499"/>
      <c r="I43" s="498"/>
      <c r="J43" s="498"/>
      <c r="K43" s="499"/>
      <c r="L43" s="498"/>
      <c r="M43" s="472"/>
      <c r="N43" s="499"/>
      <c r="O43" s="498"/>
      <c r="P43" s="321"/>
      <c r="Q43" s="499">
        <v>3291.12754632</v>
      </c>
      <c r="R43" s="498">
        <v>400.33162444999999</v>
      </c>
      <c r="S43" s="321">
        <f t="shared" si="27"/>
        <v>-87.8</v>
      </c>
      <c r="T43" s="499"/>
      <c r="U43" s="498"/>
      <c r="V43" s="321"/>
      <c r="W43" s="499">
        <v>317.80699672000003</v>
      </c>
      <c r="X43" s="498">
        <v>201.68329218</v>
      </c>
      <c r="Y43" s="321">
        <f t="shared" si="17"/>
        <v>-36.5</v>
      </c>
      <c r="Z43" s="499">
        <v>492</v>
      </c>
      <c r="AA43" s="498">
        <v>-463</v>
      </c>
      <c r="AB43" s="321">
        <f>IF(Z43=0, "    ---- ", IF(ABS(ROUND(100/Z43*AA43-100,1))&lt;999,ROUND(100/Z43*AA43-100,1),IF(ROUND(100/Z43*AA43-100,1)&gt;999,999,-999)))</f>
        <v>-194.1</v>
      </c>
      <c r="AC43" s="499"/>
      <c r="AD43" s="498"/>
      <c r="AE43" s="321"/>
      <c r="AF43" s="499"/>
      <c r="AG43" s="498"/>
      <c r="AH43" s="321"/>
      <c r="AI43" s="499">
        <v>110.94499999999999</v>
      </c>
      <c r="AJ43" s="498">
        <v>6.53</v>
      </c>
      <c r="AK43" s="321">
        <f t="shared" si="18"/>
        <v>-94.1</v>
      </c>
      <c r="AL43" s="499">
        <v>870</v>
      </c>
      <c r="AM43" s="498">
        <v>152</v>
      </c>
      <c r="AN43" s="321">
        <f t="shared" si="24"/>
        <v>-82.5</v>
      </c>
      <c r="AO43" s="471">
        <f t="shared" si="19"/>
        <v>5734.5005430399997</v>
      </c>
      <c r="AP43" s="472">
        <f t="shared" si="19"/>
        <v>569.54091662999997</v>
      </c>
      <c r="AQ43" s="321">
        <f t="shared" si="20"/>
        <v>-90.1</v>
      </c>
      <c r="AR43" s="471">
        <f t="shared" si="21"/>
        <v>5734.5005430399997</v>
      </c>
      <c r="AS43" s="472">
        <f t="shared" si="21"/>
        <v>569.54091662999997</v>
      </c>
      <c r="AT43" s="500">
        <f t="shared" si="22"/>
        <v>-90.1</v>
      </c>
      <c r="AU43" s="478"/>
      <c r="AV43" s="478"/>
      <c r="AW43" s="501"/>
    </row>
    <row r="44" spans="1:49" s="479" customFormat="1" ht="20.100000000000001" customHeight="1" x14ac:dyDescent="0.3">
      <c r="A44" s="492" t="s">
        <v>214</v>
      </c>
      <c r="B44" s="499">
        <v>23.210999999999999</v>
      </c>
      <c r="C44" s="498">
        <v>44.718000000000004</v>
      </c>
      <c r="D44" s="498">
        <f>IF(B44=0, "    ---- ", IF(ABS(ROUND(100/B44*C44-100,1))&lt;999,ROUND(100/B44*C44-100,1),IF(ROUND(100/B44*C44-100,1)&gt;999,999,-999)))</f>
        <v>92.7</v>
      </c>
      <c r="E44" s="499">
        <v>1548.999</v>
      </c>
      <c r="F44" s="498">
        <v>813.09400000000005</v>
      </c>
      <c r="G44" s="498">
        <f t="shared" si="16"/>
        <v>-47.5</v>
      </c>
      <c r="H44" s="499">
        <v>83.088999999999999</v>
      </c>
      <c r="I44" s="498">
        <v>78.646000000000001</v>
      </c>
      <c r="J44" s="498">
        <f t="shared" si="28"/>
        <v>-5.3</v>
      </c>
      <c r="K44" s="499">
        <v>404.53100000000001</v>
      </c>
      <c r="L44" s="498">
        <v>317.17700000000002</v>
      </c>
      <c r="M44" s="472">
        <f t="shared" si="26"/>
        <v>-21.6</v>
      </c>
      <c r="N44" s="499"/>
      <c r="O44" s="498"/>
      <c r="P44" s="321"/>
      <c r="Q44" s="499">
        <v>3859.8225224600001</v>
      </c>
      <c r="R44" s="498">
        <v>3138.0633822600003</v>
      </c>
      <c r="S44" s="321">
        <f t="shared" si="27"/>
        <v>-18.7</v>
      </c>
      <c r="T44" s="499">
        <v>0.7</v>
      </c>
      <c r="U44" s="498">
        <v>5.4</v>
      </c>
      <c r="V44" s="489">
        <f t="shared" ref="V44" si="29">IF(T44=0, "    ---- ", IF(ABS(ROUND(100/T44*U44-100,1))&lt;999,ROUND(100/T44*U44-100,1),IF(ROUND(100/T44*U44-100,1)&gt;999,999,-999)))</f>
        <v>671.4</v>
      </c>
      <c r="W44" s="499">
        <v>572.45682895000004</v>
      </c>
      <c r="X44" s="498">
        <v>120.45638051</v>
      </c>
      <c r="Y44" s="321">
        <f t="shared" si="17"/>
        <v>-79</v>
      </c>
      <c r="Z44" s="499">
        <v>1698</v>
      </c>
      <c r="AA44" s="498">
        <v>1111</v>
      </c>
      <c r="AB44" s="321">
        <f>IF(Z44=0, "    ---- ", IF(ABS(ROUND(100/Z44*AA44-100,1))&lt;999,ROUND(100/Z44*AA44-100,1),IF(ROUND(100/Z44*AA44-100,1)&gt;999,999,-999)))</f>
        <v>-34.6</v>
      </c>
      <c r="AC44" s="499"/>
      <c r="AD44" s="498"/>
      <c r="AE44" s="321"/>
      <c r="AF44" s="499">
        <v>15.514018050000001</v>
      </c>
      <c r="AG44" s="498"/>
      <c r="AH44" s="321"/>
      <c r="AI44" s="499">
        <v>119.53100000000001</v>
      </c>
      <c r="AJ44" s="498">
        <v>146.25</v>
      </c>
      <c r="AK44" s="321">
        <f t="shared" si="18"/>
        <v>22.4</v>
      </c>
      <c r="AL44" s="499">
        <v>4060</v>
      </c>
      <c r="AM44" s="498"/>
      <c r="AN44" s="321">
        <f t="shared" si="24"/>
        <v>-100</v>
      </c>
      <c r="AO44" s="471">
        <f t="shared" si="19"/>
        <v>12385.854369460001</v>
      </c>
      <c r="AP44" s="472">
        <f t="shared" si="19"/>
        <v>5774.8047627699998</v>
      </c>
      <c r="AQ44" s="321">
        <f t="shared" si="20"/>
        <v>-53.4</v>
      </c>
      <c r="AR44" s="471">
        <f t="shared" si="21"/>
        <v>12385.854369460001</v>
      </c>
      <c r="AS44" s="472">
        <f t="shared" si="21"/>
        <v>5774.8047627699998</v>
      </c>
      <c r="AT44" s="500">
        <f t="shared" si="22"/>
        <v>-53.4</v>
      </c>
      <c r="AU44" s="478"/>
      <c r="AV44" s="478"/>
      <c r="AW44" s="501"/>
    </row>
    <row r="45" spans="1:49" s="479" customFormat="1" ht="20.100000000000001" customHeight="1" x14ac:dyDescent="0.3">
      <c r="A45" s="494" t="s">
        <v>215</v>
      </c>
      <c r="B45" s="499">
        <v>915.976</v>
      </c>
      <c r="C45" s="498">
        <v>982.92600000000004</v>
      </c>
      <c r="D45" s="321">
        <f>IF(B45=0, "    ---- ", IF(ABS(ROUND(100/B45*C45-100,1))&lt;999,ROUND(100/B45*C45-100,1),IF(ROUND(100/B45*C45-100,1)&gt;999,999,-999)))</f>
        <v>7.3</v>
      </c>
      <c r="E45" s="499">
        <v>214038.71899999998</v>
      </c>
      <c r="F45" s="498">
        <v>210072.54700000002</v>
      </c>
      <c r="G45" s="321">
        <f t="shared" si="16"/>
        <v>-1.9</v>
      </c>
      <c r="H45" s="499">
        <v>698.93799999999999</v>
      </c>
      <c r="I45" s="498">
        <v>809.96599999999989</v>
      </c>
      <c r="J45" s="321">
        <f t="shared" si="28"/>
        <v>15.9</v>
      </c>
      <c r="K45" s="499">
        <v>5036.5370000000003</v>
      </c>
      <c r="L45" s="498">
        <v>5567.8780000000006</v>
      </c>
      <c r="M45" s="472">
        <f t="shared" si="26"/>
        <v>10.5</v>
      </c>
      <c r="N45" s="499"/>
      <c r="O45" s="498"/>
      <c r="P45" s="321"/>
      <c r="Q45" s="499">
        <v>427790.9049201</v>
      </c>
      <c r="R45" s="498">
        <v>469414.13614100998</v>
      </c>
      <c r="S45" s="321">
        <f t="shared" si="27"/>
        <v>9.6999999999999993</v>
      </c>
      <c r="T45" s="499">
        <v>1481.2</v>
      </c>
      <c r="U45" s="498">
        <v>1588.2999999999997</v>
      </c>
      <c r="V45" s="321">
        <f>IF(T45=0, "    ---- ", IF(ABS(ROUND(100/T45*U45-100,1))&lt;999,ROUND(100/T45*U45-100,1),IF(ROUND(100/T45*U45-100,1)&gt;999,999,-999)))</f>
        <v>7.2</v>
      </c>
      <c r="W45" s="499">
        <v>48544.418919820004</v>
      </c>
      <c r="X45" s="498">
        <v>49757.017310939802</v>
      </c>
      <c r="Y45" s="321">
        <f t="shared" si="17"/>
        <v>2.5</v>
      </c>
      <c r="Z45" s="499">
        <v>71203</v>
      </c>
      <c r="AA45" s="498">
        <v>76560</v>
      </c>
      <c r="AB45" s="321">
        <f>IF(Z45=0, "    ---- ", IF(ABS(ROUND(100/Z45*AA45-100,1))&lt;999,ROUND(100/Z45*AA45-100,1),IF(ROUND(100/Z45*AA45-100,1)&gt;999,999,-999)))</f>
        <v>7.5</v>
      </c>
      <c r="AC45" s="499"/>
      <c r="AD45" s="498"/>
      <c r="AE45" s="321"/>
      <c r="AF45" s="499">
        <v>8521.9705638199994</v>
      </c>
      <c r="AG45" s="498"/>
      <c r="AH45" s="321"/>
      <c r="AI45" s="499">
        <v>20038.307000000001</v>
      </c>
      <c r="AJ45" s="498">
        <v>21402.718000000001</v>
      </c>
      <c r="AK45" s="321">
        <f t="shared" si="18"/>
        <v>6.8</v>
      </c>
      <c r="AL45" s="499">
        <v>184452</v>
      </c>
      <c r="AM45" s="498">
        <v>185202.3</v>
      </c>
      <c r="AN45" s="321">
        <f t="shared" si="24"/>
        <v>0.4</v>
      </c>
      <c r="AO45" s="471">
        <f t="shared" si="19"/>
        <v>982721.97140373988</v>
      </c>
      <c r="AP45" s="472">
        <f t="shared" si="19"/>
        <v>1021357.7884519498</v>
      </c>
      <c r="AQ45" s="321">
        <f t="shared" si="20"/>
        <v>3.9</v>
      </c>
      <c r="AR45" s="471">
        <f t="shared" si="21"/>
        <v>982721.97140373988</v>
      </c>
      <c r="AS45" s="472">
        <f t="shared" si="21"/>
        <v>1021357.7884519498</v>
      </c>
      <c r="AT45" s="500">
        <f t="shared" si="22"/>
        <v>3.9</v>
      </c>
      <c r="AU45" s="478"/>
      <c r="AV45" s="478"/>
      <c r="AW45" s="501"/>
    </row>
    <row r="46" spans="1:49" s="479" customFormat="1" ht="20.100000000000001" customHeight="1" x14ac:dyDescent="0.3">
      <c r="A46" s="475" t="s">
        <v>337</v>
      </c>
      <c r="B46" s="499">
        <v>118.52500000000001</v>
      </c>
      <c r="C46" s="498">
        <v>112.271</v>
      </c>
      <c r="D46" s="321">
        <f>IF(B46=0, "    ---- ", IF(ABS(ROUND(100/B46*C46-100,1))&lt;999,ROUND(100/B46*C46-100,1),IF(ROUND(100/B46*C46-100,1)&gt;999,999,-999)))</f>
        <v>-5.3</v>
      </c>
      <c r="E46" s="499"/>
      <c r="F46" s="498"/>
      <c r="G46" s="321"/>
      <c r="H46" s="499">
        <v>86.275000000000006</v>
      </c>
      <c r="I46" s="498">
        <v>96</v>
      </c>
      <c r="J46" s="321">
        <f t="shared" si="28"/>
        <v>11.3</v>
      </c>
      <c r="K46" s="499">
        <v>4.093</v>
      </c>
      <c r="L46" s="498">
        <v>30.315999999999999</v>
      </c>
      <c r="M46" s="486">
        <f t="shared" si="26"/>
        <v>640.70000000000005</v>
      </c>
      <c r="N46" s="499"/>
      <c r="O46" s="498"/>
      <c r="P46" s="321"/>
      <c r="Q46" s="499"/>
      <c r="R46" s="498"/>
      <c r="S46" s="321"/>
      <c r="T46" s="499"/>
      <c r="U46" s="498"/>
      <c r="V46" s="321"/>
      <c r="W46" s="499">
        <v>83</v>
      </c>
      <c r="X46" s="498">
        <v>90.05</v>
      </c>
      <c r="Y46" s="321">
        <f t="shared" si="17"/>
        <v>8.5</v>
      </c>
      <c r="Z46" s="499"/>
      <c r="AA46" s="498"/>
      <c r="AB46" s="321"/>
      <c r="AC46" s="499"/>
      <c r="AD46" s="498"/>
      <c r="AE46" s="321"/>
      <c r="AF46" s="499">
        <v>28.716088629999998</v>
      </c>
      <c r="AG46" s="498"/>
      <c r="AH46" s="321"/>
      <c r="AI46" s="499">
        <v>373.202</v>
      </c>
      <c r="AJ46" s="498">
        <v>426.31099999999998</v>
      </c>
      <c r="AK46" s="321">
        <f t="shared" si="18"/>
        <v>14.2</v>
      </c>
      <c r="AL46" s="499"/>
      <c r="AM46" s="498">
        <v>106</v>
      </c>
      <c r="AN46" s="321" t="str">
        <f t="shared" si="24"/>
        <v xml:space="preserve">    ---- </v>
      </c>
      <c r="AO46" s="471">
        <f t="shared" si="19"/>
        <v>693.81108863000009</v>
      </c>
      <c r="AP46" s="472">
        <f t="shared" si="19"/>
        <v>860.94799999999998</v>
      </c>
      <c r="AQ46" s="321">
        <f t="shared" si="20"/>
        <v>24.1</v>
      </c>
      <c r="AR46" s="471">
        <f t="shared" si="21"/>
        <v>693.81108863000009</v>
      </c>
      <c r="AS46" s="472">
        <f t="shared" si="21"/>
        <v>860.94799999999998</v>
      </c>
      <c r="AT46" s="500">
        <f t="shared" si="22"/>
        <v>24.1</v>
      </c>
      <c r="AU46" s="478"/>
      <c r="AV46" s="478"/>
      <c r="AW46" s="501"/>
    </row>
    <row r="47" spans="1:49" s="479" customFormat="1" ht="20.100000000000001" customHeight="1" x14ac:dyDescent="0.3">
      <c r="A47" s="475" t="s">
        <v>216</v>
      </c>
      <c r="B47" s="499"/>
      <c r="C47" s="498"/>
      <c r="D47" s="498"/>
      <c r="E47" s="499"/>
      <c r="F47" s="498"/>
      <c r="G47" s="498"/>
      <c r="H47" s="499"/>
      <c r="I47" s="498"/>
      <c r="J47" s="498"/>
      <c r="K47" s="499"/>
      <c r="L47" s="498"/>
      <c r="M47" s="472"/>
      <c r="N47" s="499"/>
      <c r="O47" s="498"/>
      <c r="P47" s="321"/>
      <c r="Q47" s="499"/>
      <c r="R47" s="498"/>
      <c r="S47" s="321"/>
      <c r="T47" s="499"/>
      <c r="U47" s="498"/>
      <c r="V47" s="321"/>
      <c r="W47" s="499"/>
      <c r="X47" s="498"/>
      <c r="Y47" s="321"/>
      <c r="Z47" s="499"/>
      <c r="AA47" s="498"/>
      <c r="AB47" s="321"/>
      <c r="AC47" s="499"/>
      <c r="AD47" s="498"/>
      <c r="AE47" s="321"/>
      <c r="AF47" s="499"/>
      <c r="AG47" s="498"/>
      <c r="AH47" s="321"/>
      <c r="AI47" s="499"/>
      <c r="AJ47" s="498"/>
      <c r="AK47" s="321"/>
      <c r="AL47" s="499"/>
      <c r="AM47" s="498"/>
      <c r="AN47" s="321"/>
      <c r="AO47" s="471"/>
      <c r="AP47" s="472"/>
      <c r="AQ47" s="321"/>
      <c r="AR47" s="471"/>
      <c r="AS47" s="472"/>
      <c r="AT47" s="500"/>
      <c r="AU47" s="478"/>
      <c r="AV47" s="478"/>
      <c r="AW47" s="501"/>
    </row>
    <row r="48" spans="1:49" s="479" customFormat="1" ht="20.100000000000001" customHeight="1" x14ac:dyDescent="0.3">
      <c r="A48" s="492" t="s">
        <v>217</v>
      </c>
      <c r="B48" s="499"/>
      <c r="C48" s="498"/>
      <c r="D48" s="498"/>
      <c r="E48" s="499"/>
      <c r="F48" s="498"/>
      <c r="G48" s="498"/>
      <c r="H48" s="499"/>
      <c r="I48" s="498"/>
      <c r="J48" s="498"/>
      <c r="K48" s="499"/>
      <c r="L48" s="498"/>
      <c r="M48" s="472"/>
      <c r="N48" s="499"/>
      <c r="O48" s="498"/>
      <c r="P48" s="321"/>
      <c r="Q48" s="499"/>
      <c r="R48" s="498"/>
      <c r="S48" s="321"/>
      <c r="T48" s="499"/>
      <c r="U48" s="498"/>
      <c r="V48" s="321"/>
      <c r="W48" s="499"/>
      <c r="X48" s="498"/>
      <c r="Y48" s="321"/>
      <c r="Z48" s="499"/>
      <c r="AA48" s="498"/>
      <c r="AB48" s="321"/>
      <c r="AC48" s="499"/>
      <c r="AD48" s="498"/>
      <c r="AE48" s="321"/>
      <c r="AF48" s="499"/>
      <c r="AG48" s="498"/>
      <c r="AH48" s="321"/>
      <c r="AI48" s="499"/>
      <c r="AJ48" s="498"/>
      <c r="AK48" s="321"/>
      <c r="AL48" s="499"/>
      <c r="AM48" s="498"/>
      <c r="AN48" s="321"/>
      <c r="AO48" s="471"/>
      <c r="AP48" s="472"/>
      <c r="AQ48" s="321"/>
      <c r="AR48" s="471"/>
      <c r="AS48" s="472"/>
      <c r="AT48" s="500"/>
      <c r="AU48" s="478"/>
      <c r="AV48" s="478"/>
      <c r="AW48" s="501"/>
    </row>
    <row r="49" spans="1:49" s="479" customFormat="1" ht="20.100000000000001" customHeight="1" x14ac:dyDescent="0.3">
      <c r="A49" s="492" t="s">
        <v>218</v>
      </c>
      <c r="B49" s="499"/>
      <c r="C49" s="498"/>
      <c r="D49" s="498"/>
      <c r="E49" s="499"/>
      <c r="F49" s="498"/>
      <c r="G49" s="498"/>
      <c r="H49" s="499"/>
      <c r="I49" s="498"/>
      <c r="J49" s="498"/>
      <c r="K49" s="499"/>
      <c r="L49" s="498"/>
      <c r="M49" s="472"/>
      <c r="N49" s="499"/>
      <c r="O49" s="498"/>
      <c r="P49" s="321"/>
      <c r="Q49" s="499">
        <v>260.90801701999999</v>
      </c>
      <c r="R49" s="498">
        <v>273.27737588000002</v>
      </c>
      <c r="S49" s="321">
        <f t="shared" ref="S49:S60" si="30">IF(Q49=0, "    ---- ", IF(ABS(ROUND(100/Q49*R49-100,1))&lt;999,ROUND(100/Q49*R49-100,1),IF(ROUND(100/Q49*R49-100,1)&gt;999,999,-999)))</f>
        <v>4.7</v>
      </c>
      <c r="T49" s="499"/>
      <c r="U49" s="498"/>
      <c r="V49" s="321"/>
      <c r="W49" s="499"/>
      <c r="X49" s="498"/>
      <c r="Y49" s="321"/>
      <c r="Z49" s="499"/>
      <c r="AA49" s="498"/>
      <c r="AB49" s="321"/>
      <c r="AC49" s="499"/>
      <c r="AD49" s="498"/>
      <c r="AE49" s="321"/>
      <c r="AF49" s="499"/>
      <c r="AG49" s="498"/>
      <c r="AH49" s="321"/>
      <c r="AI49" s="499"/>
      <c r="AJ49" s="498"/>
      <c r="AK49" s="321"/>
      <c r="AL49" s="499">
        <v>2708</v>
      </c>
      <c r="AM49" s="498">
        <v>3065.2</v>
      </c>
      <c r="AN49" s="321">
        <f t="shared" si="24"/>
        <v>13.2</v>
      </c>
      <c r="AO49" s="471">
        <f t="shared" ref="AO49:AP62" si="31">B49+E49+H49+K49+Q49+T49+W49+Z49+AF49+AI49+AL49</f>
        <v>2968.90801702</v>
      </c>
      <c r="AP49" s="472">
        <f t="shared" si="31"/>
        <v>3338.4773758799997</v>
      </c>
      <c r="AQ49" s="321">
        <f t="shared" si="20"/>
        <v>12.4</v>
      </c>
      <c r="AR49" s="471">
        <f t="shared" si="21"/>
        <v>2968.90801702</v>
      </c>
      <c r="AS49" s="472">
        <f t="shared" si="21"/>
        <v>3338.4773758799997</v>
      </c>
      <c r="AT49" s="500">
        <f t="shared" si="22"/>
        <v>12.4</v>
      </c>
      <c r="AU49" s="478"/>
      <c r="AV49" s="478"/>
      <c r="AW49" s="501"/>
    </row>
    <row r="50" spans="1:49" s="479" customFormat="1" ht="20.100000000000001" customHeight="1" x14ac:dyDescent="0.3">
      <c r="A50" s="492" t="s">
        <v>219</v>
      </c>
      <c r="B50" s="499"/>
      <c r="C50" s="498"/>
      <c r="D50" s="498"/>
      <c r="E50" s="499"/>
      <c r="F50" s="498"/>
      <c r="G50" s="498"/>
      <c r="H50" s="499"/>
      <c r="I50" s="498"/>
      <c r="J50" s="498"/>
      <c r="K50" s="499"/>
      <c r="L50" s="498"/>
      <c r="M50" s="472"/>
      <c r="N50" s="499"/>
      <c r="O50" s="498"/>
      <c r="P50" s="321"/>
      <c r="Q50" s="499">
        <v>692.11817735</v>
      </c>
      <c r="R50" s="498">
        <v>772.11572666000006</v>
      </c>
      <c r="S50" s="321">
        <f t="shared" si="30"/>
        <v>11.6</v>
      </c>
      <c r="T50" s="499"/>
      <c r="U50" s="498"/>
      <c r="V50" s="321"/>
      <c r="W50" s="499"/>
      <c r="X50" s="498"/>
      <c r="Y50" s="321"/>
      <c r="Z50" s="499"/>
      <c r="AA50" s="498"/>
      <c r="AB50" s="321"/>
      <c r="AC50" s="499"/>
      <c r="AD50" s="498"/>
      <c r="AE50" s="321"/>
      <c r="AF50" s="499"/>
      <c r="AG50" s="498"/>
      <c r="AH50" s="321"/>
      <c r="AI50" s="499"/>
      <c r="AJ50" s="498"/>
      <c r="AK50" s="321"/>
      <c r="AL50" s="499"/>
      <c r="AM50" s="498">
        <v>1059.3</v>
      </c>
      <c r="AN50" s="321" t="str">
        <f t="shared" si="24"/>
        <v xml:space="preserve">    ---- </v>
      </c>
      <c r="AO50" s="471">
        <f>B50+E50+H50+K50+Q50+T50+W50+Z50+AF50+AI50+AL50</f>
        <v>692.11817735</v>
      </c>
      <c r="AP50" s="472">
        <f t="shared" si="31"/>
        <v>1831.41572666</v>
      </c>
      <c r="AQ50" s="321">
        <f t="shared" si="20"/>
        <v>164.6</v>
      </c>
      <c r="AR50" s="471">
        <f t="shared" si="21"/>
        <v>692.11817735</v>
      </c>
      <c r="AS50" s="472">
        <f t="shared" si="21"/>
        <v>1831.41572666</v>
      </c>
      <c r="AT50" s="500">
        <f t="shared" si="22"/>
        <v>164.6</v>
      </c>
      <c r="AU50" s="478"/>
      <c r="AV50" s="478"/>
      <c r="AW50" s="501"/>
    </row>
    <row r="51" spans="1:49" s="479" customFormat="1" ht="20.100000000000001" customHeight="1" x14ac:dyDescent="0.3">
      <c r="A51" s="492" t="s">
        <v>220</v>
      </c>
      <c r="B51" s="499"/>
      <c r="C51" s="498"/>
      <c r="D51" s="321"/>
      <c r="E51" s="499"/>
      <c r="F51" s="498"/>
      <c r="G51" s="321"/>
      <c r="H51" s="499"/>
      <c r="I51" s="498"/>
      <c r="J51" s="321"/>
      <c r="K51" s="499"/>
      <c r="L51" s="498"/>
      <c r="M51" s="472"/>
      <c r="N51" s="499"/>
      <c r="O51" s="498"/>
      <c r="P51" s="321"/>
      <c r="Q51" s="499">
        <v>137.36982022999999</v>
      </c>
      <c r="R51" s="498">
        <v>120.87826120999999</v>
      </c>
      <c r="S51" s="321">
        <f t="shared" si="30"/>
        <v>-12</v>
      </c>
      <c r="T51" s="499"/>
      <c r="U51" s="498"/>
      <c r="V51" s="321"/>
      <c r="W51" s="499"/>
      <c r="X51" s="498"/>
      <c r="Y51" s="321"/>
      <c r="Z51" s="499"/>
      <c r="AA51" s="498"/>
      <c r="AB51" s="321"/>
      <c r="AC51" s="499"/>
      <c r="AD51" s="498"/>
      <c r="AE51" s="321"/>
      <c r="AF51" s="499"/>
      <c r="AG51" s="498"/>
      <c r="AH51" s="321"/>
      <c r="AI51" s="499"/>
      <c r="AJ51" s="498"/>
      <c r="AK51" s="321"/>
      <c r="AL51" s="499"/>
      <c r="AM51" s="498"/>
      <c r="AN51" s="321"/>
      <c r="AO51" s="471">
        <f t="shared" si="31"/>
        <v>137.36982022999999</v>
      </c>
      <c r="AP51" s="472">
        <f t="shared" si="31"/>
        <v>120.87826120999999</v>
      </c>
      <c r="AQ51" s="321">
        <f t="shared" si="20"/>
        <v>-12</v>
      </c>
      <c r="AR51" s="471">
        <f t="shared" si="21"/>
        <v>137.36982022999999</v>
      </c>
      <c r="AS51" s="472">
        <f t="shared" si="21"/>
        <v>120.87826120999999</v>
      </c>
      <c r="AT51" s="500">
        <f t="shared" si="22"/>
        <v>-12</v>
      </c>
      <c r="AU51" s="478"/>
      <c r="AV51" s="478"/>
      <c r="AW51" s="501"/>
    </row>
    <row r="52" spans="1:49" s="491" customFormat="1" ht="20.100000000000001" customHeight="1" x14ac:dyDescent="0.3">
      <c r="A52" s="492" t="s">
        <v>190</v>
      </c>
      <c r="B52" s="493"/>
      <c r="C52" s="489"/>
      <c r="D52" s="489"/>
      <c r="E52" s="493"/>
      <c r="F52" s="489"/>
      <c r="G52" s="489"/>
      <c r="H52" s="493"/>
      <c r="I52" s="489"/>
      <c r="J52" s="489"/>
      <c r="K52" s="493"/>
      <c r="L52" s="489"/>
      <c r="M52" s="486"/>
      <c r="N52" s="493"/>
      <c r="O52" s="489"/>
      <c r="P52" s="489"/>
      <c r="Q52" s="493">
        <v>137.36982022999999</v>
      </c>
      <c r="R52" s="489">
        <v>120.87826120999999</v>
      </c>
      <c r="S52" s="321">
        <f t="shared" si="30"/>
        <v>-12</v>
      </c>
      <c r="T52" s="493"/>
      <c r="U52" s="489"/>
      <c r="V52" s="489"/>
      <c r="W52" s="493"/>
      <c r="X52" s="489"/>
      <c r="Y52" s="489"/>
      <c r="Z52" s="493"/>
      <c r="AA52" s="489"/>
      <c r="AB52" s="489"/>
      <c r="AC52" s="493"/>
      <c r="AD52" s="489"/>
      <c r="AE52" s="489"/>
      <c r="AF52" s="493"/>
      <c r="AG52" s="489"/>
      <c r="AH52" s="489"/>
      <c r="AI52" s="493"/>
      <c r="AJ52" s="489"/>
      <c r="AK52" s="489"/>
      <c r="AL52" s="493"/>
      <c r="AM52" s="489"/>
      <c r="AN52" s="489"/>
      <c r="AO52" s="485">
        <f t="shared" si="31"/>
        <v>137.36982022999999</v>
      </c>
      <c r="AP52" s="486">
        <f>C52+F52+I52+L52+R52+U52+X52+AA52+AG52+AJ52+AM52</f>
        <v>120.87826120999999</v>
      </c>
      <c r="AQ52" s="489">
        <f t="shared" si="20"/>
        <v>-12</v>
      </c>
      <c r="AR52" s="485">
        <f>B52+E52+H52+K52+N52+Q52+T52+W52+Z52+AC52+AF52+AI52+AL52</f>
        <v>137.36982022999999</v>
      </c>
      <c r="AS52" s="486">
        <f>C52+F52+I52+L52+O52+R52+U52+X52+AA52+AD52+AG52+AJ52+AM52</f>
        <v>120.87826120999999</v>
      </c>
      <c r="AT52" s="496">
        <f t="shared" si="22"/>
        <v>-12</v>
      </c>
      <c r="AU52" s="490"/>
      <c r="AV52" s="490"/>
      <c r="AW52" s="497"/>
    </row>
    <row r="53" spans="1:49" s="479" customFormat="1" ht="20.100000000000001" customHeight="1" x14ac:dyDescent="0.3">
      <c r="A53" s="492" t="s">
        <v>221</v>
      </c>
      <c r="B53" s="499"/>
      <c r="C53" s="498"/>
      <c r="D53" s="498"/>
      <c r="E53" s="499"/>
      <c r="F53" s="498"/>
      <c r="G53" s="498"/>
      <c r="H53" s="499"/>
      <c r="I53" s="498"/>
      <c r="J53" s="498"/>
      <c r="K53" s="499"/>
      <c r="L53" s="498"/>
      <c r="M53" s="472"/>
      <c r="N53" s="499"/>
      <c r="O53" s="498"/>
      <c r="P53" s="321"/>
      <c r="Q53" s="499">
        <v>554.74835712000004</v>
      </c>
      <c r="R53" s="498">
        <v>651.23746545000006</v>
      </c>
      <c r="S53" s="321">
        <f t="shared" si="30"/>
        <v>17.399999999999999</v>
      </c>
      <c r="T53" s="499"/>
      <c r="U53" s="498"/>
      <c r="V53" s="321"/>
      <c r="W53" s="499"/>
      <c r="X53" s="498"/>
      <c r="Y53" s="321"/>
      <c r="Z53" s="499"/>
      <c r="AA53" s="498"/>
      <c r="AB53" s="321"/>
      <c r="AC53" s="499"/>
      <c r="AD53" s="498"/>
      <c r="AE53" s="321"/>
      <c r="AF53" s="499"/>
      <c r="AG53" s="498"/>
      <c r="AH53" s="321"/>
      <c r="AI53" s="499"/>
      <c r="AJ53" s="498"/>
      <c r="AK53" s="321"/>
      <c r="AL53" s="499"/>
      <c r="AM53" s="498">
        <v>1059.3</v>
      </c>
      <c r="AN53" s="321" t="str">
        <f t="shared" si="24"/>
        <v xml:space="preserve">    ---- </v>
      </c>
      <c r="AO53" s="471">
        <f t="shared" si="31"/>
        <v>554.74835712000004</v>
      </c>
      <c r="AP53" s="472">
        <f t="shared" si="31"/>
        <v>1710.5374654500001</v>
      </c>
      <c r="AQ53" s="321">
        <f t="shared" si="20"/>
        <v>208.3</v>
      </c>
      <c r="AR53" s="471">
        <f>B53+E53+H53+K53+N53+Q53+T53+W53+Z53+AC53+AF53+AI53+AL53</f>
        <v>554.74835712000004</v>
      </c>
      <c r="AS53" s="472">
        <f t="shared" si="21"/>
        <v>1710.5374654500001</v>
      </c>
      <c r="AT53" s="500">
        <f t="shared" si="22"/>
        <v>208.3</v>
      </c>
      <c r="AU53" s="478"/>
      <c r="AV53" s="478"/>
      <c r="AW53" s="501"/>
    </row>
    <row r="54" spans="1:49" s="479" customFormat="1" ht="20.100000000000001" customHeight="1" x14ac:dyDescent="0.3">
      <c r="A54" s="492" t="s">
        <v>222</v>
      </c>
      <c r="B54" s="499">
        <v>12318.571</v>
      </c>
      <c r="C54" s="498">
        <v>14971.198999999999</v>
      </c>
      <c r="D54" s="498">
        <f>IF(B54=0, "    ---- ", IF(ABS(ROUND(100/B54*C54-100,1))&lt;999,ROUND(100/B54*C54-100,1),IF(ROUND(100/B54*C54-100,1)&gt;999,999,-999)))</f>
        <v>21.5</v>
      </c>
      <c r="E54" s="499">
        <v>50966.959999999992</v>
      </c>
      <c r="F54" s="498">
        <v>64688.135999999999</v>
      </c>
      <c r="G54" s="498">
        <f t="shared" si="16"/>
        <v>26.9</v>
      </c>
      <c r="H54" s="499">
        <v>2340.7379999999998</v>
      </c>
      <c r="I54" s="498">
        <v>2825.2420000000002</v>
      </c>
      <c r="J54" s="498">
        <f>IF(H54=0, "    ---- ", IF(ABS(ROUND(100/H54*I54-100,1))&lt;999,ROUND(100/H54*I54-100,1),IF(ROUND(100/H54*I54-100,1)&gt;999,999,-999)))</f>
        <v>20.7</v>
      </c>
      <c r="K54" s="499">
        <v>15287.382000000001</v>
      </c>
      <c r="L54" s="498">
        <v>19415.873</v>
      </c>
      <c r="M54" s="472">
        <f t="shared" si="26"/>
        <v>27</v>
      </c>
      <c r="N54" s="499"/>
      <c r="O54" s="498"/>
      <c r="P54" s="321"/>
      <c r="Q54" s="499">
        <v>1107.1728344799999</v>
      </c>
      <c r="R54" s="498">
        <v>1199.0787441700002</v>
      </c>
      <c r="S54" s="321">
        <f t="shared" si="30"/>
        <v>8.3000000000000007</v>
      </c>
      <c r="T54" s="499">
        <v>1259.8</v>
      </c>
      <c r="U54" s="498">
        <v>1975.8000000000002</v>
      </c>
      <c r="V54" s="321">
        <f>IF(T54=0, "    ---- ", IF(ABS(ROUND(100/T54*U54-100,1))&lt;999,ROUND(100/T54*U54-100,1),IF(ROUND(100/T54*U54-100,1)&gt;999,999,-999)))</f>
        <v>56.8</v>
      </c>
      <c r="W54" s="499">
        <v>39964.5</v>
      </c>
      <c r="X54" s="498">
        <v>50143.350000000006</v>
      </c>
      <c r="Y54" s="321">
        <f t="shared" si="17"/>
        <v>25.5</v>
      </c>
      <c r="Z54" s="499"/>
      <c r="AA54" s="498"/>
      <c r="AB54" s="321"/>
      <c r="AC54" s="499">
        <v>1555</v>
      </c>
      <c r="AD54" s="498">
        <v>1837</v>
      </c>
      <c r="AE54" s="321">
        <f>IF(AC54=0, "    ---- ", IF(ABS(ROUND(100/AC54*AD54-100,1))&lt;999,ROUND(100/AC54*AD54-100,1),IF(ROUND(100/AC54*AD54-100,1)&gt;999,999,-999)))</f>
        <v>18.100000000000001</v>
      </c>
      <c r="AF54" s="499">
        <v>536.35068807999994</v>
      </c>
      <c r="AG54" s="498"/>
      <c r="AH54" s="321"/>
      <c r="AI54" s="499">
        <v>16086.34</v>
      </c>
      <c r="AJ54" s="498">
        <v>20798.558000000001</v>
      </c>
      <c r="AK54" s="321">
        <f t="shared" si="18"/>
        <v>29.3</v>
      </c>
      <c r="AL54" s="499">
        <v>52541</v>
      </c>
      <c r="AM54" s="498">
        <v>64044.1</v>
      </c>
      <c r="AN54" s="321">
        <f t="shared" si="24"/>
        <v>21.9</v>
      </c>
      <c r="AO54" s="471">
        <f t="shared" si="31"/>
        <v>192408.81452255999</v>
      </c>
      <c r="AP54" s="472">
        <f t="shared" si="31"/>
        <v>240061.33674417</v>
      </c>
      <c r="AQ54" s="321">
        <f t="shared" si="20"/>
        <v>24.8</v>
      </c>
      <c r="AR54" s="471">
        <f t="shared" ref="AR54:AS64" si="32">B54+E54+H54+K54+N54+Q54+T54+W54+Z54+AC54+AF54+AI54+AL54</f>
        <v>193963.81452255999</v>
      </c>
      <c r="AS54" s="472">
        <f t="shared" si="21"/>
        <v>241898.33674417</v>
      </c>
      <c r="AT54" s="500">
        <f t="shared" si="22"/>
        <v>24.7</v>
      </c>
      <c r="AU54" s="478"/>
      <c r="AV54" s="478"/>
      <c r="AW54" s="501"/>
    </row>
    <row r="55" spans="1:49" s="479" customFormat="1" ht="20.100000000000001" customHeight="1" x14ac:dyDescent="0.3">
      <c r="A55" s="492" t="s">
        <v>223</v>
      </c>
      <c r="B55" s="499">
        <v>7006.2340000000004</v>
      </c>
      <c r="C55" s="498">
        <v>8827.9519999999993</v>
      </c>
      <c r="D55" s="498">
        <f>IF(B55=0, "    ---- ", IF(ABS(ROUND(100/B55*C55-100,1))&lt;999,ROUND(100/B55*C55-100,1),IF(ROUND(100/B55*C55-100,1)&gt;999,999,-999)))</f>
        <v>26</v>
      </c>
      <c r="E55" s="499">
        <v>26199.867999999999</v>
      </c>
      <c r="F55" s="498">
        <v>34314.885999999999</v>
      </c>
      <c r="G55" s="498">
        <f t="shared" si="16"/>
        <v>31</v>
      </c>
      <c r="H55" s="499">
        <v>1439.37</v>
      </c>
      <c r="I55" s="498">
        <v>1814.0230000000001</v>
      </c>
      <c r="J55" s="498">
        <f>IF(H55=0, "    ---- ", IF(ABS(ROUND(100/H55*I55-100,1))&lt;999,ROUND(100/H55*I55-100,1),IF(ROUND(100/H55*I55-100,1)&gt;999,999,-999)))</f>
        <v>26</v>
      </c>
      <c r="K55" s="499">
        <v>13781.206</v>
      </c>
      <c r="L55" s="498">
        <v>17327.244999999999</v>
      </c>
      <c r="M55" s="472">
        <f t="shared" si="26"/>
        <v>25.7</v>
      </c>
      <c r="N55" s="499"/>
      <c r="O55" s="498"/>
      <c r="P55" s="321"/>
      <c r="Q55" s="499">
        <v>437.92600282000001</v>
      </c>
      <c r="R55" s="498">
        <v>537.16439264999997</v>
      </c>
      <c r="S55" s="321">
        <f t="shared" si="30"/>
        <v>22.7</v>
      </c>
      <c r="T55" s="499">
        <v>1252.3</v>
      </c>
      <c r="U55" s="498">
        <v>1927.9</v>
      </c>
      <c r="V55" s="321">
        <f>IF(T55=0, "    ---- ", IF(ABS(ROUND(100/T55*U55-100,1))&lt;999,ROUND(100/T55*U55-100,1),IF(ROUND(100/T55*U55-100,1)&gt;999,999,-999)))</f>
        <v>53.9</v>
      </c>
      <c r="W55" s="499">
        <v>39783.4</v>
      </c>
      <c r="X55" s="498">
        <v>50157.120000000003</v>
      </c>
      <c r="Y55" s="321">
        <f t="shared" si="17"/>
        <v>26.1</v>
      </c>
      <c r="Z55" s="499"/>
      <c r="AA55" s="498"/>
      <c r="AB55" s="321"/>
      <c r="AC55" s="499">
        <v>1555</v>
      </c>
      <c r="AD55" s="498">
        <v>1837</v>
      </c>
      <c r="AE55" s="321">
        <f>IF(AC55=0, "    ---- ", IF(ABS(ROUND(100/AC55*AD55-100,1))&lt;999,ROUND(100/AC55*AD55-100,1),IF(ROUND(100/AC55*AD55-100,1)&gt;999,999,-999)))</f>
        <v>18.100000000000001</v>
      </c>
      <c r="AF55" s="499">
        <v>254.58492249</v>
      </c>
      <c r="AG55" s="498"/>
      <c r="AH55" s="321"/>
      <c r="AI55" s="499">
        <v>8661.1020000000008</v>
      </c>
      <c r="AJ55" s="498">
        <v>11963.231</v>
      </c>
      <c r="AK55" s="321">
        <f t="shared" si="18"/>
        <v>38.1</v>
      </c>
      <c r="AL55" s="499">
        <v>31439</v>
      </c>
      <c r="AM55" s="498">
        <v>41536.1</v>
      </c>
      <c r="AN55" s="321">
        <f t="shared" si="24"/>
        <v>32.1</v>
      </c>
      <c r="AO55" s="471">
        <f t="shared" si="31"/>
        <v>130254.99092531</v>
      </c>
      <c r="AP55" s="472">
        <f t="shared" si="31"/>
        <v>168405.62139265001</v>
      </c>
      <c r="AQ55" s="321">
        <f t="shared" si="20"/>
        <v>29.3</v>
      </c>
      <c r="AR55" s="471">
        <f>B55+E55+H55+K55+N55+Q55+T55+W55+Z55+AC55+AF55+AI55+AL55</f>
        <v>131809.99092531</v>
      </c>
      <c r="AS55" s="472">
        <f t="shared" si="21"/>
        <v>170242.62139265001</v>
      </c>
      <c r="AT55" s="500">
        <f t="shared" si="22"/>
        <v>29.2</v>
      </c>
      <c r="AU55" s="478"/>
      <c r="AV55" s="478"/>
      <c r="AW55" s="501"/>
    </row>
    <row r="56" spans="1:49" s="479" customFormat="1" ht="20.100000000000001" customHeight="1" x14ac:dyDescent="0.3">
      <c r="A56" s="492" t="s">
        <v>224</v>
      </c>
      <c r="B56" s="499">
        <v>5217.7489999999998</v>
      </c>
      <c r="C56" s="498">
        <v>6051.4719999999998</v>
      </c>
      <c r="D56" s="498">
        <f>IF(B56=0, "    ---- ", IF(ABS(ROUND(100/B56*C56-100,1))&lt;999,ROUND(100/B56*C56-100,1),IF(ROUND(100/B56*C56-100,1)&gt;999,999,-999)))</f>
        <v>16</v>
      </c>
      <c r="E56" s="499">
        <v>23103.646000000001</v>
      </c>
      <c r="F56" s="498">
        <v>28662.771000000001</v>
      </c>
      <c r="G56" s="498">
        <f t="shared" si="16"/>
        <v>24.1</v>
      </c>
      <c r="H56" s="499"/>
      <c r="I56" s="498"/>
      <c r="J56" s="498"/>
      <c r="K56" s="499">
        <v>1440.749</v>
      </c>
      <c r="L56" s="498">
        <v>2020.463</v>
      </c>
      <c r="M56" s="472">
        <f t="shared" si="26"/>
        <v>40.200000000000003</v>
      </c>
      <c r="N56" s="499"/>
      <c r="O56" s="498"/>
      <c r="P56" s="321"/>
      <c r="Q56" s="499">
        <v>612.44466971999998</v>
      </c>
      <c r="R56" s="498">
        <v>625.34747071000004</v>
      </c>
      <c r="S56" s="321">
        <f t="shared" si="30"/>
        <v>2.1</v>
      </c>
      <c r="T56" s="499"/>
      <c r="U56" s="498"/>
      <c r="V56" s="321"/>
      <c r="W56" s="499"/>
      <c r="X56" s="498"/>
      <c r="Y56" s="321"/>
      <c r="Z56" s="499"/>
      <c r="AA56" s="498"/>
      <c r="AB56" s="321"/>
      <c r="AC56" s="499"/>
      <c r="AD56" s="498"/>
      <c r="AE56" s="321"/>
      <c r="AF56" s="499">
        <v>268.14012403999999</v>
      </c>
      <c r="AG56" s="498"/>
      <c r="AH56" s="321"/>
      <c r="AI56" s="499">
        <v>7228.2330000000002</v>
      </c>
      <c r="AJ56" s="498">
        <v>8793.0020000000004</v>
      </c>
      <c r="AK56" s="321">
        <f t="shared" si="18"/>
        <v>21.6</v>
      </c>
      <c r="AL56" s="499">
        <v>20364</v>
      </c>
      <c r="AM56" s="498">
        <v>22490.5</v>
      </c>
      <c r="AN56" s="321">
        <f t="shared" si="24"/>
        <v>10.4</v>
      </c>
      <c r="AO56" s="471">
        <f t="shared" si="31"/>
        <v>58234.961793759998</v>
      </c>
      <c r="AP56" s="472">
        <f t="shared" si="31"/>
        <v>68643.555470710009</v>
      </c>
      <c r="AQ56" s="321">
        <f t="shared" si="20"/>
        <v>17.899999999999999</v>
      </c>
      <c r="AR56" s="471">
        <f t="shared" si="32"/>
        <v>58234.961793759998</v>
      </c>
      <c r="AS56" s="472">
        <f t="shared" si="21"/>
        <v>68643.555470710009</v>
      </c>
      <c r="AT56" s="500">
        <f t="shared" si="22"/>
        <v>17.899999999999999</v>
      </c>
      <c r="AU56" s="478"/>
      <c r="AV56" s="478"/>
      <c r="AW56" s="501"/>
    </row>
    <row r="57" spans="1:49" s="479" customFormat="1" ht="20.100000000000001" customHeight="1" x14ac:dyDescent="0.3">
      <c r="A57" s="492" t="s">
        <v>225</v>
      </c>
      <c r="B57" s="499"/>
      <c r="C57" s="498"/>
      <c r="D57" s="321"/>
      <c r="E57" s="499">
        <v>1663.4459999999999</v>
      </c>
      <c r="F57" s="498">
        <v>1710.479</v>
      </c>
      <c r="G57" s="321">
        <f t="shared" si="16"/>
        <v>2.8</v>
      </c>
      <c r="H57" s="499"/>
      <c r="I57" s="498"/>
      <c r="J57" s="321"/>
      <c r="K57" s="499">
        <v>26.369</v>
      </c>
      <c r="L57" s="498">
        <v>46.308999999999997</v>
      </c>
      <c r="M57" s="321">
        <f t="shared" si="26"/>
        <v>75.599999999999994</v>
      </c>
      <c r="N57" s="499"/>
      <c r="O57" s="498"/>
      <c r="P57" s="321"/>
      <c r="Q57" s="499">
        <v>44.158208680000001</v>
      </c>
      <c r="R57" s="498">
        <v>35.114881420000003</v>
      </c>
      <c r="S57" s="321">
        <f t="shared" si="30"/>
        <v>-20.5</v>
      </c>
      <c r="T57" s="499">
        <v>6.2</v>
      </c>
      <c r="U57" s="498">
        <v>27.5</v>
      </c>
      <c r="V57" s="321">
        <f>IF(T57=0, "    ---- ", IF(ABS(ROUND(100/T57*U57-100,1))&lt;999,ROUND(100/T57*U57-100,1),IF(ROUND(100/T57*U57-100,1)&gt;999,999,-999)))</f>
        <v>343.5</v>
      </c>
      <c r="W57" s="499"/>
      <c r="X57" s="498"/>
      <c r="Y57" s="321"/>
      <c r="Z57" s="499"/>
      <c r="AA57" s="498"/>
      <c r="AB57" s="321"/>
      <c r="AC57" s="499"/>
      <c r="AD57" s="498"/>
      <c r="AE57" s="321"/>
      <c r="AF57" s="499">
        <v>0.33145192000000001</v>
      </c>
      <c r="AG57" s="498"/>
      <c r="AH57" s="321"/>
      <c r="AI57" s="499"/>
      <c r="AJ57" s="498"/>
      <c r="AK57" s="321"/>
      <c r="AL57" s="499"/>
      <c r="AM57" s="498"/>
      <c r="AN57" s="321"/>
      <c r="AO57" s="471">
        <f t="shared" si="31"/>
        <v>1740.5046605999999</v>
      </c>
      <c r="AP57" s="472">
        <f t="shared" si="31"/>
        <v>1819.4028814200001</v>
      </c>
      <c r="AQ57" s="321">
        <f t="shared" si="20"/>
        <v>4.5</v>
      </c>
      <c r="AR57" s="471">
        <f t="shared" si="32"/>
        <v>1740.5046605999999</v>
      </c>
      <c r="AS57" s="472">
        <f>C57+F57+I57+L57+O57+R57+U57+X57+AA57+AD57+AG57+AJ57+AM57</f>
        <v>1819.4028814200001</v>
      </c>
      <c r="AT57" s="500">
        <f t="shared" si="22"/>
        <v>4.5</v>
      </c>
      <c r="AU57" s="478"/>
      <c r="AV57" s="478"/>
      <c r="AW57" s="501"/>
    </row>
    <row r="58" spans="1:49" s="479" customFormat="1" ht="20.100000000000001" customHeight="1" x14ac:dyDescent="0.3">
      <c r="A58" s="492" t="s">
        <v>226</v>
      </c>
      <c r="B58" s="499"/>
      <c r="C58" s="498"/>
      <c r="D58" s="321"/>
      <c r="E58" s="499"/>
      <c r="F58" s="498"/>
      <c r="G58" s="321"/>
      <c r="H58" s="499"/>
      <c r="I58" s="498"/>
      <c r="J58" s="321"/>
      <c r="K58" s="499"/>
      <c r="L58" s="498"/>
      <c r="M58" s="321"/>
      <c r="N58" s="499"/>
      <c r="O58" s="498"/>
      <c r="P58" s="321"/>
      <c r="Q58" s="499">
        <v>12.64503577</v>
      </c>
      <c r="R58" s="498">
        <v>0.57741140000000002</v>
      </c>
      <c r="S58" s="321">
        <f t="shared" si="30"/>
        <v>-95.4</v>
      </c>
      <c r="T58" s="499"/>
      <c r="U58" s="498"/>
      <c r="V58" s="321"/>
      <c r="W58" s="499"/>
      <c r="X58" s="498"/>
      <c r="Y58" s="321"/>
      <c r="Z58" s="499"/>
      <c r="AA58" s="498"/>
      <c r="AB58" s="321"/>
      <c r="AC58" s="499"/>
      <c r="AD58" s="498"/>
      <c r="AE58" s="321"/>
      <c r="AF58" s="499"/>
      <c r="AG58" s="498"/>
      <c r="AH58" s="321"/>
      <c r="AI58" s="499">
        <v>152.363</v>
      </c>
      <c r="AJ58" s="498">
        <v>0</v>
      </c>
      <c r="AK58" s="321">
        <f t="shared" si="18"/>
        <v>-100</v>
      </c>
      <c r="AL58" s="499">
        <v>557</v>
      </c>
      <c r="AM58" s="498">
        <v>17.5</v>
      </c>
      <c r="AN58" s="321">
        <f t="shared" si="24"/>
        <v>-96.9</v>
      </c>
      <c r="AO58" s="471">
        <f t="shared" si="31"/>
        <v>722.00803576999999</v>
      </c>
      <c r="AP58" s="472">
        <f t="shared" si="31"/>
        <v>18.077411399999999</v>
      </c>
      <c r="AQ58" s="321">
        <f t="shared" si="20"/>
        <v>-97.5</v>
      </c>
      <c r="AR58" s="471">
        <f t="shared" si="32"/>
        <v>722.00803576999999</v>
      </c>
      <c r="AS58" s="472">
        <f t="shared" si="21"/>
        <v>18.077411399999999</v>
      </c>
      <c r="AT58" s="500">
        <f t="shared" si="22"/>
        <v>-97.5</v>
      </c>
      <c r="AU58" s="478"/>
      <c r="AV58" s="478"/>
      <c r="AW58" s="501"/>
    </row>
    <row r="59" spans="1:49" s="479" customFormat="1" ht="20.100000000000001" customHeight="1" x14ac:dyDescent="0.3">
      <c r="A59" s="492" t="s">
        <v>227</v>
      </c>
      <c r="B59" s="499">
        <v>94.587999999999994</v>
      </c>
      <c r="C59" s="498">
        <v>91.775000000000006</v>
      </c>
      <c r="D59" s="321">
        <f>IF(B59=0, "    ---- ", IF(ABS(ROUND(100/B59*C59-100,1))&lt;999,ROUND(100/B59*C59-100,1),IF(ROUND(100/B59*C59-100,1)&gt;999,999,-999)))</f>
        <v>-3</v>
      </c>
      <c r="E59" s="499"/>
      <c r="F59" s="498"/>
      <c r="G59" s="321"/>
      <c r="H59" s="499">
        <v>901.36800000000005</v>
      </c>
      <c r="I59" s="498">
        <v>1011.2190000000001</v>
      </c>
      <c r="J59" s="321">
        <f>IF(H59=0, "    ---- ", IF(ABS(ROUND(100/H59*I59-100,1))&lt;999,ROUND(100/H59*I59-100,1),IF(ROUND(100/H59*I59-100,1)&gt;999,999,-999)))</f>
        <v>12.2</v>
      </c>
      <c r="K59" s="499">
        <v>39.058</v>
      </c>
      <c r="L59" s="498">
        <v>21.856000000000002</v>
      </c>
      <c r="M59" s="321">
        <f>IF(K59=0, "    ---- ", IF(ABS(ROUND(100/K59*L59-100,1))&lt;999,ROUND(100/K59*L59-100,1),IF(ROUND(100/K59*L59-100,1)&gt;999,999,-999)))</f>
        <v>-44</v>
      </c>
      <c r="N59" s="499"/>
      <c r="O59" s="498"/>
      <c r="P59" s="321"/>
      <c r="Q59" s="499">
        <v>-1.0825100000000001E-3</v>
      </c>
      <c r="R59" s="498">
        <v>0.87458798999999998</v>
      </c>
      <c r="S59" s="321">
        <f t="shared" si="30"/>
        <v>-999</v>
      </c>
      <c r="T59" s="499">
        <v>1.3</v>
      </c>
      <c r="U59" s="498">
        <v>20.399999999999999</v>
      </c>
      <c r="V59" s="489">
        <f t="shared" ref="V59" si="33">IF(T59=0, "    ---- ", IF(ABS(ROUND(100/T59*U59-100,1))&lt;999,ROUND(100/T59*U59-100,1),IF(ROUND(100/T59*U59-100,1)&gt;999,999,-999)))</f>
        <v>999</v>
      </c>
      <c r="W59" s="499">
        <v>181.1</v>
      </c>
      <c r="X59" s="498">
        <v>-13.77</v>
      </c>
      <c r="Y59" s="321">
        <f t="shared" si="17"/>
        <v>-107.6</v>
      </c>
      <c r="Z59" s="499"/>
      <c r="AA59" s="498"/>
      <c r="AB59" s="321"/>
      <c r="AC59" s="499"/>
      <c r="AD59" s="498"/>
      <c r="AE59" s="321"/>
      <c r="AF59" s="499">
        <v>13.29418963</v>
      </c>
      <c r="AG59" s="498"/>
      <c r="AH59" s="321"/>
      <c r="AI59" s="499">
        <v>44.642000000000003</v>
      </c>
      <c r="AJ59" s="498">
        <v>42.325000000000003</v>
      </c>
      <c r="AK59" s="321">
        <f t="shared" si="18"/>
        <v>-5.2</v>
      </c>
      <c r="AL59" s="499">
        <v>181</v>
      </c>
      <c r="AM59" s="498"/>
      <c r="AN59" s="321">
        <f t="shared" si="24"/>
        <v>-100</v>
      </c>
      <c r="AO59" s="471">
        <f t="shared" si="31"/>
        <v>1456.3491071199999</v>
      </c>
      <c r="AP59" s="472">
        <f t="shared" si="31"/>
        <v>1174.6795879900003</v>
      </c>
      <c r="AQ59" s="321">
        <f t="shared" si="20"/>
        <v>-19.3</v>
      </c>
      <c r="AR59" s="471">
        <f t="shared" si="32"/>
        <v>1456.3491071199999</v>
      </c>
      <c r="AS59" s="472">
        <f t="shared" si="21"/>
        <v>1174.6795879900003</v>
      </c>
      <c r="AT59" s="500">
        <f t="shared" si="22"/>
        <v>-19.3</v>
      </c>
      <c r="AU59" s="478"/>
      <c r="AV59" s="478"/>
      <c r="AW59" s="501"/>
    </row>
    <row r="60" spans="1:49" s="479" customFormat="1" ht="20.100000000000001" customHeight="1" x14ac:dyDescent="0.3">
      <c r="A60" s="494" t="s">
        <v>228</v>
      </c>
      <c r="B60" s="499">
        <v>12318.571</v>
      </c>
      <c r="C60" s="498">
        <v>14971.198999999999</v>
      </c>
      <c r="D60" s="321">
        <f>IF(B60=0, "    ---- ", IF(ABS(ROUND(100/B60*C60-100,1))&lt;999,ROUND(100/B60*C60-100,1),IF(ROUND(100/B60*C60-100,1)&gt;999,999,-999)))</f>
        <v>21.5</v>
      </c>
      <c r="E60" s="499">
        <v>50966.959999999992</v>
      </c>
      <c r="F60" s="498">
        <v>64688.135999999999</v>
      </c>
      <c r="G60" s="321">
        <f t="shared" si="16"/>
        <v>26.9</v>
      </c>
      <c r="H60" s="499">
        <v>2340.7379999999998</v>
      </c>
      <c r="I60" s="498">
        <v>2825.2420000000002</v>
      </c>
      <c r="J60" s="321">
        <f>IF(H60=0, "    ---- ", IF(ABS(ROUND(100/H60*I60-100,1))&lt;999,ROUND(100/H60*I60-100,1),IF(ROUND(100/H60*I60-100,1)&gt;999,999,-999)))</f>
        <v>20.7</v>
      </c>
      <c r="K60" s="499">
        <v>15287.382000000001</v>
      </c>
      <c r="L60" s="498">
        <v>19415.873</v>
      </c>
      <c r="M60" s="321">
        <f>IF(K60=0, "    ---- ", IF(ABS(ROUND(100/K60*L60-100,1))&lt;999,ROUND(100/K60*L60-100,1),IF(ROUND(100/K60*L60-100,1)&gt;999,999,-999)))</f>
        <v>27</v>
      </c>
      <c r="N60" s="499"/>
      <c r="O60" s="498"/>
      <c r="P60" s="321"/>
      <c r="Q60" s="499">
        <v>2060.1990288500001</v>
      </c>
      <c r="R60" s="498">
        <v>2244.4718467100001</v>
      </c>
      <c r="S60" s="321">
        <f t="shared" si="30"/>
        <v>8.9</v>
      </c>
      <c r="T60" s="499">
        <v>1259.8</v>
      </c>
      <c r="U60" s="498">
        <v>1975.8000000000002</v>
      </c>
      <c r="V60" s="321">
        <f>IF(T60=0, "    ---- ", IF(ABS(ROUND(100/T60*U60-100,1))&lt;999,ROUND(100/T60*U60-100,1),IF(ROUND(100/T60*U60-100,1)&gt;999,999,-999)))</f>
        <v>56.8</v>
      </c>
      <c r="W60" s="499">
        <v>39964.5</v>
      </c>
      <c r="X60" s="498">
        <v>50143.350000000006</v>
      </c>
      <c r="Y60" s="321">
        <f t="shared" si="17"/>
        <v>25.5</v>
      </c>
      <c r="Z60" s="499"/>
      <c r="AA60" s="498"/>
      <c r="AB60" s="321"/>
      <c r="AC60" s="499">
        <v>1555</v>
      </c>
      <c r="AD60" s="498">
        <v>1837</v>
      </c>
      <c r="AE60" s="321">
        <f>IF(AC60=0, "    ---- ", IF(ABS(ROUND(100/AC60*AD60-100,1))&lt;999,ROUND(100/AC60*AD60-100,1),IF(ROUND(100/AC60*AD60-100,1)&gt;999,999,-999)))</f>
        <v>18.100000000000001</v>
      </c>
      <c r="AF60" s="499">
        <v>536.35068807999994</v>
      </c>
      <c r="AG60" s="498"/>
      <c r="AH60" s="321"/>
      <c r="AI60" s="499">
        <v>16086.34</v>
      </c>
      <c r="AJ60" s="498">
        <v>20798.558000000001</v>
      </c>
      <c r="AK60" s="321">
        <f t="shared" si="18"/>
        <v>29.3</v>
      </c>
      <c r="AL60" s="499">
        <v>55249</v>
      </c>
      <c r="AM60" s="498">
        <v>68168.600000000006</v>
      </c>
      <c r="AN60" s="321">
        <f t="shared" si="24"/>
        <v>23.4</v>
      </c>
      <c r="AO60" s="471">
        <f t="shared" si="31"/>
        <v>196069.84071692999</v>
      </c>
      <c r="AP60" s="472">
        <f t="shared" si="31"/>
        <v>245231.22984670999</v>
      </c>
      <c r="AQ60" s="321">
        <f t="shared" si="20"/>
        <v>25.1</v>
      </c>
      <c r="AR60" s="471">
        <f t="shared" si="32"/>
        <v>197624.84071692999</v>
      </c>
      <c r="AS60" s="472">
        <f t="shared" si="21"/>
        <v>247068.22984670999</v>
      </c>
      <c r="AT60" s="500">
        <f t="shared" si="22"/>
        <v>25</v>
      </c>
      <c r="AU60" s="478"/>
      <c r="AV60" s="478"/>
      <c r="AW60" s="501"/>
    </row>
    <row r="61" spans="1:49" s="479" customFormat="1" ht="20.100000000000001" customHeight="1" x14ac:dyDescent="0.3">
      <c r="A61" s="475" t="s">
        <v>338</v>
      </c>
      <c r="B61" s="499"/>
      <c r="C61" s="498"/>
      <c r="D61" s="321"/>
      <c r="E61" s="499"/>
      <c r="F61" s="498"/>
      <c r="G61" s="321"/>
      <c r="H61" s="499"/>
      <c r="I61" s="498"/>
      <c r="J61" s="321"/>
      <c r="K61" s="499"/>
      <c r="L61" s="498"/>
      <c r="M61" s="321"/>
      <c r="N61" s="499"/>
      <c r="O61" s="498"/>
      <c r="P61" s="321"/>
      <c r="Q61" s="499"/>
      <c r="R61" s="498"/>
      <c r="S61" s="321"/>
      <c r="T61" s="499"/>
      <c r="U61" s="498"/>
      <c r="V61" s="321"/>
      <c r="W61" s="499"/>
      <c r="X61" s="498"/>
      <c r="Y61" s="321"/>
      <c r="Z61" s="499"/>
      <c r="AA61" s="498"/>
      <c r="AB61" s="321"/>
      <c r="AC61" s="499"/>
      <c r="AD61" s="498"/>
      <c r="AE61" s="321"/>
      <c r="AF61" s="499">
        <v>0.85637331000000005</v>
      </c>
      <c r="AG61" s="498"/>
      <c r="AH61" s="321"/>
      <c r="AI61" s="499"/>
      <c r="AJ61" s="498"/>
      <c r="AK61" s="321"/>
      <c r="AL61" s="499"/>
      <c r="AM61" s="498"/>
      <c r="AN61" s="321"/>
      <c r="AO61" s="471">
        <f t="shared" si="31"/>
        <v>0.85637331000000005</v>
      </c>
      <c r="AP61" s="472">
        <f t="shared" si="31"/>
        <v>0</v>
      </c>
      <c r="AQ61" s="321">
        <f t="shared" si="20"/>
        <v>-100</v>
      </c>
      <c r="AR61" s="471">
        <f t="shared" si="32"/>
        <v>0.85637331000000005</v>
      </c>
      <c r="AS61" s="472">
        <f t="shared" si="21"/>
        <v>0</v>
      </c>
      <c r="AT61" s="500">
        <f t="shared" si="22"/>
        <v>-100</v>
      </c>
      <c r="AU61" s="478"/>
      <c r="AV61" s="478"/>
      <c r="AW61" s="501"/>
    </row>
    <row r="62" spans="1:49" s="479" customFormat="1" ht="20.100000000000001" customHeight="1" x14ac:dyDescent="0.3">
      <c r="A62" s="492" t="s">
        <v>229</v>
      </c>
      <c r="B62" s="499">
        <v>13353.072</v>
      </c>
      <c r="C62" s="498">
        <v>16066.395999999999</v>
      </c>
      <c r="D62" s="321">
        <f>IF(B62=0, "    ---- ", IF(ABS(ROUND(100/B62*C62-100,1))&lt;999,ROUND(100/B62*C62-100,1),IF(ROUND(100/B62*C62-100,1)&gt;999,999,-999)))</f>
        <v>20.3</v>
      </c>
      <c r="E62" s="499">
        <v>265005.679</v>
      </c>
      <c r="F62" s="498">
        <v>274760.68300000002</v>
      </c>
      <c r="G62" s="321">
        <f t="shared" si="16"/>
        <v>3.7</v>
      </c>
      <c r="H62" s="499">
        <v>3125.951</v>
      </c>
      <c r="I62" s="498">
        <v>3731.2080000000001</v>
      </c>
      <c r="J62" s="321">
        <f>IF(H62=0, "    ---- ", IF(ABS(ROUND(100/H62*I62-100,1))&lt;999,ROUND(100/H62*I62-100,1),IF(ROUND(100/H62*I62-100,1)&gt;999,999,-999)))</f>
        <v>19.399999999999999</v>
      </c>
      <c r="K62" s="499">
        <v>20328.012000000002</v>
      </c>
      <c r="L62" s="498">
        <v>25014.066999999999</v>
      </c>
      <c r="M62" s="321">
        <f>IF(K62=0, "    ---- ", IF(ABS(ROUND(100/K62*L62-100,1))&lt;999,ROUND(100/K62*L62-100,1),IF(ROUND(100/K62*L62-100,1)&gt;999,999,-999)))</f>
        <v>23.1</v>
      </c>
      <c r="N62" s="499"/>
      <c r="O62" s="498"/>
      <c r="P62" s="321"/>
      <c r="Q62" s="499">
        <v>429851.10394895001</v>
      </c>
      <c r="R62" s="498">
        <v>471658.60798772</v>
      </c>
      <c r="S62" s="321">
        <f>IF(Q62=0, "    ---- ", IF(ABS(ROUND(100/Q62*R62-100,1))&lt;999,ROUND(100/Q62*R62-100,1),IF(ROUND(100/Q62*R62-100,1)&gt;999,999,-999)))</f>
        <v>9.6999999999999993</v>
      </c>
      <c r="T62" s="499">
        <v>2741</v>
      </c>
      <c r="U62" s="498">
        <v>3564.1</v>
      </c>
      <c r="V62" s="321">
        <f>IF(T62=0, "    ---- ", IF(ABS(ROUND(100/T62*U62-100,1))&lt;999,ROUND(100/T62*U62-100,1),IF(ROUND(100/T62*U62-100,1)&gt;999,999,-999)))</f>
        <v>30</v>
      </c>
      <c r="W62" s="499">
        <v>88591.918919820004</v>
      </c>
      <c r="X62" s="498">
        <v>99990.417310939811</v>
      </c>
      <c r="Y62" s="321">
        <f t="shared" si="17"/>
        <v>12.9</v>
      </c>
      <c r="Z62" s="499">
        <v>71203</v>
      </c>
      <c r="AA62" s="498">
        <v>76560</v>
      </c>
      <c r="AB62" s="321">
        <f>IF(Z62=0, "    ---- ", IF(ABS(ROUND(100/Z62*AA62-100,1))&lt;999,ROUND(100/Z62*AA62-100,1),IF(ROUND(100/Z62*AA62-100,1)&gt;999,999,-999)))</f>
        <v>7.5</v>
      </c>
      <c r="AC62" s="499">
        <v>1555</v>
      </c>
      <c r="AD62" s="498">
        <v>1837</v>
      </c>
      <c r="AE62" s="321">
        <f>IF(AC62=0, "    ---- ", IF(ABS(ROUND(100/AC62*AD62-100,1))&lt;999,ROUND(100/AC62*AD62-100,1),IF(ROUND(100/AC62*AD62-100,1)&gt;999,999,-999)))</f>
        <v>18.100000000000001</v>
      </c>
      <c r="AF62" s="499">
        <v>9087.8937138399997</v>
      </c>
      <c r="AG62" s="498"/>
      <c r="AH62" s="321"/>
      <c r="AI62" s="499">
        <v>36497.849000000002</v>
      </c>
      <c r="AJ62" s="498">
        <v>42627.587</v>
      </c>
      <c r="AK62" s="321">
        <f t="shared" si="18"/>
        <v>16.8</v>
      </c>
      <c r="AL62" s="499">
        <v>239701</v>
      </c>
      <c r="AM62" s="498">
        <v>253476.9</v>
      </c>
      <c r="AN62" s="321">
        <f t="shared" si="24"/>
        <v>5.7</v>
      </c>
      <c r="AO62" s="471">
        <f t="shared" si="31"/>
        <v>1179486.4795826101</v>
      </c>
      <c r="AP62" s="472">
        <f t="shared" si="31"/>
        <v>1267449.9662986598</v>
      </c>
      <c r="AQ62" s="321">
        <f t="shared" si="20"/>
        <v>7.5</v>
      </c>
      <c r="AR62" s="471">
        <f t="shared" si="32"/>
        <v>1181041.4795826101</v>
      </c>
      <c r="AS62" s="472">
        <f t="shared" si="21"/>
        <v>1269286.9662986598</v>
      </c>
      <c r="AT62" s="500">
        <f t="shared" si="22"/>
        <v>7.5</v>
      </c>
      <c r="AU62" s="478"/>
      <c r="AV62" s="502"/>
      <c r="AW62" s="501"/>
    </row>
    <row r="63" spans="1:49" s="508" customFormat="1" ht="20.100000000000001" customHeight="1" x14ac:dyDescent="0.3">
      <c r="A63" s="475"/>
      <c r="B63" s="481"/>
      <c r="C63" s="482"/>
      <c r="D63" s="477"/>
      <c r="E63" s="481"/>
      <c r="F63" s="482"/>
      <c r="G63" s="477"/>
      <c r="H63" s="481"/>
      <c r="I63" s="482"/>
      <c r="J63" s="477"/>
      <c r="K63" s="481"/>
      <c r="L63" s="482"/>
      <c r="M63" s="503"/>
      <c r="N63" s="481"/>
      <c r="O63" s="482"/>
      <c r="P63" s="477"/>
      <c r="Q63" s="481"/>
      <c r="R63" s="482"/>
      <c r="S63" s="477"/>
      <c r="T63" s="481"/>
      <c r="U63" s="482"/>
      <c r="V63" s="477"/>
      <c r="W63" s="481"/>
      <c r="X63" s="482"/>
      <c r="Y63" s="477"/>
      <c r="Z63" s="481"/>
      <c r="AA63" s="482"/>
      <c r="AB63" s="477"/>
      <c r="AC63" s="481"/>
      <c r="AD63" s="482"/>
      <c r="AE63" s="477"/>
      <c r="AF63" s="481"/>
      <c r="AG63" s="482"/>
      <c r="AH63" s="477"/>
      <c r="AI63" s="481"/>
      <c r="AJ63" s="482"/>
      <c r="AK63" s="477"/>
      <c r="AL63" s="481"/>
      <c r="AM63" s="482"/>
      <c r="AN63" s="477"/>
      <c r="AO63" s="504"/>
      <c r="AP63" s="503"/>
      <c r="AQ63" s="477"/>
      <c r="AR63" s="504"/>
      <c r="AS63" s="503"/>
      <c r="AT63" s="505"/>
      <c r="AU63" s="506"/>
      <c r="AV63" s="506"/>
      <c r="AW63" s="507"/>
    </row>
    <row r="64" spans="1:49" s="508" customFormat="1" ht="20.100000000000001" customHeight="1" x14ac:dyDescent="0.3">
      <c r="A64" s="475" t="s">
        <v>230</v>
      </c>
      <c r="B64" s="481">
        <v>13658.605</v>
      </c>
      <c r="C64" s="482">
        <v>16442.206999999999</v>
      </c>
      <c r="D64" s="477">
        <f>IF(B64=0, "    ---- ", IF(ABS(ROUND(100/B64*C64-100,1))&lt;999,ROUND(100/B64*C64-100,1),IF(ROUND(100/B64*C64-100,1)&gt;999,999,-999)))</f>
        <v>20.399999999999999</v>
      </c>
      <c r="E64" s="481">
        <v>293593.11900000001</v>
      </c>
      <c r="F64" s="482">
        <v>305477.36200000002</v>
      </c>
      <c r="G64" s="477">
        <f t="shared" si="16"/>
        <v>4</v>
      </c>
      <c r="H64" s="481">
        <v>3682.5309999999999</v>
      </c>
      <c r="I64" s="482">
        <v>4400.1900000000005</v>
      </c>
      <c r="J64" s="477">
        <f>IF(H64=0, "    ---- ", IF(ABS(ROUND(100/H64*I64-100,1))&lt;999,ROUND(100/H64*I64-100,1),IF(ROUND(100/H64*I64-100,1)&gt;999,999,-999)))</f>
        <v>19.5</v>
      </c>
      <c r="K64" s="481">
        <v>20982.524000000001</v>
      </c>
      <c r="L64" s="482">
        <v>26081.577999999998</v>
      </c>
      <c r="M64" s="503">
        <f>IF(K64=0, "    ---- ", IF(ABS(ROUND(100/K64*L64-100,1))&lt;999,ROUND(100/K64*L64-100,1),IF(ROUND(100/K64*L64-100,1)&gt;999,999,-999)))</f>
        <v>24.3</v>
      </c>
      <c r="N64" s="481">
        <v>140</v>
      </c>
      <c r="O64" s="482">
        <v>140</v>
      </c>
      <c r="P64" s="477">
        <f>IF(N64=0, "    ---- ", IF(ABS(ROUND(100/N64*O64-100,1))&lt;999,ROUND(100/N64*O64-100,1),IF(ROUND(100/N64*O64-100,1)&gt;999,999,-999)))</f>
        <v>0</v>
      </c>
      <c r="Q64" s="481">
        <v>464537.39359465003</v>
      </c>
      <c r="R64" s="482">
        <v>506668.73350803001</v>
      </c>
      <c r="S64" s="477">
        <f>IF(Q64=0, "    ---- ", IF(ABS(ROUND(100/Q64*R64-100,1))&lt;999,ROUND(100/Q64*R64-100,1),IF(ROUND(100/Q64*R64-100,1)&gt;999,999,-999)))</f>
        <v>9.1</v>
      </c>
      <c r="T64" s="481">
        <v>3080.8</v>
      </c>
      <c r="U64" s="482">
        <v>3903.2999999999997</v>
      </c>
      <c r="V64" s="477">
        <f>IF(T64=0, "    ---- ", IF(ABS(ROUND(100/T64*U64-100,1))&lt;999,ROUND(100/T64*U64-100,1),IF(ROUND(100/T64*U64-100,1)&gt;999,999,-999)))</f>
        <v>26.7</v>
      </c>
      <c r="W64" s="481">
        <v>97058.418919820004</v>
      </c>
      <c r="X64" s="482">
        <v>109709.95731093982</v>
      </c>
      <c r="Y64" s="477">
        <f t="shared" si="17"/>
        <v>13</v>
      </c>
      <c r="Z64" s="481">
        <v>78741</v>
      </c>
      <c r="AA64" s="482">
        <v>85542</v>
      </c>
      <c r="AB64" s="477">
        <f>IF(Z64=0, "    ---- ", IF(ABS(ROUND(100/Z64*AA64-100,1))&lt;999,ROUND(100/Z64*AA64-100,1),IF(ROUND(100/Z64*AA64-100,1)&gt;999,999,-999)))</f>
        <v>8.6</v>
      </c>
      <c r="AC64" s="481">
        <v>1579</v>
      </c>
      <c r="AD64" s="482">
        <v>1869</v>
      </c>
      <c r="AE64" s="477">
        <f>IF(AC64=0, "    ---- ", IF(ABS(ROUND(100/AC64*AD64-100,1))&lt;999,ROUND(100/AC64*AD64-100,1),IF(ROUND(100/AC64*AD64-100,1)&gt;999,999,-999)))</f>
        <v>18.399999999999999</v>
      </c>
      <c r="AF64" s="481">
        <v>9522.9564677899998</v>
      </c>
      <c r="AG64" s="482"/>
      <c r="AH64" s="477"/>
      <c r="AI64" s="481">
        <v>41621.023000000001</v>
      </c>
      <c r="AJ64" s="482">
        <v>49130.091</v>
      </c>
      <c r="AK64" s="477">
        <f t="shared" si="18"/>
        <v>18</v>
      </c>
      <c r="AL64" s="481">
        <v>276413</v>
      </c>
      <c r="AM64" s="482">
        <v>287748.40000000002</v>
      </c>
      <c r="AN64" s="477">
        <f t="shared" si="24"/>
        <v>4.0999999999999996</v>
      </c>
      <c r="AO64" s="509">
        <f>B64+E64+H64+K64+Q64+T64+W64+Z64+AF64+AI64+AL64</f>
        <v>1302891.37098226</v>
      </c>
      <c r="AP64" s="503">
        <f>C64+F64+I64+L64+R64+U64+X64+AA64+AG64+AJ64+AM64</f>
        <v>1395103.8188189697</v>
      </c>
      <c r="AQ64" s="477">
        <f t="shared" si="20"/>
        <v>7.1</v>
      </c>
      <c r="AR64" s="509">
        <f t="shared" si="32"/>
        <v>1304610.37098226</v>
      </c>
      <c r="AS64" s="503">
        <f t="shared" si="32"/>
        <v>1397112.8188189697</v>
      </c>
      <c r="AT64" s="505">
        <f t="shared" si="22"/>
        <v>7.1</v>
      </c>
      <c r="AU64" s="506"/>
      <c r="AV64" s="506"/>
      <c r="AW64" s="501"/>
    </row>
    <row r="65" spans="1:49" s="479" customFormat="1" ht="20.100000000000001" customHeight="1" x14ac:dyDescent="0.3">
      <c r="A65" s="510"/>
      <c r="B65" s="499"/>
      <c r="C65" s="498"/>
      <c r="D65" s="321"/>
      <c r="E65" s="499"/>
      <c r="F65" s="498"/>
      <c r="G65" s="321"/>
      <c r="H65" s="499"/>
      <c r="I65" s="498"/>
      <c r="J65" s="321"/>
      <c r="K65" s="499"/>
      <c r="L65" s="498"/>
      <c r="M65" s="472"/>
      <c r="N65" s="499"/>
      <c r="O65" s="498"/>
      <c r="P65" s="321"/>
      <c r="Q65" s="499"/>
      <c r="R65" s="498"/>
      <c r="S65" s="321"/>
      <c r="T65" s="499"/>
      <c r="U65" s="498"/>
      <c r="V65" s="321"/>
      <c r="W65" s="499"/>
      <c r="X65" s="498"/>
      <c r="Y65" s="321"/>
      <c r="Z65" s="499"/>
      <c r="AA65" s="498"/>
      <c r="AB65" s="321"/>
      <c r="AC65" s="499"/>
      <c r="AD65" s="498"/>
      <c r="AE65" s="321"/>
      <c r="AF65" s="499"/>
      <c r="AG65" s="498"/>
      <c r="AH65" s="321"/>
      <c r="AI65" s="499"/>
      <c r="AJ65" s="498"/>
      <c r="AK65" s="321"/>
      <c r="AL65" s="499"/>
      <c r="AM65" s="498"/>
      <c r="AN65" s="321"/>
      <c r="AO65" s="471"/>
      <c r="AP65" s="472"/>
      <c r="AQ65" s="321"/>
      <c r="AR65" s="471"/>
      <c r="AS65" s="472"/>
      <c r="AT65" s="500"/>
      <c r="AU65" s="478"/>
      <c r="AV65" s="478"/>
      <c r="AW65" s="501"/>
    </row>
    <row r="66" spans="1:49" s="479" customFormat="1" ht="20.100000000000001" customHeight="1" x14ac:dyDescent="0.3">
      <c r="A66" s="475" t="s">
        <v>231</v>
      </c>
      <c r="B66" s="499"/>
      <c r="C66" s="498"/>
      <c r="D66" s="321"/>
      <c r="E66" s="499"/>
      <c r="F66" s="498"/>
      <c r="G66" s="321"/>
      <c r="H66" s="499"/>
      <c r="I66" s="498"/>
      <c r="J66" s="321"/>
      <c r="K66" s="499"/>
      <c r="L66" s="498"/>
      <c r="M66" s="472"/>
      <c r="N66" s="499"/>
      <c r="O66" s="498"/>
      <c r="P66" s="321"/>
      <c r="Q66" s="499"/>
      <c r="R66" s="498"/>
      <c r="S66" s="321"/>
      <c r="T66" s="499"/>
      <c r="U66" s="498"/>
      <c r="V66" s="321"/>
      <c r="W66" s="499"/>
      <c r="X66" s="498"/>
      <c r="Y66" s="321"/>
      <c r="Z66" s="499"/>
      <c r="AA66" s="498"/>
      <c r="AB66" s="321"/>
      <c r="AC66" s="499"/>
      <c r="AD66" s="498"/>
      <c r="AE66" s="321"/>
      <c r="AF66" s="499"/>
      <c r="AG66" s="498"/>
      <c r="AH66" s="321"/>
      <c r="AI66" s="499"/>
      <c r="AJ66" s="498"/>
      <c r="AK66" s="321"/>
      <c r="AL66" s="499"/>
      <c r="AM66" s="498"/>
      <c r="AN66" s="321"/>
      <c r="AO66" s="471"/>
      <c r="AP66" s="472"/>
      <c r="AQ66" s="321"/>
      <c r="AR66" s="471"/>
      <c r="AS66" s="472"/>
      <c r="AT66" s="500"/>
      <c r="AU66" s="478"/>
      <c r="AV66" s="478"/>
      <c r="AW66" s="501"/>
    </row>
    <row r="67" spans="1:49" s="479" customFormat="1" ht="20.100000000000001" customHeight="1" x14ac:dyDescent="0.3">
      <c r="A67" s="475"/>
      <c r="B67" s="499"/>
      <c r="C67" s="498"/>
      <c r="D67" s="321"/>
      <c r="E67" s="499"/>
      <c r="F67" s="498"/>
      <c r="G67" s="321"/>
      <c r="H67" s="499"/>
      <c r="I67" s="498"/>
      <c r="J67" s="321"/>
      <c r="K67" s="499"/>
      <c r="L67" s="498"/>
      <c r="M67" s="472"/>
      <c r="N67" s="499"/>
      <c r="O67" s="498"/>
      <c r="P67" s="321"/>
      <c r="Q67" s="499"/>
      <c r="R67" s="498"/>
      <c r="S67" s="321"/>
      <c r="T67" s="499"/>
      <c r="U67" s="498"/>
      <c r="V67" s="321"/>
      <c r="W67" s="499"/>
      <c r="X67" s="498"/>
      <c r="Y67" s="321"/>
      <c r="Z67" s="499"/>
      <c r="AA67" s="498"/>
      <c r="AB67" s="321"/>
      <c r="AC67" s="499"/>
      <c r="AD67" s="498"/>
      <c r="AE67" s="321"/>
      <c r="AF67" s="499"/>
      <c r="AG67" s="498"/>
      <c r="AH67" s="321"/>
      <c r="AI67" s="499"/>
      <c r="AJ67" s="498"/>
      <c r="AK67" s="321"/>
      <c r="AL67" s="499"/>
      <c r="AM67" s="498"/>
      <c r="AN67" s="321"/>
      <c r="AO67" s="471"/>
      <c r="AP67" s="472"/>
      <c r="AQ67" s="321"/>
      <c r="AR67" s="471"/>
      <c r="AS67" s="472"/>
      <c r="AT67" s="500"/>
      <c r="AU67" s="478"/>
      <c r="AV67" s="478"/>
      <c r="AW67" s="501"/>
    </row>
    <row r="68" spans="1:49" s="479" customFormat="1" ht="20.100000000000001" customHeight="1" x14ac:dyDescent="0.3">
      <c r="A68" s="492" t="s">
        <v>232</v>
      </c>
      <c r="B68" s="499">
        <v>141.16</v>
      </c>
      <c r="C68" s="498">
        <v>141.16</v>
      </c>
      <c r="D68" s="321">
        <f>IF(B68=0, "    ---- ", IF(ABS(ROUND(100/B68*C68-100,1))&lt;999,ROUND(100/B68*C68-100,1),IF(ROUND(100/B68*C68-100,1)&gt;999,999,-999)))</f>
        <v>0</v>
      </c>
      <c r="E68" s="499">
        <v>7765.924</v>
      </c>
      <c r="F68" s="498">
        <v>7765.924</v>
      </c>
      <c r="G68" s="321">
        <f t="shared" si="16"/>
        <v>0</v>
      </c>
      <c r="H68" s="499">
        <v>175</v>
      </c>
      <c r="I68" s="498">
        <v>175</v>
      </c>
      <c r="J68" s="321">
        <f>IF(H68=0, "    ---- ", IF(ABS(ROUND(100/H68*I68-100,1))&lt;999,ROUND(100/H68*I68-100,1),IF(ROUND(100/H68*I68-100,1)&gt;999,999,-999)))</f>
        <v>0</v>
      </c>
      <c r="K68" s="499">
        <v>119.67400000000001</v>
      </c>
      <c r="L68" s="498">
        <v>119.74</v>
      </c>
      <c r="M68" s="472">
        <f>IF(K68=0, "    ---- ", IF(ABS(ROUND(100/K68*L68-100,1))&lt;999,ROUND(100/K68*L68-100,1),IF(ROUND(100/K68*L68-100,1)&gt;999,999,-999)))</f>
        <v>0.1</v>
      </c>
      <c r="N68" s="499">
        <v>5</v>
      </c>
      <c r="O68" s="498">
        <v>5</v>
      </c>
      <c r="P68" s="321">
        <f>IF(N68=0, "    ---- ", IF(ABS(ROUND(100/N68*O68-100,1))&lt;999,ROUND(100/N68*O68-100,1),IF(ROUND(100/N68*O68-100,1)&gt;999,999,-999)))</f>
        <v>0</v>
      </c>
      <c r="Q68" s="499">
        <v>10424.729594</v>
      </c>
      <c r="R68" s="498">
        <v>11762.581077999999</v>
      </c>
      <c r="S68" s="321">
        <f t="shared" ref="S68:S79" si="34">IF(Q68=0, "    ---- ", IF(ABS(ROUND(100/Q68*R68-100,1))&lt;999,ROUND(100/Q68*R68-100,1),IF(ROUND(100/Q68*R68-100,1)&gt;999,999,-999)))</f>
        <v>12.8</v>
      </c>
      <c r="T68" s="499">
        <v>476.3</v>
      </c>
      <c r="U68" s="498">
        <v>501.3</v>
      </c>
      <c r="V68" s="321">
        <f>IF(T68=0, "    ---- ", IF(ABS(ROUND(100/T68*U68-100,1))&lt;999,ROUND(100/T68*U68-100,1),IF(ROUND(100/T68*U68-100,1)&gt;999,999,-999)))</f>
        <v>5.2</v>
      </c>
      <c r="W68" s="499">
        <v>1127</v>
      </c>
      <c r="X68" s="498">
        <v>1126.76</v>
      </c>
      <c r="Y68" s="321">
        <f t="shared" si="17"/>
        <v>0</v>
      </c>
      <c r="Z68" s="499">
        <v>1430</v>
      </c>
      <c r="AA68" s="498">
        <v>1430</v>
      </c>
      <c r="AB68" s="321">
        <f>IF(Z68=0, "    ---- ", IF(ABS(ROUND(100/Z68*AA68-100,1))&lt;999,ROUND(100/Z68*AA68-100,1),IF(ROUND(100/Z68*AA68-100,1)&gt;999,999,-999)))</f>
        <v>0</v>
      </c>
      <c r="AC68" s="499">
        <v>49</v>
      </c>
      <c r="AD68" s="498">
        <v>49</v>
      </c>
      <c r="AE68" s="321">
        <f>IF(AC68=0, "    ---- ", IF(ABS(ROUND(100/AC68*AD68-100,1))&lt;999,ROUND(100/AC68*AD68-100,1),IF(ROUND(100/AC68*AD68-100,1)&gt;999,999,-999)))</f>
        <v>0</v>
      </c>
      <c r="AF68" s="499">
        <v>419.73989618000002</v>
      </c>
      <c r="AG68" s="498"/>
      <c r="AH68" s="321"/>
      <c r="AI68" s="499">
        <v>2072.7759999999998</v>
      </c>
      <c r="AJ68" s="498">
        <v>2491.1880000000001</v>
      </c>
      <c r="AK68" s="321">
        <f t="shared" si="18"/>
        <v>20.2</v>
      </c>
      <c r="AL68" s="499">
        <v>13251</v>
      </c>
      <c r="AM68" s="498">
        <v>13251</v>
      </c>
      <c r="AN68" s="321">
        <f t="shared" si="24"/>
        <v>0</v>
      </c>
      <c r="AO68" s="471">
        <f t="shared" ref="AO68:AP71" si="35">B68+E68+H68+K68+Q68+T68+W68+Z68+AF68+AI68+AL68</f>
        <v>37403.303490179998</v>
      </c>
      <c r="AP68" s="472">
        <f t="shared" si="35"/>
        <v>38764.653077999996</v>
      </c>
      <c r="AQ68" s="321">
        <f t="shared" si="20"/>
        <v>3.6</v>
      </c>
      <c r="AR68" s="471">
        <f t="shared" si="21"/>
        <v>37457.303490179998</v>
      </c>
      <c r="AS68" s="472">
        <f t="shared" si="21"/>
        <v>38818.653077999996</v>
      </c>
      <c r="AT68" s="500">
        <f t="shared" si="22"/>
        <v>3.6</v>
      </c>
      <c r="AU68" s="478"/>
      <c r="AV68" s="478"/>
      <c r="AW68" s="501"/>
    </row>
    <row r="69" spans="1:49" s="479" customFormat="1" ht="20.100000000000001" customHeight="1" x14ac:dyDescent="0.3">
      <c r="A69" s="492" t="s">
        <v>233</v>
      </c>
      <c r="B69" s="499">
        <v>153.05000000000001</v>
      </c>
      <c r="C69" s="498">
        <v>237.33199999999999</v>
      </c>
      <c r="D69" s="321">
        <f>IF(B69=0, "    ---- ", IF(ABS(ROUND(100/B69*C69-100,1))&lt;999,ROUND(100/B69*C69-100,1),IF(ROUND(100/B69*C69-100,1)&gt;999,999,-999)))</f>
        <v>55.1</v>
      </c>
      <c r="E69" s="499">
        <v>13295.078</v>
      </c>
      <c r="F69" s="498">
        <v>15196.963</v>
      </c>
      <c r="G69" s="321">
        <f t="shared" si="16"/>
        <v>14.3</v>
      </c>
      <c r="H69" s="499">
        <v>71.001000000000005</v>
      </c>
      <c r="I69" s="498">
        <v>113.807</v>
      </c>
      <c r="J69" s="321">
        <f>IF(H69=0, "    ---- ", IF(ABS(ROUND(100/H69*I69-100,1))&lt;999,ROUND(100/H69*I69-100,1),IF(ROUND(100/H69*I69-100,1)&gt;999,999,-999)))</f>
        <v>60.3</v>
      </c>
      <c r="K69" s="499">
        <v>469.95400000000001</v>
      </c>
      <c r="L69" s="498">
        <v>557.02599999999995</v>
      </c>
      <c r="M69" s="472">
        <f>IF(K69=0, "    ---- ", IF(ABS(ROUND(100/K69*L69-100,1))&lt;999,ROUND(100/K69*L69-100,1),IF(ROUND(100/K69*L69-100,1)&gt;999,999,-999)))</f>
        <v>18.5</v>
      </c>
      <c r="N69" s="499">
        <v>43</v>
      </c>
      <c r="O69" s="498">
        <v>57</v>
      </c>
      <c r="P69" s="321">
        <f>IF(N69=0, "    ---- ", IF(ABS(ROUND(100/N69*O69-100,1))&lt;999,ROUND(100/N69*O69-100,1),IF(ROUND(100/N69*O69-100,1)&gt;999,999,-999)))</f>
        <v>32.6</v>
      </c>
      <c r="Q69" s="499">
        <v>13516.264440700001</v>
      </c>
      <c r="R69" s="498">
        <v>16458.293327610001</v>
      </c>
      <c r="S69" s="321">
        <f t="shared" si="34"/>
        <v>21.8</v>
      </c>
      <c r="T69" s="499">
        <v>-171</v>
      </c>
      <c r="U69" s="498">
        <v>-204.8</v>
      </c>
      <c r="V69" s="321">
        <f>IF(T69=0, "    ---- ", IF(ABS(ROUND(100/T69*U69-100,1))&lt;999,ROUND(100/T69*U69-100,1),IF(ROUND(100/T69*U69-100,1)&gt;999,999,-999)))</f>
        <v>19.8</v>
      </c>
      <c r="W69" s="499">
        <v>4530</v>
      </c>
      <c r="X69" s="498">
        <v>5559.04</v>
      </c>
      <c r="Y69" s="321">
        <f t="shared" si="17"/>
        <v>22.7</v>
      </c>
      <c r="Z69" s="499">
        <v>4785</v>
      </c>
      <c r="AA69" s="498">
        <v>5886</v>
      </c>
      <c r="AB69" s="321">
        <f>IF(Z69=0, "    ---- ", IF(ABS(ROUND(100/Z69*AA69-100,1))&lt;999,ROUND(100/Z69*AA69-100,1),IF(ROUND(100/Z69*AA69-100,1)&gt;999,999,-999)))</f>
        <v>23</v>
      </c>
      <c r="AC69" s="499">
        <v>-28</v>
      </c>
      <c r="AD69" s="498">
        <v>-18</v>
      </c>
      <c r="AE69" s="321">
        <f>IF(AC69=0, "    ---- ", IF(ABS(ROUND(100/AC69*AD69-100,1))&lt;999,ROUND(100/AC69*AD69-100,1),IF(ROUND(100/AC69*AD69-100,1)&gt;999,999,-999)))</f>
        <v>-35.700000000000003</v>
      </c>
      <c r="AF69" s="499">
        <v>-10.293862769999999</v>
      </c>
      <c r="AG69" s="498"/>
      <c r="AH69" s="321"/>
      <c r="AI69" s="499">
        <v>1627.1690000000001</v>
      </c>
      <c r="AJ69" s="498">
        <v>1216.752</v>
      </c>
      <c r="AK69" s="321">
        <f t="shared" si="18"/>
        <v>-25.2</v>
      </c>
      <c r="AL69" s="499">
        <v>10199</v>
      </c>
      <c r="AM69" s="498">
        <v>11467.5</v>
      </c>
      <c r="AN69" s="321">
        <f t="shared" si="24"/>
        <v>12.4</v>
      </c>
      <c r="AO69" s="471">
        <f t="shared" si="35"/>
        <v>48465.222577930006</v>
      </c>
      <c r="AP69" s="472">
        <f t="shared" si="35"/>
        <v>56487.913327610004</v>
      </c>
      <c r="AQ69" s="321">
        <f t="shared" si="20"/>
        <v>16.600000000000001</v>
      </c>
      <c r="AR69" s="471">
        <f t="shared" si="21"/>
        <v>48480.222577930006</v>
      </c>
      <c r="AS69" s="472">
        <f>C69+F69+I69+L69+O69+R69+U69+X69+AA69+AD69+AG69+AJ69+AM69</f>
        <v>56526.913327610004</v>
      </c>
      <c r="AT69" s="500">
        <f t="shared" si="22"/>
        <v>16.600000000000001</v>
      </c>
      <c r="AU69" s="478"/>
      <c r="AV69" s="478"/>
      <c r="AW69" s="501"/>
    </row>
    <row r="70" spans="1:49" s="479" customFormat="1" ht="20.100000000000001" customHeight="1" x14ac:dyDescent="0.3">
      <c r="A70" s="492" t="s">
        <v>234</v>
      </c>
      <c r="B70" s="499">
        <v>3.4529999999999998</v>
      </c>
      <c r="C70" s="498">
        <v>3.4529999999999998</v>
      </c>
      <c r="D70" s="321">
        <f>IF(B70=0, "    ---- ", IF(ABS(ROUND(100/B70*C70-100,1))&lt;999,ROUND(100/B70*C70-100,1),IF(ROUND(100/B70*C70-100,1)&gt;999,999,-999)))</f>
        <v>0</v>
      </c>
      <c r="E70" s="499">
        <v>319.24599999999998</v>
      </c>
      <c r="F70" s="498">
        <v>406.78399999999999</v>
      </c>
      <c r="G70" s="321">
        <f>IF(E70=0, "    ---- ", IF(ABS(ROUND(100/E70*F70-100,1))&lt;999,ROUND(100/E70*F70-100,1),IF(ROUND(100/E70*F70-100,1)&gt;999,999,-999)))</f>
        <v>27.4</v>
      </c>
      <c r="H70" s="499">
        <v>35.170999999999999</v>
      </c>
      <c r="I70" s="498">
        <v>45.195</v>
      </c>
      <c r="J70" s="489">
        <f t="shared" ref="J70" si="36">IF(H70=0, "    ---- ", IF(ABS(ROUND(100/H70*I70-100,1))&lt;999,ROUND(100/H70*I70-100,1),IF(ROUND(100/H70*I70-100,1)&gt;999,999,-999)))</f>
        <v>28.5</v>
      </c>
      <c r="K70" s="499"/>
      <c r="L70" s="498"/>
      <c r="M70" s="321"/>
      <c r="N70" s="499"/>
      <c r="O70" s="498"/>
      <c r="P70" s="321"/>
      <c r="Q70" s="499">
        <v>3363.8576670000002</v>
      </c>
      <c r="R70" s="498">
        <v>3906.802733</v>
      </c>
      <c r="S70" s="321">
        <f t="shared" si="34"/>
        <v>16.100000000000001</v>
      </c>
      <c r="T70" s="499">
        <v>4</v>
      </c>
      <c r="U70" s="498">
        <v>0</v>
      </c>
      <c r="V70" s="321">
        <f>IF(T70=0, "    ---- ", IF(ABS(ROUND(100/T70*U70-100,1))&lt;999,ROUND(100/T70*U70-100,1),IF(ROUND(100/T70*U70-100,1)&gt;999,999,-999)))</f>
        <v>-100</v>
      </c>
      <c r="W70" s="499">
        <v>128</v>
      </c>
      <c r="X70" s="498">
        <v>94.86</v>
      </c>
      <c r="Y70" s="321">
        <f t="shared" si="17"/>
        <v>-25.9</v>
      </c>
      <c r="Z70" s="499"/>
      <c r="AA70" s="498"/>
      <c r="AB70" s="321"/>
      <c r="AC70" s="499"/>
      <c r="AD70" s="498"/>
      <c r="AE70" s="321"/>
      <c r="AF70" s="499"/>
      <c r="AG70" s="498"/>
      <c r="AH70" s="321"/>
      <c r="AI70" s="499">
        <v>58.212000000000003</v>
      </c>
      <c r="AJ70" s="498">
        <v>26.981000000000002</v>
      </c>
      <c r="AK70" s="321">
        <f>IF(AI70=0, "    ---- ", IF(ABS(ROUND(100/AI70*AJ70-100,1))&lt;999,ROUND(100/AI70*AJ70-100,1),IF(ROUND(100/AI70*AJ70-100,1)&gt;999,999,-999)))</f>
        <v>-53.7</v>
      </c>
      <c r="AL70" s="499">
        <v>137</v>
      </c>
      <c r="AM70" s="498">
        <v>139</v>
      </c>
      <c r="AN70" s="321">
        <f t="shared" si="24"/>
        <v>1.5</v>
      </c>
      <c r="AO70" s="471">
        <f t="shared" si="35"/>
        <v>4048.9396670000001</v>
      </c>
      <c r="AP70" s="472">
        <f t="shared" si="35"/>
        <v>4623.0757329999997</v>
      </c>
      <c r="AQ70" s="321">
        <f t="shared" si="20"/>
        <v>14.2</v>
      </c>
      <c r="AR70" s="471">
        <f t="shared" si="21"/>
        <v>4048.9396670000001</v>
      </c>
      <c r="AS70" s="472">
        <f t="shared" si="21"/>
        <v>4623.0757329999997</v>
      </c>
      <c r="AT70" s="500">
        <f t="shared" si="22"/>
        <v>14.2</v>
      </c>
      <c r="AU70" s="478"/>
      <c r="AV70" s="478"/>
      <c r="AW70" s="501"/>
    </row>
    <row r="71" spans="1:49" s="479" customFormat="1" ht="20.100000000000001" customHeight="1" x14ac:dyDescent="0.3">
      <c r="A71" s="492" t="s">
        <v>235</v>
      </c>
      <c r="B71" s="499"/>
      <c r="C71" s="498"/>
      <c r="D71" s="321"/>
      <c r="E71" s="499">
        <v>5500</v>
      </c>
      <c r="F71" s="498">
        <v>5500</v>
      </c>
      <c r="G71" s="321">
        <f t="shared" si="16"/>
        <v>0</v>
      </c>
      <c r="H71" s="499"/>
      <c r="I71" s="498"/>
      <c r="J71" s="321"/>
      <c r="K71" s="499"/>
      <c r="L71" s="498">
        <v>299.48500000000001</v>
      </c>
      <c r="M71" s="472" t="str">
        <f>IF(K71=0, "    ---- ", IF(ABS(ROUND(100/K71*L71-100,1))&lt;999,ROUND(100/K71*L71-100,1),IF(ROUND(100/K71*L71-100,1)&gt;999,999,-999)))</f>
        <v xml:space="preserve">    ---- </v>
      </c>
      <c r="N71" s="499"/>
      <c r="O71" s="498"/>
      <c r="P71" s="321"/>
      <c r="Q71" s="499">
        <v>11135.088320299999</v>
      </c>
      <c r="R71" s="498">
        <v>8062.2856755699995</v>
      </c>
      <c r="S71" s="321">
        <f t="shared" si="34"/>
        <v>-27.6</v>
      </c>
      <c r="T71" s="499"/>
      <c r="U71" s="498"/>
      <c r="V71" s="321"/>
      <c r="W71" s="499">
        <v>2830</v>
      </c>
      <c r="X71" s="498">
        <v>2830</v>
      </c>
      <c r="Y71" s="321">
        <f t="shared" si="17"/>
        <v>0</v>
      </c>
      <c r="Z71" s="499">
        <v>1240</v>
      </c>
      <c r="AA71" s="498">
        <v>1240</v>
      </c>
      <c r="AB71" s="321">
        <f>IF(Z71=0, "    ---- ", IF(ABS(ROUND(100/Z71*AA71-100,1))&lt;999,ROUND(100/Z71*AA71-100,1),IF(ROUND(100/Z71*AA71-100,1)&gt;999,999,-999)))</f>
        <v>0</v>
      </c>
      <c r="AC71" s="499"/>
      <c r="AD71" s="498"/>
      <c r="AE71" s="321"/>
      <c r="AF71" s="499"/>
      <c r="AG71" s="498"/>
      <c r="AH71" s="321"/>
      <c r="AI71" s="499">
        <v>200</v>
      </c>
      <c r="AJ71" s="498">
        <v>1000</v>
      </c>
      <c r="AK71" s="321">
        <f t="shared" si="18"/>
        <v>400</v>
      </c>
      <c r="AL71" s="499">
        <v>6807</v>
      </c>
      <c r="AM71" s="498">
        <v>7230.5</v>
      </c>
      <c r="AN71" s="321">
        <f t="shared" si="24"/>
        <v>6.2</v>
      </c>
      <c r="AO71" s="471">
        <f t="shared" si="35"/>
        <v>27712.088320299998</v>
      </c>
      <c r="AP71" s="472">
        <f t="shared" si="35"/>
        <v>26162.270675569998</v>
      </c>
      <c r="AQ71" s="321">
        <f t="shared" si="20"/>
        <v>-5.6</v>
      </c>
      <c r="AR71" s="471">
        <f t="shared" si="21"/>
        <v>27712.088320299998</v>
      </c>
      <c r="AS71" s="472">
        <f t="shared" si="21"/>
        <v>26162.270675569998</v>
      </c>
      <c r="AT71" s="500">
        <f t="shared" si="22"/>
        <v>-5.6</v>
      </c>
      <c r="AU71" s="478"/>
      <c r="AW71" s="501"/>
    </row>
    <row r="72" spans="1:49" s="479" customFormat="1" ht="20.100000000000001" customHeight="1" x14ac:dyDescent="0.3">
      <c r="A72" s="492" t="s">
        <v>236</v>
      </c>
      <c r="B72" s="499"/>
      <c r="C72" s="498"/>
      <c r="D72" s="321"/>
      <c r="E72" s="499"/>
      <c r="F72" s="498"/>
      <c r="G72" s="321"/>
      <c r="H72" s="499"/>
      <c r="I72" s="498"/>
      <c r="J72" s="321"/>
      <c r="K72" s="499"/>
      <c r="L72" s="498"/>
      <c r="M72" s="472"/>
      <c r="N72" s="499"/>
      <c r="O72" s="498"/>
      <c r="P72" s="321"/>
      <c r="Q72" s="499"/>
      <c r="R72" s="498"/>
      <c r="S72" s="321"/>
      <c r="T72" s="499"/>
      <c r="U72" s="498"/>
      <c r="V72" s="321"/>
      <c r="W72" s="499"/>
      <c r="X72" s="498"/>
      <c r="Y72" s="321"/>
      <c r="Z72" s="499"/>
      <c r="AA72" s="498"/>
      <c r="AB72" s="321"/>
      <c r="AC72" s="499"/>
      <c r="AD72" s="498"/>
      <c r="AE72" s="321"/>
      <c r="AF72" s="499"/>
      <c r="AG72" s="498"/>
      <c r="AH72" s="321"/>
      <c r="AI72" s="499"/>
      <c r="AJ72" s="498"/>
      <c r="AK72" s="321"/>
      <c r="AL72" s="499"/>
      <c r="AM72" s="498"/>
      <c r="AN72" s="321"/>
      <c r="AO72" s="471"/>
      <c r="AP72" s="472"/>
      <c r="AQ72" s="321"/>
      <c r="AR72" s="471"/>
      <c r="AS72" s="472"/>
      <c r="AT72" s="500"/>
      <c r="AU72" s="478"/>
      <c r="AV72" s="478"/>
      <c r="AW72" s="501"/>
    </row>
    <row r="73" spans="1:49" s="479" customFormat="1" ht="20.100000000000001" customHeight="1" x14ac:dyDescent="0.3">
      <c r="A73" s="492" t="s">
        <v>237</v>
      </c>
      <c r="B73" s="499">
        <v>812.05799999999999</v>
      </c>
      <c r="C73" s="498">
        <v>867.28300000000002</v>
      </c>
      <c r="D73" s="321">
        <f t="shared" ref="D73:D77" si="37">IF(B73=0, "    ---- ", IF(ABS(ROUND(100/B73*C73-100,1))&lt;999,ROUND(100/B73*C73-100,1),IF(ROUND(100/B73*C73-100,1)&gt;999,999,-999)))</f>
        <v>6.8</v>
      </c>
      <c r="E73" s="499">
        <v>199805.36900000001</v>
      </c>
      <c r="F73" s="498">
        <v>198366.799</v>
      </c>
      <c r="G73" s="321">
        <f t="shared" si="16"/>
        <v>-0.7</v>
      </c>
      <c r="H73" s="499">
        <v>996.58400000000006</v>
      </c>
      <c r="I73" s="498">
        <v>1125.761</v>
      </c>
      <c r="J73" s="321">
        <f>IF(H73=0, "    ---- ", IF(ABS(ROUND(100/H73*I73-100,1))&lt;999,ROUND(100/H73*I73-100,1),IF(ROUND(100/H73*I73-100,1)&gt;999,999,-999)))</f>
        <v>13</v>
      </c>
      <c r="K73" s="499">
        <v>4855.1930000000002</v>
      </c>
      <c r="L73" s="498">
        <v>5374.19</v>
      </c>
      <c r="M73" s="472">
        <f>IF(K73=0, "    ---- ", IF(ABS(ROUND(100/K73*L73-100,1))&lt;999,ROUND(100/K73*L73-100,1),IF(ROUND(100/K73*L73-100,1)&gt;999,999,-999)))</f>
        <v>10.7</v>
      </c>
      <c r="N73" s="499">
        <v>87</v>
      </c>
      <c r="O73" s="498">
        <v>75</v>
      </c>
      <c r="P73" s="321">
        <f>IF(N73=0, "    ---- ", IF(ABS(ROUND(100/N73*O73-100,1))&lt;999,ROUND(100/N73*O73-100,1),IF(ROUND(100/N73*O73-100,1)&gt;999,999,-999)))</f>
        <v>-13.8</v>
      </c>
      <c r="Q73" s="499">
        <v>358669.79797144997</v>
      </c>
      <c r="R73" s="498">
        <v>384508.35418662999</v>
      </c>
      <c r="S73" s="321">
        <f t="shared" si="34"/>
        <v>7.2</v>
      </c>
      <c r="T73" s="499">
        <v>1376.7</v>
      </c>
      <c r="U73" s="498">
        <v>1459.1</v>
      </c>
      <c r="V73" s="321">
        <f>IF(T73=0, "    ---- ", IF(ABS(ROUND(100/T73*U73-100,1))&lt;999,ROUND(100/T73*U73-100,1),IF(ROUND(100/T73*U73-100,1)&gt;999,999,-999)))</f>
        <v>6</v>
      </c>
      <c r="W73" s="499">
        <v>45066</v>
      </c>
      <c r="X73" s="498">
        <v>45370.45</v>
      </c>
      <c r="Y73" s="321">
        <f t="shared" si="17"/>
        <v>0.7</v>
      </c>
      <c r="Z73" s="499">
        <v>55872</v>
      </c>
      <c r="AA73" s="498">
        <v>58328</v>
      </c>
      <c r="AB73" s="321">
        <f>IF(Z73=0, "    ---- ", IF(ABS(ROUND(100/Z73*AA73-100,1))&lt;999,ROUND(100/Z73*AA73-100,1),IF(ROUND(100/Z73*AA73-100,1)&gt;999,999,-999)))</f>
        <v>4.4000000000000004</v>
      </c>
      <c r="AC73" s="499"/>
      <c r="AD73" s="498"/>
      <c r="AE73" s="321"/>
      <c r="AF73" s="499">
        <v>8153.5040762499993</v>
      </c>
      <c r="AG73" s="498"/>
      <c r="AH73" s="321"/>
      <c r="AI73" s="499">
        <v>17766.119000000002</v>
      </c>
      <c r="AJ73" s="498">
        <v>18738.255000000001</v>
      </c>
      <c r="AK73" s="321">
        <f t="shared" si="18"/>
        <v>5.5</v>
      </c>
      <c r="AL73" s="499">
        <v>166862</v>
      </c>
      <c r="AM73" s="498">
        <v>169513.5</v>
      </c>
      <c r="AN73" s="321">
        <f t="shared" si="24"/>
        <v>1.6</v>
      </c>
      <c r="AO73" s="471">
        <f t="shared" ref="AO73:AP79" si="38">B73+E73+H73+K73+Q73+T73+W73+Z73+AF73+AI73+AL73</f>
        <v>860235.32504769985</v>
      </c>
      <c r="AP73" s="472">
        <f t="shared" si="38"/>
        <v>883651.69218662987</v>
      </c>
      <c r="AQ73" s="321">
        <f t="shared" si="20"/>
        <v>2.7</v>
      </c>
      <c r="AR73" s="471">
        <f t="shared" si="21"/>
        <v>860322.32504769985</v>
      </c>
      <c r="AS73" s="472">
        <f t="shared" si="21"/>
        <v>883726.69218662987</v>
      </c>
      <c r="AT73" s="500">
        <f t="shared" si="22"/>
        <v>2.7</v>
      </c>
      <c r="AU73" s="478"/>
      <c r="AV73" s="478"/>
      <c r="AW73" s="501"/>
    </row>
    <row r="74" spans="1:49" s="479" customFormat="1" ht="20.100000000000001" customHeight="1" x14ac:dyDescent="0.3">
      <c r="A74" s="492" t="s">
        <v>238</v>
      </c>
      <c r="B74" s="499">
        <v>14.324999999999999</v>
      </c>
      <c r="C74" s="498">
        <v>14.602</v>
      </c>
      <c r="D74" s="321">
        <f t="shared" si="37"/>
        <v>1.9</v>
      </c>
      <c r="E74" s="499">
        <v>6009.9939999999997</v>
      </c>
      <c r="F74" s="498">
        <v>6711.2939999999999</v>
      </c>
      <c r="G74" s="321">
        <f t="shared" si="16"/>
        <v>11.7</v>
      </c>
      <c r="H74" s="499">
        <v>0.24</v>
      </c>
      <c r="I74" s="498">
        <v>1.587</v>
      </c>
      <c r="J74" s="321">
        <f>IF(H74=0, "    ---- ", IF(ABS(ROUND(100/H74*I74-100,1))&lt;999,ROUND(100/H74*I74-100,1),IF(ROUND(100/H74*I74-100,1)&gt;999,999,-999)))</f>
        <v>561.29999999999995</v>
      </c>
      <c r="K74" s="499">
        <v>143.27699999999999</v>
      </c>
      <c r="L74" s="498">
        <v>165.018</v>
      </c>
      <c r="M74" s="472">
        <f>IF(K74=0, "    ---- ", IF(ABS(ROUND(100/K74*L74-100,1))&lt;999,ROUND(100/K74*L74-100,1),IF(ROUND(100/K74*L74-100,1)&gt;999,999,-999)))</f>
        <v>15.2</v>
      </c>
      <c r="N74" s="499"/>
      <c r="O74" s="498"/>
      <c r="P74" s="321"/>
      <c r="Q74" s="499">
        <v>20170.366994</v>
      </c>
      <c r="R74" s="498">
        <v>24290.086764</v>
      </c>
      <c r="S74" s="321">
        <f t="shared" si="34"/>
        <v>20.399999999999999</v>
      </c>
      <c r="T74" s="499">
        <v>38</v>
      </c>
      <c r="U74" s="498">
        <v>47.4</v>
      </c>
      <c r="V74" s="321">
        <f>IF(T74=0, "    ---- ", IF(ABS(ROUND(100/T74*U74-100,1))&lt;999,ROUND(100/T74*U74-100,1),IF(ROUND(100/T74*U74-100,1)&gt;999,999,-999)))</f>
        <v>24.7</v>
      </c>
      <c r="W74" s="499">
        <v>1180.2190000000001</v>
      </c>
      <c r="X74" s="498">
        <v>1335.33</v>
      </c>
      <c r="Y74" s="321">
        <f t="shared" si="17"/>
        <v>13.1</v>
      </c>
      <c r="Z74" s="499">
        <v>2093</v>
      </c>
      <c r="AA74" s="498">
        <v>4068</v>
      </c>
      <c r="AB74" s="321">
        <f>IF(Z74=0, "    ---- ", IF(ABS(ROUND(100/Z74*AA74-100,1))&lt;999,ROUND(100/Z74*AA74-100,1),IF(ROUND(100/Z74*AA74-100,1)&gt;999,999,-999)))</f>
        <v>94.4</v>
      </c>
      <c r="AC74" s="499"/>
      <c r="AD74" s="498"/>
      <c r="AE74" s="321"/>
      <c r="AF74" s="499">
        <v>129.30247839</v>
      </c>
      <c r="AG74" s="498"/>
      <c r="AH74" s="321"/>
      <c r="AI74" s="499">
        <v>544.61900000000003</v>
      </c>
      <c r="AJ74" s="498">
        <v>573.16800000000001</v>
      </c>
      <c r="AK74" s="321">
        <f t="shared" si="18"/>
        <v>5.2</v>
      </c>
      <c r="AL74" s="499">
        <v>5090</v>
      </c>
      <c r="AM74" s="498">
        <v>6814.8</v>
      </c>
      <c r="AN74" s="321">
        <f t="shared" si="24"/>
        <v>33.9</v>
      </c>
      <c r="AO74" s="471">
        <f t="shared" si="38"/>
        <v>35413.343472389999</v>
      </c>
      <c r="AP74" s="472">
        <f t="shared" si="38"/>
        <v>44021.285764</v>
      </c>
      <c r="AQ74" s="321">
        <f t="shared" si="20"/>
        <v>24.3</v>
      </c>
      <c r="AR74" s="471">
        <f t="shared" si="21"/>
        <v>35413.343472389999</v>
      </c>
      <c r="AS74" s="472">
        <f t="shared" si="21"/>
        <v>44021.285764</v>
      </c>
      <c r="AT74" s="500">
        <f t="shared" si="22"/>
        <v>24.3</v>
      </c>
      <c r="AU74" s="478"/>
      <c r="AV74" s="478"/>
      <c r="AW74" s="501"/>
    </row>
    <row r="75" spans="1:49" s="479" customFormat="1" ht="20.100000000000001" customHeight="1" x14ac:dyDescent="0.3">
      <c r="A75" s="492" t="s">
        <v>239</v>
      </c>
      <c r="B75" s="499">
        <v>24.184000000000001</v>
      </c>
      <c r="C75" s="498">
        <v>34.921999999999997</v>
      </c>
      <c r="D75" s="321">
        <f t="shared" si="37"/>
        <v>44.4</v>
      </c>
      <c r="E75" s="499">
        <v>3193.4459999999999</v>
      </c>
      <c r="F75" s="498">
        <v>3056.8919999999998</v>
      </c>
      <c r="G75" s="321">
        <f t="shared" si="16"/>
        <v>-4.3</v>
      </c>
      <c r="H75" s="499"/>
      <c r="I75" s="498"/>
      <c r="J75" s="321"/>
      <c r="K75" s="499">
        <v>0</v>
      </c>
      <c r="L75" s="498">
        <v>33.268000000000001</v>
      </c>
      <c r="M75" s="472" t="str">
        <f>IF(K75=0, "    ---- ", IF(ABS(ROUND(100/K75*L75-100,1))&lt;999,ROUND(100/K75*L75-100,1),IF(ROUND(100/K75*L75-100,1)&gt;999,999,-999)))</f>
        <v xml:space="preserve">    ---- </v>
      </c>
      <c r="N75" s="499"/>
      <c r="O75" s="498"/>
      <c r="P75" s="321"/>
      <c r="Q75" s="499">
        <v>21177.970114</v>
      </c>
      <c r="R75" s="498">
        <v>33428.640172970001</v>
      </c>
      <c r="S75" s="321">
        <f t="shared" si="34"/>
        <v>57.8</v>
      </c>
      <c r="T75" s="499">
        <v>60.2</v>
      </c>
      <c r="U75" s="498">
        <v>77</v>
      </c>
      <c r="V75" s="321">
        <f>IF(T75=0, "    ---- ", IF(ABS(ROUND(100/T75*U75-100,1))&lt;999,ROUND(100/T75*U75-100,1),IF(ROUND(100/T75*U75-100,1)&gt;999,999,-999)))</f>
        <v>27.9</v>
      </c>
      <c r="W75" s="499">
        <v>1118</v>
      </c>
      <c r="X75" s="498">
        <v>1203.45</v>
      </c>
      <c r="Y75" s="321">
        <f t="shared" si="17"/>
        <v>7.6</v>
      </c>
      <c r="Z75" s="499">
        <v>9660</v>
      </c>
      <c r="AA75" s="498">
        <v>9877</v>
      </c>
      <c r="AB75" s="321">
        <f>IF(Z75=0, "    ---- ", IF(ABS(ROUND(100/Z75*AA75-100,1))&lt;999,ROUND(100/Z75*AA75-100,1),IF(ROUND(100/Z75*AA75-100,1)&gt;999,999,-999)))</f>
        <v>2.2000000000000002</v>
      </c>
      <c r="AC75" s="499"/>
      <c r="AD75" s="498"/>
      <c r="AE75" s="321"/>
      <c r="AF75" s="499">
        <v>268.61533197000006</v>
      </c>
      <c r="AG75" s="498"/>
      <c r="AH75" s="321"/>
      <c r="AI75" s="499">
        <v>1696.7739999999999</v>
      </c>
      <c r="AJ75" s="498">
        <v>2026.4929999999999</v>
      </c>
      <c r="AK75" s="321">
        <f t="shared" si="18"/>
        <v>19.399999999999999</v>
      </c>
      <c r="AL75" s="499">
        <v>4713</v>
      </c>
      <c r="AM75" s="498">
        <v>2321</v>
      </c>
      <c r="AN75" s="321">
        <f t="shared" si="24"/>
        <v>-50.8</v>
      </c>
      <c r="AO75" s="471">
        <f t="shared" si="38"/>
        <v>41912.189445969998</v>
      </c>
      <c r="AP75" s="472">
        <f t="shared" si="38"/>
        <v>52058.665172970002</v>
      </c>
      <c r="AQ75" s="321">
        <f t="shared" si="20"/>
        <v>24.2</v>
      </c>
      <c r="AR75" s="471">
        <f t="shared" si="21"/>
        <v>41912.189445969998</v>
      </c>
      <c r="AS75" s="472">
        <f t="shared" si="21"/>
        <v>52058.665172970002</v>
      </c>
      <c r="AT75" s="500">
        <f t="shared" si="22"/>
        <v>24.2</v>
      </c>
      <c r="AU75" s="478"/>
      <c r="AV75" s="478"/>
      <c r="AW75" s="501"/>
    </row>
    <row r="76" spans="1:49" s="479" customFormat="1" ht="20.100000000000001" customHeight="1" x14ac:dyDescent="0.3">
      <c r="A76" s="492" t="s">
        <v>356</v>
      </c>
      <c r="B76" s="499">
        <v>19.358000000000001</v>
      </c>
      <c r="C76" s="498">
        <v>16.710999999999999</v>
      </c>
      <c r="D76" s="321">
        <f t="shared" si="37"/>
        <v>-13.7</v>
      </c>
      <c r="E76" s="499">
        <v>1425.1579999999999</v>
      </c>
      <c r="F76" s="498">
        <v>1005.5839999999999</v>
      </c>
      <c r="G76" s="321">
        <f t="shared" si="16"/>
        <v>-29.4</v>
      </c>
      <c r="H76" s="499"/>
      <c r="I76" s="498"/>
      <c r="J76" s="321"/>
      <c r="K76" s="499">
        <v>3.6469999999999998</v>
      </c>
      <c r="L76" s="498">
        <v>0.90400000000000003</v>
      </c>
      <c r="M76" s="472">
        <f>IF(K76=0, "    ---- ", IF(ABS(ROUND(100/K76*L76-100,1))&lt;999,ROUND(100/K76*L76-100,1),IF(ROUND(100/K76*L76-100,1)&gt;999,999,-999)))</f>
        <v>-75.2</v>
      </c>
      <c r="N76" s="499"/>
      <c r="O76" s="498"/>
      <c r="P76" s="321"/>
      <c r="Q76" s="499">
        <v>14985.703519999999</v>
      </c>
      <c r="R76" s="498">
        <v>16492.784328000002</v>
      </c>
      <c r="S76" s="321">
        <f t="shared" si="34"/>
        <v>10.1</v>
      </c>
      <c r="T76" s="499">
        <v>10.3</v>
      </c>
      <c r="U76" s="498">
        <v>21.6</v>
      </c>
      <c r="V76" s="321">
        <f>IF(T76=0, "    ---- ", IF(ABS(ROUND(100/T76*U76-100,1))&lt;999,ROUND(100/T76*U76-100,1),IF(ROUND(100/T76*U76-100,1)&gt;999,999,-999)))</f>
        <v>109.7</v>
      </c>
      <c r="W76" s="499">
        <v>669.2</v>
      </c>
      <c r="X76" s="498">
        <v>488.08</v>
      </c>
      <c r="Y76" s="321">
        <f t="shared" si="17"/>
        <v>-27.1</v>
      </c>
      <c r="Z76" s="499">
        <v>2160</v>
      </c>
      <c r="AA76" s="498">
        <v>2141</v>
      </c>
      <c r="AB76" s="321">
        <f t="shared" ref="AB76:AB78" si="39">IF(Z76=0, "    ---- ", IF(ABS(ROUND(100/Z76*AA76-100,1))&lt;999,ROUND(100/Z76*AA76-100,1),IF(ROUND(100/Z76*AA76-100,1)&gt;999,999,-999)))</f>
        <v>-0.9</v>
      </c>
      <c r="AC76" s="499"/>
      <c r="AD76" s="498"/>
      <c r="AE76" s="321"/>
      <c r="AF76" s="499"/>
      <c r="AG76" s="498"/>
      <c r="AH76" s="321"/>
      <c r="AI76" s="499">
        <v>337.39499999999998</v>
      </c>
      <c r="AJ76" s="498">
        <v>339.42</v>
      </c>
      <c r="AK76" s="321">
        <f t="shared" si="18"/>
        <v>0.6</v>
      </c>
      <c r="AL76" s="499">
        <v>2528</v>
      </c>
      <c r="AM76" s="498">
        <v>2550.1999999999998</v>
      </c>
      <c r="AN76" s="321">
        <f t="shared" si="24"/>
        <v>0.9</v>
      </c>
      <c r="AO76" s="471">
        <f t="shared" si="38"/>
        <v>22138.76152</v>
      </c>
      <c r="AP76" s="472">
        <f t="shared" si="38"/>
        <v>23056.283328000001</v>
      </c>
      <c r="AQ76" s="321">
        <f t="shared" si="20"/>
        <v>4.0999999999999996</v>
      </c>
      <c r="AR76" s="471">
        <f t="shared" si="21"/>
        <v>22138.76152</v>
      </c>
      <c r="AS76" s="472">
        <f t="shared" si="21"/>
        <v>23056.283328000001</v>
      </c>
      <c r="AT76" s="500">
        <f t="shared" si="22"/>
        <v>4.0999999999999996</v>
      </c>
      <c r="AU76" s="478"/>
      <c r="AV76" s="478"/>
      <c r="AW76" s="501"/>
    </row>
    <row r="77" spans="1:49" s="479" customFormat="1" ht="20.100000000000001" customHeight="1" x14ac:dyDescent="0.3">
      <c r="A77" s="492" t="s">
        <v>357</v>
      </c>
      <c r="B77" s="499">
        <v>46.05</v>
      </c>
      <c r="C77" s="498">
        <v>49.408000000000001</v>
      </c>
      <c r="D77" s="321">
        <f t="shared" si="37"/>
        <v>7.3</v>
      </c>
      <c r="E77" s="499">
        <v>388.37200000000001</v>
      </c>
      <c r="F77" s="498">
        <v>251.773</v>
      </c>
      <c r="G77" s="321">
        <f t="shared" si="16"/>
        <v>-35.200000000000003</v>
      </c>
      <c r="H77" s="499">
        <v>18.135000000000002</v>
      </c>
      <c r="I77" s="498">
        <v>20.815999999999999</v>
      </c>
      <c r="J77" s="321">
        <f>IF(H77=0, "    ---- ", IF(ABS(ROUND(100/H77*I77-100,1))&lt;999,ROUND(100/H77*I77-100,1),IF(ROUND(100/H77*I77-100,1)&gt;999,999,-999)))</f>
        <v>14.8</v>
      </c>
      <c r="K77" s="499"/>
      <c r="L77" s="498"/>
      <c r="M77" s="472"/>
      <c r="N77" s="499"/>
      <c r="O77" s="498"/>
      <c r="P77" s="321"/>
      <c r="Q77" s="499"/>
      <c r="R77" s="498"/>
      <c r="S77" s="321"/>
      <c r="T77" s="499"/>
      <c r="U77" s="498"/>
      <c r="V77" s="321"/>
      <c r="W77" s="499">
        <v>0</v>
      </c>
      <c r="X77" s="498">
        <v>679.64</v>
      </c>
      <c r="Y77" s="321" t="str">
        <f t="shared" si="17"/>
        <v xml:space="preserve">    ---- </v>
      </c>
      <c r="Z77" s="499">
        <v>485</v>
      </c>
      <c r="AA77" s="498">
        <v>516</v>
      </c>
      <c r="AB77" s="321">
        <f t="shared" si="39"/>
        <v>6.4</v>
      </c>
      <c r="AC77" s="499"/>
      <c r="AD77" s="498"/>
      <c r="AE77" s="321"/>
      <c r="AF77" s="499"/>
      <c r="AG77" s="498"/>
      <c r="AH77" s="321"/>
      <c r="AI77" s="499"/>
      <c r="AJ77" s="498"/>
      <c r="AK77" s="321"/>
      <c r="AL77" s="499">
        <v>685</v>
      </c>
      <c r="AM77" s="498">
        <v>706.9</v>
      </c>
      <c r="AN77" s="321">
        <f t="shared" si="24"/>
        <v>3.2</v>
      </c>
      <c r="AO77" s="471">
        <f t="shared" si="38"/>
        <v>1622.557</v>
      </c>
      <c r="AP77" s="472">
        <f t="shared" si="38"/>
        <v>2224.5369999999998</v>
      </c>
      <c r="AQ77" s="321">
        <f t="shared" si="20"/>
        <v>37.1</v>
      </c>
      <c r="AR77" s="471">
        <f t="shared" si="21"/>
        <v>1622.557</v>
      </c>
      <c r="AS77" s="472">
        <f t="shared" si="21"/>
        <v>2224.5369999999998</v>
      </c>
      <c r="AT77" s="500">
        <f t="shared" si="22"/>
        <v>37.1</v>
      </c>
      <c r="AU77" s="478"/>
      <c r="AV77" s="478"/>
      <c r="AW77" s="501"/>
    </row>
    <row r="78" spans="1:49" s="479" customFormat="1" ht="20.100000000000001" customHeight="1" x14ac:dyDescent="0.3">
      <c r="A78" s="492" t="s">
        <v>240</v>
      </c>
      <c r="B78" s="499"/>
      <c r="C78" s="498"/>
      <c r="D78" s="321"/>
      <c r="E78" s="499"/>
      <c r="F78" s="498"/>
      <c r="G78" s="321"/>
      <c r="H78" s="499"/>
      <c r="I78" s="498"/>
      <c r="J78" s="321"/>
      <c r="K78" s="499">
        <v>17.952999999999999</v>
      </c>
      <c r="L78" s="498">
        <v>3.8940000000000001</v>
      </c>
      <c r="M78" s="472">
        <f>IF(K78=0, "    ---- ", IF(ABS(ROUND(100/K78*L78-100,1))&lt;999,ROUND(100/K78*L78-100,1),IF(ROUND(100/K78*L78-100,1)&gt;999,999,-999)))</f>
        <v>-78.3</v>
      </c>
      <c r="N78" s="499"/>
      <c r="O78" s="498"/>
      <c r="P78" s="321"/>
      <c r="Q78" s="499">
        <v>2047.9664749999999</v>
      </c>
      <c r="R78" s="498">
        <v>133.23850300000001</v>
      </c>
      <c r="S78" s="321">
        <f t="shared" si="34"/>
        <v>-93.5</v>
      </c>
      <c r="T78" s="499">
        <v>3</v>
      </c>
      <c r="U78" s="498">
        <v>0</v>
      </c>
      <c r="V78" s="489">
        <f t="shared" ref="V78" si="40">IF(T78=0, "    ---- ", IF(ABS(ROUND(100/T78*U78-100,1))&lt;999,ROUND(100/T78*U78-100,1),IF(ROUND(100/T78*U78-100,1)&gt;999,999,-999)))</f>
        <v>-100</v>
      </c>
      <c r="W78" s="499"/>
      <c r="X78" s="498"/>
      <c r="Y78" s="321"/>
      <c r="Z78" s="499">
        <v>61</v>
      </c>
      <c r="AA78" s="498">
        <v>1061</v>
      </c>
      <c r="AB78" s="321">
        <f t="shared" si="39"/>
        <v>999</v>
      </c>
      <c r="AC78" s="499"/>
      <c r="AD78" s="498"/>
      <c r="AE78" s="321"/>
      <c r="AF78" s="499"/>
      <c r="AG78" s="498"/>
      <c r="AH78" s="321"/>
      <c r="AI78" s="499">
        <v>-17.514109999999793</v>
      </c>
      <c r="AJ78" s="498">
        <v>58.090078000000204</v>
      </c>
      <c r="AK78" s="321">
        <f>IF(AI78=0, "    ---- ", IF(ABS(ROUND(100/AI78*AJ78-100,1))&lt;999,ROUND(100/AI78*AJ78-100,1),IF(ROUND(100/AI78*AJ78-100,1)&gt;999,999,-999)))</f>
        <v>-431.7</v>
      </c>
      <c r="AL78" s="499">
        <v>964</v>
      </c>
      <c r="AM78" s="498">
        <v>1585.8</v>
      </c>
      <c r="AN78" s="321">
        <f t="shared" si="24"/>
        <v>64.5</v>
      </c>
      <c r="AO78" s="471">
        <f t="shared" si="38"/>
        <v>3076.4053650000005</v>
      </c>
      <c r="AP78" s="472">
        <f t="shared" si="38"/>
        <v>2842.0225810000002</v>
      </c>
      <c r="AQ78" s="321">
        <f t="shared" si="20"/>
        <v>-7.6</v>
      </c>
      <c r="AR78" s="471">
        <f t="shared" si="21"/>
        <v>3076.4053650000005</v>
      </c>
      <c r="AS78" s="472">
        <f t="shared" si="21"/>
        <v>2842.0225810000002</v>
      </c>
      <c r="AT78" s="500">
        <f t="shared" si="22"/>
        <v>-7.6</v>
      </c>
      <c r="AU78" s="478"/>
      <c r="AV78" s="478"/>
      <c r="AW78" s="501"/>
    </row>
    <row r="79" spans="1:49" s="479" customFormat="1" ht="20.100000000000001" customHeight="1" x14ac:dyDescent="0.3">
      <c r="A79" s="494" t="s">
        <v>241</v>
      </c>
      <c r="B79" s="499">
        <v>915.97499999999991</v>
      </c>
      <c r="C79" s="498">
        <v>982.92600000000004</v>
      </c>
      <c r="D79" s="321">
        <f>IF(B79=0, "    ---- ", IF(ABS(ROUND(100/B79*C79-100,1))&lt;999,ROUND(100/B79*C79-100,1),IF(ROUND(100/B79*C79-100,1)&gt;999,999,-999)))</f>
        <v>7.3</v>
      </c>
      <c r="E79" s="499">
        <v>210822.33900000001</v>
      </c>
      <c r="F79" s="498">
        <v>209392.34199999998</v>
      </c>
      <c r="G79" s="321">
        <f t="shared" si="16"/>
        <v>-0.7</v>
      </c>
      <c r="H79" s="499">
        <v>1014.9590000000001</v>
      </c>
      <c r="I79" s="498">
        <v>1148.164</v>
      </c>
      <c r="J79" s="321">
        <f>IF(H79=0, "    ---- ", IF(ABS(ROUND(100/H79*I79-100,1))&lt;999,ROUND(100/H79*I79-100,1),IF(ROUND(100/H79*I79-100,1)&gt;999,999,-999)))</f>
        <v>13.1</v>
      </c>
      <c r="K79" s="499">
        <v>5020.0700000000006</v>
      </c>
      <c r="L79" s="498">
        <v>5577.2740000000003</v>
      </c>
      <c r="M79" s="472">
        <f>IF(K79=0, "    ---- ", IF(ABS(ROUND(100/K79*L79-100,1))&lt;999,ROUND(100/K79*L79-100,1),IF(ROUND(100/K79*L79-100,1)&gt;999,999,-999)))</f>
        <v>11.1</v>
      </c>
      <c r="N79" s="499">
        <v>87</v>
      </c>
      <c r="O79" s="498">
        <v>75</v>
      </c>
      <c r="P79" s="321">
        <f>IF(N79=0, "    ---- ", IF(ABS(ROUND(100/N79*O79-100,1))&lt;999,ROUND(100/N79*O79-100,1),IF(ROUND(100/N79*O79-100,1)&gt;999,999,-999)))</f>
        <v>-13.8</v>
      </c>
      <c r="Q79" s="499">
        <v>417051.80507445004</v>
      </c>
      <c r="R79" s="498">
        <v>458853.1039546</v>
      </c>
      <c r="S79" s="321">
        <f t="shared" si="34"/>
        <v>10</v>
      </c>
      <c r="T79" s="499">
        <v>1488.2</v>
      </c>
      <c r="U79" s="498">
        <v>1605.1</v>
      </c>
      <c r="V79" s="321">
        <f>IF(T79=0, "    ---- ", IF(ABS(ROUND(100/T79*U79-100,1))&lt;999,ROUND(100/T79*U79-100,1),IF(ROUND(100/T79*U79-100,1)&gt;999,999,-999)))</f>
        <v>7.9</v>
      </c>
      <c r="W79" s="499">
        <v>48033.418999999994</v>
      </c>
      <c r="X79" s="498">
        <v>49076.95</v>
      </c>
      <c r="Y79" s="321">
        <f t="shared" si="17"/>
        <v>2.2000000000000002</v>
      </c>
      <c r="Z79" s="499">
        <v>70331</v>
      </c>
      <c r="AA79" s="498">
        <v>75991</v>
      </c>
      <c r="AB79" s="321">
        <f>IF(Z79=0, "    ---- ", IF(ABS(ROUND(100/Z79*AA79-100,1))&lt;999,ROUND(100/Z79*AA79-100,1),IF(ROUND(100/Z79*AA79-100,1)&gt;999,999,-999)))</f>
        <v>8</v>
      </c>
      <c r="AC79" s="499"/>
      <c r="AD79" s="498"/>
      <c r="AE79" s="321"/>
      <c r="AF79" s="499">
        <v>8551.4218866100018</v>
      </c>
      <c r="AG79" s="498"/>
      <c r="AH79" s="321"/>
      <c r="AI79" s="499">
        <v>20327.392890000003</v>
      </c>
      <c r="AJ79" s="498">
        <v>21735.426078</v>
      </c>
      <c r="AK79" s="321">
        <f t="shared" si="18"/>
        <v>6.9</v>
      </c>
      <c r="AL79" s="499">
        <v>180842</v>
      </c>
      <c r="AM79" s="498">
        <v>183492.19999999998</v>
      </c>
      <c r="AN79" s="321">
        <f t="shared" si="24"/>
        <v>1.5</v>
      </c>
      <c r="AO79" s="471">
        <f t="shared" si="38"/>
        <v>964398.58185106004</v>
      </c>
      <c r="AP79" s="472">
        <f t="shared" si="38"/>
        <v>1007854.4860325998</v>
      </c>
      <c r="AQ79" s="321">
        <f t="shared" si="20"/>
        <v>4.5</v>
      </c>
      <c r="AR79" s="471">
        <f t="shared" si="21"/>
        <v>964485.58185106004</v>
      </c>
      <c r="AS79" s="472">
        <f t="shared" si="21"/>
        <v>1007929.4860325998</v>
      </c>
      <c r="AT79" s="500">
        <f t="shared" si="22"/>
        <v>4.5</v>
      </c>
      <c r="AU79" s="478"/>
      <c r="AV79" s="478"/>
      <c r="AW79" s="501"/>
    </row>
    <row r="80" spans="1:49" s="479" customFormat="1" ht="20.100000000000001" customHeight="1" x14ac:dyDescent="0.3">
      <c r="A80" s="492" t="s">
        <v>242</v>
      </c>
      <c r="B80" s="499"/>
      <c r="C80" s="498"/>
      <c r="D80" s="321"/>
      <c r="E80" s="499"/>
      <c r="F80" s="498"/>
      <c r="G80" s="321"/>
      <c r="H80" s="499"/>
      <c r="I80" s="498"/>
      <c r="J80" s="321"/>
      <c r="K80" s="499"/>
      <c r="L80" s="498"/>
      <c r="M80" s="472"/>
      <c r="N80" s="499"/>
      <c r="O80" s="498"/>
      <c r="P80" s="321"/>
      <c r="Q80" s="499"/>
      <c r="R80" s="498"/>
      <c r="S80" s="321"/>
      <c r="T80" s="499"/>
      <c r="U80" s="498"/>
      <c r="V80" s="321"/>
      <c r="W80" s="499"/>
      <c r="X80" s="498"/>
      <c r="Y80" s="321"/>
      <c r="Z80" s="499"/>
      <c r="AA80" s="498"/>
      <c r="AB80" s="321"/>
      <c r="AC80" s="499"/>
      <c r="AD80" s="498"/>
      <c r="AE80" s="321"/>
      <c r="AF80" s="499"/>
      <c r="AG80" s="498"/>
      <c r="AH80" s="321"/>
      <c r="AI80" s="499"/>
      <c r="AJ80" s="498"/>
      <c r="AK80" s="321"/>
      <c r="AL80" s="499"/>
      <c r="AM80" s="498"/>
      <c r="AN80" s="321"/>
      <c r="AO80" s="471"/>
      <c r="AP80" s="472"/>
      <c r="AQ80" s="321"/>
      <c r="AR80" s="471"/>
      <c r="AS80" s="472"/>
      <c r="AT80" s="500"/>
      <c r="AU80" s="478"/>
      <c r="AV80" s="478"/>
      <c r="AW80" s="501"/>
    </row>
    <row r="81" spans="1:49" s="479" customFormat="1" ht="20.100000000000001" customHeight="1" x14ac:dyDescent="0.3">
      <c r="A81" s="492" t="s">
        <v>243</v>
      </c>
      <c r="B81" s="499">
        <v>12219.937</v>
      </c>
      <c r="C81" s="498">
        <v>14880.215</v>
      </c>
      <c r="D81" s="321">
        <f>IF(B81=0, "    ---- ", IF(ABS(ROUND(100/B81*C81-100,1))&lt;999,ROUND(100/B81*C81-100,1),IF(ROUND(100/B81*C81-100,1)&gt;999,999,-999)))</f>
        <v>21.8</v>
      </c>
      <c r="E81" s="499">
        <v>50303.762000000002</v>
      </c>
      <c r="F81" s="498">
        <v>63920.419000000002</v>
      </c>
      <c r="G81" s="321">
        <f t="shared" si="16"/>
        <v>27.1</v>
      </c>
      <c r="H81" s="499">
        <v>2340.7379999999998</v>
      </c>
      <c r="I81" s="498">
        <v>2825.2420000000002</v>
      </c>
      <c r="J81" s="321">
        <f>IF(H81=0, "    ---- ", IF(ABS(ROUND(100/H81*I81-100,1))&lt;999,ROUND(100/H81*I81-100,1),IF(ROUND(100/H81*I81-100,1)&gt;999,999,-999)))</f>
        <v>20.7</v>
      </c>
      <c r="K81" s="499">
        <v>14993.137000000001</v>
      </c>
      <c r="L81" s="498">
        <v>19075.608</v>
      </c>
      <c r="M81" s="472">
        <f>IF(K81=0, "    ---- ", IF(ABS(ROUND(100/K81*L81-100,1))&lt;999,ROUND(100/K81*L81-100,1),IF(ROUND(100/K81*L81-100,1)&gt;999,999,-999)))</f>
        <v>27.2</v>
      </c>
      <c r="N81" s="499"/>
      <c r="O81" s="498"/>
      <c r="P81" s="321"/>
      <c r="Q81" s="499">
        <v>1688.6278521500001</v>
      </c>
      <c r="R81" s="498">
        <v>1795.11077015</v>
      </c>
      <c r="S81" s="321">
        <f t="shared" ref="S81:S91" si="41">IF(Q81=0, "    ---- ", IF(ABS(ROUND(100/Q81*R81-100,1))&lt;999,ROUND(100/Q81*R81-100,1),IF(ROUND(100/Q81*R81-100,1)&gt;999,999,-999)))</f>
        <v>6.3</v>
      </c>
      <c r="T81" s="499">
        <v>1251.5999999999999</v>
      </c>
      <c r="U81" s="498">
        <v>1965.8</v>
      </c>
      <c r="V81" s="321">
        <f>IF(T81=0, "    ---- ", IF(ABS(ROUND(100/T81*U81-100,1))&lt;999,ROUND(100/T81*U81-100,1),IF(ROUND(100/T81*U81-100,1)&gt;999,999,-999)))</f>
        <v>57.1</v>
      </c>
      <c r="W81" s="499">
        <v>39964.5</v>
      </c>
      <c r="X81" s="498">
        <v>50143.35</v>
      </c>
      <c r="Y81" s="321">
        <f t="shared" si="17"/>
        <v>25.5</v>
      </c>
      <c r="Z81" s="499"/>
      <c r="AA81" s="498"/>
      <c r="AB81" s="321"/>
      <c r="AC81" s="499">
        <v>1556</v>
      </c>
      <c r="AD81" s="498">
        <v>1836</v>
      </c>
      <c r="AE81" s="321">
        <f>IF(AC81=0, "    ---- ", IF(ABS(ROUND(100/AC81*AD81-100,1))&lt;999,ROUND(100/AC81*AD81-100,1),IF(ROUND(100/AC81*AD81-100,1)&gt;999,999,-999)))</f>
        <v>18</v>
      </c>
      <c r="AF81" s="499">
        <v>524.25346219999994</v>
      </c>
      <c r="AG81" s="498"/>
      <c r="AH81" s="321"/>
      <c r="AI81" s="499">
        <v>15739.787</v>
      </c>
      <c r="AJ81" s="498">
        <v>20234.363000000001</v>
      </c>
      <c r="AK81" s="321">
        <f t="shared" si="18"/>
        <v>28.6</v>
      </c>
      <c r="AL81" s="499">
        <v>55291</v>
      </c>
      <c r="AM81" s="498">
        <v>67852.800000000003</v>
      </c>
      <c r="AN81" s="321">
        <f t="shared" si="24"/>
        <v>22.7</v>
      </c>
      <c r="AO81" s="471">
        <f t="shared" ref="AO81:AP89" si="42">B81+E81+H81+K81+Q81+T81+W81+Z81+AF81+AI81+AL81</f>
        <v>194317.34231435001</v>
      </c>
      <c r="AP81" s="472">
        <f t="shared" si="42"/>
        <v>242692.90777014999</v>
      </c>
      <c r="AQ81" s="321">
        <f t="shared" si="20"/>
        <v>24.9</v>
      </c>
      <c r="AR81" s="471">
        <f t="shared" si="21"/>
        <v>195873.34231435001</v>
      </c>
      <c r="AS81" s="472">
        <f t="shared" si="21"/>
        <v>244528.90777014999</v>
      </c>
      <c r="AT81" s="500">
        <f t="shared" si="22"/>
        <v>24.8</v>
      </c>
      <c r="AU81" s="478"/>
      <c r="AV81" s="478"/>
      <c r="AW81" s="501"/>
    </row>
    <row r="82" spans="1:49" s="479" customFormat="1" ht="20.100000000000001" customHeight="1" x14ac:dyDescent="0.3">
      <c r="A82" s="492" t="s">
        <v>358</v>
      </c>
      <c r="B82" s="499"/>
      <c r="C82" s="498"/>
      <c r="D82" s="321"/>
      <c r="E82" s="499"/>
      <c r="F82" s="498"/>
      <c r="G82" s="321"/>
      <c r="H82" s="499"/>
      <c r="I82" s="498"/>
      <c r="J82" s="321"/>
      <c r="K82" s="499"/>
      <c r="L82" s="498"/>
      <c r="M82" s="321"/>
      <c r="N82" s="499"/>
      <c r="O82" s="498"/>
      <c r="P82" s="321"/>
      <c r="Q82" s="499">
        <v>114.136776</v>
      </c>
      <c r="R82" s="498">
        <v>134.24590599999999</v>
      </c>
      <c r="S82" s="321">
        <f t="shared" si="41"/>
        <v>17.600000000000001</v>
      </c>
      <c r="T82" s="499"/>
      <c r="U82" s="498"/>
      <c r="V82" s="321"/>
      <c r="W82" s="499"/>
      <c r="X82" s="498"/>
      <c r="Y82" s="321"/>
      <c r="Z82" s="499"/>
      <c r="AA82" s="498"/>
      <c r="AB82" s="321"/>
      <c r="AC82" s="499"/>
      <c r="AD82" s="498"/>
      <c r="AE82" s="321"/>
      <c r="AF82" s="499"/>
      <c r="AG82" s="498"/>
      <c r="AH82" s="321"/>
      <c r="AI82" s="499"/>
      <c r="AJ82" s="498"/>
      <c r="AK82" s="321"/>
      <c r="AL82" s="499"/>
      <c r="AM82" s="498"/>
      <c r="AN82" s="321"/>
      <c r="AO82" s="471">
        <f t="shared" si="42"/>
        <v>114.136776</v>
      </c>
      <c r="AP82" s="472">
        <f t="shared" si="42"/>
        <v>134.24590599999999</v>
      </c>
      <c r="AQ82" s="321">
        <f t="shared" si="20"/>
        <v>17.600000000000001</v>
      </c>
      <c r="AR82" s="471">
        <f t="shared" si="21"/>
        <v>114.136776</v>
      </c>
      <c r="AS82" s="472">
        <f t="shared" si="21"/>
        <v>134.24590599999999</v>
      </c>
      <c r="AT82" s="500">
        <f t="shared" si="22"/>
        <v>17.600000000000001</v>
      </c>
      <c r="AU82" s="478"/>
      <c r="AV82" s="478"/>
      <c r="AW82" s="501"/>
    </row>
    <row r="83" spans="1:49" s="479" customFormat="1" ht="20.100000000000001" customHeight="1" x14ac:dyDescent="0.3">
      <c r="A83" s="492" t="s">
        <v>359</v>
      </c>
      <c r="B83" s="511">
        <v>98.634</v>
      </c>
      <c r="C83" s="321">
        <v>90.983999999999995</v>
      </c>
      <c r="D83" s="321">
        <f>IF(B83=0, "    ---- ", IF(ABS(ROUND(100/B83*C83-100,1))&lt;999,ROUND(100/B83*C83-100,1),IF(ROUND(100/B83*C83-100,1)&gt;999,999,-999)))</f>
        <v>-7.8</v>
      </c>
      <c r="E83" s="511">
        <v>663.19899999999996</v>
      </c>
      <c r="F83" s="321">
        <v>767.71699999999998</v>
      </c>
      <c r="G83" s="321">
        <f t="shared" si="16"/>
        <v>15.8</v>
      </c>
      <c r="H83" s="511"/>
      <c r="I83" s="321"/>
      <c r="J83" s="321"/>
      <c r="K83" s="511">
        <v>294.24400000000003</v>
      </c>
      <c r="L83" s="321">
        <v>340.26499999999999</v>
      </c>
      <c r="M83" s="321">
        <f>IF(K83=0, "    ---- ", IF(ABS(ROUND(100/K83*L83-100,1))&lt;999,ROUND(100/K83*L83-100,1),IF(ROUND(100/K83*L83-100,1)&gt;999,999,-999)))</f>
        <v>15.6</v>
      </c>
      <c r="N83" s="511"/>
      <c r="O83" s="321"/>
      <c r="P83" s="321"/>
      <c r="Q83" s="511">
        <v>238.666651</v>
      </c>
      <c r="R83" s="321">
        <v>284.94044400000001</v>
      </c>
      <c r="S83" s="321">
        <f t="shared" si="41"/>
        <v>19.399999999999999</v>
      </c>
      <c r="T83" s="511">
        <v>8.3000000000000007</v>
      </c>
      <c r="U83" s="321">
        <v>10</v>
      </c>
      <c r="V83" s="321">
        <f>IF(T83=0, "    ---- ", IF(ABS(ROUND(100/T83*U83-100,1))&lt;999,ROUND(100/T83*U83-100,1),IF(ROUND(100/T83*U83-100,1)&gt;999,999,-999)))</f>
        <v>20.5</v>
      </c>
      <c r="W83" s="511"/>
      <c r="X83" s="321"/>
      <c r="Y83" s="321"/>
      <c r="Z83" s="511"/>
      <c r="AA83" s="321"/>
      <c r="AB83" s="321"/>
      <c r="AC83" s="511"/>
      <c r="AD83" s="321"/>
      <c r="AE83" s="321"/>
      <c r="AF83" s="511"/>
      <c r="AG83" s="321"/>
      <c r="AH83" s="321"/>
      <c r="AI83" s="511">
        <v>346.55200000000002</v>
      </c>
      <c r="AJ83" s="321">
        <v>404.90800000000002</v>
      </c>
      <c r="AK83" s="321">
        <f t="shared" si="18"/>
        <v>16.8</v>
      </c>
      <c r="AL83" s="511"/>
      <c r="AM83" s="321"/>
      <c r="AN83" s="321"/>
      <c r="AO83" s="471">
        <f t="shared" si="42"/>
        <v>1649.5956510000001</v>
      </c>
      <c r="AP83" s="472">
        <f t="shared" si="42"/>
        <v>1898.8144440000001</v>
      </c>
      <c r="AQ83" s="321">
        <f t="shared" si="20"/>
        <v>15.1</v>
      </c>
      <c r="AR83" s="471">
        <f t="shared" si="21"/>
        <v>1649.5956510000001</v>
      </c>
      <c r="AS83" s="472">
        <f t="shared" si="21"/>
        <v>1898.8144440000001</v>
      </c>
      <c r="AT83" s="500">
        <f t="shared" si="22"/>
        <v>15.1</v>
      </c>
      <c r="AU83" s="478"/>
      <c r="AV83" s="478"/>
      <c r="AW83" s="501"/>
    </row>
    <row r="84" spans="1:49" s="479" customFormat="1" ht="20.100000000000001" customHeight="1" x14ac:dyDescent="0.3">
      <c r="A84" s="492" t="s">
        <v>240</v>
      </c>
      <c r="B84" s="499"/>
      <c r="C84" s="498"/>
      <c r="D84" s="498"/>
      <c r="E84" s="499"/>
      <c r="F84" s="498"/>
      <c r="G84" s="498"/>
      <c r="H84" s="499"/>
      <c r="I84" s="498"/>
      <c r="J84" s="498"/>
      <c r="K84" s="499"/>
      <c r="L84" s="498"/>
      <c r="M84" s="472"/>
      <c r="N84" s="499"/>
      <c r="O84" s="498"/>
      <c r="P84" s="321"/>
      <c r="Q84" s="499">
        <v>5.4166470000000002</v>
      </c>
      <c r="R84" s="498">
        <v>27.229351000000001</v>
      </c>
      <c r="S84" s="321">
        <f t="shared" si="41"/>
        <v>402.7</v>
      </c>
      <c r="T84" s="499"/>
      <c r="U84" s="498"/>
      <c r="V84" s="321"/>
      <c r="W84" s="499"/>
      <c r="X84" s="498"/>
      <c r="Y84" s="321"/>
      <c r="Z84" s="499"/>
      <c r="AA84" s="498"/>
      <c r="AB84" s="321"/>
      <c r="AC84" s="499"/>
      <c r="AD84" s="498"/>
      <c r="AE84" s="498"/>
      <c r="AF84" s="499"/>
      <c r="AG84" s="498"/>
      <c r="AH84" s="498"/>
      <c r="AI84" s="499"/>
      <c r="AJ84" s="498"/>
      <c r="AK84" s="321"/>
      <c r="AL84" s="499"/>
      <c r="AM84" s="498"/>
      <c r="AN84" s="321"/>
      <c r="AO84" s="471">
        <f t="shared" si="42"/>
        <v>5.4166470000000002</v>
      </c>
      <c r="AP84" s="472">
        <f t="shared" si="42"/>
        <v>27.229351000000001</v>
      </c>
      <c r="AQ84" s="321">
        <f t="shared" si="20"/>
        <v>402.7</v>
      </c>
      <c r="AR84" s="471">
        <f t="shared" si="21"/>
        <v>5.4166470000000002</v>
      </c>
      <c r="AS84" s="472">
        <f t="shared" si="21"/>
        <v>27.229351000000001</v>
      </c>
      <c r="AT84" s="500">
        <f t="shared" si="22"/>
        <v>402.7</v>
      </c>
      <c r="AU84" s="478"/>
      <c r="AV84" s="478"/>
      <c r="AW84" s="501"/>
    </row>
    <row r="85" spans="1:49" s="479" customFormat="1" ht="20.100000000000001" customHeight="1" x14ac:dyDescent="0.3">
      <c r="A85" s="494" t="s">
        <v>244</v>
      </c>
      <c r="B85" s="499">
        <v>12318.571</v>
      </c>
      <c r="C85" s="498">
        <v>14971.199000000001</v>
      </c>
      <c r="D85" s="498">
        <f>IF(B85=0, "    ---- ", IF(ABS(ROUND(100/B85*C85-100,1))&lt;999,ROUND(100/B85*C85-100,1),IF(ROUND(100/B85*C85-100,1)&gt;999,999,-999)))</f>
        <v>21.5</v>
      </c>
      <c r="E85" s="499">
        <v>50966.961000000003</v>
      </c>
      <c r="F85" s="498">
        <v>64688.135999999999</v>
      </c>
      <c r="G85" s="498">
        <f t="shared" si="16"/>
        <v>26.9</v>
      </c>
      <c r="H85" s="499">
        <v>2340.7379999999998</v>
      </c>
      <c r="I85" s="498">
        <v>2825.2420000000002</v>
      </c>
      <c r="J85" s="498">
        <f>IF(H85=0, "    ---- ", IF(ABS(ROUND(100/H85*I85-100,1))&lt;999,ROUND(100/H85*I85-100,1),IF(ROUND(100/H85*I85-100,1)&gt;999,999,-999)))</f>
        <v>20.7</v>
      </c>
      <c r="K85" s="499">
        <v>15287.381000000001</v>
      </c>
      <c r="L85" s="498">
        <v>19415.873</v>
      </c>
      <c r="M85" s="472">
        <f>IF(K85=0, "    ---- ", IF(ABS(ROUND(100/K85*L85-100,1))&lt;999,ROUND(100/K85*L85-100,1),IF(ROUND(100/K85*L85-100,1)&gt;999,999,-999)))</f>
        <v>27</v>
      </c>
      <c r="N85" s="499"/>
      <c r="O85" s="498"/>
      <c r="P85" s="321"/>
      <c r="Q85" s="499">
        <v>2046.8479261500001</v>
      </c>
      <c r="R85" s="498">
        <v>2241.5264711499999</v>
      </c>
      <c r="S85" s="321">
        <f t="shared" si="41"/>
        <v>9.5</v>
      </c>
      <c r="T85" s="499">
        <v>1259.8999999999999</v>
      </c>
      <c r="U85" s="498">
        <v>1975.8</v>
      </c>
      <c r="V85" s="321">
        <f>IF(T85=0, "    ---- ", IF(ABS(ROUND(100/T85*U85-100,1))&lt;999,ROUND(100/T85*U85-100,1),IF(ROUND(100/T85*U85-100,1)&gt;999,999,-999)))</f>
        <v>56.8</v>
      </c>
      <c r="W85" s="499">
        <v>39964.5</v>
      </c>
      <c r="X85" s="498">
        <v>50143.35</v>
      </c>
      <c r="Y85" s="321">
        <f t="shared" si="17"/>
        <v>25.5</v>
      </c>
      <c r="Z85" s="499"/>
      <c r="AA85" s="498"/>
      <c r="AB85" s="321"/>
      <c r="AC85" s="499">
        <v>1556</v>
      </c>
      <c r="AD85" s="498">
        <v>1836</v>
      </c>
      <c r="AE85" s="498">
        <f>IF(AC85=0, "    ---- ", IF(ABS(ROUND(100/AC85*AD85-100,1))&lt;999,ROUND(100/AC85*AD85-100,1),IF(ROUND(100/AC85*AD85-100,1)&gt;999,999,-999)))</f>
        <v>18</v>
      </c>
      <c r="AF85" s="499">
        <v>524.25346219999994</v>
      </c>
      <c r="AG85" s="498"/>
      <c r="AH85" s="498"/>
      <c r="AI85" s="499">
        <v>16086.339</v>
      </c>
      <c r="AJ85" s="498">
        <v>20639.271000000001</v>
      </c>
      <c r="AK85" s="321">
        <f t="shared" si="18"/>
        <v>28.3</v>
      </c>
      <c r="AL85" s="499">
        <v>55291</v>
      </c>
      <c r="AM85" s="498">
        <v>67852.800000000003</v>
      </c>
      <c r="AN85" s="321">
        <f t="shared" si="24"/>
        <v>22.7</v>
      </c>
      <c r="AO85" s="471">
        <f t="shared" si="42"/>
        <v>196086.49138835</v>
      </c>
      <c r="AP85" s="472">
        <f t="shared" si="42"/>
        <v>244753.19747115002</v>
      </c>
      <c r="AQ85" s="321">
        <f t="shared" si="20"/>
        <v>24.8</v>
      </c>
      <c r="AR85" s="471">
        <f t="shared" si="21"/>
        <v>197642.49138835</v>
      </c>
      <c r="AS85" s="472">
        <f t="shared" si="21"/>
        <v>246589.19747115002</v>
      </c>
      <c r="AT85" s="500">
        <f t="shared" si="22"/>
        <v>24.8</v>
      </c>
      <c r="AU85" s="478"/>
      <c r="AV85" s="478"/>
      <c r="AW85" s="501"/>
    </row>
    <row r="86" spans="1:49" s="479" customFormat="1" ht="20.100000000000001" customHeight="1" x14ac:dyDescent="0.3">
      <c r="A86" s="492" t="s">
        <v>245</v>
      </c>
      <c r="B86" s="499">
        <v>34.853000000000002</v>
      </c>
      <c r="C86" s="498">
        <v>27.774000000000001</v>
      </c>
      <c r="D86" s="321">
        <f>IF(B86=0, "    ---- ", IF(ABS(ROUND(100/B86*C86-100,1))&lt;999,ROUND(100/B86*C86-100,1),IF(ROUND(100/B86*C86-100,1)&gt;999,999,-999)))</f>
        <v>-20.3</v>
      </c>
      <c r="E86" s="499">
        <v>290.00200000000001</v>
      </c>
      <c r="F86" s="498">
        <v>839.57</v>
      </c>
      <c r="G86" s="321">
        <f t="shared" si="16"/>
        <v>189.5</v>
      </c>
      <c r="H86" s="499">
        <v>61.688000000000002</v>
      </c>
      <c r="I86" s="498">
        <v>114.26</v>
      </c>
      <c r="J86" s="321">
        <f>IF(H86=0, "    ---- ", IF(ABS(ROUND(100/H86*I86-100,1))&lt;999,ROUND(100/H86*I86-100,1),IF(ROUND(100/H86*I86-100,1)&gt;999,999,-999)))</f>
        <v>85.2</v>
      </c>
      <c r="K86" s="499">
        <v>29.738</v>
      </c>
      <c r="L86" s="498">
        <v>11.654</v>
      </c>
      <c r="M86" s="321">
        <f>IF(K86=0, "    ---- ", IF(ABS(ROUND(100/K86*L86-100,1))&lt;999,ROUND(100/K86*L86-100,1),IF(ROUND(100/K86*L86-100,1)&gt;999,999,-999)))</f>
        <v>-60.8</v>
      </c>
      <c r="N86" s="499">
        <v>3</v>
      </c>
      <c r="O86" s="498"/>
      <c r="P86" s="321">
        <f>IF(N86=0, "    ---- ", IF(ABS(ROUND(100/N86*O86-100,1))&lt;999,ROUND(100/N86*O86-100,1),IF(ROUND(100/N86*O86-100,1)&gt;999,999,-999)))</f>
        <v>-100</v>
      </c>
      <c r="Q86" s="499">
        <v>993.49265719000005</v>
      </c>
      <c r="R86" s="498">
        <v>474.32001183999995</v>
      </c>
      <c r="S86" s="321">
        <f t="shared" si="41"/>
        <v>-52.3</v>
      </c>
      <c r="T86" s="499">
        <v>7</v>
      </c>
      <c r="U86" s="498">
        <v>6.5</v>
      </c>
      <c r="V86" s="321">
        <f>IF(T86=0, "    ---- ", IF(ABS(ROUND(100/T86*U86-100,1))&lt;999,ROUND(100/T86*U86-100,1),IF(ROUND(100/T86*U86-100,1)&gt;999,999,-999)))</f>
        <v>-7.1</v>
      </c>
      <c r="W86" s="499">
        <v>350</v>
      </c>
      <c r="X86" s="498">
        <v>202.72</v>
      </c>
      <c r="Y86" s="321">
        <f t="shared" si="17"/>
        <v>-42.1</v>
      </c>
      <c r="Z86" s="499">
        <v>460</v>
      </c>
      <c r="AA86" s="498">
        <v>748</v>
      </c>
      <c r="AB86" s="321">
        <f>IF(Z86=0, "    ---- ", IF(ABS(ROUND(100/Z86*AA86-100,1))&lt;999,ROUND(100/Z86*AA86-100,1),IF(ROUND(100/Z86*AA86-100,1)&gt;999,999,-999)))</f>
        <v>62.6</v>
      </c>
      <c r="AC86" s="499"/>
      <c r="AD86" s="498"/>
      <c r="AE86" s="321"/>
      <c r="AF86" s="499">
        <v>14.99873438</v>
      </c>
      <c r="AG86" s="498"/>
      <c r="AH86" s="321"/>
      <c r="AI86" s="499">
        <v>637.495</v>
      </c>
      <c r="AJ86" s="498">
        <v>664.34699999999998</v>
      </c>
      <c r="AK86" s="321">
        <f t="shared" si="18"/>
        <v>4.2</v>
      </c>
      <c r="AL86" s="499">
        <v>196</v>
      </c>
      <c r="AM86" s="498">
        <v>59</v>
      </c>
      <c r="AN86" s="321">
        <f t="shared" si="24"/>
        <v>-69.900000000000006</v>
      </c>
      <c r="AO86" s="471">
        <f t="shared" si="42"/>
        <v>3075.2673915699997</v>
      </c>
      <c r="AP86" s="472">
        <f t="shared" si="42"/>
        <v>3148.1450118399998</v>
      </c>
      <c r="AQ86" s="321">
        <f t="shared" si="20"/>
        <v>2.4</v>
      </c>
      <c r="AR86" s="471">
        <f t="shared" si="21"/>
        <v>3078.2673915699997</v>
      </c>
      <c r="AS86" s="472">
        <f t="shared" si="21"/>
        <v>3148.1450118399998</v>
      </c>
      <c r="AT86" s="500">
        <f t="shared" si="22"/>
        <v>2.2999999999999998</v>
      </c>
      <c r="AU86" s="478"/>
      <c r="AV86" s="478"/>
      <c r="AW86" s="501"/>
    </row>
    <row r="87" spans="1:49" s="479" customFormat="1" ht="20.100000000000001" customHeight="1" x14ac:dyDescent="0.3">
      <c r="A87" s="492" t="s">
        <v>246</v>
      </c>
      <c r="B87" s="499"/>
      <c r="C87" s="498"/>
      <c r="D87" s="321"/>
      <c r="E87" s="499"/>
      <c r="F87" s="498"/>
      <c r="G87" s="321"/>
      <c r="H87" s="499"/>
      <c r="I87" s="498"/>
      <c r="J87" s="321"/>
      <c r="K87" s="499"/>
      <c r="L87" s="498"/>
      <c r="M87" s="321"/>
      <c r="N87" s="499"/>
      <c r="O87" s="498"/>
      <c r="P87" s="321"/>
      <c r="Q87" s="499"/>
      <c r="R87" s="498"/>
      <c r="S87" s="321"/>
      <c r="T87" s="499"/>
      <c r="U87" s="498"/>
      <c r="V87" s="321"/>
      <c r="W87" s="499"/>
      <c r="X87" s="498"/>
      <c r="Y87" s="321"/>
      <c r="Z87" s="499"/>
      <c r="AA87" s="498"/>
      <c r="AB87" s="321"/>
      <c r="AC87" s="499"/>
      <c r="AD87" s="498"/>
      <c r="AE87" s="321"/>
      <c r="AF87" s="499">
        <v>2.2716225400000001</v>
      </c>
      <c r="AG87" s="498"/>
      <c r="AH87" s="321"/>
      <c r="AI87" s="499">
        <v>229.62100000000001</v>
      </c>
      <c r="AJ87" s="498">
        <v>260.30200000000002</v>
      </c>
      <c r="AK87" s="321">
        <f t="shared" si="18"/>
        <v>13.4</v>
      </c>
      <c r="AL87" s="499"/>
      <c r="AM87" s="498"/>
      <c r="AN87" s="321"/>
      <c r="AO87" s="471">
        <f t="shared" si="42"/>
        <v>231.89262254000002</v>
      </c>
      <c r="AP87" s="472">
        <f t="shared" si="42"/>
        <v>260.30200000000002</v>
      </c>
      <c r="AQ87" s="321">
        <f t="shared" si="20"/>
        <v>12.3</v>
      </c>
      <c r="AR87" s="471">
        <f t="shared" si="21"/>
        <v>231.89262254000002</v>
      </c>
      <c r="AS87" s="472">
        <f t="shared" si="21"/>
        <v>260.30200000000002</v>
      </c>
      <c r="AT87" s="500">
        <f t="shared" si="22"/>
        <v>12.3</v>
      </c>
      <c r="AU87" s="478"/>
      <c r="AV87" s="478"/>
      <c r="AW87" s="501"/>
    </row>
    <row r="88" spans="1:49" s="479" customFormat="1" ht="20.100000000000001" customHeight="1" x14ac:dyDescent="0.3">
      <c r="A88" s="492" t="s">
        <v>247</v>
      </c>
      <c r="B88" s="499">
        <v>80.144000000000005</v>
      </c>
      <c r="C88" s="498">
        <v>50.064999999999998</v>
      </c>
      <c r="D88" s="498">
        <f>IF(B88=0, "    ---- ", IF(ABS(ROUND(100/B88*C88-100,1))&lt;999,ROUND(100/B88*C88-100,1),IF(ROUND(100/B88*C88-100,1)&gt;999,999,-999)))</f>
        <v>-37.5</v>
      </c>
      <c r="E88" s="499">
        <v>4735.63</v>
      </c>
      <c r="F88" s="498">
        <v>1920.723</v>
      </c>
      <c r="G88" s="498">
        <f t="shared" si="16"/>
        <v>-59.4</v>
      </c>
      <c r="H88" s="499"/>
      <c r="I88" s="498"/>
      <c r="J88" s="498"/>
      <c r="K88" s="499">
        <v>45.701000000000001</v>
      </c>
      <c r="L88" s="498">
        <v>85.471999999999994</v>
      </c>
      <c r="M88" s="472">
        <f>IF(K88=0, "    ---- ", IF(ABS(ROUND(100/K88*L88-100,1))&lt;999,ROUND(100/K88*L88-100,1),IF(ROUND(100/K88*L88-100,1)&gt;999,999,-999)))</f>
        <v>87</v>
      </c>
      <c r="N88" s="499">
        <v>1</v>
      </c>
      <c r="O88" s="498">
        <v>2</v>
      </c>
      <c r="P88" s="321">
        <f>IF(N88=0, "    ---- ", IF(ABS(ROUND(100/N88*O88-100,1))&lt;999,ROUND(100/N88*O88-100,1),IF(ROUND(100/N88*O88-100,1)&gt;999,999,-999)))</f>
        <v>100</v>
      </c>
      <c r="Q88" s="499">
        <v>9248.6572849000004</v>
      </c>
      <c r="R88" s="498">
        <v>8650.2217294399998</v>
      </c>
      <c r="S88" s="321">
        <f t="shared" si="41"/>
        <v>-6.5</v>
      </c>
      <c r="T88" s="499">
        <v>9.1999999999999993</v>
      </c>
      <c r="U88" s="498">
        <v>8.3000000000000007</v>
      </c>
      <c r="V88" s="321">
        <f>IF(T88=0, "    ---- ", IF(ABS(ROUND(100/T88*U88-100,1))&lt;999,ROUND(100/T88*U88-100,1),IF(ROUND(100/T88*U88-100,1)&gt;999,999,-999)))</f>
        <v>-9.8000000000000007</v>
      </c>
      <c r="W88" s="499">
        <v>174.5</v>
      </c>
      <c r="X88" s="498">
        <v>718.57</v>
      </c>
      <c r="Y88" s="321">
        <f t="shared" si="17"/>
        <v>311.8</v>
      </c>
      <c r="Z88" s="499">
        <v>346</v>
      </c>
      <c r="AA88" s="498">
        <v>139</v>
      </c>
      <c r="AB88" s="321">
        <f>IF(Z88=0, "    ---- ", IF(ABS(ROUND(100/Z88*AA88-100,1))&lt;999,ROUND(100/Z88*AA88-100,1),IF(ROUND(100/Z88*AA88-100,1)&gt;999,999,-999)))</f>
        <v>-59.8</v>
      </c>
      <c r="AC88" s="499">
        <v>2</v>
      </c>
      <c r="AD88" s="498">
        <v>2</v>
      </c>
      <c r="AE88" s="321">
        <f>IF(AC88=0, "    ---- ", IF(ABS(ROUND(100/AC88*AD88-100,1))&lt;999,ROUND(100/AC88*AD88-100,1),IF(ROUND(100/AC88*AD88-100,1)&gt;999,999,-999)))</f>
        <v>0</v>
      </c>
      <c r="AF88" s="499">
        <v>14.556722800000001</v>
      </c>
      <c r="AG88" s="498"/>
      <c r="AH88" s="321"/>
      <c r="AI88" s="499">
        <v>312.27199999999999</v>
      </c>
      <c r="AJ88" s="498">
        <v>998.05100000000004</v>
      </c>
      <c r="AK88" s="321">
        <f t="shared" si="18"/>
        <v>219.6</v>
      </c>
      <c r="AL88" s="499">
        <v>9600</v>
      </c>
      <c r="AM88" s="498">
        <v>4189.7</v>
      </c>
      <c r="AN88" s="321">
        <f t="shared" si="24"/>
        <v>-56.4</v>
      </c>
      <c r="AO88" s="471">
        <f t="shared" si="42"/>
        <v>24566.6610077</v>
      </c>
      <c r="AP88" s="472">
        <f t="shared" si="42"/>
        <v>16760.102729439997</v>
      </c>
      <c r="AQ88" s="321">
        <f t="shared" si="20"/>
        <v>-31.8</v>
      </c>
      <c r="AR88" s="471">
        <f t="shared" si="21"/>
        <v>24569.6610077</v>
      </c>
      <c r="AS88" s="472">
        <f t="shared" si="21"/>
        <v>16764.102729439997</v>
      </c>
      <c r="AT88" s="500">
        <f t="shared" si="22"/>
        <v>-31.8</v>
      </c>
      <c r="AU88" s="478"/>
      <c r="AV88" s="478"/>
      <c r="AW88" s="501"/>
    </row>
    <row r="89" spans="1:49" s="479" customFormat="1" ht="20.100000000000001" customHeight="1" x14ac:dyDescent="0.3">
      <c r="A89" s="492" t="s">
        <v>248</v>
      </c>
      <c r="B89" s="499">
        <v>14.852</v>
      </c>
      <c r="C89" s="498">
        <v>31.626999999999999</v>
      </c>
      <c r="D89" s="498">
        <f>IF(B89=0, "    ---- ", IF(ABS(ROUND(100/B89*C89-100,1))&lt;999,ROUND(100/B89*C89-100,1),IF(ROUND(100/B89*C89-100,1)&gt;999,999,-999)))</f>
        <v>112.9</v>
      </c>
      <c r="E89" s="499">
        <v>217.185</v>
      </c>
      <c r="F89" s="498">
        <v>173.797</v>
      </c>
      <c r="G89" s="498">
        <f t="shared" si="16"/>
        <v>-20</v>
      </c>
      <c r="H89" s="499">
        <v>19.143000000000001</v>
      </c>
      <c r="I89" s="498">
        <v>23.936</v>
      </c>
      <c r="J89" s="498">
        <f>IF(H89=0, "    ---- ", IF(ABS(ROUND(100/H89*I89-100,1))&lt;999,ROUND(100/H89*I89-100,1),IF(ROUND(100/H89*I89-100,1)&gt;999,999,-999)))</f>
        <v>25</v>
      </c>
      <c r="K89" s="499">
        <v>10.005000000000001</v>
      </c>
      <c r="L89" s="498">
        <v>15.053000000000001</v>
      </c>
      <c r="M89" s="321">
        <f>IF(K89=0, "    ---- ", IF(ABS(ROUND(100/K89*L89-100,1))&lt;999,ROUND(100/K89*L89-100,1),IF(ROUND(100/K89*L89-100,1)&gt;999,999,-999)))</f>
        <v>50.5</v>
      </c>
      <c r="N89" s="499">
        <v>1</v>
      </c>
      <c r="O89" s="498">
        <v>1</v>
      </c>
      <c r="P89" s="321">
        <f>IF(N89=0, "    ---- ", IF(ABS(ROUND(100/N89*O89-100,1))&lt;999,ROUND(100/N89*O89-100,1),IF(ROUND(100/N89*O89-100,1)&gt;999,999,-999)))</f>
        <v>0</v>
      </c>
      <c r="Q89" s="499">
        <v>120.50829696</v>
      </c>
      <c r="R89" s="498">
        <v>166.40126128999998</v>
      </c>
      <c r="S89" s="321">
        <f t="shared" si="41"/>
        <v>38.1</v>
      </c>
      <c r="T89" s="499">
        <v>11.2</v>
      </c>
      <c r="U89" s="498">
        <v>11.1</v>
      </c>
      <c r="V89" s="321">
        <f>IF(T89=0, "    ---- ", IF(ABS(ROUND(100/T89*U89-100,1))&lt;999,ROUND(100/T89*U89-100,1),IF(ROUND(100/T89*U89-100,1)&gt;999,999,-999)))</f>
        <v>-0.9</v>
      </c>
      <c r="W89" s="499">
        <v>49</v>
      </c>
      <c r="X89" s="498">
        <v>52.567</v>
      </c>
      <c r="Y89" s="321">
        <f t="shared" si="17"/>
        <v>7.3</v>
      </c>
      <c r="Z89" s="499">
        <v>149</v>
      </c>
      <c r="AA89" s="498">
        <v>108</v>
      </c>
      <c r="AB89" s="321">
        <f>IF(Z89=0, "    ---- ", IF(ABS(ROUND(100/Z89*AA89-100,1))&lt;999,ROUND(100/Z89*AA89-100,1),IF(ROUND(100/Z89*AA89-100,1)&gt;999,999,-999)))</f>
        <v>-27.5</v>
      </c>
      <c r="AC89" s="499"/>
      <c r="AD89" s="498"/>
      <c r="AE89" s="321"/>
      <c r="AF89" s="499">
        <v>6.00800585</v>
      </c>
      <c r="AG89" s="498"/>
      <c r="AH89" s="321"/>
      <c r="AI89" s="499">
        <v>127.958</v>
      </c>
      <c r="AJ89" s="498">
        <v>124.754</v>
      </c>
      <c r="AK89" s="321">
        <f t="shared" si="18"/>
        <v>-2.5</v>
      </c>
      <c r="AL89" s="499">
        <v>227</v>
      </c>
      <c r="AM89" s="498">
        <v>205.7</v>
      </c>
      <c r="AN89" s="321">
        <f t="shared" si="24"/>
        <v>-9.4</v>
      </c>
      <c r="AO89" s="471">
        <f t="shared" si="42"/>
        <v>951.85930281000003</v>
      </c>
      <c r="AP89" s="472">
        <f t="shared" si="42"/>
        <v>912.93526128999997</v>
      </c>
      <c r="AQ89" s="321">
        <f t="shared" si="20"/>
        <v>-4.0999999999999996</v>
      </c>
      <c r="AR89" s="471">
        <f t="shared" si="21"/>
        <v>952.85930281000003</v>
      </c>
      <c r="AS89" s="472">
        <f t="shared" si="21"/>
        <v>913.93526128999997</v>
      </c>
      <c r="AT89" s="500">
        <f t="shared" si="22"/>
        <v>-4.0999999999999996</v>
      </c>
      <c r="AU89" s="478"/>
      <c r="AV89" s="478"/>
      <c r="AW89" s="501"/>
    </row>
    <row r="90" spans="1:49" s="479" customFormat="1" ht="20.100000000000001" customHeight="1" x14ac:dyDescent="0.3">
      <c r="A90" s="492"/>
      <c r="B90" s="499"/>
      <c r="C90" s="498"/>
      <c r="D90" s="321"/>
      <c r="E90" s="499"/>
      <c r="F90" s="498"/>
      <c r="G90" s="321"/>
      <c r="H90" s="499"/>
      <c r="I90" s="498"/>
      <c r="J90" s="321"/>
      <c r="K90" s="499"/>
      <c r="L90" s="498"/>
      <c r="M90" s="321"/>
      <c r="N90" s="499"/>
      <c r="O90" s="498"/>
      <c r="P90" s="321"/>
      <c r="Q90" s="499"/>
      <c r="R90" s="498"/>
      <c r="S90" s="321"/>
      <c r="T90" s="499"/>
      <c r="U90" s="498"/>
      <c r="V90" s="321"/>
      <c r="W90" s="499"/>
      <c r="X90" s="498"/>
      <c r="Y90" s="321"/>
      <c r="Z90" s="499"/>
      <c r="AA90" s="498"/>
      <c r="AB90" s="321"/>
      <c r="AC90" s="499"/>
      <c r="AD90" s="498"/>
      <c r="AE90" s="321"/>
      <c r="AF90" s="499"/>
      <c r="AG90" s="498"/>
      <c r="AH90" s="321"/>
      <c r="AI90" s="499"/>
      <c r="AJ90" s="498"/>
      <c r="AK90" s="321"/>
      <c r="AL90" s="499"/>
      <c r="AM90" s="498"/>
      <c r="AN90" s="321"/>
      <c r="AO90" s="471"/>
      <c r="AP90" s="472"/>
      <c r="AQ90" s="321"/>
      <c r="AR90" s="471"/>
      <c r="AS90" s="472"/>
      <c r="AT90" s="500"/>
      <c r="AU90" s="478"/>
      <c r="AV90" s="478"/>
      <c r="AW90" s="501"/>
    </row>
    <row r="91" spans="1:49" s="508" customFormat="1" ht="20.100000000000001" customHeight="1" x14ac:dyDescent="0.3">
      <c r="A91" s="512" t="s">
        <v>249</v>
      </c>
      <c r="B91" s="513">
        <v>13658.605</v>
      </c>
      <c r="C91" s="514">
        <v>16442.082999999999</v>
      </c>
      <c r="D91" s="515">
        <f>IF(B91=0, "    ---- ", IF(ABS(ROUND(100/B91*C91-100,1))&lt;999,ROUND(100/B91*C91-100,1),IF(ROUND(100/B91*C91-100,1)&gt;999,999,-999)))</f>
        <v>20.399999999999999</v>
      </c>
      <c r="E91" s="513">
        <v>293593.11900000001</v>
      </c>
      <c r="F91" s="514">
        <v>305477.45500000002</v>
      </c>
      <c r="G91" s="515">
        <f t="shared" si="16"/>
        <v>4</v>
      </c>
      <c r="H91" s="513">
        <v>3682.529</v>
      </c>
      <c r="I91" s="514">
        <v>4400.4089999999997</v>
      </c>
      <c r="J91" s="515">
        <f>IF(H91=0, "    ---- ", IF(ABS(ROUND(100/H91*I91-100,1))&lt;999,ROUND(100/H91*I91-100,1),IF(ROUND(100/H91*I91-100,1)&gt;999,999,-999)))</f>
        <v>19.5</v>
      </c>
      <c r="K91" s="513">
        <v>20982.523000000005</v>
      </c>
      <c r="L91" s="514">
        <v>26081.577000000001</v>
      </c>
      <c r="M91" s="515">
        <f>IF(K91=0, "    ---- ", IF(ABS(ROUND(100/K91*L91-100,1))&lt;999,ROUND(100/K91*L91-100,1),IF(ROUND(100/K91*L91-100,1)&gt;999,999,-999)))</f>
        <v>24.3</v>
      </c>
      <c r="N91" s="513">
        <v>140</v>
      </c>
      <c r="O91" s="514">
        <v>140</v>
      </c>
      <c r="P91" s="515">
        <f>IF(N91=0, "    ---- ", IF(ABS(ROUND(100/N91*O91-100,1))&lt;999,ROUND(100/N91*O91-100,1),IF(ROUND(100/N91*O91-100,1)&gt;999,999,-999)))</f>
        <v>0</v>
      </c>
      <c r="Q91" s="513">
        <v>464537.39359465009</v>
      </c>
      <c r="R91" s="514">
        <v>506668.73350949999</v>
      </c>
      <c r="S91" s="515">
        <f t="shared" si="41"/>
        <v>9.1</v>
      </c>
      <c r="T91" s="513">
        <v>3080.7999999999993</v>
      </c>
      <c r="U91" s="514">
        <v>3903.2999999999997</v>
      </c>
      <c r="V91" s="515">
        <f>IF(T91=0, "    ---- ", IF(ABS(ROUND(100/T91*U91-100,1))&lt;999,ROUND(100/T91*U91-100,1),IF(ROUND(100/T91*U91-100,1)&gt;999,999,-999)))</f>
        <v>26.7</v>
      </c>
      <c r="W91" s="513">
        <v>97058.418999999994</v>
      </c>
      <c r="X91" s="514">
        <v>109709.95700000001</v>
      </c>
      <c r="Y91" s="515">
        <f t="shared" si="17"/>
        <v>13</v>
      </c>
      <c r="Z91" s="513">
        <v>78741</v>
      </c>
      <c r="AA91" s="514">
        <v>85542</v>
      </c>
      <c r="AB91" s="515">
        <f>IF(Z91=0, "    ---- ", IF(ABS(ROUND(100/Z91*AA91-100,1))&lt;999,ROUND(100/Z91*AA91-100,1),IF(ROUND(100/Z91*AA91-100,1)&gt;999,999,-999)))</f>
        <v>8.6</v>
      </c>
      <c r="AC91" s="513">
        <v>1579</v>
      </c>
      <c r="AD91" s="514">
        <v>1869</v>
      </c>
      <c r="AE91" s="515">
        <f>IF(AC91=0, "    ---- ", IF(ABS(ROUND(100/AC91*AD91-100,1))&lt;999,ROUND(100/AC91*AD91-100,1),IF(ROUND(100/AC91*AD91-100,1)&gt;999,999,-999)))</f>
        <v>18.399999999999999</v>
      </c>
      <c r="AF91" s="513">
        <v>9522.9564677900034</v>
      </c>
      <c r="AG91" s="514"/>
      <c r="AH91" s="515"/>
      <c r="AI91" s="513">
        <v>41621.02289</v>
      </c>
      <c r="AJ91" s="514">
        <v>49130.091078000005</v>
      </c>
      <c r="AK91" s="515">
        <f t="shared" si="18"/>
        <v>18</v>
      </c>
      <c r="AL91" s="513">
        <v>276413</v>
      </c>
      <c r="AM91" s="514">
        <v>287748.40000000002</v>
      </c>
      <c r="AN91" s="515">
        <f t="shared" si="24"/>
        <v>4.0999999999999996</v>
      </c>
      <c r="AO91" s="516">
        <f>B91+E91+H91+K91+Q91+T91+W91+Z91+AF91+AI91+AL91</f>
        <v>1302891.3679524399</v>
      </c>
      <c r="AP91" s="517">
        <f>C91+F91+I91+L91+R91+U91+X91+AA91+AG91+AJ91+AM91</f>
        <v>1395104.0055875001</v>
      </c>
      <c r="AQ91" s="515">
        <f t="shared" si="20"/>
        <v>7.1</v>
      </c>
      <c r="AR91" s="518">
        <f t="shared" si="21"/>
        <v>1304610.3679524399</v>
      </c>
      <c r="AS91" s="517">
        <f t="shared" si="21"/>
        <v>1397113.0055875001</v>
      </c>
      <c r="AT91" s="519">
        <f t="shared" si="22"/>
        <v>7.1</v>
      </c>
      <c r="AU91" s="506"/>
      <c r="AV91" s="478"/>
      <c r="AW91" s="501"/>
    </row>
    <row r="92" spans="1:49" ht="18.75" customHeight="1" x14ac:dyDescent="0.3">
      <c r="A92" s="520" t="s">
        <v>250</v>
      </c>
      <c r="B92" s="520"/>
      <c r="Q92" s="520"/>
      <c r="X92" s="521"/>
      <c r="Y92" s="521"/>
      <c r="Z92" s="521"/>
      <c r="AA92" s="521"/>
      <c r="AB92" s="521"/>
      <c r="AC92" s="522"/>
      <c r="AD92" s="521"/>
      <c r="AE92" s="521"/>
      <c r="AF92" s="521"/>
      <c r="AG92" s="521"/>
      <c r="AH92" s="521"/>
      <c r="AI92" s="520"/>
      <c r="AL92" s="520"/>
    </row>
    <row r="93" spans="1:49" ht="18.75" customHeight="1" x14ac:dyDescent="0.3">
      <c r="A93" s="520" t="s">
        <v>251</v>
      </c>
      <c r="Q93" s="520"/>
      <c r="X93" s="521"/>
      <c r="Y93" s="521"/>
      <c r="Z93" s="521"/>
      <c r="AA93" s="521"/>
      <c r="AB93" s="521"/>
      <c r="AC93" s="521"/>
      <c r="AD93" s="521"/>
      <c r="AE93" s="521"/>
      <c r="AF93" s="521"/>
      <c r="AG93" s="521"/>
      <c r="AH93" s="521"/>
      <c r="AI93" s="520"/>
      <c r="AL93" s="520"/>
    </row>
    <row r="94" spans="1:49" s="523" customFormat="1" ht="18.75" customHeight="1" x14ac:dyDescent="0.3">
      <c r="A94" s="520" t="s">
        <v>252</v>
      </c>
      <c r="Y94" s="524"/>
      <c r="Z94" s="524"/>
      <c r="AA94" s="524"/>
      <c r="AB94" s="524"/>
      <c r="AC94" s="524"/>
      <c r="AD94" s="524"/>
      <c r="AE94" s="524"/>
      <c r="AF94" s="524"/>
      <c r="AG94" s="524"/>
      <c r="AH94" s="524"/>
      <c r="AU94" s="525"/>
      <c r="AV94" s="525"/>
    </row>
    <row r="95" spans="1:49" s="523" customFormat="1" ht="18.75" x14ac:dyDescent="0.3">
      <c r="AU95" s="525"/>
      <c r="AV95" s="525"/>
    </row>
    <row r="96" spans="1:49" s="523" customFormat="1" ht="18.75" x14ac:dyDescent="0.3">
      <c r="H96" s="526"/>
    </row>
    <row r="97" spans="8:8" s="523" customFormat="1" ht="18.75" x14ac:dyDescent="0.3">
      <c r="H97" s="526"/>
    </row>
    <row r="98" spans="8:8" s="523" customFormat="1" ht="18.75" x14ac:dyDescent="0.3"/>
    <row r="99" spans="8:8" s="523" customFormat="1" ht="18.75" x14ac:dyDescent="0.3"/>
    <row r="100" spans="8:8" s="523" customFormat="1" ht="18.75" x14ac:dyDescent="0.3"/>
    <row r="101" spans="8:8" s="523" customFormat="1" ht="18.75" x14ac:dyDescent="0.3"/>
    <row r="102" spans="8:8" s="523" customFormat="1" ht="18.75" x14ac:dyDescent="0.3"/>
    <row r="103" spans="8:8" s="523" customFormat="1" ht="18.75" x14ac:dyDescent="0.3"/>
    <row r="104" spans="8:8" s="523" customFormat="1" ht="18.75" x14ac:dyDescent="0.3"/>
    <row r="105" spans="8:8" s="523" customFormat="1" ht="18.75" x14ac:dyDescent="0.3"/>
    <row r="106" spans="8:8" s="523" customFormat="1" ht="18.75" x14ac:dyDescent="0.3"/>
    <row r="107" spans="8:8" s="523" customFormat="1" ht="18.75" x14ac:dyDescent="0.3"/>
    <row r="108" spans="8:8" s="523" customFormat="1" ht="18.75" x14ac:dyDescent="0.3"/>
    <row r="109" spans="8:8" s="523" customFormat="1" ht="18.75" x14ac:dyDescent="0.3"/>
    <row r="110" spans="8:8" s="523" customFormat="1" ht="18.75" x14ac:dyDescent="0.3"/>
    <row r="111" spans="8:8" s="523" customFormat="1" ht="18.75" x14ac:dyDescent="0.3"/>
    <row r="112" spans="8:8" s="527" customFormat="1" ht="15.75" x14ac:dyDescent="0.25"/>
    <row r="113" s="527" customFormat="1" ht="15.75" x14ac:dyDescent="0.25"/>
  </sheetData>
  <protectedRanges>
    <protectedRange sqref="C9:C91 F9:F91 I9:I91 L9:L91 O9:O91 R9:R91 U9:U91 X9:X91 AA9:AA91 AD9:AD91 AG9:AG92 AJ9:AJ91 AM9:AM14 AM20 AM27 AM29:AM33 AM35 AM39 AM45 AM47:AM48 AM50:AM52 AM54 AM60:AM67 AM79:AM80 AM82:AM85 AM90:AM91" name="Område1"/>
    <protectedRange sqref="AM15" name="Område1_1"/>
    <protectedRange sqref="AM16:AM19" name="Område1_2"/>
    <protectedRange sqref="AM21:AM26" name="Område1_3"/>
    <protectedRange sqref="AM28" name="Område1_4"/>
    <protectedRange sqref="AM34" name="Område1_5"/>
    <protectedRange sqref="AM36:AM38" name="Område1_6"/>
    <protectedRange sqref="AM40:AM44" name="Område1_7"/>
    <protectedRange sqref="AM46" name="Område1_8"/>
    <protectedRange sqref="AM49" name="Område1_9"/>
    <protectedRange sqref="AM53" name="Område1_10"/>
    <protectedRange sqref="AM55:AM59" name="Område1_11"/>
    <protectedRange sqref="AM68:AM78" name="Område1_12"/>
    <protectedRange sqref="AM81" name="Område1_13"/>
    <protectedRange sqref="AM86:AM89" name="Område1_14"/>
  </protectedRanges>
  <mergeCells count="37">
    <mergeCell ref="T5:V5"/>
    <mergeCell ref="BI5:BK5"/>
    <mergeCell ref="Z5:AB5"/>
    <mergeCell ref="AF5:AH5"/>
    <mergeCell ref="AI5:AK5"/>
    <mergeCell ref="AL5:AN5"/>
    <mergeCell ref="AO5:AQ5"/>
    <mergeCell ref="AR5:AT5"/>
    <mergeCell ref="H6:J6"/>
    <mergeCell ref="K6:M6"/>
    <mergeCell ref="N6:P6"/>
    <mergeCell ref="H5:J5"/>
    <mergeCell ref="K5:M5"/>
    <mergeCell ref="N5:P5"/>
    <mergeCell ref="B5:D5"/>
    <mergeCell ref="E5:G5"/>
    <mergeCell ref="BC5:BE5"/>
    <mergeCell ref="BF5:BH5"/>
    <mergeCell ref="Q6:S6"/>
    <mergeCell ref="T6:V6"/>
    <mergeCell ref="W6:Y6"/>
    <mergeCell ref="Z6:AB6"/>
    <mergeCell ref="AC6:AE6"/>
    <mergeCell ref="BC6:BE6"/>
    <mergeCell ref="BF6:BH6"/>
    <mergeCell ref="AF6:AH6"/>
    <mergeCell ref="AW5:AY5"/>
    <mergeCell ref="AZ5:BB5"/>
    <mergeCell ref="B6:D6"/>
    <mergeCell ref="E6:G6"/>
    <mergeCell ref="BI6:BK6"/>
    <mergeCell ref="AI6:AK6"/>
    <mergeCell ref="AL6:AN6"/>
    <mergeCell ref="AO6:AQ6"/>
    <mergeCell ref="AR6:AT6"/>
    <mergeCell ref="AW6:AY6"/>
    <mergeCell ref="AZ6:BB6"/>
  </mergeCells>
  <hyperlinks>
    <hyperlink ref="B1" location="Innhold!A1" display="Tilbak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dimension ref="A1:BB24"/>
  <sheetViews>
    <sheetView showGridLines="0" zoomScale="60" zoomScaleNormal="60" workbookViewId="0">
      <pane xSplit="1" topLeftCell="B1" activePane="topRight" state="frozen"/>
      <selection activeCell="H38" sqref="H38"/>
      <selection pane="topRight" activeCell="A4" sqref="A4"/>
    </sheetView>
  </sheetViews>
  <sheetFormatPr baseColWidth="10" defaultRowHeight="12.75" x14ac:dyDescent="0.2"/>
  <cols>
    <col min="1" max="1" width="62" style="374" customWidth="1"/>
    <col min="2" max="37" width="11.7109375" style="374" customWidth="1"/>
    <col min="38" max="256" width="11.42578125" style="374"/>
    <col min="257" max="257" width="62" style="374" customWidth="1"/>
    <col min="258" max="293" width="11.7109375" style="374" customWidth="1"/>
    <col min="294" max="512" width="11.42578125" style="374"/>
    <col min="513" max="513" width="62" style="374" customWidth="1"/>
    <col min="514" max="549" width="11.7109375" style="374" customWidth="1"/>
    <col min="550" max="768" width="11.42578125" style="374"/>
    <col min="769" max="769" width="62" style="374" customWidth="1"/>
    <col min="770" max="805" width="11.7109375" style="374" customWidth="1"/>
    <col min="806" max="1024" width="11.42578125" style="374"/>
    <col min="1025" max="1025" width="62" style="374" customWidth="1"/>
    <col min="1026" max="1061" width="11.7109375" style="374" customWidth="1"/>
    <col min="1062" max="1280" width="11.42578125" style="374"/>
    <col min="1281" max="1281" width="62" style="374" customWidth="1"/>
    <col min="1282" max="1317" width="11.7109375" style="374" customWidth="1"/>
    <col min="1318" max="1536" width="11.42578125" style="374"/>
    <col min="1537" max="1537" width="62" style="374" customWidth="1"/>
    <col min="1538" max="1573" width="11.7109375" style="374" customWidth="1"/>
    <col min="1574" max="1792" width="11.42578125" style="374"/>
    <col min="1793" max="1793" width="62" style="374" customWidth="1"/>
    <col min="1794" max="1829" width="11.7109375" style="374" customWidth="1"/>
    <col min="1830" max="2048" width="11.42578125" style="374"/>
    <col min="2049" max="2049" width="62" style="374" customWidth="1"/>
    <col min="2050" max="2085" width="11.7109375" style="374" customWidth="1"/>
    <col min="2086" max="2304" width="11.42578125" style="374"/>
    <col min="2305" max="2305" width="62" style="374" customWidth="1"/>
    <col min="2306" max="2341" width="11.7109375" style="374" customWidth="1"/>
    <col min="2342" max="2560" width="11.42578125" style="374"/>
    <col min="2561" max="2561" width="62" style="374" customWidth="1"/>
    <col min="2562" max="2597" width="11.7109375" style="374" customWidth="1"/>
    <col min="2598" max="2816" width="11.42578125" style="374"/>
    <col min="2817" max="2817" width="62" style="374" customWidth="1"/>
    <col min="2818" max="2853" width="11.7109375" style="374" customWidth="1"/>
    <col min="2854" max="3072" width="11.42578125" style="374"/>
    <col min="3073" max="3073" width="62" style="374" customWidth="1"/>
    <col min="3074" max="3109" width="11.7109375" style="374" customWidth="1"/>
    <col min="3110" max="3328" width="11.42578125" style="374"/>
    <col min="3329" max="3329" width="62" style="374" customWidth="1"/>
    <col min="3330" max="3365" width="11.7109375" style="374" customWidth="1"/>
    <col min="3366" max="3584" width="11.42578125" style="374"/>
    <col min="3585" max="3585" width="62" style="374" customWidth="1"/>
    <col min="3586" max="3621" width="11.7109375" style="374" customWidth="1"/>
    <col min="3622" max="3840" width="11.42578125" style="374"/>
    <col min="3841" max="3841" width="62" style="374" customWidth="1"/>
    <col min="3842" max="3877" width="11.7109375" style="374" customWidth="1"/>
    <col min="3878" max="4096" width="11.42578125" style="374"/>
    <col min="4097" max="4097" width="62" style="374" customWidth="1"/>
    <col min="4098" max="4133" width="11.7109375" style="374" customWidth="1"/>
    <col min="4134" max="4352" width="11.42578125" style="374"/>
    <col min="4353" max="4353" width="62" style="374" customWidth="1"/>
    <col min="4354" max="4389" width="11.7109375" style="374" customWidth="1"/>
    <col min="4390" max="4608" width="11.42578125" style="374"/>
    <col min="4609" max="4609" width="62" style="374" customWidth="1"/>
    <col min="4610" max="4645" width="11.7109375" style="374" customWidth="1"/>
    <col min="4646" max="4864" width="11.42578125" style="374"/>
    <col min="4865" max="4865" width="62" style="374" customWidth="1"/>
    <col min="4866" max="4901" width="11.7109375" style="374" customWidth="1"/>
    <col min="4902" max="5120" width="11.42578125" style="374"/>
    <col min="5121" max="5121" width="62" style="374" customWidth="1"/>
    <col min="5122" max="5157" width="11.7109375" style="374" customWidth="1"/>
    <col min="5158" max="5376" width="11.42578125" style="374"/>
    <col min="5377" max="5377" width="62" style="374" customWidth="1"/>
    <col min="5378" max="5413" width="11.7109375" style="374" customWidth="1"/>
    <col min="5414" max="5632" width="11.42578125" style="374"/>
    <col min="5633" max="5633" width="62" style="374" customWidth="1"/>
    <col min="5634" max="5669" width="11.7109375" style="374" customWidth="1"/>
    <col min="5670" max="5888" width="11.42578125" style="374"/>
    <col min="5889" max="5889" width="62" style="374" customWidth="1"/>
    <col min="5890" max="5925" width="11.7109375" style="374" customWidth="1"/>
    <col min="5926" max="6144" width="11.42578125" style="374"/>
    <col min="6145" max="6145" width="62" style="374" customWidth="1"/>
    <col min="6146" max="6181" width="11.7109375" style="374" customWidth="1"/>
    <col min="6182" max="6400" width="11.42578125" style="374"/>
    <col min="6401" max="6401" width="62" style="374" customWidth="1"/>
    <col min="6402" max="6437" width="11.7109375" style="374" customWidth="1"/>
    <col min="6438" max="6656" width="11.42578125" style="374"/>
    <col min="6657" max="6657" width="62" style="374" customWidth="1"/>
    <col min="6658" max="6693" width="11.7109375" style="374" customWidth="1"/>
    <col min="6694" max="6912" width="11.42578125" style="374"/>
    <col min="6913" max="6913" width="62" style="374" customWidth="1"/>
    <col min="6914" max="6949" width="11.7109375" style="374" customWidth="1"/>
    <col min="6950" max="7168" width="11.42578125" style="374"/>
    <col min="7169" max="7169" width="62" style="374" customWidth="1"/>
    <col min="7170" max="7205" width="11.7109375" style="374" customWidth="1"/>
    <col min="7206" max="7424" width="11.42578125" style="374"/>
    <col min="7425" max="7425" width="62" style="374" customWidth="1"/>
    <col min="7426" max="7461" width="11.7109375" style="374" customWidth="1"/>
    <col min="7462" max="7680" width="11.42578125" style="374"/>
    <col min="7681" max="7681" width="62" style="374" customWidth="1"/>
    <col min="7682" max="7717" width="11.7109375" style="374" customWidth="1"/>
    <col min="7718" max="7936" width="11.42578125" style="374"/>
    <col min="7937" max="7937" width="62" style="374" customWidth="1"/>
    <col min="7938" max="7973" width="11.7109375" style="374" customWidth="1"/>
    <col min="7974" max="8192" width="11.42578125" style="374"/>
    <col min="8193" max="8193" width="62" style="374" customWidth="1"/>
    <col min="8194" max="8229" width="11.7109375" style="374" customWidth="1"/>
    <col min="8230" max="8448" width="11.42578125" style="374"/>
    <col min="8449" max="8449" width="62" style="374" customWidth="1"/>
    <col min="8450" max="8485" width="11.7109375" style="374" customWidth="1"/>
    <col min="8486" max="8704" width="11.42578125" style="374"/>
    <col min="8705" max="8705" width="62" style="374" customWidth="1"/>
    <col min="8706" max="8741" width="11.7109375" style="374" customWidth="1"/>
    <col min="8742" max="8960" width="11.42578125" style="374"/>
    <col min="8961" max="8961" width="62" style="374" customWidth="1"/>
    <col min="8962" max="8997" width="11.7109375" style="374" customWidth="1"/>
    <col min="8998" max="9216" width="11.42578125" style="374"/>
    <col min="9217" max="9217" width="62" style="374" customWidth="1"/>
    <col min="9218" max="9253" width="11.7109375" style="374" customWidth="1"/>
    <col min="9254" max="9472" width="11.42578125" style="374"/>
    <col min="9473" max="9473" width="62" style="374" customWidth="1"/>
    <col min="9474" max="9509" width="11.7109375" style="374" customWidth="1"/>
    <col min="9510" max="9728" width="11.42578125" style="374"/>
    <col min="9729" max="9729" width="62" style="374" customWidth="1"/>
    <col min="9730" max="9765" width="11.7109375" style="374" customWidth="1"/>
    <col min="9766" max="9984" width="11.42578125" style="374"/>
    <col min="9985" max="9985" width="62" style="374" customWidth="1"/>
    <col min="9986" max="10021" width="11.7109375" style="374" customWidth="1"/>
    <col min="10022" max="10240" width="11.42578125" style="374"/>
    <col min="10241" max="10241" width="62" style="374" customWidth="1"/>
    <col min="10242" max="10277" width="11.7109375" style="374" customWidth="1"/>
    <col min="10278" max="10496" width="11.42578125" style="374"/>
    <col min="10497" max="10497" width="62" style="374" customWidth="1"/>
    <col min="10498" max="10533" width="11.7109375" style="374" customWidth="1"/>
    <col min="10534" max="10752" width="11.42578125" style="374"/>
    <col min="10753" max="10753" width="62" style="374" customWidth="1"/>
    <col min="10754" max="10789" width="11.7109375" style="374" customWidth="1"/>
    <col min="10790" max="11008" width="11.42578125" style="374"/>
    <col min="11009" max="11009" width="62" style="374" customWidth="1"/>
    <col min="11010" max="11045" width="11.7109375" style="374" customWidth="1"/>
    <col min="11046" max="11264" width="11.42578125" style="374"/>
    <col min="11265" max="11265" width="62" style="374" customWidth="1"/>
    <col min="11266" max="11301" width="11.7109375" style="374" customWidth="1"/>
    <col min="11302" max="11520" width="11.42578125" style="374"/>
    <col min="11521" max="11521" width="62" style="374" customWidth="1"/>
    <col min="11522" max="11557" width="11.7109375" style="374" customWidth="1"/>
    <col min="11558" max="11776" width="11.42578125" style="374"/>
    <col min="11777" max="11777" width="62" style="374" customWidth="1"/>
    <col min="11778" max="11813" width="11.7109375" style="374" customWidth="1"/>
    <col min="11814" max="12032" width="11.42578125" style="374"/>
    <col min="12033" max="12033" width="62" style="374" customWidth="1"/>
    <col min="12034" max="12069" width="11.7109375" style="374" customWidth="1"/>
    <col min="12070" max="12288" width="11.42578125" style="374"/>
    <col min="12289" max="12289" width="62" style="374" customWidth="1"/>
    <col min="12290" max="12325" width="11.7109375" style="374" customWidth="1"/>
    <col min="12326" max="12544" width="11.42578125" style="374"/>
    <col min="12545" max="12545" width="62" style="374" customWidth="1"/>
    <col min="12546" max="12581" width="11.7109375" style="374" customWidth="1"/>
    <col min="12582" max="12800" width="11.42578125" style="374"/>
    <col min="12801" max="12801" width="62" style="374" customWidth="1"/>
    <col min="12802" max="12837" width="11.7109375" style="374" customWidth="1"/>
    <col min="12838" max="13056" width="11.42578125" style="374"/>
    <col min="13057" max="13057" width="62" style="374" customWidth="1"/>
    <col min="13058" max="13093" width="11.7109375" style="374" customWidth="1"/>
    <col min="13094" max="13312" width="11.42578125" style="374"/>
    <col min="13313" max="13313" width="62" style="374" customWidth="1"/>
    <col min="13314" max="13349" width="11.7109375" style="374" customWidth="1"/>
    <col min="13350" max="13568" width="11.42578125" style="374"/>
    <col min="13569" max="13569" width="62" style="374" customWidth="1"/>
    <col min="13570" max="13605" width="11.7109375" style="374" customWidth="1"/>
    <col min="13606" max="13824" width="11.42578125" style="374"/>
    <col min="13825" max="13825" width="62" style="374" customWidth="1"/>
    <col min="13826" max="13861" width="11.7109375" style="374" customWidth="1"/>
    <col min="13862" max="14080" width="11.42578125" style="374"/>
    <col min="14081" max="14081" width="62" style="374" customWidth="1"/>
    <col min="14082" max="14117" width="11.7109375" style="374" customWidth="1"/>
    <col min="14118" max="14336" width="11.42578125" style="374"/>
    <col min="14337" max="14337" width="62" style="374" customWidth="1"/>
    <col min="14338" max="14373" width="11.7109375" style="374" customWidth="1"/>
    <col min="14374" max="14592" width="11.42578125" style="374"/>
    <col min="14593" max="14593" width="62" style="374" customWidth="1"/>
    <col min="14594" max="14629" width="11.7109375" style="374" customWidth="1"/>
    <col min="14630" max="14848" width="11.42578125" style="374"/>
    <col min="14849" max="14849" width="62" style="374" customWidth="1"/>
    <col min="14850" max="14885" width="11.7109375" style="374" customWidth="1"/>
    <col min="14886" max="15104" width="11.42578125" style="374"/>
    <col min="15105" max="15105" width="62" style="374" customWidth="1"/>
    <col min="15106" max="15141" width="11.7109375" style="374" customWidth="1"/>
    <col min="15142" max="15360" width="11.42578125" style="374"/>
    <col min="15361" max="15361" width="62" style="374" customWidth="1"/>
    <col min="15362" max="15397" width="11.7109375" style="374" customWidth="1"/>
    <col min="15398" max="15616" width="11.42578125" style="374"/>
    <col min="15617" max="15617" width="62" style="374" customWidth="1"/>
    <col min="15618" max="15653" width="11.7109375" style="374" customWidth="1"/>
    <col min="15654" max="15872" width="11.42578125" style="374"/>
    <col min="15873" max="15873" width="62" style="374" customWidth="1"/>
    <col min="15874" max="15909" width="11.7109375" style="374" customWidth="1"/>
    <col min="15910" max="16128" width="11.42578125" style="374"/>
    <col min="16129" max="16129" width="62" style="374" customWidth="1"/>
    <col min="16130" max="16165" width="11.7109375" style="374" customWidth="1"/>
    <col min="16166" max="16384" width="11.42578125" style="374"/>
  </cols>
  <sheetData>
    <row r="1" spans="1:54" ht="20.25" x14ac:dyDescent="0.3">
      <c r="A1" s="373" t="s">
        <v>166</v>
      </c>
      <c r="B1" s="73" t="s">
        <v>53</v>
      </c>
      <c r="AL1" s="375"/>
    </row>
    <row r="2" spans="1:54" ht="20.25" x14ac:dyDescent="0.3">
      <c r="A2" s="373" t="s">
        <v>267</v>
      </c>
      <c r="AL2" s="375"/>
    </row>
    <row r="3" spans="1:54" ht="18.75" x14ac:dyDescent="0.3">
      <c r="A3" s="376" t="s">
        <v>335</v>
      </c>
      <c r="AL3" s="377"/>
    </row>
    <row r="4" spans="1:54" ht="18.75" x14ac:dyDescent="0.3">
      <c r="A4" s="378" t="s">
        <v>153</v>
      </c>
      <c r="B4" s="379"/>
      <c r="C4" s="380"/>
      <c r="D4" s="381"/>
      <c r="E4" s="379"/>
      <c r="F4" s="380"/>
      <c r="G4" s="381"/>
      <c r="H4" s="380"/>
      <c r="I4" s="380"/>
      <c r="J4" s="381"/>
      <c r="K4" s="379"/>
      <c r="L4" s="380"/>
      <c r="M4" s="381"/>
      <c r="N4" s="379"/>
      <c r="O4" s="380"/>
      <c r="P4" s="381"/>
      <c r="Q4" s="379"/>
      <c r="R4" s="380"/>
      <c r="S4" s="381"/>
      <c r="T4" s="379"/>
      <c r="U4" s="380"/>
      <c r="V4" s="381"/>
      <c r="W4" s="379"/>
      <c r="X4" s="380"/>
      <c r="Y4" s="381"/>
      <c r="Z4" s="379"/>
      <c r="AA4" s="380"/>
      <c r="AB4" s="381"/>
      <c r="AC4" s="379"/>
      <c r="AD4" s="380"/>
      <c r="AE4" s="381"/>
      <c r="AF4" s="379"/>
      <c r="AG4" s="380"/>
      <c r="AH4" s="381"/>
      <c r="AI4" s="379"/>
      <c r="AJ4" s="382"/>
      <c r="AK4" s="381"/>
      <c r="AL4" s="383"/>
      <c r="AM4" s="384"/>
      <c r="AN4" s="384"/>
      <c r="AO4" s="384"/>
      <c r="AP4" s="384"/>
      <c r="AQ4" s="384"/>
      <c r="AR4" s="384"/>
      <c r="AS4" s="384"/>
      <c r="AT4" s="384"/>
      <c r="AU4" s="384"/>
      <c r="AV4" s="384"/>
      <c r="AW4" s="384"/>
      <c r="AX4" s="384"/>
      <c r="AY4" s="384"/>
      <c r="AZ4" s="384"/>
      <c r="BA4" s="384"/>
      <c r="BB4" s="384"/>
    </row>
    <row r="5" spans="1:54" ht="18.75" x14ac:dyDescent="0.3">
      <c r="A5" s="385"/>
      <c r="B5" s="708" t="s">
        <v>169</v>
      </c>
      <c r="C5" s="709"/>
      <c r="D5" s="710"/>
      <c r="E5" s="708" t="s">
        <v>170</v>
      </c>
      <c r="F5" s="709"/>
      <c r="G5" s="710"/>
      <c r="H5" s="709" t="s">
        <v>171</v>
      </c>
      <c r="I5" s="709"/>
      <c r="J5" s="710"/>
      <c r="K5" s="708" t="s">
        <v>172</v>
      </c>
      <c r="L5" s="709"/>
      <c r="M5" s="710"/>
      <c r="N5" s="386" t="s">
        <v>173</v>
      </c>
      <c r="O5" s="387"/>
      <c r="P5" s="388"/>
      <c r="Q5" s="708" t="s">
        <v>65</v>
      </c>
      <c r="R5" s="709"/>
      <c r="S5" s="710"/>
      <c r="T5" s="386"/>
      <c r="U5" s="387"/>
      <c r="V5" s="388"/>
      <c r="W5" s="708" t="s">
        <v>174</v>
      </c>
      <c r="X5" s="709"/>
      <c r="Y5" s="710"/>
      <c r="Z5" s="708" t="s">
        <v>77</v>
      </c>
      <c r="AA5" s="709"/>
      <c r="AB5" s="710"/>
      <c r="AC5" s="708"/>
      <c r="AD5" s="709"/>
      <c r="AE5" s="710"/>
      <c r="AF5" s="708" t="s">
        <v>78</v>
      </c>
      <c r="AG5" s="709"/>
      <c r="AH5" s="710"/>
      <c r="AI5" s="708" t="s">
        <v>285</v>
      </c>
      <c r="AJ5" s="709"/>
      <c r="AK5" s="710"/>
      <c r="AL5" s="389"/>
      <c r="AM5" s="390"/>
      <c r="AN5" s="704"/>
      <c r="AO5" s="704"/>
      <c r="AP5" s="704"/>
      <c r="AQ5" s="704"/>
      <c r="AR5" s="704"/>
      <c r="AS5" s="704"/>
      <c r="AT5" s="704"/>
      <c r="AU5" s="704"/>
      <c r="AV5" s="704"/>
      <c r="AW5" s="704"/>
      <c r="AX5" s="704"/>
      <c r="AY5" s="704"/>
      <c r="AZ5" s="704"/>
      <c r="BA5" s="704"/>
      <c r="BB5" s="704"/>
    </row>
    <row r="6" spans="1:54" ht="18.75" x14ac:dyDescent="0.3">
      <c r="A6" s="391"/>
      <c r="B6" s="705" t="s">
        <v>175</v>
      </c>
      <c r="C6" s="706"/>
      <c r="D6" s="707"/>
      <c r="E6" s="705" t="s">
        <v>176</v>
      </c>
      <c r="F6" s="706"/>
      <c r="G6" s="707"/>
      <c r="H6" s="706" t="s">
        <v>176</v>
      </c>
      <c r="I6" s="706"/>
      <c r="J6" s="707"/>
      <c r="K6" s="705" t="s">
        <v>177</v>
      </c>
      <c r="L6" s="706"/>
      <c r="M6" s="707"/>
      <c r="N6" s="705" t="s">
        <v>65</v>
      </c>
      <c r="O6" s="706"/>
      <c r="P6" s="707"/>
      <c r="Q6" s="705" t="s">
        <v>178</v>
      </c>
      <c r="R6" s="706"/>
      <c r="S6" s="707"/>
      <c r="T6" s="705" t="s">
        <v>70</v>
      </c>
      <c r="U6" s="706"/>
      <c r="V6" s="707"/>
      <c r="W6" s="705" t="s">
        <v>175</v>
      </c>
      <c r="X6" s="706"/>
      <c r="Y6" s="707"/>
      <c r="Z6" s="705" t="s">
        <v>179</v>
      </c>
      <c r="AA6" s="706"/>
      <c r="AB6" s="707"/>
      <c r="AC6" s="705" t="s">
        <v>72</v>
      </c>
      <c r="AD6" s="706"/>
      <c r="AE6" s="707"/>
      <c r="AF6" s="705" t="s">
        <v>176</v>
      </c>
      <c r="AG6" s="706"/>
      <c r="AH6" s="707"/>
      <c r="AI6" s="705" t="s">
        <v>286</v>
      </c>
      <c r="AJ6" s="706"/>
      <c r="AK6" s="707"/>
      <c r="AL6" s="389"/>
      <c r="AM6" s="390"/>
      <c r="AN6" s="704"/>
      <c r="AO6" s="704"/>
      <c r="AP6" s="704"/>
      <c r="AQ6" s="704"/>
      <c r="AR6" s="704"/>
      <c r="AS6" s="704"/>
      <c r="AT6" s="704"/>
      <c r="AU6" s="704"/>
      <c r="AV6" s="704"/>
      <c r="AW6" s="704"/>
      <c r="AX6" s="704"/>
      <c r="AY6" s="704"/>
      <c r="AZ6" s="704"/>
      <c r="BA6" s="704"/>
      <c r="BB6" s="704"/>
    </row>
    <row r="7" spans="1:54" ht="18.75" x14ac:dyDescent="0.3">
      <c r="A7" s="391"/>
      <c r="B7" s="392"/>
      <c r="C7" s="392"/>
      <c r="D7" s="393" t="s">
        <v>87</v>
      </c>
      <c r="E7" s="392"/>
      <c r="F7" s="392"/>
      <c r="G7" s="393" t="s">
        <v>87</v>
      </c>
      <c r="H7" s="392"/>
      <c r="I7" s="392"/>
      <c r="J7" s="393" t="s">
        <v>87</v>
      </c>
      <c r="K7" s="392"/>
      <c r="L7" s="392"/>
      <c r="M7" s="393" t="s">
        <v>87</v>
      </c>
      <c r="N7" s="392"/>
      <c r="O7" s="392"/>
      <c r="P7" s="393" t="s">
        <v>87</v>
      </c>
      <c r="Q7" s="392"/>
      <c r="R7" s="392"/>
      <c r="S7" s="393" t="s">
        <v>87</v>
      </c>
      <c r="T7" s="392"/>
      <c r="U7" s="392"/>
      <c r="V7" s="393" t="s">
        <v>87</v>
      </c>
      <c r="W7" s="392"/>
      <c r="X7" s="392"/>
      <c r="Y7" s="393" t="s">
        <v>87</v>
      </c>
      <c r="Z7" s="392"/>
      <c r="AA7" s="392"/>
      <c r="AB7" s="393" t="s">
        <v>87</v>
      </c>
      <c r="AC7" s="392"/>
      <c r="AD7" s="392"/>
      <c r="AE7" s="393" t="s">
        <v>87</v>
      </c>
      <c r="AF7" s="392"/>
      <c r="AG7" s="392"/>
      <c r="AH7" s="393" t="s">
        <v>87</v>
      </c>
      <c r="AI7" s="392"/>
      <c r="AJ7" s="392"/>
      <c r="AK7" s="393" t="s">
        <v>87</v>
      </c>
      <c r="AL7" s="389"/>
      <c r="AM7" s="390"/>
      <c r="AN7" s="390"/>
      <c r="AO7" s="390"/>
      <c r="AP7" s="390"/>
      <c r="AQ7" s="390"/>
      <c r="AR7" s="390"/>
      <c r="AS7" s="390"/>
      <c r="AT7" s="390"/>
      <c r="AU7" s="390"/>
      <c r="AV7" s="390"/>
      <c r="AW7" s="390"/>
      <c r="AX7" s="390"/>
      <c r="AY7" s="390"/>
      <c r="AZ7" s="390"/>
      <c r="BA7" s="390"/>
      <c r="BB7" s="390"/>
    </row>
    <row r="8" spans="1:54" ht="15.75" x14ac:dyDescent="0.25">
      <c r="A8" s="394" t="s">
        <v>288</v>
      </c>
      <c r="B8" s="395">
        <v>2016</v>
      </c>
      <c r="C8" s="395">
        <v>2017</v>
      </c>
      <c r="D8" s="396" t="s">
        <v>89</v>
      </c>
      <c r="E8" s="395">
        <v>2016</v>
      </c>
      <c r="F8" s="395">
        <v>2017</v>
      </c>
      <c r="G8" s="396" t="s">
        <v>89</v>
      </c>
      <c r="H8" s="395">
        <v>2016</v>
      </c>
      <c r="I8" s="395">
        <v>2017</v>
      </c>
      <c r="J8" s="396" t="s">
        <v>89</v>
      </c>
      <c r="K8" s="395">
        <v>2016</v>
      </c>
      <c r="L8" s="395">
        <v>2017</v>
      </c>
      <c r="M8" s="396" t="s">
        <v>89</v>
      </c>
      <c r="N8" s="395">
        <v>2016</v>
      </c>
      <c r="O8" s="395">
        <v>2017</v>
      </c>
      <c r="P8" s="396" t="s">
        <v>89</v>
      </c>
      <c r="Q8" s="395">
        <v>2016</v>
      </c>
      <c r="R8" s="395">
        <v>2017</v>
      </c>
      <c r="S8" s="396" t="s">
        <v>89</v>
      </c>
      <c r="T8" s="395">
        <v>2016</v>
      </c>
      <c r="U8" s="395">
        <v>2017</v>
      </c>
      <c r="V8" s="396" t="s">
        <v>89</v>
      </c>
      <c r="W8" s="395">
        <v>2016</v>
      </c>
      <c r="X8" s="395">
        <v>2017</v>
      </c>
      <c r="Y8" s="396" t="s">
        <v>89</v>
      </c>
      <c r="Z8" s="395">
        <v>2016</v>
      </c>
      <c r="AA8" s="395">
        <v>2017</v>
      </c>
      <c r="AB8" s="396" t="s">
        <v>89</v>
      </c>
      <c r="AC8" s="397">
        <v>2016</v>
      </c>
      <c r="AD8" s="395">
        <v>2017</v>
      </c>
      <c r="AE8" s="396" t="s">
        <v>89</v>
      </c>
      <c r="AF8" s="395">
        <v>2016</v>
      </c>
      <c r="AG8" s="395">
        <v>2017</v>
      </c>
      <c r="AH8" s="396" t="s">
        <v>89</v>
      </c>
      <c r="AI8" s="395">
        <v>2016</v>
      </c>
      <c r="AJ8" s="395">
        <v>2017</v>
      </c>
      <c r="AK8" s="396" t="s">
        <v>89</v>
      </c>
      <c r="AL8" s="389"/>
      <c r="AM8" s="398"/>
      <c r="AN8" s="399"/>
      <c r="AO8" s="399"/>
      <c r="AP8" s="398"/>
      <c r="AQ8" s="399"/>
      <c r="AR8" s="399"/>
      <c r="AS8" s="398"/>
      <c r="AT8" s="399"/>
      <c r="AU8" s="399"/>
      <c r="AV8" s="398"/>
      <c r="AW8" s="399"/>
      <c r="AX8" s="399"/>
      <c r="AY8" s="398"/>
      <c r="AZ8" s="399"/>
      <c r="BA8" s="399"/>
      <c r="BB8" s="398"/>
    </row>
    <row r="9" spans="1:54" s="409" customFormat="1" ht="18.75" x14ac:dyDescent="0.3">
      <c r="A9" s="435"/>
      <c r="B9" s="400"/>
      <c r="C9" s="401"/>
      <c r="D9" s="402"/>
      <c r="E9" s="403"/>
      <c r="F9" s="402"/>
      <c r="G9" s="402"/>
      <c r="H9" s="404"/>
      <c r="I9" s="402"/>
      <c r="J9" s="402"/>
      <c r="K9" s="405"/>
      <c r="L9" s="406"/>
      <c r="M9" s="402"/>
      <c r="N9" s="403"/>
      <c r="O9" s="402"/>
      <c r="P9" s="402"/>
      <c r="Q9" s="405"/>
      <c r="R9" s="406"/>
      <c r="S9" s="402"/>
      <c r="T9" s="405"/>
      <c r="U9" s="406"/>
      <c r="V9" s="402"/>
      <c r="W9" s="403"/>
      <c r="X9" s="402"/>
      <c r="Y9" s="402"/>
      <c r="Z9" s="403"/>
      <c r="AA9" s="402"/>
      <c r="AB9" s="402"/>
      <c r="AC9" s="403"/>
      <c r="AD9" s="402"/>
      <c r="AE9" s="407"/>
      <c r="AF9" s="400"/>
      <c r="AG9" s="402"/>
      <c r="AH9" s="402"/>
      <c r="AI9" s="403"/>
      <c r="AJ9" s="402"/>
      <c r="AK9" s="402"/>
      <c r="AL9" s="408"/>
      <c r="AM9" s="408"/>
    </row>
    <row r="10" spans="1:54" s="414" customFormat="1" ht="18.75" x14ac:dyDescent="0.3">
      <c r="A10" s="410" t="s">
        <v>336</v>
      </c>
      <c r="B10" s="403"/>
      <c r="C10" s="411"/>
      <c r="D10" s="402"/>
      <c r="E10" s="403"/>
      <c r="F10" s="402"/>
      <c r="G10" s="402"/>
      <c r="H10" s="404"/>
      <c r="I10" s="402"/>
      <c r="J10" s="402"/>
      <c r="K10" s="405"/>
      <c r="L10" s="406"/>
      <c r="M10" s="402"/>
      <c r="N10" s="403"/>
      <c r="O10" s="402"/>
      <c r="P10" s="402"/>
      <c r="Q10" s="405"/>
      <c r="R10" s="406"/>
      <c r="S10" s="402"/>
      <c r="T10" s="405"/>
      <c r="U10" s="406"/>
      <c r="V10" s="402"/>
      <c r="W10" s="405"/>
      <c r="X10" s="406"/>
      <c r="Y10" s="402"/>
      <c r="Z10" s="405"/>
      <c r="AA10" s="406"/>
      <c r="AB10" s="412"/>
      <c r="AC10" s="405"/>
      <c r="AD10" s="406"/>
      <c r="AE10" s="402"/>
      <c r="AF10" s="405"/>
      <c r="AG10" s="406"/>
      <c r="AH10" s="402"/>
      <c r="AI10" s="403"/>
      <c r="AJ10" s="402"/>
      <c r="AK10" s="412"/>
      <c r="AL10" s="413"/>
      <c r="AM10" s="413"/>
    </row>
    <row r="11" spans="1:54" s="414" customFormat="1" ht="22.5" x14ac:dyDescent="0.3">
      <c r="A11" s="410" t="s">
        <v>347</v>
      </c>
      <c r="B11" s="403">
        <v>0.31</v>
      </c>
      <c r="C11" s="411">
        <v>0.39</v>
      </c>
      <c r="D11" s="412">
        <f>IF(B11=0, "    ---- ", IF(ABS(ROUND(100/B11*C11-100,1))&lt;999,ROUND(100/B11*C11-100,1),IF(ROUND(100/B11*C11-100,1)&gt;999,999,-999)))</f>
        <v>25.8</v>
      </c>
      <c r="E11" s="403">
        <v>0.49</v>
      </c>
      <c r="F11" s="402">
        <v>1.03</v>
      </c>
      <c r="G11" s="412">
        <f>IF(E11=0, "    ---- ", IF(ABS(ROUND(100/E11*F11-100,1))&lt;999,ROUND(100/E11*F11-100,1),IF(ROUND(100/E11*F11-100,1)&gt;999,999,-999)))</f>
        <v>110.2</v>
      </c>
      <c r="H11" s="404"/>
      <c r="I11" s="402"/>
      <c r="J11" s="402"/>
      <c r="K11" s="405">
        <v>1.0740000000000001</v>
      </c>
      <c r="L11" s="406">
        <v>0.95599999999999996</v>
      </c>
      <c r="M11" s="412">
        <f>IF(K11=0, "    ---- ", IF(ABS(ROUND(100/K11*L11-100,1))&lt;999,ROUND(100/K11*L11-100,1),IF(ROUND(100/K11*L11-100,1)&gt;999,999,-999)))</f>
        <v>-11</v>
      </c>
      <c r="N11" s="403">
        <v>1.1299999999999999</v>
      </c>
      <c r="O11" s="402">
        <v>0.61</v>
      </c>
      <c r="P11" s="412">
        <f>IF(N11=0, "    ---- ", IF(ABS(ROUND(100/N11*O11-100,1))&lt;999,ROUND(100/N11*O11-100,1),IF(ROUND(100/N11*O11-100,1)&gt;999,999,-999)))</f>
        <v>-46</v>
      </c>
      <c r="Q11" s="405">
        <v>1</v>
      </c>
      <c r="R11" s="406">
        <v>0.61</v>
      </c>
      <c r="S11" s="412">
        <f>IF(Q11=0, "    ---- ", IF(ABS(ROUND(100/Q11*R11-100,1))&lt;999,ROUND(100/Q11*R11-100,1),IF(ROUND(100/Q11*R11-100,1)&gt;999,999,-999)))</f>
        <v>-39</v>
      </c>
      <c r="T11" s="405">
        <v>0.8</v>
      </c>
      <c r="U11" s="406">
        <v>0.9</v>
      </c>
      <c r="V11" s="412">
        <f>IF(T11=0, "    ---- ", IF(ABS(ROUND(100/T11*U11-100,1))&lt;999,ROUND(100/T11*U11-100,1),IF(ROUND(100/T11*U11-100,1)&gt;999,999,-999)))</f>
        <v>12.5</v>
      </c>
      <c r="W11" s="405">
        <v>-0.15</v>
      </c>
      <c r="X11" s="406">
        <v>2.2200000000000002</v>
      </c>
      <c r="Y11" s="412">
        <f>IF(W11=0, "    ---- ", IF(ABS(ROUND(100/W11*X11-100,1))&lt;999,ROUND(100/W11*X11-100,1),IF(ROUND(100/W11*X11-100,1)&gt;999,999,-999)))</f>
        <v>-999</v>
      </c>
      <c r="Z11" s="405">
        <v>1.65</v>
      </c>
      <c r="AA11" s="406"/>
      <c r="AB11" s="412">
        <f t="shared" ref="AB11:AB14" si="0">IF(Z11=0, "    ---- ", IF(ABS(ROUND(100/Z11*AA11-100,1))&lt;999,ROUND(100/Z11*AA11-100,1),IF(ROUND(100/Z11*AA11-100,1)&gt;999,999,-999)))</f>
        <v>-100</v>
      </c>
      <c r="AC11" s="405">
        <v>0.46960482172255802</v>
      </c>
      <c r="AD11" s="406">
        <v>0.98946196847062895</v>
      </c>
      <c r="AE11" s="412">
        <f>IF(AC11=0, "    ---- ", IF(ABS(ROUND(100/AC11*AD11-100,1))&lt;999,ROUND(100/AC11*AD11-100,1),IF(ROUND(100/AC11*AD11-100,1)&gt;999,999,-999)))</f>
        <v>110.7</v>
      </c>
      <c r="AF11" s="405">
        <v>1.37</v>
      </c>
      <c r="AG11" s="406">
        <v>1.74</v>
      </c>
      <c r="AH11" s="412">
        <f>IF(AF11=0, "    ---- ", IF(ABS(ROUND(100/AF11*AG11-100,1))&lt;999,ROUND(100/AF11*AG11-100,1),IF(ROUND(100/AF11*AG11-100,1)&gt;999,999,-999)))</f>
        <v>27</v>
      </c>
      <c r="AI11" s="418">
        <f>B11+E11+H11+K11+N11+Q11+T11+W11+Z11+AC11+AF11</f>
        <v>8.1436048217225565</v>
      </c>
      <c r="AJ11" s="418">
        <f>C11+F11+I11+L11+O11+R11+U11+X11+AA11+AD11+AG11</f>
        <v>9.445461968470628</v>
      </c>
      <c r="AK11" s="412">
        <f>IF(AI11=0, "    ---- ", IF(ABS(ROUND(100/AI11*AJ11-100,1))&lt;999,ROUND(100/AI11*AJ11-100,1),IF(ROUND(100/AI11*AJ11-100,1)&gt;999,999,-999)))</f>
        <v>16</v>
      </c>
      <c r="AL11" s="413"/>
      <c r="AM11" s="413"/>
    </row>
    <row r="12" spans="1:54" s="414" customFormat="1" ht="18.75" x14ac:dyDescent="0.3">
      <c r="A12" s="410" t="s">
        <v>348</v>
      </c>
      <c r="B12" s="403">
        <v>1.54</v>
      </c>
      <c r="C12" s="411">
        <v>1.37</v>
      </c>
      <c r="D12" s="412">
        <f>IF(B12=0, "    ---- ", IF(ABS(ROUND(100/B12*C12-100,1))&lt;999,ROUND(100/B12*C12-100,1),IF(ROUND(100/B12*C12-100,1)&gt;999,999,-999)))</f>
        <v>-11</v>
      </c>
      <c r="E12" s="403">
        <v>0.91</v>
      </c>
      <c r="F12" s="402">
        <v>1.32</v>
      </c>
      <c r="G12" s="412">
        <f>IF(E12=0, "    ---- ", IF(ABS(ROUND(100/E12*F12-100,1))&lt;999,ROUND(100/E12*F12-100,1),IF(ROUND(100/E12*F12-100,1)&gt;999,999,-999)))</f>
        <v>45.1</v>
      </c>
      <c r="H12" s="404"/>
      <c r="I12" s="402"/>
      <c r="J12" s="402"/>
      <c r="K12" s="405">
        <v>1.1279999999999999</v>
      </c>
      <c r="L12" s="406">
        <v>1.046</v>
      </c>
      <c r="M12" s="412">
        <f>IF(K12=0, "    ---- ", IF(ABS(ROUND(100/K12*L12-100,1))&lt;999,ROUND(100/K12*L12-100,1),IF(ROUND(100/K12*L12-100,1)&gt;999,999,-999)))</f>
        <v>-7.3</v>
      </c>
      <c r="N12" s="403">
        <v>0.97</v>
      </c>
      <c r="O12" s="402">
        <v>1.69</v>
      </c>
      <c r="P12" s="412">
        <f>IF(N12=0, "    ---- ", IF(ABS(ROUND(100/N12*O12-100,1))&lt;999,ROUND(100/N12*O12-100,1),IF(ROUND(100/N12*O12-100,1)&gt;999,999,-999)))</f>
        <v>74.2</v>
      </c>
      <c r="Q12" s="405">
        <v>1.1000000000000001</v>
      </c>
      <c r="R12" s="406">
        <v>1.23</v>
      </c>
      <c r="S12" s="412">
        <f>IF(Q12=0, "    ---- ", IF(ABS(ROUND(100/Q12*R12-100,1))&lt;999,ROUND(100/Q12*R12-100,1),IF(ROUND(100/Q12*R12-100,1)&gt;999,999,-999)))</f>
        <v>11.8</v>
      </c>
      <c r="T12" s="405">
        <v>1.3</v>
      </c>
      <c r="U12" s="406">
        <v>1.2</v>
      </c>
      <c r="V12" s="412">
        <f>IF(T12=0, "    ---- ", IF(ABS(ROUND(100/T12*U12-100,1))&lt;999,ROUND(100/T12*U12-100,1),IF(ROUND(100/T12*U12-100,1)&gt;999,999,-999)))</f>
        <v>-7.7</v>
      </c>
      <c r="W12" s="405">
        <v>0.32</v>
      </c>
      <c r="X12" s="406">
        <v>2.77</v>
      </c>
      <c r="Y12" s="412">
        <f>IF(W12=0, "    ---- ", IF(ABS(ROUND(100/W12*X12-100,1))&lt;999,ROUND(100/W12*X12-100,1),IF(ROUND(100/W12*X12-100,1)&gt;999,999,-999)))</f>
        <v>765.6</v>
      </c>
      <c r="Z12" s="405">
        <v>0.34</v>
      </c>
      <c r="AA12" s="406"/>
      <c r="AB12" s="412">
        <f t="shared" si="0"/>
        <v>-100</v>
      </c>
      <c r="AC12" s="405">
        <v>0.36695543850295798</v>
      </c>
      <c r="AD12" s="406">
        <v>1.63177168019244</v>
      </c>
      <c r="AE12" s="412">
        <f>IF(AC12=0, "    ---- ", IF(ABS(ROUND(100/AC12*AD12-100,1))&lt;999,ROUND(100/AC12*AD12-100,1),IF(ROUND(100/AC12*AD12-100,1)&gt;999,999,-999)))</f>
        <v>344.7</v>
      </c>
      <c r="AF12" s="405">
        <v>1.44</v>
      </c>
      <c r="AG12" s="406">
        <v>1.52</v>
      </c>
      <c r="AH12" s="412">
        <f>IF(AF12=0, "    ---- ", IF(ABS(ROUND(100/AF12*AG12-100,1))&lt;999,ROUND(100/AF12*AG12-100,1),IF(ROUND(100/AF12*AG12-100,1)&gt;999,999,-999)))</f>
        <v>5.6</v>
      </c>
      <c r="AI12" s="418">
        <f>B12+E12+H12+K12+N12+Q12+T12+W12+Z12+AC12+AF12</f>
        <v>9.4149554385029575</v>
      </c>
      <c r="AJ12" s="418">
        <f>C12+F12+I12+L12+O12+R12+U12+X12+AA12+AD12+AG12</f>
        <v>13.777771680192441</v>
      </c>
      <c r="AK12" s="412">
        <f>IF(AI12=0, "    ---- ", IF(ABS(ROUND(100/AI12*AJ12-100,1))&lt;999,ROUND(100/AI12*AJ12-100,1),IF(ROUND(100/AI12*AJ12-100,1)&gt;999,999,-999)))</f>
        <v>46.3</v>
      </c>
      <c r="AL12" s="413"/>
      <c r="AM12" s="413"/>
    </row>
    <row r="13" spans="1:54" s="414" customFormat="1" ht="18.75" x14ac:dyDescent="0.3">
      <c r="A13" s="410"/>
      <c r="B13" s="403"/>
      <c r="C13" s="411"/>
      <c r="D13" s="402"/>
      <c r="E13" s="403"/>
      <c r="F13" s="402"/>
      <c r="G13" s="402"/>
      <c r="H13" s="404"/>
      <c r="I13" s="402"/>
      <c r="J13" s="402"/>
      <c r="K13" s="405"/>
      <c r="L13" s="406"/>
      <c r="M13" s="402"/>
      <c r="N13" s="403"/>
      <c r="O13" s="402"/>
      <c r="P13" s="402"/>
      <c r="Q13" s="405"/>
      <c r="R13" s="406"/>
      <c r="S13" s="402"/>
      <c r="T13" s="405"/>
      <c r="U13" s="406"/>
      <c r="V13" s="402"/>
      <c r="W13" s="405"/>
      <c r="X13" s="406"/>
      <c r="Y13" s="402"/>
      <c r="Z13" s="405"/>
      <c r="AA13" s="406"/>
      <c r="AB13" s="412"/>
      <c r="AC13" s="405"/>
      <c r="AD13" s="406"/>
      <c r="AE13" s="402"/>
      <c r="AF13" s="405"/>
      <c r="AG13" s="406"/>
      <c r="AH13" s="402"/>
      <c r="AI13" s="403"/>
      <c r="AJ13" s="402"/>
      <c r="AK13" s="402"/>
      <c r="AL13" s="413"/>
      <c r="AM13" s="413"/>
    </row>
    <row r="14" spans="1:54" s="414" customFormat="1" ht="18.75" x14ac:dyDescent="0.3">
      <c r="A14" s="410" t="s">
        <v>349</v>
      </c>
      <c r="B14" s="403"/>
      <c r="C14" s="401"/>
      <c r="D14" s="412"/>
      <c r="E14" s="436">
        <v>22.95</v>
      </c>
      <c r="F14" s="402">
        <v>23.63</v>
      </c>
      <c r="G14" s="412">
        <f>IF(E14=0, "    ---- ", IF(ABS(ROUND(100/E14*F14-100,1))&lt;999,ROUND(100/E14*F14-100,1),IF(ROUND(100/E14*F14-100,1)&gt;999,999,-999)))</f>
        <v>3</v>
      </c>
      <c r="H14" s="404"/>
      <c r="I14" s="402">
        <v>25.2</v>
      </c>
      <c r="J14" s="412" t="str">
        <f>IF(H14=0, "    ---- ", IF(ABS(ROUND(100/H14*I14-100,1))&lt;999,ROUND(100/H14*I14-100,1),IF(ROUND(100/H14*I14-100,1)&gt;999,999,-999)))</f>
        <v xml:space="preserve">    ---- </v>
      </c>
      <c r="K14" s="405">
        <v>21.52</v>
      </c>
      <c r="L14" s="406">
        <v>20.170000000000002</v>
      </c>
      <c r="M14" s="412">
        <f>IF(K14=0, "    ---- ", IF(ABS(ROUND(100/K14*L14-100,1))&lt;999,ROUND(100/K14*L14-100,1),IF(ROUND(100/K14*L14-100,1)&gt;999,999,-999)))</f>
        <v>-6.3</v>
      </c>
      <c r="N14" s="403">
        <v>25.28</v>
      </c>
      <c r="O14" s="402">
        <v>26.12</v>
      </c>
      <c r="P14" s="412">
        <f>IF(N14=0, "    ---- ", IF(ABS(ROUND(100/N14*O14-100,1))&lt;999,ROUND(100/N14*O14-100,1),IF(ROUND(100/N14*O14-100,1)&gt;999,999,-999)))</f>
        <v>3.3</v>
      </c>
      <c r="Q14" s="405">
        <v>34.4</v>
      </c>
      <c r="R14" s="406">
        <v>32.4</v>
      </c>
      <c r="S14" s="412">
        <f>IF(Q14=0, "    ---- ", IF(ABS(ROUND(100/Q14*R14-100,1))&lt;999,ROUND(100/Q14*R14-100,1),IF(ROUND(100/Q14*R14-100,1)&gt;999,999,-999)))</f>
        <v>-5.8</v>
      </c>
      <c r="T14" s="405">
        <v>29.6</v>
      </c>
      <c r="U14" s="406">
        <v>30.3</v>
      </c>
      <c r="V14" s="412">
        <f>IF(T14=0, "    ---- ", IF(ABS(ROUND(100/T14*U14-100,1))&lt;999,ROUND(100/T14*U14-100,1),IF(ROUND(100/T14*U14-100,1)&gt;999,999,-999)))</f>
        <v>2.4</v>
      </c>
      <c r="W14" s="405">
        <v>36.01288944030879</v>
      </c>
      <c r="X14" s="415">
        <v>39.316366522796052</v>
      </c>
      <c r="Y14" s="412">
        <f>IF(W14=0, "    ---- ", IF(ABS(ROUND(100/W14*X14-100,1))&lt;999,ROUND(100/W14*X14-100,1),IF(ROUND(100/W14*X14-100,1)&gt;999,999,-999)))</f>
        <v>9.1999999999999993</v>
      </c>
      <c r="Z14" s="405">
        <v>11.92</v>
      </c>
      <c r="AA14" s="406"/>
      <c r="AB14" s="412">
        <f t="shared" si="0"/>
        <v>-100</v>
      </c>
      <c r="AC14" s="405">
        <v>34.235306954116083</v>
      </c>
      <c r="AD14" s="406">
        <v>36.112046066327871</v>
      </c>
      <c r="AE14" s="412">
        <f>IF(AC14=0, "    ---- ", IF(ABS(ROUND(100/AC14*AD14-100,1))&lt;999,ROUND(100/AC14*AD14-100,1),IF(ROUND(100/AC14*AD14-100,1)&gt;999,999,-999)))</f>
        <v>5.5</v>
      </c>
      <c r="AF14" s="405">
        <v>23.5</v>
      </c>
      <c r="AG14" s="406">
        <v>23.3</v>
      </c>
      <c r="AH14" s="412">
        <f>IF(AF14=0, "    ---- ", IF(ABS(ROUND(100/AF14*AG14-100,1))&lt;999,ROUND(100/AF14*AG14-100,1),IF(ROUND(100/AF14*AG14-100,1)&gt;999,999,-999)))</f>
        <v>-0.9</v>
      </c>
      <c r="AI14" s="418">
        <f>B14+E14+H14+K14+N14+Q14+T14+W14+Z14+AC14+AF14</f>
        <v>239.41819639442485</v>
      </c>
      <c r="AJ14" s="418">
        <f>C14+F14+I14+L14+O14+R14+U14+X14+AA14+AD14+AG14</f>
        <v>256.54841258912393</v>
      </c>
      <c r="AK14" s="412">
        <f>IF(AI14=0, "    ---- ", IF(ABS(ROUND(100/AI14*AJ14-100,1))&lt;999,ROUND(100/AI14*AJ14-100,1),IF(ROUND(100/AI14*AJ14-100,1)&gt;999,999,-999)))</f>
        <v>7.2</v>
      </c>
      <c r="AL14" s="413"/>
      <c r="AM14" s="413"/>
    </row>
    <row r="15" spans="1:54" s="414" customFormat="1" ht="18.75" x14ac:dyDescent="0.3">
      <c r="A15" s="410"/>
      <c r="B15" s="403"/>
      <c r="C15" s="411"/>
      <c r="D15" s="402"/>
      <c r="E15" s="403"/>
      <c r="F15" s="402"/>
      <c r="G15" s="402"/>
      <c r="H15" s="404"/>
      <c r="I15" s="402"/>
      <c r="J15" s="402"/>
      <c r="K15" s="405"/>
      <c r="L15" s="406"/>
      <c r="M15" s="402"/>
      <c r="N15" s="403"/>
      <c r="O15" s="402"/>
      <c r="P15" s="402"/>
      <c r="Q15" s="405"/>
      <c r="R15" s="406"/>
      <c r="S15" s="402"/>
      <c r="T15" s="405"/>
      <c r="U15" s="406"/>
      <c r="V15" s="402"/>
      <c r="W15" s="405"/>
      <c r="X15" s="406"/>
      <c r="Y15" s="402"/>
      <c r="Z15" s="405"/>
      <c r="AA15" s="406"/>
      <c r="AB15" s="412"/>
      <c r="AC15" s="405"/>
      <c r="AD15" s="406"/>
      <c r="AE15" s="402"/>
      <c r="AF15" s="405"/>
      <c r="AG15" s="406"/>
      <c r="AH15" s="402"/>
      <c r="AI15" s="403"/>
      <c r="AJ15" s="402"/>
      <c r="AK15" s="402"/>
      <c r="AL15" s="413"/>
      <c r="AM15" s="413"/>
    </row>
    <row r="16" spans="1:54" s="414" customFormat="1" ht="18.75" x14ac:dyDescent="0.3">
      <c r="A16" s="410" t="s">
        <v>350</v>
      </c>
      <c r="B16" s="418">
        <v>24.184000000000001</v>
      </c>
      <c r="C16" s="417">
        <v>34.921999999999997</v>
      </c>
      <c r="D16" s="412">
        <f>IF(B16=0, "    ---- ", IF(ABS(ROUND(100/B16*C16-100,1))&lt;999,ROUND(100/B16*C16-100,1),IF(ROUND(100/B16*C16-100,1)&gt;999,999,-999)))</f>
        <v>44.4</v>
      </c>
      <c r="E16" s="418">
        <v>3193.4459999999999</v>
      </c>
      <c r="F16" s="412">
        <v>3057</v>
      </c>
      <c r="G16" s="412">
        <f>IF(E16=0, "    ---- ", IF(ABS(ROUND(100/E16*F16-100,1))&lt;999,ROUND(100/E16*F16-100,1),IF(ROUND(100/E16*F16-100,1)&gt;999,999,-999)))</f>
        <v>-4.3</v>
      </c>
      <c r="H16" s="416"/>
      <c r="I16" s="412"/>
      <c r="J16" s="412"/>
      <c r="K16" s="419">
        <v>0</v>
      </c>
      <c r="L16" s="420">
        <v>33.268000000000001</v>
      </c>
      <c r="M16" s="412" t="str">
        <f>IF(K16=0, "    ---- ", IF(ABS(ROUND(100/K16*L16-100,1))&lt;999,ROUND(100/K16*L16-100,1),IF(ROUND(100/K16*L16-100,1)&gt;999,999,-999)))</f>
        <v xml:space="preserve">    ---- </v>
      </c>
      <c r="N16" s="418">
        <v>21177.970114</v>
      </c>
      <c r="O16" s="421">
        <v>33428.640172970001</v>
      </c>
      <c r="P16" s="412">
        <f>IF(N16=0, "    ---- ", IF(ABS(ROUND(100/N16*O16-100,1))&lt;999,ROUND(100/N16*O16-100,1),IF(ROUND(100/N16*O16-100,1)&gt;999,999,-999)))</f>
        <v>57.8</v>
      </c>
      <c r="Q16" s="419">
        <v>60</v>
      </c>
      <c r="R16" s="420">
        <v>77</v>
      </c>
      <c r="S16" s="412">
        <f>IF(Q16=0, "    ---- ", IF(ABS(ROUND(100/Q16*R16-100,1))&lt;999,ROUND(100/Q16*R16-100,1),IF(ROUND(100/Q16*R16-100,1)&gt;999,999,-999)))</f>
        <v>28.3</v>
      </c>
      <c r="T16" s="419">
        <v>1118</v>
      </c>
      <c r="U16" s="420">
        <v>1203</v>
      </c>
      <c r="V16" s="412">
        <f>IF(T16=0, "    ---- ", IF(ABS(ROUND(100/T16*U16-100,1))&lt;999,ROUND(100/T16*U16-100,1),IF(ROUND(100/T16*U16-100,1)&gt;999,999,-999)))</f>
        <v>7.6</v>
      </c>
      <c r="W16" s="419">
        <v>9659</v>
      </c>
      <c r="X16" s="420">
        <v>9877</v>
      </c>
      <c r="Y16" s="412">
        <f>IF(W16=0, "    ---- ", IF(ABS(ROUND(100/W16*X16-100,1))&lt;999,ROUND(100/W16*X16-100,1),IF(ROUND(100/W16*X16-100,1)&gt;999,999,-999)))</f>
        <v>2.2999999999999998</v>
      </c>
      <c r="Z16" s="419">
        <v>268.61533197000006</v>
      </c>
      <c r="AA16" s="420"/>
      <c r="AB16" s="412">
        <f>IF(Z16=0, "    ---- ", IF(ABS(ROUND(100/Z16*AA16-100,1))&lt;999,ROUND(100/Z16*AA16-100,1),IF(ROUND(100/Z16*AA16-100,1)&gt;999,999,-999)))</f>
        <v>-100</v>
      </c>
      <c r="AC16" s="419">
        <v>1696.7739999999999</v>
      </c>
      <c r="AD16" s="420">
        <v>2026.4929999999999</v>
      </c>
      <c r="AE16" s="412">
        <f>IF(AC16=0, "    ---- ", IF(ABS(ROUND(100/AC16*AD16-100,1))&lt;999,ROUND(100/AC16*AD16-100,1),IF(ROUND(100/AC16*AD16-100,1)&gt;999,999,-999)))</f>
        <v>19.399999999999999</v>
      </c>
      <c r="AF16" s="419">
        <v>4713</v>
      </c>
      <c r="AG16" s="420">
        <v>2321</v>
      </c>
      <c r="AH16" s="412">
        <f>IF(AF16=0, "    ---- ", IF(ABS(ROUND(100/AF16*AG16-100,1))&lt;999,ROUND(100/AF16*AG16-100,1),IF(ROUND(100/AF16*AG16-100,1)&gt;999,999,-999)))</f>
        <v>-50.8</v>
      </c>
      <c r="AI16" s="418">
        <f>B16+E16+H16+K16+N16+Q16+T16+W16+Z16+AC16+AF16</f>
        <v>41910.989445970001</v>
      </c>
      <c r="AJ16" s="412">
        <f>C16+F16+I16+L16+O16+R16+U16+X16+AA16+AD16+AG16</f>
        <v>52058.323172970006</v>
      </c>
      <c r="AK16" s="412">
        <f>IF(AI16=0, "    ---- ", IF(ABS(ROUND(100/AI16*AJ16-100,1))&lt;999,ROUND(100/AI16*AJ16-100,1),IF(ROUND(100/AI16*AJ16-100,1)&gt;999,999,-999)))</f>
        <v>24.2</v>
      </c>
      <c r="AL16" s="413"/>
      <c r="AM16" s="413"/>
    </row>
    <row r="17" spans="1:39" s="414" customFormat="1" ht="18.75" x14ac:dyDescent="0.3">
      <c r="A17" s="410"/>
      <c r="B17" s="418"/>
      <c r="C17" s="417"/>
      <c r="D17" s="412"/>
      <c r="E17" s="418"/>
      <c r="F17" s="412"/>
      <c r="G17" s="412"/>
      <c r="H17" s="416"/>
      <c r="I17" s="412"/>
      <c r="J17" s="412"/>
      <c r="K17" s="419"/>
      <c r="L17" s="420"/>
      <c r="M17" s="412"/>
      <c r="N17" s="418"/>
      <c r="O17" s="421"/>
      <c r="P17" s="412"/>
      <c r="Q17" s="419"/>
      <c r="R17" s="420"/>
      <c r="S17" s="412"/>
      <c r="T17" s="419"/>
      <c r="U17" s="420"/>
      <c r="V17" s="412"/>
      <c r="W17" s="419"/>
      <c r="X17" s="420"/>
      <c r="Y17" s="412"/>
      <c r="Z17" s="419"/>
      <c r="AA17" s="420"/>
      <c r="AB17" s="412"/>
      <c r="AC17" s="419"/>
      <c r="AD17" s="420"/>
      <c r="AE17" s="412"/>
      <c r="AF17" s="419"/>
      <c r="AG17" s="420"/>
      <c r="AH17" s="412"/>
      <c r="AI17" s="418"/>
      <c r="AJ17" s="412"/>
      <c r="AK17" s="412"/>
      <c r="AL17" s="413"/>
      <c r="AM17" s="413"/>
    </row>
    <row r="18" spans="1:39" s="414" customFormat="1" ht="18.75" x14ac:dyDescent="0.3">
      <c r="A18" s="422" t="s">
        <v>351</v>
      </c>
      <c r="B18" s="423"/>
      <c r="C18" s="424"/>
      <c r="D18" s="425"/>
      <c r="E18" s="423">
        <v>67.727999999999994</v>
      </c>
      <c r="F18" s="425">
        <v>9045</v>
      </c>
      <c r="G18" s="425">
        <f>IF(E18=0, "    ---- ", IF(ABS(ROUND(100/E18*F18-100,1))&lt;999,ROUND(100/E18*F18-100,1),IF(ROUND(100/E18*F18-100,1)&gt;999,999,-999)))</f>
        <v>999</v>
      </c>
      <c r="H18" s="426"/>
      <c r="I18" s="425"/>
      <c r="J18" s="425"/>
      <c r="K18" s="427"/>
      <c r="L18" s="428"/>
      <c r="M18" s="425"/>
      <c r="N18" s="423">
        <v>1693</v>
      </c>
      <c r="O18" s="429">
        <v>741</v>
      </c>
      <c r="P18" s="425">
        <f>IF(N18=0, "    ---- ", IF(ABS(ROUND(100/N18*O18-100,1))&lt;999,ROUND(100/N18*O18-100,1),IF(ROUND(100/N18*O18-100,1)&gt;999,999,-999)))</f>
        <v>-56.2</v>
      </c>
      <c r="Q18" s="430">
        <v>77</v>
      </c>
      <c r="R18" s="431">
        <v>62</v>
      </c>
      <c r="S18" s="425">
        <f>IF(Q18=0, "    ---- ", IF(ABS(ROUND(100/Q18*R18-100,1))&lt;999,ROUND(100/Q18*R18-100,1),IF(ROUND(100/Q18*R18-100,1)&gt;999,999,-999)))</f>
        <v>-19.5</v>
      </c>
      <c r="T18" s="430">
        <v>2602</v>
      </c>
      <c r="U18" s="431">
        <v>1888</v>
      </c>
      <c r="V18" s="425">
        <f>IF(T18=0, "    ---- ", IF(ABS(ROUND(100/T18*U18-100,1))&lt;999,ROUND(100/T18*U18-100,1),IF(ROUND(100/T18*U18-100,1)&gt;999,999,-999)))</f>
        <v>-27.4</v>
      </c>
      <c r="W18" s="430">
        <v>1630</v>
      </c>
      <c r="X18" s="431">
        <v>1274</v>
      </c>
      <c r="Y18" s="425">
        <f>IF(W18=0, "    ---- ", IF(ABS(ROUND(100/W18*X18-100,1))&lt;999,ROUND(100/W18*X18-100,1),IF(ROUND(100/W18*X18-100,1)&gt;999,999,-999)))</f>
        <v>-21.8</v>
      </c>
      <c r="Z18" s="430">
        <v>13.512983482634199</v>
      </c>
      <c r="AA18" s="431"/>
      <c r="AB18" s="425">
        <f>IF(Z18=0, "    ---- ", IF(ABS(ROUND(100/Z18*AA18-100,1))&lt;999,ROUND(100/Z18*AA18-100,1),IF(ROUND(100/Z18*AA18-100,1)&gt;999,999,-999)))</f>
        <v>-100</v>
      </c>
      <c r="AC18" s="430">
        <v>-13.919</v>
      </c>
      <c r="AD18" s="431">
        <v>52.378999999999998</v>
      </c>
      <c r="AE18" s="425">
        <f>IF(AC18=0, "    ---- ", IF(ABS(ROUND(100/AC18*AD18-100,1))&lt;999,ROUND(100/AC18*AD18-100,1),IF(ROUND(100/AC18*AD18-100,1)&gt;999,999,-999)))</f>
        <v>-476.3</v>
      </c>
      <c r="AF18" s="430">
        <v>12004</v>
      </c>
      <c r="AG18" s="431">
        <v>8814</v>
      </c>
      <c r="AH18" s="425">
        <f>IF(AF18=0, "    ---- ", IF(ABS(ROUND(100/AF18*AG18-100,1))&lt;999,ROUND(100/AF18*AG18-100,1),IF(ROUND(100/AF18*AG18-100,1)&gt;999,999,-999)))</f>
        <v>-26.6</v>
      </c>
      <c r="AI18" s="423">
        <f>B18+E18+H18+K18+N18+Q18+T18+W18+Z18+AC18+AF18</f>
        <v>18073.321983482634</v>
      </c>
      <c r="AJ18" s="425">
        <f>C18+F18+I18+L18+O18+R18+U18+X18+AA18+AD18+AG18</f>
        <v>21876.379000000001</v>
      </c>
      <c r="AK18" s="425">
        <f>IF(AI18=0, "    ---- ", IF(ABS(ROUND(100/AI18*AJ18-100,1))&lt;999,ROUND(100/AI18*AJ18-100,1),IF(ROUND(100/AI18*AJ18-100,1)&gt;999,999,-999)))</f>
        <v>21</v>
      </c>
      <c r="AL18" s="413"/>
      <c r="AM18" s="413"/>
    </row>
    <row r="19" spans="1:39" ht="18.75" x14ac:dyDescent="0.3">
      <c r="A19" s="432"/>
      <c r="N19" s="433"/>
      <c r="T19" s="433"/>
      <c r="AF19" s="433"/>
      <c r="AI19" s="433"/>
      <c r="AM19" s="389"/>
    </row>
    <row r="24" spans="1:39" x14ac:dyDescent="0.2">
      <c r="AA24" s="434"/>
    </row>
  </sheetData>
  <protectedRanges>
    <protectedRange sqref="AG9:AG10 AD9:AD18 AA9:AA18 X9:X10 U9:U10 O9:O10 L9:L10 I9:I13 F9:F10 C9:C10 C17:C18 I15:I18" name="Område1"/>
    <protectedRange sqref="C11:C16" name="Område1_1"/>
    <protectedRange sqref="F11:F18" name="Område1_2"/>
    <protectedRange sqref="O11:O18" name="Område1_3"/>
    <protectedRange sqref="I14" name="Område1_4"/>
    <protectedRange sqref="U11:U18" name="Område1_5"/>
    <protectedRange sqref="X11:X18" name="Område1_6"/>
    <protectedRange sqref="L11:L18" name="Område1_7"/>
    <protectedRange sqref="AG11:AG18" name="Område1_8"/>
  </protectedRanges>
  <mergeCells count="32">
    <mergeCell ref="W5:Y5"/>
    <mergeCell ref="B5:D5"/>
    <mergeCell ref="E5:G5"/>
    <mergeCell ref="H5:J5"/>
    <mergeCell ref="K5:M5"/>
    <mergeCell ref="Q5:S5"/>
    <mergeCell ref="AT5:AV5"/>
    <mergeCell ref="AW5:AY5"/>
    <mergeCell ref="AZ5:BB5"/>
    <mergeCell ref="B6:D6"/>
    <mergeCell ref="E6:G6"/>
    <mergeCell ref="H6:J6"/>
    <mergeCell ref="K6:M6"/>
    <mergeCell ref="N6:P6"/>
    <mergeCell ref="Q6:S6"/>
    <mergeCell ref="T6:V6"/>
    <mergeCell ref="Z5:AB5"/>
    <mergeCell ref="AC5:AE5"/>
    <mergeCell ref="AF5:AH5"/>
    <mergeCell ref="AI5:AK5"/>
    <mergeCell ref="AN5:AP5"/>
    <mergeCell ref="AQ5:AS5"/>
    <mergeCell ref="AQ6:AS6"/>
    <mergeCell ref="AT6:AV6"/>
    <mergeCell ref="AW6:AY6"/>
    <mergeCell ref="AZ6:BB6"/>
    <mergeCell ref="W6:Y6"/>
    <mergeCell ref="Z6:AB6"/>
    <mergeCell ref="AC6:AE6"/>
    <mergeCell ref="AF6:AH6"/>
    <mergeCell ref="AI6:AK6"/>
    <mergeCell ref="AN6:AP6"/>
  </mergeCells>
  <hyperlinks>
    <hyperlink ref="B1" location="Innhold!A1" display="Tilbak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2:Q65"/>
  <sheetViews>
    <sheetView showGridLines="0" zoomScale="90" zoomScaleNormal="90" workbookViewId="0">
      <selection activeCell="A3" sqref="A3"/>
    </sheetView>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05"/>
      <c r="D2" s="305"/>
      <c r="E2" s="305"/>
    </row>
    <row r="3" spans="1:17" x14ac:dyDescent="0.2">
      <c r="A3" s="43" t="s">
        <v>52</v>
      </c>
    </row>
    <row r="4" spans="1:17" x14ac:dyDescent="0.2">
      <c r="C4" s="305"/>
      <c r="D4" s="305"/>
      <c r="E4" s="305"/>
      <c r="F4" s="305"/>
      <c r="G4" s="305"/>
      <c r="H4" s="305"/>
      <c r="I4" s="305"/>
      <c r="J4" s="305"/>
      <c r="K4" s="305"/>
    </row>
    <row r="6" spans="1:17" ht="15.75" x14ac:dyDescent="0.25">
      <c r="C6" s="312" t="s">
        <v>16</v>
      </c>
      <c r="D6" s="3"/>
      <c r="E6" s="312"/>
    </row>
    <row r="7" spans="1:17" ht="18.75" customHeight="1" x14ac:dyDescent="0.2">
      <c r="C7" s="3"/>
      <c r="D7" s="3"/>
      <c r="E7" s="50"/>
    </row>
    <row r="8" spans="1:17" ht="15.75" x14ac:dyDescent="0.25">
      <c r="B8" s="306">
        <v>1</v>
      </c>
      <c r="C8" s="307" t="s">
        <v>367</v>
      </c>
      <c r="E8" s="324"/>
    </row>
    <row r="9" spans="1:17" ht="31.5" x14ac:dyDescent="0.2">
      <c r="B9" s="306">
        <v>2</v>
      </c>
      <c r="C9" s="309" t="s">
        <v>275</v>
      </c>
      <c r="E9" s="8"/>
      <c r="Q9" s="3"/>
    </row>
    <row r="10" spans="1:17" ht="47.25" x14ac:dyDescent="0.2">
      <c r="B10" s="306">
        <v>3</v>
      </c>
      <c r="C10" s="307" t="s">
        <v>276</v>
      </c>
      <c r="E10" s="8"/>
    </row>
    <row r="11" spans="1:17" ht="47.25" x14ac:dyDescent="0.2">
      <c r="B11" s="306">
        <v>4</v>
      </c>
      <c r="C11" s="309" t="s">
        <v>277</v>
      </c>
      <c r="E11" s="8"/>
    </row>
    <row r="12" spans="1:17" ht="31.5" x14ac:dyDescent="0.2">
      <c r="B12" s="306">
        <v>5</v>
      </c>
      <c r="C12" s="307" t="s">
        <v>21</v>
      </c>
      <c r="E12" s="3"/>
    </row>
    <row r="13" spans="1:17" ht="15.75" x14ac:dyDescent="0.2">
      <c r="B13" s="306">
        <v>6</v>
      </c>
      <c r="C13" s="307" t="s">
        <v>368</v>
      </c>
      <c r="E13" s="3"/>
    </row>
    <row r="14" spans="1:17" ht="15.75" x14ac:dyDescent="0.2">
      <c r="B14" s="306">
        <v>7</v>
      </c>
      <c r="C14" s="307" t="s">
        <v>17</v>
      </c>
    </row>
    <row r="15" spans="1:17" ht="18.75" customHeight="1" x14ac:dyDescent="0.2">
      <c r="B15" s="306">
        <v>8</v>
      </c>
      <c r="C15" s="307" t="s">
        <v>18</v>
      </c>
    </row>
    <row r="16" spans="1:17" ht="18.75" customHeight="1" x14ac:dyDescent="0.2">
      <c r="B16" s="306">
        <v>9</v>
      </c>
      <c r="C16" s="307" t="s">
        <v>22</v>
      </c>
    </row>
    <row r="17" spans="2:9" ht="15.75" x14ac:dyDescent="0.25">
      <c r="B17" s="306">
        <v>10</v>
      </c>
      <c r="C17" s="307" t="s">
        <v>23</v>
      </c>
      <c r="E17" s="312"/>
    </row>
    <row r="18" spans="2:9" ht="15.75" x14ac:dyDescent="0.2">
      <c r="B18" s="306">
        <v>11</v>
      </c>
      <c r="C18" s="307" t="s">
        <v>19</v>
      </c>
      <c r="E18" s="8"/>
    </row>
    <row r="19" spans="2:9" ht="15.75" x14ac:dyDescent="0.2">
      <c r="B19" s="306">
        <v>12</v>
      </c>
      <c r="C19" s="307" t="s">
        <v>279</v>
      </c>
      <c r="E19" s="8"/>
    </row>
    <row r="20" spans="2:9" ht="15.75" x14ac:dyDescent="0.2">
      <c r="B20" s="306">
        <v>13</v>
      </c>
      <c r="C20" s="307" t="s">
        <v>20</v>
      </c>
      <c r="E20" s="3"/>
    </row>
    <row r="21" spans="2:9" ht="47.25" x14ac:dyDescent="0.2">
      <c r="B21" s="306">
        <v>14</v>
      </c>
      <c r="C21" s="307" t="s">
        <v>280</v>
      </c>
      <c r="E21" s="325"/>
    </row>
    <row r="22" spans="2:9" ht="31.5" x14ac:dyDescent="0.2">
      <c r="B22" s="306">
        <v>15</v>
      </c>
      <c r="C22" s="309" t="s">
        <v>339</v>
      </c>
      <c r="E22" s="3"/>
    </row>
    <row r="23" spans="2:9" ht="15.75" x14ac:dyDescent="0.25">
      <c r="B23" s="306">
        <v>16</v>
      </c>
      <c r="C23" s="311" t="s">
        <v>278</v>
      </c>
      <c r="D23" s="310"/>
      <c r="E23" s="305"/>
      <c r="F23" s="310"/>
      <c r="G23" s="2"/>
      <c r="H23" s="2"/>
      <c r="I23" s="2"/>
    </row>
    <row r="24" spans="2:9" ht="18.75" customHeight="1" x14ac:dyDescent="0.25">
      <c r="B24" s="308">
        <v>17</v>
      </c>
      <c r="C24" s="311" t="s">
        <v>281</v>
      </c>
    </row>
    <row r="25" spans="2:9" ht="18.75" customHeight="1" x14ac:dyDescent="0.25">
      <c r="B25" s="308"/>
      <c r="C25" s="322"/>
    </row>
    <row r="26" spans="2:9" ht="18.75" customHeight="1" x14ac:dyDescent="0.25">
      <c r="B26" s="308"/>
      <c r="C26" s="337"/>
    </row>
    <row r="27" spans="2:9" ht="18.75" customHeight="1" x14ac:dyDescent="0.2">
      <c r="C27" s="322"/>
    </row>
    <row r="28" spans="2:9" ht="18.75" customHeight="1" x14ac:dyDescent="0.2">
      <c r="C28" s="322"/>
    </row>
    <row r="29" spans="2:9" ht="18.75" customHeight="1" x14ac:dyDescent="0.2">
      <c r="C29" s="322"/>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23"/>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05"/>
      <c r="E50" s="305"/>
      <c r="F50" s="305"/>
      <c r="G50" s="305"/>
      <c r="H50" s="305"/>
      <c r="I50" s="305"/>
      <c r="J50" s="305"/>
      <c r="K50" s="305"/>
      <c r="L50" s="305"/>
      <c r="M50" s="305"/>
      <c r="N50" s="305"/>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HZ111"/>
  <sheetViews>
    <sheetView showGridLines="0" showZeros="0" zoomScale="70" zoomScaleNormal="70" workbookViewId="0">
      <pane ySplit="7" topLeftCell="A8" activePane="bottomLeft" state="frozen"/>
      <selection activeCell="J44" sqref="J44"/>
      <selection pane="bottomLeft" activeCell="A5" sqref="A5"/>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11.140625" style="87" customWidth="1"/>
    <col min="11" max="11" width="22.7109375" style="87" customWidth="1"/>
    <col min="12" max="13" width="11.42578125" style="87" customWidth="1"/>
    <col min="14" max="16384" width="11.42578125" style="87"/>
  </cols>
  <sheetData>
    <row r="1" spans="1:10" ht="20.25" x14ac:dyDescent="0.3">
      <c r="A1" s="80" t="s">
        <v>82</v>
      </c>
      <c r="B1" s="73" t="s">
        <v>53</v>
      </c>
      <c r="C1" s="74"/>
      <c r="D1" s="74"/>
      <c r="E1" s="74"/>
      <c r="F1" s="74"/>
      <c r="G1" s="74"/>
      <c r="H1" s="74"/>
      <c r="I1" s="74"/>
      <c r="J1" s="74"/>
    </row>
    <row r="2" spans="1:10" ht="20.25" x14ac:dyDescent="0.3">
      <c r="A2" s="80" t="s">
        <v>83</v>
      </c>
      <c r="B2" s="74"/>
      <c r="C2" s="74"/>
      <c r="D2" s="74"/>
      <c r="E2" s="74"/>
      <c r="F2" s="74"/>
      <c r="G2" s="74"/>
      <c r="H2" s="74"/>
      <c r="I2" s="74"/>
      <c r="J2" s="74"/>
    </row>
    <row r="3" spans="1:10" ht="18.75" x14ac:dyDescent="0.3">
      <c r="A3" s="666" t="s">
        <v>84</v>
      </c>
      <c r="B3" s="666"/>
      <c r="C3" s="74"/>
      <c r="D3" s="74"/>
      <c r="E3" s="74"/>
      <c r="F3" s="74"/>
      <c r="G3" s="74"/>
      <c r="H3" s="74"/>
      <c r="I3" s="74"/>
      <c r="J3" s="74"/>
    </row>
    <row r="4" spans="1:10" ht="18.75" x14ac:dyDescent="0.3">
      <c r="A4" s="82" t="s">
        <v>153</v>
      </c>
      <c r="B4" s="83"/>
      <c r="C4" s="84"/>
      <c r="D4" s="84"/>
      <c r="E4" s="85"/>
      <c r="F4" s="86"/>
      <c r="G4" s="83"/>
      <c r="H4" s="84"/>
      <c r="I4" s="84"/>
      <c r="J4" s="85"/>
    </row>
    <row r="5" spans="1:10" ht="22.5" x14ac:dyDescent="0.3">
      <c r="A5" s="88"/>
      <c r="B5" s="667" t="s">
        <v>85</v>
      </c>
      <c r="C5" s="668"/>
      <c r="D5" s="668"/>
      <c r="E5" s="669"/>
      <c r="F5" s="89"/>
      <c r="G5" s="667" t="s">
        <v>86</v>
      </c>
      <c r="H5" s="668"/>
      <c r="I5" s="668"/>
      <c r="J5" s="669"/>
    </row>
    <row r="6" spans="1:10" ht="18.75" x14ac:dyDescent="0.3">
      <c r="A6" s="90"/>
      <c r="B6" s="91"/>
      <c r="C6" s="92"/>
      <c r="D6" s="92" t="s">
        <v>87</v>
      </c>
      <c r="E6" s="93" t="s">
        <v>30</v>
      </c>
      <c r="F6" s="94"/>
      <c r="G6" s="91"/>
      <c r="H6" s="92"/>
      <c r="I6" s="92" t="s">
        <v>87</v>
      </c>
      <c r="J6" s="93" t="s">
        <v>30</v>
      </c>
    </row>
    <row r="7" spans="1:10" ht="15.75" x14ac:dyDescent="0.25">
      <c r="A7" s="95" t="s">
        <v>88</v>
      </c>
      <c r="B7" s="96">
        <v>2016</v>
      </c>
      <c r="C7" s="96">
        <v>2017</v>
      </c>
      <c r="D7" s="97" t="s">
        <v>89</v>
      </c>
      <c r="E7" s="98" t="s">
        <v>31</v>
      </c>
      <c r="F7" s="99"/>
      <c r="G7" s="96">
        <v>2016</v>
      </c>
      <c r="H7" s="96">
        <v>2017</v>
      </c>
      <c r="I7" s="97" t="s">
        <v>89</v>
      </c>
      <c r="J7" s="98" t="s">
        <v>31</v>
      </c>
    </row>
    <row r="8" spans="1:10" ht="18.75" x14ac:dyDescent="0.3">
      <c r="A8" s="100" t="s">
        <v>0</v>
      </c>
      <c r="B8" s="128"/>
      <c r="C8" s="102"/>
      <c r="D8" s="103"/>
      <c r="E8" s="174"/>
      <c r="F8" s="102"/>
      <c r="G8" s="128"/>
      <c r="H8" s="128"/>
      <c r="I8" s="102"/>
      <c r="J8" s="174"/>
    </row>
    <row r="9" spans="1:10" ht="18.75" x14ac:dyDescent="0.3">
      <c r="A9" s="190" t="s">
        <v>90</v>
      </c>
      <c r="B9" s="174">
        <f>'ACE European Group'!B7+'ACE European Group'!B22+'ACE European Group'!B34+'ACE European Group'!B45+'ACE European Group'!B64+'ACE European Group'!B132</f>
        <v>52816.702400000002</v>
      </c>
      <c r="C9" s="174">
        <f>'ACE European Group'!C7+'ACE European Group'!C22+'ACE European Group'!C34+'ACE European Group'!C45+'ACE European Group'!C64+'ACE European Group'!C132</f>
        <v>0</v>
      </c>
      <c r="D9" s="103">
        <f t="shared" ref="D9:D31" si="0">IF(B9=0, "    ---- ", IF(ABS(ROUND(100/B9*C9-100,1))&lt;999,ROUND(100/B9*C9-100,1),IF(ROUND(100/B9*C9-100,1)&gt;999,999,-999)))</f>
        <v>-100</v>
      </c>
      <c r="E9" s="174">
        <f>100/C$31*C9</f>
        <v>0</v>
      </c>
      <c r="F9" s="138"/>
      <c r="G9" s="174">
        <f>'ACE European Group'!B10+'ACE European Group'!B28+'ACE European Group'!B35+'ACE European Group'!B85+'ACE European Group'!B133</f>
        <v>0</v>
      </c>
      <c r="H9" s="174">
        <f>'ACE European Group'!C10+'ACE European Group'!C28+'ACE European Group'!C35+'ACE European Group'!C85+'ACE European Group'!C133</f>
        <v>0</v>
      </c>
      <c r="I9" s="103" t="str">
        <f t="shared" ref="I9:I31" si="1">IF(G9=0, "    ---- ", IF(ABS(ROUND(100/G9*H9-100,1))&lt;999,ROUND(100/G9*H9-100,1),IF(ROUND(100/G9*H9-100,1)&gt;999,999,-999)))</f>
        <v xml:space="preserve">    ---- </v>
      </c>
      <c r="J9" s="174">
        <f t="shared" ref="J9" si="2">100/H$31*H9</f>
        <v>0</v>
      </c>
    </row>
    <row r="10" spans="1:10" ht="18.75" x14ac:dyDescent="0.3">
      <c r="A10" s="190" t="s">
        <v>91</v>
      </c>
      <c r="B10" s="174">
        <f>'Danica Pensjonsforsikring'!B7+'Danica Pensjonsforsikring'!B22+'Danica Pensjonsforsikring'!B34+'Danica Pensjonsforsikring'!B45+'Danica Pensjonsforsikring'!B64+'Danica Pensjonsforsikring'!B132</f>
        <v>100639.04400000001</v>
      </c>
      <c r="C10" s="174">
        <f>'Danica Pensjonsforsikring'!C7+'Danica Pensjonsforsikring'!C22+'Danica Pensjonsforsikring'!C34+'Danica Pensjonsforsikring'!C45+'Danica Pensjonsforsikring'!C64+'Danica Pensjonsforsikring'!C132</f>
        <v>101335.864</v>
      </c>
      <c r="D10" s="103">
        <f t="shared" si="0"/>
        <v>0.7</v>
      </c>
      <c r="E10" s="174">
        <f t="shared" ref="E10:E30" si="3">100/C$31*C10</f>
        <v>0.64574691178158872</v>
      </c>
      <c r="F10" s="138"/>
      <c r="G10" s="174">
        <f>'Danica Pensjonsforsikring'!B10+'Danica Pensjonsforsikring'!B28+'Danica Pensjonsforsikring'!B35+'Danica Pensjonsforsikring'!B85+'Danica Pensjonsforsikring'!B133</f>
        <v>915975.54099999997</v>
      </c>
      <c r="H10" s="174">
        <f>'Danica Pensjonsforsikring'!C10+'Danica Pensjonsforsikring'!C28+'Danica Pensjonsforsikring'!C35+'Danica Pensjonsforsikring'!C85+'Danica Pensjonsforsikring'!C133</f>
        <v>982925.81900000002</v>
      </c>
      <c r="I10" s="103">
        <f t="shared" si="1"/>
        <v>7.3</v>
      </c>
      <c r="J10" s="174">
        <f t="shared" ref="J10:J30" si="4">100/H$31*H10</f>
        <v>0.10354771969815312</v>
      </c>
    </row>
    <row r="11" spans="1:10" ht="18.75" x14ac:dyDescent="0.3">
      <c r="A11" s="190" t="s">
        <v>92</v>
      </c>
      <c r="B11" s="174">
        <f>'DNB Livsforsikring'!B7+'DNB Livsforsikring'!B22+'DNB Livsforsikring'!B34+'DNB Livsforsikring'!B45+'DNB Livsforsikring'!B64+'DNB Livsforsikring'!B132</f>
        <v>3273720</v>
      </c>
      <c r="C11" s="174">
        <f>'DNB Livsforsikring'!C7+'DNB Livsforsikring'!C22+'DNB Livsforsikring'!C34+'DNB Livsforsikring'!C45+'DNB Livsforsikring'!C64+'DNB Livsforsikring'!C132</f>
        <v>2121279</v>
      </c>
      <c r="D11" s="103">
        <f t="shared" si="0"/>
        <v>-35.200000000000003</v>
      </c>
      <c r="E11" s="174">
        <f t="shared" si="3"/>
        <v>13.517517976430701</v>
      </c>
      <c r="F11" s="138"/>
      <c r="G11" s="174">
        <f>'DNB Livsforsikring'!B10+'DNB Livsforsikring'!B28+'DNB Livsforsikring'!B35+'DNB Livsforsikring'!B85+'DNB Livsforsikring'!B133</f>
        <v>204843063</v>
      </c>
      <c r="H11" s="174">
        <f>'DNB Livsforsikring'!C10+'DNB Livsforsikring'!C28+'DNB Livsforsikring'!C35+'DNB Livsforsikring'!C85+'DNB Livsforsikring'!C133</f>
        <v>203561162</v>
      </c>
      <c r="I11" s="103">
        <f t="shared" si="1"/>
        <v>-0.6</v>
      </c>
      <c r="J11" s="174">
        <f t="shared" si="4"/>
        <v>21.444440401057708</v>
      </c>
    </row>
    <row r="12" spans="1:10" ht="18.75" x14ac:dyDescent="0.3">
      <c r="A12" s="190" t="s">
        <v>93</v>
      </c>
      <c r="B12" s="174">
        <f>'Eika Forsikring AS'!B7+'Eika Forsikring AS'!B22+'Eika Forsikring AS'!B34+'Eika Forsikring AS'!B45+'Eika Forsikring AS'!B64+'Eika Forsikring AS'!B132</f>
        <v>56721</v>
      </c>
      <c r="C12" s="174">
        <f>'Eika Forsikring AS'!C7+'Eika Forsikring AS'!C22+'Eika Forsikring AS'!C34+'Eika Forsikring AS'!C45+'Eika Forsikring AS'!C64+'Eika Forsikring AS'!C132</f>
        <v>58168</v>
      </c>
      <c r="D12" s="103">
        <f t="shared" si="0"/>
        <v>2.6</v>
      </c>
      <c r="E12" s="174">
        <f t="shared" si="3"/>
        <v>0.37066646379520141</v>
      </c>
      <c r="F12" s="138"/>
      <c r="G12" s="174">
        <f>'Eika Forsikring AS'!B10+'Eika Forsikring AS'!B28+'Eika Forsikring AS'!B35+'Eika Forsikring AS'!B85+'Eika Forsikring AS'!B133</f>
        <v>0</v>
      </c>
      <c r="H12" s="174">
        <f>'Eika Forsikring AS'!C10+'Eika Forsikring AS'!C28+'Eika Forsikring AS'!C35+'Eika Forsikring AS'!C85+'Eika Forsikring AS'!C133</f>
        <v>0</v>
      </c>
      <c r="I12" s="103" t="str">
        <f t="shared" si="1"/>
        <v xml:space="preserve">    ---- </v>
      </c>
      <c r="J12" s="174">
        <f t="shared" si="4"/>
        <v>0</v>
      </c>
    </row>
    <row r="13" spans="1:10" ht="18.75" x14ac:dyDescent="0.3">
      <c r="A13" s="190" t="s">
        <v>94</v>
      </c>
      <c r="B13" s="175">
        <f>'Frende Livsforsikring'!B7+'Frende Livsforsikring'!B22+'Frende Livsforsikring'!B34+'Frende Livsforsikring'!B45+'Frende Livsforsikring'!B64+'Frende Livsforsikring'!B132</f>
        <v>325972</v>
      </c>
      <c r="C13" s="175">
        <f>'Frende Livsforsikring'!C7+'Frende Livsforsikring'!C22+'Frende Livsforsikring'!C34+'Frende Livsforsikring'!C45+'Frende Livsforsikring'!C64+'Frende Livsforsikring'!C132</f>
        <v>362020</v>
      </c>
      <c r="D13" s="103">
        <f t="shared" si="0"/>
        <v>11.1</v>
      </c>
      <c r="E13" s="174">
        <f t="shared" si="3"/>
        <v>2.3069157135046559</v>
      </c>
      <c r="F13" s="138"/>
      <c r="G13" s="174">
        <f>'Frende Livsforsikring'!B10+'Frende Livsforsikring'!B28+'Frende Livsforsikring'!B35+'Frende Livsforsikring'!B85+'Frende Livsforsikring'!B133</f>
        <v>923248</v>
      </c>
      <c r="H13" s="174">
        <f>'Frende Livsforsikring'!C10+'Frende Livsforsikring'!C28+'Frende Livsforsikring'!C35+'Frende Livsforsikring'!C85+'Frende Livsforsikring'!C133</f>
        <v>1045718</v>
      </c>
      <c r="I13" s="103">
        <f t="shared" si="1"/>
        <v>13.3</v>
      </c>
      <c r="J13" s="174">
        <f t="shared" si="4"/>
        <v>0.11016265139670044</v>
      </c>
    </row>
    <row r="14" spans="1:10" ht="18.75" x14ac:dyDescent="0.3">
      <c r="A14" s="190" t="s">
        <v>95</v>
      </c>
      <c r="B14" s="174">
        <f>'Frende Skadeforsikring'!B7+'Frende Skadeforsikring'!B22+'Frende Skadeforsikring'!B34+'Frende Skadeforsikring'!B45+'Frende Skadeforsikring'!B64+'Frende Skadeforsikring'!B132</f>
        <v>4236</v>
      </c>
      <c r="C14" s="174">
        <f>'Frende Skadeforsikring'!C7+'Frende Skadeforsikring'!C22+'Frende Skadeforsikring'!C34+'Frende Skadeforsikring'!C45+'Frende Skadeforsikring'!C64+'Frende Skadeforsikring'!C132</f>
        <v>4414</v>
      </c>
      <c r="D14" s="103">
        <f t="shared" si="0"/>
        <v>4.2</v>
      </c>
      <c r="E14" s="174">
        <f t="shared" si="3"/>
        <v>2.8127523229129744E-2</v>
      </c>
      <c r="F14" s="138"/>
      <c r="G14" s="174">
        <f>'Frende Skadeforsikring'!B10+'Frende Skadeforsikring'!B28+'Frende Skadeforsikring'!B35+'Frende Skadeforsikring'!B85+'Frende Skadeforsikring'!B133</f>
        <v>0</v>
      </c>
      <c r="H14" s="174">
        <f>'Frende Skadeforsikring'!C10+'Frende Skadeforsikring'!C28+'Frende Skadeforsikring'!C35+'Frende Skadeforsikring'!C85+'Frende Skadeforsikring'!C133</f>
        <v>0</v>
      </c>
      <c r="I14" s="103" t="str">
        <f t="shared" si="1"/>
        <v xml:space="preserve">    ---- </v>
      </c>
      <c r="J14" s="174">
        <f t="shared" si="4"/>
        <v>0</v>
      </c>
    </row>
    <row r="15" spans="1:10" ht="18.75" x14ac:dyDescent="0.3">
      <c r="A15" s="190" t="s">
        <v>96</v>
      </c>
      <c r="B15" s="174">
        <f>'Gjensidige Forsikring'!B7+'Gjensidige Forsikring'!B22+'Gjensidige Forsikring'!B34+'Gjensidige Forsikring'!B45+'Gjensidige Forsikring'!B64+'Gjensidige Forsikring'!B132</f>
        <v>986467</v>
      </c>
      <c r="C15" s="174">
        <f>'Gjensidige Forsikring'!C7+'Gjensidige Forsikring'!C22+'Gjensidige Forsikring'!C34+'Gjensidige Forsikring'!C45+'Gjensidige Forsikring'!C64+'Gjensidige Forsikring'!C132</f>
        <v>1033220</v>
      </c>
      <c r="D15" s="103">
        <f t="shared" si="0"/>
        <v>4.7</v>
      </c>
      <c r="E15" s="174">
        <f t="shared" si="3"/>
        <v>6.5840325217039952</v>
      </c>
      <c r="F15" s="138"/>
      <c r="G15" s="174">
        <f>'Gjensidige Forsikring'!B10+'Gjensidige Forsikring'!B28+'Gjensidige Forsikring'!B35+'Gjensidige Forsikring'!B85+'Gjensidige Forsikring'!B133</f>
        <v>0</v>
      </c>
      <c r="H15" s="174">
        <f>'Gjensidige Forsikring'!C10+'Gjensidige Forsikring'!C28+'Gjensidige Forsikring'!C35+'Gjensidige Forsikring'!C85+'Gjensidige Forsikring'!C133</f>
        <v>0</v>
      </c>
      <c r="I15" s="103" t="str">
        <f t="shared" si="1"/>
        <v xml:space="preserve">    ---- </v>
      </c>
      <c r="J15" s="174">
        <f t="shared" si="4"/>
        <v>0</v>
      </c>
    </row>
    <row r="16" spans="1:10" ht="18.75" x14ac:dyDescent="0.3">
      <c r="A16" s="190" t="s">
        <v>97</v>
      </c>
      <c r="B16" s="174">
        <f>'Gjensidige Pensjon'!B7+'Gjensidige Pensjon'!B22+'Gjensidige Pensjon'!B34+'Gjensidige Pensjon'!B45+'Gjensidige Pensjon'!B64+'Gjensidige Pensjon'!B132</f>
        <v>147498.91200000001</v>
      </c>
      <c r="C16" s="174">
        <f>'Gjensidige Pensjon'!C7+'Gjensidige Pensjon'!C22+'Gjensidige Pensjon'!C34+'Gjensidige Pensjon'!C45+'Gjensidige Pensjon'!C64+'Gjensidige Pensjon'!C132</f>
        <v>155987</v>
      </c>
      <c r="D16" s="103">
        <f t="shared" si="0"/>
        <v>5.8</v>
      </c>
      <c r="E16" s="174">
        <f t="shared" si="3"/>
        <v>0.99400271090671988</v>
      </c>
      <c r="F16" s="138"/>
      <c r="G16" s="174">
        <f>'Gjensidige Pensjon'!B10+'Gjensidige Pensjon'!B28+'Gjensidige Pensjon'!B35+'Gjensidige Pensjon'!B85+'Gjensidige Pensjon'!B133</f>
        <v>5002117.1660000002</v>
      </c>
      <c r="H16" s="174">
        <f>'Gjensidige Pensjon'!C10+'Gjensidige Pensjon'!C28+'Gjensidige Pensjon'!C35+'Gjensidige Pensjon'!C85+'Gjensidige Pensjon'!C133</f>
        <v>5573380</v>
      </c>
      <c r="I16" s="103">
        <f t="shared" si="1"/>
        <v>11.4</v>
      </c>
      <c r="J16" s="174">
        <f t="shared" si="4"/>
        <v>0.5871356503773888</v>
      </c>
    </row>
    <row r="17" spans="1:15" ht="18.75" x14ac:dyDescent="0.3">
      <c r="A17" s="190" t="s">
        <v>98</v>
      </c>
      <c r="B17" s="174">
        <f>'Handelsbanken Liv'!B7+'Handelsbanken Liv'!B22+'Handelsbanken Liv'!B34+'Handelsbanken Liv'!B45+'Handelsbanken Liv'!B64+'Handelsbanken Liv'!B132</f>
        <v>11212</v>
      </c>
      <c r="C17" s="174">
        <f>'Handelsbanken Liv'!C7+'Handelsbanken Liv'!C22+'Handelsbanken Liv'!C34+'Handelsbanken Liv'!C45+'Handelsbanken Liv'!C64+'Handelsbanken Liv'!C132</f>
        <v>11269</v>
      </c>
      <c r="D17" s="103">
        <f t="shared" si="0"/>
        <v>0.5</v>
      </c>
      <c r="E17" s="174">
        <f t="shared" si="3"/>
        <v>7.1809936399878357E-2</v>
      </c>
      <c r="F17" s="138"/>
      <c r="G17" s="174">
        <f>'Handelsbanken Liv'!B10+'Handelsbanken Liv'!B28+'Handelsbanken Liv'!B35+'Handelsbanken Liv'!B85+'Handelsbanken Liv'!B133</f>
        <v>27041</v>
      </c>
      <c r="H17" s="174">
        <f>'Handelsbanken Liv'!C10+'Handelsbanken Liv'!C28+'Handelsbanken Liv'!C35+'Handelsbanken Liv'!C85+'Handelsbanken Liv'!C133</f>
        <v>27115</v>
      </c>
      <c r="I17" s="103">
        <f t="shared" si="1"/>
        <v>0.3</v>
      </c>
      <c r="J17" s="174">
        <f t="shared" si="4"/>
        <v>2.8564682759802664E-3</v>
      </c>
    </row>
    <row r="18" spans="1:15" ht="18.75" x14ac:dyDescent="0.3">
      <c r="A18" s="190" t="s">
        <v>99</v>
      </c>
      <c r="B18" s="174">
        <f>'If Skadeforsikring NUF'!B7+'If Skadeforsikring NUF'!B22+'If Skadeforsikring NUF'!B34+'If Skadeforsikring NUF'!B45+'If Skadeforsikring NUF'!B64+'If Skadeforsikring NUF'!B132</f>
        <v>145904</v>
      </c>
      <c r="C18" s="174">
        <f>'If Skadeforsikring NUF'!C7+'If Skadeforsikring NUF'!C22+'If Skadeforsikring NUF'!C34+'If Skadeforsikring NUF'!C45+'If Skadeforsikring NUF'!C64+'If Skadeforsikring NUF'!C132</f>
        <v>171195.791</v>
      </c>
      <c r="D18" s="103">
        <f t="shared" si="0"/>
        <v>17.3</v>
      </c>
      <c r="E18" s="174">
        <f t="shared" si="3"/>
        <v>1.0909183480022069</v>
      </c>
      <c r="F18" s="138"/>
      <c r="G18" s="174">
        <f>'If Skadeforsikring NUF'!B10+'If Skadeforsikring NUF'!B28+'If Skadeforsikring NUF'!B35+'If Skadeforsikring NUF'!B85+'If Skadeforsikring NUF'!B133</f>
        <v>0</v>
      </c>
      <c r="H18" s="174">
        <f>'If Skadeforsikring NUF'!C10+'If Skadeforsikring NUF'!C28+'If Skadeforsikring NUF'!C35+'If Skadeforsikring NUF'!C85+'If Skadeforsikring NUF'!C133</f>
        <v>0</v>
      </c>
      <c r="I18" s="103" t="str">
        <f t="shared" si="1"/>
        <v xml:space="preserve">    ---- </v>
      </c>
      <c r="J18" s="174">
        <f t="shared" si="4"/>
        <v>0</v>
      </c>
    </row>
    <row r="19" spans="1:15" ht="18.75" x14ac:dyDescent="0.3">
      <c r="A19" s="190" t="s">
        <v>65</v>
      </c>
      <c r="B19" s="174">
        <f>KLP!B7+KLP!B22+KLP!B34+KLP!B45+KLP!B64+KLP!B132</f>
        <v>5698583.12005</v>
      </c>
      <c r="C19" s="174">
        <f>KLP!C7+KLP!C22+KLP!C34+KLP!C45+KLP!C64+KLP!C132</f>
        <v>6288898.7351200003</v>
      </c>
      <c r="D19" s="103">
        <f t="shared" si="0"/>
        <v>10.4</v>
      </c>
      <c r="E19" s="174">
        <f t="shared" si="3"/>
        <v>40.075021580818415</v>
      </c>
      <c r="F19" s="138"/>
      <c r="G19" s="174">
        <f>KLP!B10+KLP!B28+KLP!B35+KLP!B85+KLP!B133</f>
        <v>395861028.5</v>
      </c>
      <c r="H19" s="174">
        <f>KLP!C10+KLP!C28+KLP!C35+KLP!C85+KLP!C133</f>
        <v>425409512.87142003</v>
      </c>
      <c r="I19" s="103">
        <f t="shared" si="1"/>
        <v>7.5</v>
      </c>
      <c r="J19" s="174">
        <f t="shared" si="4"/>
        <v>44.815370747461927</v>
      </c>
    </row>
    <row r="20" spans="1:15" ht="18.75" x14ac:dyDescent="0.3">
      <c r="A20" s="107" t="s">
        <v>100</v>
      </c>
      <c r="B20" s="174">
        <f>'KLP Bedriftspensjon AS'!B7+'KLP Bedriftspensjon AS'!B22+'KLP Bedriftspensjon AS'!B34+'KLP Bedriftspensjon AS'!B45+'KLP Bedriftspensjon AS'!B64+'KLP Bedriftspensjon AS'!B132</f>
        <v>26138</v>
      </c>
      <c r="C20" s="174">
        <f>'KLP Bedriftspensjon AS'!C7+'KLP Bedriftspensjon AS'!C22+'KLP Bedriftspensjon AS'!C34+'KLP Bedriftspensjon AS'!C45+'KLP Bedriftspensjon AS'!C64+'KLP Bedriftspensjon AS'!C132</f>
        <v>21438</v>
      </c>
      <c r="D20" s="103">
        <f t="shared" si="0"/>
        <v>-18</v>
      </c>
      <c r="E20" s="174">
        <f t="shared" si="3"/>
        <v>0.13661029519394732</v>
      </c>
      <c r="F20" s="138"/>
      <c r="G20" s="174">
        <f>'KLP Bedriftspensjon AS'!B10+'KLP Bedriftspensjon AS'!B28+'KLP Bedriftspensjon AS'!B35+'KLP Bedriftspensjon AS'!B85+'KLP Bedriftspensjon AS'!B133</f>
        <v>1377725</v>
      </c>
      <c r="H20" s="174">
        <f>'KLP Bedriftspensjon AS'!C10+'KLP Bedriftspensjon AS'!C28+'KLP Bedriftspensjon AS'!C35+'KLP Bedriftspensjon AS'!C85+'KLP Bedriftspensjon AS'!C133</f>
        <v>1459120</v>
      </c>
      <c r="I20" s="103">
        <f t="shared" si="1"/>
        <v>5.9</v>
      </c>
      <c r="J20" s="174">
        <f t="shared" si="4"/>
        <v>0.15371307360679795</v>
      </c>
    </row>
    <row r="21" spans="1:15" ht="18.75" x14ac:dyDescent="0.3">
      <c r="A21" s="107" t="s">
        <v>101</v>
      </c>
      <c r="B21" s="174">
        <f>'KLP Skadeforsikring AS'!B7+'KLP Skadeforsikring AS'!B22+'KLP Skadeforsikring AS'!B34+'KLP Skadeforsikring AS'!B45+'KLP Skadeforsikring AS'!B64+'KLP Skadeforsikring AS'!B132</f>
        <v>109496</v>
      </c>
      <c r="C21" s="174">
        <f>'KLP Skadeforsikring AS'!C7+'KLP Skadeforsikring AS'!C22+'KLP Skadeforsikring AS'!C34+'KLP Skadeforsikring AS'!C45+'KLP Skadeforsikring AS'!C64+'KLP Skadeforsikring AS'!C132</f>
        <v>117684.757</v>
      </c>
      <c r="D21" s="103">
        <f t="shared" si="0"/>
        <v>7.5</v>
      </c>
      <c r="E21" s="174">
        <f t="shared" si="3"/>
        <v>0.74992767019301976</v>
      </c>
      <c r="F21" s="138"/>
      <c r="G21" s="174">
        <f>'KLP Skadeforsikring AS'!B10+'KLP Skadeforsikring AS'!B28+'KLP Skadeforsikring AS'!B35+'KLP Skadeforsikring AS'!B85+'KLP Skadeforsikring AS'!B133</f>
        <v>0</v>
      </c>
      <c r="H21" s="174">
        <f>'KLP Skadeforsikring AS'!C10+'KLP Skadeforsikring AS'!C28+'KLP Skadeforsikring AS'!C35+'KLP Skadeforsikring AS'!C85+'KLP Skadeforsikring AS'!C133</f>
        <v>3783.1570000000002</v>
      </c>
      <c r="I21" s="103" t="str">
        <f t="shared" si="1"/>
        <v xml:space="preserve">    ---- </v>
      </c>
      <c r="J21" s="174">
        <f t="shared" si="4"/>
        <v>3.9854205987655092E-4</v>
      </c>
    </row>
    <row r="22" spans="1:15" ht="18.75" x14ac:dyDescent="0.3">
      <c r="A22" s="107" t="s">
        <v>102</v>
      </c>
      <c r="B22" s="174">
        <f>'Landbruksforsikring AS'!B7+'Landbruksforsikring AS'!B22+'Landbruksforsikring AS'!B34+'Landbruksforsikring AS'!B45+'Landbruksforsikring AS'!B64+'Landbruksforsikring AS'!B132</f>
        <v>13859</v>
      </c>
      <c r="C22" s="174">
        <f>'Landbruksforsikring AS'!C7+'Landbruksforsikring AS'!C22+'Landbruksforsikring AS'!C34+'Landbruksforsikring AS'!C45+'Landbruksforsikring AS'!C64+'Landbruksforsikring AS'!C132</f>
        <v>19934</v>
      </c>
      <c r="D22" s="103">
        <f t="shared" si="0"/>
        <v>43.8</v>
      </c>
      <c r="E22" s="174">
        <f t="shared" si="3"/>
        <v>0.12702629090382245</v>
      </c>
      <c r="F22" s="138"/>
      <c r="G22" s="174">
        <f>'Landbruksforsikring AS'!B10+'Landbruksforsikring AS'!B28+'Landbruksforsikring AS'!B35+'Landbruksforsikring AS'!B85+'Landbruksforsikring AS'!B133</f>
        <v>0</v>
      </c>
      <c r="H22" s="174">
        <f>'Landbruksforsikring AS'!C10+'Landbruksforsikring AS'!C28+'Landbruksforsikring AS'!C35+'Landbruksforsikring AS'!C85+'Landbruksforsikring AS'!C133</f>
        <v>0</v>
      </c>
      <c r="I22" s="103" t="str">
        <f t="shared" si="1"/>
        <v xml:space="preserve">    ---- </v>
      </c>
      <c r="J22" s="174">
        <f t="shared" si="4"/>
        <v>0</v>
      </c>
    </row>
    <row r="23" spans="1:15" ht="18.75" x14ac:dyDescent="0.3">
      <c r="A23" s="190" t="s">
        <v>103</v>
      </c>
      <c r="B23" s="174">
        <f>'NEMI Forsikring'!B7+'NEMI Forsikring'!B22+'NEMI Forsikring'!B34+'NEMI Forsikring'!B45+'NEMI Forsikring'!B64+'NEMI Forsikring'!B132</f>
        <v>2609</v>
      </c>
      <c r="C23" s="174">
        <f>'NEMI Forsikring'!C7+'NEMI Forsikring'!C22+'NEMI Forsikring'!C34+'NEMI Forsikring'!C45+'NEMI Forsikring'!C64+'NEMI Forsikring'!C132</f>
        <v>2312</v>
      </c>
      <c r="D23" s="103">
        <f t="shared" si="0"/>
        <v>-11.4</v>
      </c>
      <c r="E23" s="174">
        <f t="shared" si="3"/>
        <v>1.4732857658755771E-2</v>
      </c>
      <c r="F23" s="138"/>
      <c r="G23" s="174">
        <f>'NEMI Forsikring'!B10+'NEMI Forsikring'!B28+'NEMI Forsikring'!B35+'NEMI Forsikring'!B85+'NEMI Forsikring'!B133</f>
        <v>0</v>
      </c>
      <c r="H23" s="174">
        <f>'NEMI Forsikring'!C10+'NEMI Forsikring'!C28+'NEMI Forsikring'!C35+'NEMI Forsikring'!C85+'NEMI Forsikring'!C133</f>
        <v>0</v>
      </c>
      <c r="I23" s="103" t="str">
        <f t="shared" si="1"/>
        <v xml:space="preserve">    ---- </v>
      </c>
      <c r="J23" s="174">
        <f t="shared" si="4"/>
        <v>0</v>
      </c>
    </row>
    <row r="24" spans="1:15" ht="18.75" x14ac:dyDescent="0.3">
      <c r="A24" s="107" t="s">
        <v>104</v>
      </c>
      <c r="B24" s="174">
        <f>'Nordea Liv '!B7+'Nordea Liv '!B22+'Nordea Liv '!B34+'Nordea Liv '!B45+'Nordea Liv '!B64+'Nordea Liv '!B132</f>
        <v>1062843.2442999999</v>
      </c>
      <c r="C24" s="174">
        <f>'Nordea Liv '!C7+'Nordea Liv '!C22+'Nordea Liv '!C34+'Nordea Liv '!C45+'Nordea Liv '!C64+'Nordea Liv '!C132</f>
        <v>817756.21181999997</v>
      </c>
      <c r="D24" s="103">
        <f t="shared" si="0"/>
        <v>-23.1</v>
      </c>
      <c r="E24" s="174">
        <f t="shared" si="3"/>
        <v>5.2110232994409138</v>
      </c>
      <c r="F24" s="138"/>
      <c r="G24" s="175">
        <f>'Nordea Liv '!B10+'Nordea Liv '!B28+'Nordea Liv '!B35+'Nordea Liv '!B85+'Nordea Liv '!B133</f>
        <v>48033000.002000004</v>
      </c>
      <c r="H24" s="175">
        <f>'Nordea Liv '!C10+'Nordea Liv '!C28+'Nordea Liv '!C35+'Nordea Liv '!C85+'Nordea Liv '!C133</f>
        <v>49076949.99999997</v>
      </c>
      <c r="I24" s="103">
        <f t="shared" si="1"/>
        <v>2.2000000000000002</v>
      </c>
      <c r="J24" s="174">
        <f t="shared" si="4"/>
        <v>5.1700811638159561</v>
      </c>
    </row>
    <row r="25" spans="1:15" ht="18.75" x14ac:dyDescent="0.3">
      <c r="A25" s="107" t="s">
        <v>105</v>
      </c>
      <c r="B25" s="174">
        <f>'Oslo Pensjonsforsikring'!B7+'Oslo Pensjonsforsikring'!B22+'Oslo Pensjonsforsikring'!B34+'Oslo Pensjonsforsikring'!B45+'Oslo Pensjonsforsikring'!B64+'Oslo Pensjonsforsikring'!B132</f>
        <v>630132</v>
      </c>
      <c r="C25" s="174">
        <f>'Oslo Pensjonsforsikring'!C7+'Oslo Pensjonsforsikring'!C22+'Oslo Pensjonsforsikring'!C34+'Oslo Pensjonsforsikring'!C45+'Oslo Pensjonsforsikring'!C64+'Oslo Pensjonsforsikring'!C132</f>
        <v>785297</v>
      </c>
      <c r="D25" s="103">
        <f t="shared" si="0"/>
        <v>24.6</v>
      </c>
      <c r="E25" s="174">
        <f t="shared" si="3"/>
        <v>5.0041820591902813</v>
      </c>
      <c r="F25" s="138"/>
      <c r="G25" s="174">
        <f>'Oslo Pensjonsforsikring'!B10+'Oslo Pensjonsforsikring'!B28+'Oslo Pensjonsforsikring'!B35+'Oslo Pensjonsforsikring'!B85+'Oslo Pensjonsforsikring'!B133</f>
        <v>60671285</v>
      </c>
      <c r="H25" s="174">
        <f>'Oslo Pensjonsforsikring'!C10+'Oslo Pensjonsforsikring'!C28+'Oslo Pensjonsforsikring'!C35+'Oslo Pensjonsforsikring'!C85+'Oslo Pensjonsforsikring'!C133</f>
        <v>66115112</v>
      </c>
      <c r="I25" s="103">
        <f t="shared" si="1"/>
        <v>9</v>
      </c>
      <c r="J25" s="174">
        <f t="shared" si="4"/>
        <v>6.9649905952750224</v>
      </c>
    </row>
    <row r="26" spans="1:15" ht="18.75" x14ac:dyDescent="0.3">
      <c r="A26" s="107" t="s">
        <v>106</v>
      </c>
      <c r="B26" s="174">
        <f>'Silver Pensjonsforsikring AS'!B7+'Silver Pensjonsforsikring AS'!B22+'Silver Pensjonsforsikring AS'!B34+'Silver Pensjonsforsikring AS'!B45+'Silver Pensjonsforsikring AS'!B64+'Silver Pensjonsforsikring AS'!B132</f>
        <v>0</v>
      </c>
      <c r="C26" s="174">
        <f>'Silver Pensjonsforsikring AS'!C7+'Silver Pensjonsforsikring AS'!C22+'Silver Pensjonsforsikring AS'!C34+'Silver Pensjonsforsikring AS'!C45+'Silver Pensjonsforsikring AS'!C64+'Silver Pensjonsforsikring AS'!C132</f>
        <v>0</v>
      </c>
      <c r="D26" s="103" t="str">
        <f t="shared" si="0"/>
        <v xml:space="preserve">    ---- </v>
      </c>
      <c r="E26" s="174">
        <f t="shared" si="3"/>
        <v>0</v>
      </c>
      <c r="F26" s="138"/>
      <c r="G26" s="174">
        <f>'Silver Pensjonsforsikring AS'!B10+'Silver Pensjonsforsikring AS'!B28+'Silver Pensjonsforsikring AS'!B35+'Silver Pensjonsforsikring AS'!B85+'Silver Pensjonsforsikring AS'!B133</f>
        <v>8551421.8870000001</v>
      </c>
      <c r="H26" s="174">
        <f>'Silver Pensjonsforsikring AS'!C10+'Silver Pensjonsforsikring AS'!C28+'Silver Pensjonsforsikring AS'!C35+'Silver Pensjonsforsikring AS'!C85+'Silver Pensjonsforsikring AS'!C133</f>
        <v>0</v>
      </c>
      <c r="I26" s="103">
        <f t="shared" si="1"/>
        <v>-100</v>
      </c>
      <c r="J26" s="174">
        <f t="shared" si="4"/>
        <v>0</v>
      </c>
    </row>
    <row r="27" spans="1:15" ht="18.75" x14ac:dyDescent="0.3">
      <c r="A27" s="190" t="s">
        <v>72</v>
      </c>
      <c r="B27" s="174">
        <f>'Sparebank 1'!B7+'Sparebank 1'!B22+'Sparebank 1'!B34+'Sparebank 1'!B45+'Sparebank 1'!B64+'Sparebank 1'!B132</f>
        <v>809372.63526999997</v>
      </c>
      <c r="C27" s="174">
        <f>'Sparebank 1'!C7+'Sparebank 1'!C22+'Sparebank 1'!C34+'Sparebank 1'!C45+'Sparebank 1'!C64+'Sparebank 1'!C132</f>
        <v>782973.22236999997</v>
      </c>
      <c r="D27" s="103">
        <f t="shared" si="0"/>
        <v>-3.3</v>
      </c>
      <c r="E27" s="174">
        <f t="shared" si="3"/>
        <v>4.9893741504301641</v>
      </c>
      <c r="F27" s="138"/>
      <c r="G27" s="174">
        <f>'Sparebank 1'!B10+'Sparebank 1'!B28+'Sparebank 1'!B35+'Sparebank 1'!B85+'Sparebank 1'!B133</f>
        <v>16191125.52306</v>
      </c>
      <c r="H27" s="174">
        <f>'Sparebank 1'!C10+'Sparebank 1'!C28+'Sparebank 1'!C35+'Sparebank 1'!C85+'Sparebank 1'!C133</f>
        <v>17555674.020039972</v>
      </c>
      <c r="I27" s="103">
        <f t="shared" si="1"/>
        <v>8.4</v>
      </c>
      <c r="J27" s="174">
        <f t="shared" si="4"/>
        <v>1.8494274719415502</v>
      </c>
    </row>
    <row r="28" spans="1:15" ht="18.75" x14ac:dyDescent="0.3">
      <c r="A28" s="190" t="s">
        <v>107</v>
      </c>
      <c r="B28" s="174">
        <f>'Storebrand Livsforsikring'!B7+'Storebrand Livsforsikring'!B22+'Storebrand Livsforsikring'!B34+'Storebrand Livsforsikring'!B45+'Storebrand Livsforsikring'!B64+'Storebrand Livsforsikring'!B132</f>
        <v>3101227.9450000003</v>
      </c>
      <c r="C28" s="174">
        <f>'Storebrand Livsforsikring'!C7+'Storebrand Livsforsikring'!C22+'Storebrand Livsforsikring'!C34+'Storebrand Livsforsikring'!C45+'Storebrand Livsforsikring'!C64+'Storebrand Livsforsikring'!C132</f>
        <v>2413053.41</v>
      </c>
      <c r="D28" s="103">
        <f t="shared" si="0"/>
        <v>-22.2</v>
      </c>
      <c r="E28" s="174">
        <f t="shared" si="3"/>
        <v>15.376804676689114</v>
      </c>
      <c r="F28" s="138"/>
      <c r="G28" s="174">
        <f>'Storebrand Livsforsikring'!B10+'Storebrand Livsforsikring'!B28+'Storebrand Livsforsikring'!B35+'Storebrand Livsforsikring'!B85+'Storebrand Livsforsikring'!B133</f>
        <v>173422688.10699999</v>
      </c>
      <c r="H28" s="174">
        <f>'Storebrand Livsforsikring'!C10+'Storebrand Livsforsikring'!C28+'Storebrand Livsforsikring'!C35+'Storebrand Livsforsikring'!C85+'Storebrand Livsforsikring'!C133</f>
        <v>178438668.08399999</v>
      </c>
      <c r="I28" s="103">
        <f t="shared" si="1"/>
        <v>2.9</v>
      </c>
      <c r="J28" s="174">
        <f t="shared" si="4"/>
        <v>18.797875515032953</v>
      </c>
    </row>
    <row r="29" spans="1:15" ht="18.75" x14ac:dyDescent="0.3">
      <c r="A29" s="190" t="s">
        <v>108</v>
      </c>
      <c r="B29" s="174">
        <f>'Telenor Forsikring'!B7+'Telenor Forsikring'!B22+'Telenor Forsikring'!B34+'Telenor Forsikring'!B45+'Telenor Forsikring'!B64+'Telenor Forsikring'!B132</f>
        <v>0</v>
      </c>
      <c r="C29" s="174">
        <f>'Telenor Forsikring'!C7+'Telenor Forsikring'!C22+'Telenor Forsikring'!C34+'Telenor Forsikring'!C45+'Telenor Forsikring'!C64+'Telenor Forsikring'!C132</f>
        <v>0</v>
      </c>
      <c r="D29" s="103" t="str">
        <f t="shared" si="0"/>
        <v xml:space="preserve">    ---- </v>
      </c>
      <c r="E29" s="174">
        <f t="shared" si="3"/>
        <v>0</v>
      </c>
      <c r="F29" s="138"/>
      <c r="G29" s="174">
        <f>'Telenor Forsikring'!B10+'Telenor Forsikring'!B28+'Telenor Forsikring'!B35+'Telenor Forsikring'!B85+'Telenor Forsikring'!B133</f>
        <v>0</v>
      </c>
      <c r="H29" s="174">
        <f>'Telenor Forsikring'!C10+'Telenor Forsikring'!C28+'Telenor Forsikring'!C35+'Telenor Forsikring'!C85+'Telenor Forsikring'!C133</f>
        <v>0</v>
      </c>
      <c r="I29" s="103" t="str">
        <f t="shared" si="1"/>
        <v xml:space="preserve">    ---- </v>
      </c>
      <c r="J29" s="174">
        <f t="shared" si="4"/>
        <v>0</v>
      </c>
    </row>
    <row r="30" spans="1:15" ht="18.75" x14ac:dyDescent="0.3">
      <c r="A30" s="190" t="s">
        <v>109</v>
      </c>
      <c r="B30" s="174">
        <f>'Tryg Forsikring'!B7+'Tryg Forsikring'!B22+'Tryg Forsikring'!B34+'Tryg Forsikring'!B45+'Tryg Forsikring'!B64+'Tryg Forsikring'!B132</f>
        <v>427849.4</v>
      </c>
      <c r="C30" s="174">
        <f>'Tryg Forsikring'!C7+'Tryg Forsikring'!C22+'Tryg Forsikring'!C34+'Tryg Forsikring'!C45+'Tryg Forsikring'!C64+'Tryg Forsikring'!C132</f>
        <v>424578.353</v>
      </c>
      <c r="D30" s="103">
        <f t="shared" si="0"/>
        <v>-0.8</v>
      </c>
      <c r="E30" s="174">
        <f t="shared" si="3"/>
        <v>2.7055590137274916</v>
      </c>
      <c r="F30" s="138"/>
      <c r="G30" s="174">
        <f>'Tryg Forsikring'!B10+'Tryg Forsikring'!B28+'Tryg Forsikring'!B35+'Tryg Forsikring'!B85+'Tryg Forsikring'!B133</f>
        <v>0</v>
      </c>
      <c r="H30" s="174">
        <f>'Tryg Forsikring'!C10+'Tryg Forsikring'!C28+'Tryg Forsikring'!C35+'Tryg Forsikring'!C85+'Tryg Forsikring'!C133</f>
        <v>0</v>
      </c>
      <c r="I30" s="103" t="str">
        <f t="shared" si="1"/>
        <v xml:space="preserve">    ---- </v>
      </c>
      <c r="J30" s="174">
        <f t="shared" si="4"/>
        <v>0</v>
      </c>
    </row>
    <row r="31" spans="1:15" s="110" customFormat="1" ht="18.75" x14ac:dyDescent="0.3">
      <c r="A31" s="136" t="s">
        <v>110</v>
      </c>
      <c r="B31" s="177">
        <f>SUM(B9:B30)</f>
        <v>16987297.00302</v>
      </c>
      <c r="C31" s="216">
        <f>SUM(C9:C30)</f>
        <v>15692814.344310001</v>
      </c>
      <c r="D31" s="103">
        <f t="shared" si="0"/>
        <v>-7.6</v>
      </c>
      <c r="E31" s="177">
        <f>SUM(E9:E30)</f>
        <v>100.00000000000001</v>
      </c>
      <c r="F31" s="178"/>
      <c r="G31" s="177">
        <f>SUM(G9:G30)</f>
        <v>915819718.72605991</v>
      </c>
      <c r="H31" s="177">
        <f>SUM(H9:H30)</f>
        <v>949249120.95145988</v>
      </c>
      <c r="I31" s="103">
        <f t="shared" si="1"/>
        <v>3.7</v>
      </c>
      <c r="J31" s="177">
        <f>SUM(J9:J30)</f>
        <v>100</v>
      </c>
      <c r="O31" s="202"/>
    </row>
    <row r="32" spans="1:15" ht="18.75" x14ac:dyDescent="0.3">
      <c r="A32" s="86"/>
      <c r="B32" s="174"/>
      <c r="C32" s="138"/>
      <c r="D32" s="103"/>
      <c r="E32" s="174"/>
      <c r="F32" s="138"/>
      <c r="G32" s="174"/>
      <c r="H32" s="102"/>
      <c r="I32" s="103"/>
      <c r="J32" s="174"/>
    </row>
    <row r="33" spans="1:14" ht="18.75" x14ac:dyDescent="0.3">
      <c r="A33" s="100" t="s">
        <v>1</v>
      </c>
      <c r="B33" s="174"/>
      <c r="C33" s="138"/>
      <c r="D33" s="103"/>
      <c r="E33" s="174"/>
      <c r="F33" s="138"/>
      <c r="G33" s="174"/>
      <c r="H33" s="102"/>
      <c r="I33" s="103"/>
      <c r="J33" s="174"/>
    </row>
    <row r="34" spans="1:14" ht="18.75" x14ac:dyDescent="0.3">
      <c r="A34" s="106" t="s">
        <v>91</v>
      </c>
      <c r="B34" s="129">
        <f>'Danica Pensjonsforsikring'!F7+'Danica Pensjonsforsikring'!F22+'Danica Pensjonsforsikring'!F64+'Danica Pensjonsforsikring'!F132</f>
        <v>427878.54700000002</v>
      </c>
      <c r="C34" s="129">
        <f>'Danica Pensjonsforsikring'!G7+'Danica Pensjonsforsikring'!G22+'Danica Pensjonsforsikring'!G64+'Danica Pensjonsforsikring'!G132</f>
        <v>481311.815</v>
      </c>
      <c r="D34" s="103">
        <f t="shared" ref="D34:D45" si="5">IF(B34=0, "    ---- ", IF(ABS(ROUND(100/B34*C34-100,1))&lt;999,ROUND(100/B34*C34-100,1),IF(ROUND(100/B34*C34-100,1)&gt;999,999,-999)))</f>
        <v>12.5</v>
      </c>
      <c r="E34" s="174">
        <f t="shared" ref="E34" si="6">100/C$45*C34</f>
        <v>5.3694616003436044</v>
      </c>
      <c r="F34" s="138"/>
      <c r="G34" s="174">
        <f>'Danica Pensjonsforsikring'!F10+'Danica Pensjonsforsikring'!F28+'Danica Pensjonsforsikring'!F85+'Danica Pensjonsforsikring'!F133</f>
        <v>12219937.159</v>
      </c>
      <c r="H34" s="174">
        <f>'Danica Pensjonsforsikring'!G10+'Danica Pensjonsforsikring'!G28+'Danica Pensjonsforsikring'!G85+'Danica Pensjonsforsikring'!G133</f>
        <v>14971198.460999999</v>
      </c>
      <c r="I34" s="103">
        <f t="shared" ref="I34:I45" si="7">IF(G34=0, "    ---- ", IF(ABS(ROUND(100/G34*H34-100,1))&lt;999,ROUND(100/G34*H34-100,1),IF(ROUND(100/G34*H34-100,1)&gt;999,999,-999)))</f>
        <v>22.5</v>
      </c>
      <c r="J34" s="174">
        <f t="shared" ref="J34" si="8">100/H$45*H34</f>
        <v>6.0668363297989281</v>
      </c>
    </row>
    <row r="35" spans="1:14" ht="18.75" x14ac:dyDescent="0.3">
      <c r="A35" s="86" t="s">
        <v>92</v>
      </c>
      <c r="B35" s="129">
        <f>'DNB Livsforsikring'!F7+'DNB Livsforsikring'!F22+'DNB Livsforsikring'!F64+'DNB Livsforsikring'!F132</f>
        <v>1903608</v>
      </c>
      <c r="C35" s="129">
        <f>'DNB Livsforsikring'!G7+'DNB Livsforsikring'!G22+'DNB Livsforsikring'!G64+'DNB Livsforsikring'!G132</f>
        <v>2020493</v>
      </c>
      <c r="D35" s="103">
        <f t="shared" si="5"/>
        <v>6.1</v>
      </c>
      <c r="E35" s="174">
        <f t="shared" ref="E35:E44" si="9">100/C$45*C35</f>
        <v>22.540397387217787</v>
      </c>
      <c r="F35" s="138"/>
      <c r="G35" s="174">
        <f>'DNB Livsforsikring'!F10+'DNB Livsforsikring'!F28+'DNB Livsforsikring'!F85+'DNB Livsforsikring'!F133</f>
        <v>50966960.75</v>
      </c>
      <c r="H35" s="174">
        <f>'DNB Livsforsikring'!G10+'DNB Livsforsikring'!G28+'DNB Livsforsikring'!G85+'DNB Livsforsikring'!G133</f>
        <v>64688136</v>
      </c>
      <c r="I35" s="103">
        <f t="shared" si="7"/>
        <v>26.9</v>
      </c>
      <c r="J35" s="174">
        <f t="shared" ref="J35:J44" si="10">100/H$45*H35</f>
        <v>26.21382213415399</v>
      </c>
    </row>
    <row r="36" spans="1:14" ht="18.75" x14ac:dyDescent="0.3">
      <c r="A36" s="106" t="s">
        <v>94</v>
      </c>
      <c r="B36" s="129">
        <f>'Frende Livsforsikring'!F7+'Frende Livsforsikring'!F22+'Frende Livsforsikring'!F64+'Frende Livsforsikring'!F132</f>
        <v>72809</v>
      </c>
      <c r="C36" s="129">
        <f>'Frende Livsforsikring'!G7+'Frende Livsforsikring'!G22+'Frende Livsforsikring'!G64+'Frende Livsforsikring'!G132</f>
        <v>83001</v>
      </c>
      <c r="D36" s="103">
        <f t="shared" si="5"/>
        <v>14</v>
      </c>
      <c r="E36" s="174">
        <f t="shared" si="9"/>
        <v>0.9259500149401475</v>
      </c>
      <c r="F36" s="138"/>
      <c r="G36" s="174">
        <f>'Frende Livsforsikring'!F10+'Frende Livsforsikring'!F28+'Frende Livsforsikring'!F85+'Frende Livsforsikring'!F133</f>
        <v>2340738</v>
      </c>
      <c r="H36" s="174">
        <f>'Frende Livsforsikring'!G10+'Frende Livsforsikring'!G28+'Frende Livsforsikring'!G85+'Frende Livsforsikring'!G133</f>
        <v>2825243</v>
      </c>
      <c r="I36" s="103">
        <f t="shared" si="7"/>
        <v>20.7</v>
      </c>
      <c r="J36" s="174">
        <f t="shared" si="10"/>
        <v>1.14488408643841</v>
      </c>
    </row>
    <row r="37" spans="1:14" ht="18.75" x14ac:dyDescent="0.3">
      <c r="A37" s="106" t="s">
        <v>97</v>
      </c>
      <c r="B37" s="129">
        <f>'Gjensidige Pensjon'!F7+'Gjensidige Pensjon'!F22+'Gjensidige Pensjon'!F64+'Gjensidige Pensjon'!F132</f>
        <v>459736.74300000002</v>
      </c>
      <c r="C37" s="129">
        <f>'Gjensidige Pensjon'!G7+'Gjensidige Pensjon'!G22+'Gjensidige Pensjon'!G64+'Gjensidige Pensjon'!G132</f>
        <v>601986</v>
      </c>
      <c r="D37" s="103">
        <f t="shared" si="5"/>
        <v>30.9</v>
      </c>
      <c r="E37" s="174">
        <f t="shared" si="9"/>
        <v>6.7156895181233915</v>
      </c>
      <c r="F37" s="138"/>
      <c r="G37" s="174">
        <f>'Gjensidige Pensjon'!F10+'Gjensidige Pensjon'!F28+'Gjensidige Pensjon'!F85+'Gjensidige Pensjon'!F133</f>
        <v>15287381.192</v>
      </c>
      <c r="H37" s="174">
        <f>'Gjensidige Pensjon'!G10+'Gjensidige Pensjon'!G28+'Gjensidige Pensjon'!G85+'Gjensidige Pensjon'!G133</f>
        <v>19415872</v>
      </c>
      <c r="I37" s="103">
        <f t="shared" si="7"/>
        <v>27</v>
      </c>
      <c r="J37" s="174">
        <f t="shared" si="10"/>
        <v>7.8679684816934694</v>
      </c>
    </row>
    <row r="38" spans="1:14" ht="18.75" x14ac:dyDescent="0.3">
      <c r="A38" s="106" t="s">
        <v>65</v>
      </c>
      <c r="B38" s="129">
        <f>KLP!F7+KLP!F22+KLP!F64+KLP!F132</f>
        <v>19254.72</v>
      </c>
      <c r="C38" s="129">
        <f>KLP!G7+KLP!G22+KLP!G64+KLP!G132</f>
        <v>17027.863000000001</v>
      </c>
      <c r="D38" s="103">
        <f t="shared" si="5"/>
        <v>-11.6</v>
      </c>
      <c r="E38" s="174">
        <f t="shared" si="9"/>
        <v>0.18996096431668036</v>
      </c>
      <c r="F38" s="138"/>
      <c r="G38" s="174">
        <f>KLP!F10+KLP!F28+KLP!F85+KLP!F133</f>
        <v>2046847.926</v>
      </c>
      <c r="H38" s="174">
        <f>KLP!G10+KLP!G28+KLP!G85+KLP!G133</f>
        <v>2241526.4711500001</v>
      </c>
      <c r="I38" s="103">
        <f t="shared" si="7"/>
        <v>9.5</v>
      </c>
      <c r="J38" s="174">
        <f t="shared" si="10"/>
        <v>0.90834239254820937</v>
      </c>
    </row>
    <row r="39" spans="1:14" ht="18.75" x14ac:dyDescent="0.3">
      <c r="A39" s="106" t="s">
        <v>100</v>
      </c>
      <c r="B39" s="129">
        <f>'KLP Bedriftspensjon AS'!F7+'KLP Bedriftspensjon AS'!F22+'KLP Bedriftspensjon AS'!F64+'KLP Bedriftspensjon AS'!F132</f>
        <v>67086</v>
      </c>
      <c r="C39" s="129">
        <f>'KLP Bedriftspensjon AS'!G7+'KLP Bedriftspensjon AS'!G22+'KLP Bedriftspensjon AS'!G64+'KLP Bedriftspensjon AS'!G132</f>
        <v>89510</v>
      </c>
      <c r="D39" s="103">
        <f t="shared" si="5"/>
        <v>33.4</v>
      </c>
      <c r="E39" s="174">
        <f t="shared" si="9"/>
        <v>0.99856370209145195</v>
      </c>
      <c r="F39" s="138"/>
      <c r="G39" s="174">
        <f>'KLP Bedriftspensjon AS'!F10+'KLP Bedriftspensjon AS'!F28+'KLP Bedriftspensjon AS'!F85+'KLP Bedriftspensjon AS'!F133</f>
        <v>1251557</v>
      </c>
      <c r="H39" s="174">
        <f>'KLP Bedriftspensjon AS'!G10+'KLP Bedriftspensjon AS'!G28+'KLP Bedriftspensjon AS'!G85+'KLP Bedriftspensjon AS'!G133</f>
        <v>1965832</v>
      </c>
      <c r="I39" s="103">
        <f t="shared" si="7"/>
        <v>57.1</v>
      </c>
      <c r="J39" s="174">
        <f t="shared" si="10"/>
        <v>0.79662166171596294</v>
      </c>
    </row>
    <row r="40" spans="1:14" ht="18.75" x14ac:dyDescent="0.3">
      <c r="A40" s="106" t="s">
        <v>104</v>
      </c>
      <c r="B40" s="129">
        <f>'Nordea Liv '!F7+'Nordea Liv '!F22+'Nordea Liv '!F64+'Nordea Liv '!F132</f>
        <v>2311573.6695900001</v>
      </c>
      <c r="C40" s="129">
        <f>'Nordea Liv '!G7+'Nordea Liv '!G22+'Nordea Liv '!G64+'Nordea Liv '!G132</f>
        <v>2401470.4565099999</v>
      </c>
      <c r="D40" s="103">
        <f t="shared" si="5"/>
        <v>3.9</v>
      </c>
      <c r="E40" s="174">
        <f t="shared" si="9"/>
        <v>26.790539934262927</v>
      </c>
      <c r="F40" s="138"/>
      <c r="G40" s="174">
        <f>'Nordea Liv '!F10+'Nordea Liv '!F28+'Nordea Liv '!F85+'Nordea Liv '!F133</f>
        <v>39964500</v>
      </c>
      <c r="H40" s="174">
        <f>'Nordea Liv '!G10+'Nordea Liv '!G28+'Nordea Liv '!G85+'Nordea Liv '!G133</f>
        <v>50143350</v>
      </c>
      <c r="I40" s="103">
        <f t="shared" si="7"/>
        <v>25.5</v>
      </c>
      <c r="J40" s="174">
        <f t="shared" si="10"/>
        <v>20.319782565857679</v>
      </c>
    </row>
    <row r="41" spans="1:14" ht="18.75" x14ac:dyDescent="0.3">
      <c r="A41" s="106" t="s">
        <v>76</v>
      </c>
      <c r="B41" s="129">
        <f>'SHB Liv'!F7+'SHB Liv'!F22+'SHB Liv'!F64+'SHB Liv'!F132</f>
        <v>35581</v>
      </c>
      <c r="C41" s="129">
        <f>'SHB Liv'!G7+'SHB Liv'!G22+'SHB Liv'!G64+'SHB Liv'!G132</f>
        <v>33664</v>
      </c>
      <c r="D41" s="103">
        <f t="shared" si="5"/>
        <v>-5.4</v>
      </c>
      <c r="E41" s="174">
        <f t="shared" si="9"/>
        <v>0.37555187651889888</v>
      </c>
      <c r="F41" s="138"/>
      <c r="G41" s="174">
        <f>'SHB Liv'!F10+'SHB Liv'!F28+'SHB Liv'!F85+'SHB Liv'!F133</f>
        <v>1556437</v>
      </c>
      <c r="H41" s="174">
        <f>'SHB Liv'!G10+'SHB Liv'!G28+'SHB Liv'!G85+'SHB Liv'!G133</f>
        <v>1836877</v>
      </c>
      <c r="I41" s="103">
        <f t="shared" si="7"/>
        <v>18</v>
      </c>
      <c r="J41" s="174">
        <f t="shared" si="10"/>
        <v>0.74436473112037693</v>
      </c>
    </row>
    <row r="42" spans="1:14" ht="18.75" x14ac:dyDescent="0.3">
      <c r="A42" s="106" t="s">
        <v>106</v>
      </c>
      <c r="B42" s="129">
        <f>'Silver Pensjonsforsikring AS'!F7+'Silver Pensjonsforsikring AS'!F22+'Silver Pensjonsforsikring AS'!F64+'Silver Pensjonsforsikring AS'!F132</f>
        <v>0</v>
      </c>
      <c r="C42" s="129">
        <f>'Silver Pensjonsforsikring AS'!G7+'Silver Pensjonsforsikring AS'!G22+'Silver Pensjonsforsikring AS'!G64+'Silver Pensjonsforsikring AS'!G132</f>
        <v>0</v>
      </c>
      <c r="D42" s="103" t="str">
        <f t="shared" si="5"/>
        <v xml:space="preserve">    ---- </v>
      </c>
      <c r="E42" s="174">
        <f t="shared" si="9"/>
        <v>0</v>
      </c>
      <c r="F42" s="138"/>
      <c r="G42" s="174">
        <f>'Silver Pensjonsforsikring AS'!F10+'Silver Pensjonsforsikring AS'!F28+'Silver Pensjonsforsikring AS'!F85+'Silver Pensjonsforsikring AS'!F133</f>
        <v>524253.46220000001</v>
      </c>
      <c r="H42" s="174">
        <f>'Silver Pensjonsforsikring AS'!G10+'Silver Pensjonsforsikring AS'!G28+'Silver Pensjonsforsikring AS'!G85+'Silver Pensjonsforsikring AS'!G133</f>
        <v>0</v>
      </c>
      <c r="I42" s="103">
        <f t="shared" si="7"/>
        <v>-100</v>
      </c>
      <c r="J42" s="174">
        <f t="shared" si="10"/>
        <v>0</v>
      </c>
    </row>
    <row r="43" spans="1:14" ht="18.75" x14ac:dyDescent="0.3">
      <c r="A43" s="86" t="s">
        <v>72</v>
      </c>
      <c r="B43" s="129">
        <f>'Sparebank 1'!F7+'Sparebank 1'!F22+'Sparebank 1'!F64+'Sparebank 1'!F132</f>
        <v>452574.88234999997</v>
      </c>
      <c r="C43" s="129">
        <f>'Sparebank 1'!G7+'Sparebank 1'!G22+'Sparebank 1'!G64+'Sparebank 1'!G132</f>
        <v>697464.44410999992</v>
      </c>
      <c r="D43" s="103">
        <f t="shared" si="5"/>
        <v>54.1</v>
      </c>
      <c r="E43" s="174">
        <f t="shared" si="9"/>
        <v>7.7808365253897671</v>
      </c>
      <c r="F43" s="138"/>
      <c r="G43" s="174">
        <f>'Sparebank 1'!F10+'Sparebank 1'!F28+'Sparebank 1'!F85+'Sparebank 1'!F133</f>
        <v>16453474.357000001</v>
      </c>
      <c r="H43" s="174">
        <f>'Sparebank 1'!G10+'Sparebank 1'!G28+'Sparebank 1'!G85+'Sparebank 1'!G133</f>
        <v>20880311.99315</v>
      </c>
      <c r="I43" s="103">
        <f t="shared" si="7"/>
        <v>26.9</v>
      </c>
      <c r="J43" s="174">
        <f t="shared" si="10"/>
        <v>8.4614091321796074</v>
      </c>
    </row>
    <row r="44" spans="1:14" ht="18.75" x14ac:dyDescent="0.3">
      <c r="A44" s="86" t="s">
        <v>107</v>
      </c>
      <c r="B44" s="129">
        <f>'Storebrand Livsforsikring'!F7+'Storebrand Livsforsikring'!F22+'Storebrand Livsforsikring'!F64+'Storebrand Livsforsikring'!F132</f>
        <v>2557556.949</v>
      </c>
      <c r="C44" s="129">
        <f>'Storebrand Livsforsikring'!G7+'Storebrand Livsforsikring'!G22+'Storebrand Livsforsikring'!G64+'Storebrand Livsforsikring'!G132</f>
        <v>2537946.216</v>
      </c>
      <c r="D44" s="103">
        <f t="shared" si="5"/>
        <v>-0.8</v>
      </c>
      <c r="E44" s="174">
        <f t="shared" si="9"/>
        <v>28.313048476795348</v>
      </c>
      <c r="F44" s="138"/>
      <c r="G44" s="174">
        <f>'Storebrand Livsforsikring'!F10+'Storebrand Livsforsikring'!F28+'Storebrand Livsforsikring'!F85+'Storebrand Livsforsikring'!F133</f>
        <v>55234944.388999999</v>
      </c>
      <c r="H44" s="174">
        <f>'Storebrand Livsforsikring'!G10+'Storebrand Livsforsikring'!G28+'Storebrand Livsforsikring'!G85+'Storebrand Livsforsikring'!G133</f>
        <v>67802748.372999996</v>
      </c>
      <c r="I44" s="103">
        <f t="shared" si="7"/>
        <v>22.8</v>
      </c>
      <c r="J44" s="174">
        <f t="shared" si="10"/>
        <v>27.475968484493364</v>
      </c>
    </row>
    <row r="45" spans="1:14" s="110" customFormat="1" ht="18.75" x14ac:dyDescent="0.3">
      <c r="A45" s="100" t="s">
        <v>111</v>
      </c>
      <c r="B45" s="216">
        <f>SUM(B34:B44)</f>
        <v>8307659.5109399995</v>
      </c>
      <c r="C45" s="216">
        <f>SUM(C34:C44)</f>
        <v>8963874.7946199998</v>
      </c>
      <c r="D45" s="103">
        <f t="shared" si="5"/>
        <v>7.9</v>
      </c>
      <c r="E45" s="177">
        <f>SUM(E34:E44)</f>
        <v>100.00000000000001</v>
      </c>
      <c r="F45" s="178"/>
      <c r="G45" s="177">
        <f>SUM(G34:G44)</f>
        <v>197847031.23519999</v>
      </c>
      <c r="H45" s="177">
        <f>SUM(H34:H44)</f>
        <v>246771095.2983</v>
      </c>
      <c r="I45" s="103">
        <f t="shared" si="7"/>
        <v>24.7</v>
      </c>
      <c r="J45" s="177">
        <f>SUM(J34:J44)</f>
        <v>99.999999999999986</v>
      </c>
    </row>
    <row r="46" spans="1:14" ht="18.75" x14ac:dyDescent="0.3">
      <c r="A46" s="100"/>
      <c r="B46" s="129"/>
      <c r="C46" s="108"/>
      <c r="D46" s="109"/>
      <c r="E46" s="174"/>
      <c r="F46" s="138"/>
      <c r="G46" s="177"/>
      <c r="H46" s="108"/>
      <c r="I46" s="109"/>
      <c r="J46" s="177"/>
    </row>
    <row r="47" spans="1:14" ht="18.75" x14ac:dyDescent="0.3">
      <c r="A47" s="86"/>
      <c r="B47" s="129"/>
      <c r="C47" s="102"/>
      <c r="D47" s="103"/>
      <c r="E47" s="174"/>
      <c r="F47" s="138"/>
      <c r="G47" s="174"/>
      <c r="H47" s="102"/>
      <c r="I47" s="103"/>
      <c r="J47" s="174"/>
    </row>
    <row r="48" spans="1:14" ht="18.75" x14ac:dyDescent="0.3">
      <c r="A48" s="100" t="s">
        <v>112</v>
      </c>
      <c r="B48" s="129"/>
      <c r="C48" s="102"/>
      <c r="D48" s="103"/>
      <c r="E48" s="174"/>
      <c r="F48" s="138"/>
      <c r="G48" s="174"/>
      <c r="H48" s="102"/>
      <c r="I48" s="103"/>
      <c r="J48" s="174"/>
      <c r="K48" s="204"/>
      <c r="L48" s="204"/>
      <c r="M48" s="181"/>
      <c r="N48" s="138"/>
    </row>
    <row r="49" spans="1:14" ht="18.75" x14ac:dyDescent="0.3">
      <c r="A49" s="86" t="s">
        <v>90</v>
      </c>
      <c r="B49" s="129">
        <f>B9</f>
        <v>52816.702400000002</v>
      </c>
      <c r="C49" s="179">
        <f>C9</f>
        <v>0</v>
      </c>
      <c r="D49" s="103">
        <f t="shared" ref="D49:D71" si="11">IF(B49=0, "    ---- ", IF(ABS(ROUND(100/B49*C49-100,1))&lt;999,ROUND(100/B49*C49-100,1),IF(ROUND(100/B49*C49-100,1)&gt;999,999,-999)))</f>
        <v>-100</v>
      </c>
      <c r="E49" s="174">
        <f t="shared" ref="E49:E71" si="12">100/C$72*C49</f>
        <v>0</v>
      </c>
      <c r="F49" s="138"/>
      <c r="G49" s="174">
        <f>G9</f>
        <v>0</v>
      </c>
      <c r="H49" s="174">
        <f>H9</f>
        <v>0</v>
      </c>
      <c r="I49" s="103" t="str">
        <f t="shared" ref="I49:I71" si="13">IF(G49=0, "    ---- ", IF(ABS(ROUND(100/G49*H49-100,1))&lt;999,ROUND(100/G49*H49-100,1),IF(ROUND(100/G49*H49-100,1)&gt;999,999,-999)))</f>
        <v xml:space="preserve">    ---- </v>
      </c>
      <c r="J49" s="174">
        <f>100/H$72*H49</f>
        <v>0</v>
      </c>
      <c r="K49" s="204"/>
      <c r="L49" s="204"/>
      <c r="M49" s="181"/>
      <c r="N49" s="138"/>
    </row>
    <row r="50" spans="1:14" ht="18.75" x14ac:dyDescent="0.3">
      <c r="A50" s="106" t="s">
        <v>91</v>
      </c>
      <c r="B50" s="129">
        <f>B10+B34</f>
        <v>528517.59100000001</v>
      </c>
      <c r="C50" s="102">
        <f>C10+C34</f>
        <v>582647.679</v>
      </c>
      <c r="D50" s="103">
        <f t="shared" si="11"/>
        <v>10.199999999999999</v>
      </c>
      <c r="E50" s="174">
        <f t="shared" si="12"/>
        <v>2.3630410219191518</v>
      </c>
      <c r="F50" s="138"/>
      <c r="G50" s="174">
        <f>G10+G34</f>
        <v>13135912.699999999</v>
      </c>
      <c r="H50" s="174">
        <f>H10+H34</f>
        <v>15954124.279999999</v>
      </c>
      <c r="I50" s="103">
        <f t="shared" si="13"/>
        <v>21.5</v>
      </c>
      <c r="J50" s="174">
        <f>100/H$72*H50</f>
        <v>1.333934331814703</v>
      </c>
      <c r="K50" s="204"/>
      <c r="L50" s="204"/>
      <c r="M50" s="181"/>
      <c r="N50" s="138"/>
    </row>
    <row r="51" spans="1:14" ht="18.75" x14ac:dyDescent="0.3">
      <c r="A51" s="86" t="s">
        <v>92</v>
      </c>
      <c r="B51" s="129">
        <f>B11+B35</f>
        <v>5177328</v>
      </c>
      <c r="C51" s="102">
        <f>+C11+C35</f>
        <v>4141772</v>
      </c>
      <c r="D51" s="103">
        <f t="shared" si="11"/>
        <v>-20</v>
      </c>
      <c r="E51" s="174">
        <f t="shared" si="12"/>
        <v>16.797762167754431</v>
      </c>
      <c r="F51" s="138"/>
      <c r="G51" s="174">
        <f>+G11+G35</f>
        <v>255810023.75</v>
      </c>
      <c r="H51" s="174">
        <f>+H11+H35</f>
        <v>268249298</v>
      </c>
      <c r="I51" s="103">
        <f t="shared" si="13"/>
        <v>4.9000000000000004</v>
      </c>
      <c r="J51" s="174">
        <f>100/H$72*H51</f>
        <v>22.428491956525811</v>
      </c>
      <c r="K51" s="204"/>
      <c r="L51" s="204"/>
      <c r="M51" s="181"/>
      <c r="N51" s="138"/>
    </row>
    <row r="52" spans="1:14" ht="18.75" x14ac:dyDescent="0.3">
      <c r="A52" s="86" t="s">
        <v>93</v>
      </c>
      <c r="B52" s="129">
        <f>B12</f>
        <v>56721</v>
      </c>
      <c r="C52" s="102">
        <f>C12</f>
        <v>58168</v>
      </c>
      <c r="D52" s="103">
        <f t="shared" si="11"/>
        <v>2.6</v>
      </c>
      <c r="E52" s="174">
        <f t="shared" si="12"/>
        <v>0.23591164114633539</v>
      </c>
      <c r="F52" s="138"/>
      <c r="G52" s="174">
        <f>G12</f>
        <v>0</v>
      </c>
      <c r="H52" s="174">
        <f>H12</f>
        <v>0</v>
      </c>
      <c r="I52" s="103" t="str">
        <f t="shared" si="13"/>
        <v xml:space="preserve">    ---- </v>
      </c>
      <c r="J52" s="174">
        <f>100/H$72*H52</f>
        <v>0</v>
      </c>
      <c r="K52" s="204"/>
      <c r="L52" s="204"/>
      <c r="M52" s="181"/>
      <c r="N52" s="138"/>
    </row>
    <row r="53" spans="1:14" ht="18.75" x14ac:dyDescent="0.3">
      <c r="A53" s="106" t="s">
        <v>94</v>
      </c>
      <c r="B53" s="129">
        <f>B13+B36</f>
        <v>398781</v>
      </c>
      <c r="C53" s="104">
        <f>C13+C36</f>
        <v>445021</v>
      </c>
      <c r="D53" s="105">
        <f t="shared" si="11"/>
        <v>11.6</v>
      </c>
      <c r="E53" s="175">
        <f t="shared" si="12"/>
        <v>1.8048692486347016</v>
      </c>
      <c r="F53" s="176"/>
      <c r="G53" s="175">
        <f>G13+G36</f>
        <v>3263986</v>
      </c>
      <c r="H53" s="175">
        <f>H13+H36</f>
        <v>3870961</v>
      </c>
      <c r="I53" s="103">
        <f t="shared" si="13"/>
        <v>18.600000000000001</v>
      </c>
      <c r="J53" s="174">
        <f t="shared" ref="J53:J71" si="14">100/H$72*H53</f>
        <v>0.32365347570275882</v>
      </c>
      <c r="K53" s="206"/>
      <c r="L53" s="206"/>
      <c r="M53" s="181"/>
      <c r="N53" s="138"/>
    </row>
    <row r="54" spans="1:14" ht="18.75" x14ac:dyDescent="0.3">
      <c r="A54" s="106" t="s">
        <v>95</v>
      </c>
      <c r="B54" s="129">
        <f>B14</f>
        <v>4236</v>
      </c>
      <c r="C54" s="104">
        <f>C14</f>
        <v>4414</v>
      </c>
      <c r="D54" s="105">
        <f t="shared" si="11"/>
        <v>4.2</v>
      </c>
      <c r="E54" s="175">
        <f t="shared" si="12"/>
        <v>1.7901835786341708E-2</v>
      </c>
      <c r="F54" s="176"/>
      <c r="G54" s="175">
        <f>G14</f>
        <v>0</v>
      </c>
      <c r="H54" s="175">
        <f>H14</f>
        <v>0</v>
      </c>
      <c r="I54" s="103" t="str">
        <f t="shared" si="13"/>
        <v xml:space="preserve">    ---- </v>
      </c>
      <c r="J54" s="174">
        <f t="shared" si="14"/>
        <v>0</v>
      </c>
      <c r="K54" s="206"/>
      <c r="L54" s="206"/>
      <c r="M54" s="181"/>
      <c r="N54" s="138"/>
    </row>
    <row r="55" spans="1:14" ht="18.75" x14ac:dyDescent="0.3">
      <c r="A55" s="86" t="s">
        <v>96</v>
      </c>
      <c r="B55" s="102">
        <f>B15</f>
        <v>986467</v>
      </c>
      <c r="C55" s="102">
        <f>+C15</f>
        <v>1033220</v>
      </c>
      <c r="D55" s="103">
        <f t="shared" si="11"/>
        <v>4.7</v>
      </c>
      <c r="E55" s="174">
        <f t="shared" si="12"/>
        <v>4.1904247329324829</v>
      </c>
      <c r="F55" s="138"/>
      <c r="G55" s="174">
        <f>+G15</f>
        <v>0</v>
      </c>
      <c r="H55" s="174">
        <f>+H15</f>
        <v>0</v>
      </c>
      <c r="I55" s="103" t="str">
        <f t="shared" si="13"/>
        <v xml:space="preserve">    ---- </v>
      </c>
      <c r="J55" s="174">
        <f t="shared" si="14"/>
        <v>0</v>
      </c>
      <c r="K55" s="204"/>
      <c r="L55" s="204"/>
      <c r="M55" s="181"/>
      <c r="N55" s="138"/>
    </row>
    <row r="56" spans="1:14" ht="18.75" x14ac:dyDescent="0.3">
      <c r="A56" s="86" t="s">
        <v>97</v>
      </c>
      <c r="B56" s="102">
        <f>B16+B37</f>
        <v>607235.65500000003</v>
      </c>
      <c r="C56" s="102">
        <f>C16+C37</f>
        <v>757973</v>
      </c>
      <c r="D56" s="103">
        <f t="shared" si="11"/>
        <v>24.8</v>
      </c>
      <c r="E56" s="174">
        <f t="shared" si="12"/>
        <v>3.0741069724695929</v>
      </c>
      <c r="F56" s="138"/>
      <c r="G56" s="174">
        <f>G16+G37</f>
        <v>20289498.357999999</v>
      </c>
      <c r="H56" s="174">
        <f>H16+H37</f>
        <v>24989252</v>
      </c>
      <c r="I56" s="103">
        <f t="shared" si="13"/>
        <v>23.2</v>
      </c>
      <c r="J56" s="174">
        <f t="shared" si="14"/>
        <v>2.0893670241090305</v>
      </c>
      <c r="K56" s="204"/>
      <c r="L56" s="204"/>
      <c r="M56" s="181"/>
      <c r="N56" s="138"/>
    </row>
    <row r="57" spans="1:14" ht="18.75" x14ac:dyDescent="0.3">
      <c r="A57" s="86" t="s">
        <v>98</v>
      </c>
      <c r="B57" s="102">
        <f>B17</f>
        <v>11212</v>
      </c>
      <c r="C57" s="102">
        <f>+C17</f>
        <v>11269</v>
      </c>
      <c r="D57" s="103">
        <f t="shared" si="11"/>
        <v>0.5</v>
      </c>
      <c r="E57" s="174">
        <f t="shared" si="12"/>
        <v>4.5703621992814837E-2</v>
      </c>
      <c r="F57" s="138"/>
      <c r="G57" s="174">
        <f>+G17</f>
        <v>27041</v>
      </c>
      <c r="H57" s="174">
        <f>+H17</f>
        <v>27115</v>
      </c>
      <c r="I57" s="103">
        <f t="shared" si="13"/>
        <v>0.3</v>
      </c>
      <c r="J57" s="174">
        <f t="shared" si="14"/>
        <v>2.2671021469036516E-3</v>
      </c>
      <c r="K57" s="204"/>
      <c r="L57" s="204"/>
      <c r="M57" s="181"/>
      <c r="N57" s="138"/>
    </row>
    <row r="58" spans="1:14" ht="18.75" x14ac:dyDescent="0.3">
      <c r="A58" s="86" t="s">
        <v>99</v>
      </c>
      <c r="B58" s="102">
        <f>B18</f>
        <v>145904</v>
      </c>
      <c r="C58" s="102">
        <f>+C18</f>
        <v>171195.791</v>
      </c>
      <c r="D58" s="103">
        <f t="shared" si="11"/>
        <v>17.3</v>
      </c>
      <c r="E58" s="174">
        <f t="shared" si="12"/>
        <v>0.69431783819548609</v>
      </c>
      <c r="F58" s="138"/>
      <c r="G58" s="174">
        <f>+G18</f>
        <v>0</v>
      </c>
      <c r="H58" s="174">
        <f>+H18</f>
        <v>0</v>
      </c>
      <c r="I58" s="103" t="str">
        <f t="shared" si="13"/>
        <v xml:space="preserve">    ---- </v>
      </c>
      <c r="J58" s="174">
        <f t="shared" si="14"/>
        <v>0</v>
      </c>
      <c r="K58" s="204"/>
      <c r="L58" s="204"/>
      <c r="M58" s="181"/>
      <c r="N58" s="138"/>
    </row>
    <row r="59" spans="1:14" ht="18.75" x14ac:dyDescent="0.3">
      <c r="A59" s="86" t="s">
        <v>65</v>
      </c>
      <c r="B59" s="104">
        <f>B19+B38</f>
        <v>5717837.8400499998</v>
      </c>
      <c r="C59" s="104">
        <f>C19+C38</f>
        <v>6305926.5981200002</v>
      </c>
      <c r="D59" s="105">
        <f t="shared" si="11"/>
        <v>10.3</v>
      </c>
      <c r="E59" s="175">
        <f t="shared" si="12"/>
        <v>25.574912197614101</v>
      </c>
      <c r="F59" s="176"/>
      <c r="G59" s="175">
        <f>G19+G38</f>
        <v>397907876.426</v>
      </c>
      <c r="H59" s="175">
        <f>H19+H38</f>
        <v>427651039.34257001</v>
      </c>
      <c r="I59" s="103">
        <f t="shared" si="13"/>
        <v>7.5</v>
      </c>
      <c r="J59" s="174">
        <f t="shared" si="14"/>
        <v>35.756171470371321</v>
      </c>
      <c r="K59" s="206"/>
      <c r="L59" s="206"/>
      <c r="M59" s="181"/>
      <c r="N59" s="138"/>
    </row>
    <row r="60" spans="1:14" ht="18.75" x14ac:dyDescent="0.3">
      <c r="A60" s="86" t="s">
        <v>100</v>
      </c>
      <c r="B60" s="102">
        <f>B20+B39</f>
        <v>93224</v>
      </c>
      <c r="C60" s="102">
        <f>+C20+C39</f>
        <v>110948</v>
      </c>
      <c r="D60" s="103">
        <f t="shared" si="11"/>
        <v>19</v>
      </c>
      <c r="E60" s="174">
        <f t="shared" si="12"/>
        <v>0.44997120000521967</v>
      </c>
      <c r="F60" s="138"/>
      <c r="G60" s="174">
        <f>G20+G39</f>
        <v>2629282</v>
      </c>
      <c r="H60" s="174">
        <f>H20+H39</f>
        <v>3424952</v>
      </c>
      <c r="I60" s="103">
        <f t="shared" si="13"/>
        <v>30.3</v>
      </c>
      <c r="J60" s="174">
        <f t="shared" si="14"/>
        <v>0.28636238363422295</v>
      </c>
      <c r="K60" s="204"/>
      <c r="L60" s="204"/>
      <c r="M60" s="181"/>
      <c r="N60" s="138"/>
    </row>
    <row r="61" spans="1:14" ht="18.75" x14ac:dyDescent="0.3">
      <c r="A61" s="86" t="s">
        <v>101</v>
      </c>
      <c r="B61" s="102">
        <f>B21</f>
        <v>109496</v>
      </c>
      <c r="C61" s="102">
        <f t="shared" ref="C61:C63" si="15">C21</f>
        <v>117684.757</v>
      </c>
      <c r="D61" s="103">
        <f t="shared" si="11"/>
        <v>7.5</v>
      </c>
      <c r="E61" s="174">
        <f t="shared" si="12"/>
        <v>0.47729342871987485</v>
      </c>
      <c r="F61" s="138"/>
      <c r="G61" s="174">
        <f t="shared" ref="G61:G63" si="16">G21</f>
        <v>0</v>
      </c>
      <c r="H61" s="174">
        <f t="shared" ref="H61" si="17">H21</f>
        <v>3783.1570000000002</v>
      </c>
      <c r="I61" s="103" t="str">
        <f t="shared" si="13"/>
        <v xml:space="preserve">    ---- </v>
      </c>
      <c r="J61" s="174">
        <f t="shared" si="14"/>
        <v>3.1631212822325565E-4</v>
      </c>
      <c r="K61" s="204"/>
      <c r="L61" s="204"/>
      <c r="M61" s="181"/>
      <c r="N61" s="138"/>
    </row>
    <row r="62" spans="1:14" ht="18.75" x14ac:dyDescent="0.3">
      <c r="A62" s="86" t="s">
        <v>102</v>
      </c>
      <c r="B62" s="102">
        <f>B22</f>
        <v>13859</v>
      </c>
      <c r="C62" s="102">
        <f t="shared" si="15"/>
        <v>19934</v>
      </c>
      <c r="D62" s="103">
        <f t="shared" si="11"/>
        <v>43.8</v>
      </c>
      <c r="E62" s="174">
        <f t="shared" si="12"/>
        <v>8.0846215352273584E-2</v>
      </c>
      <c r="F62" s="138"/>
      <c r="G62" s="174">
        <f t="shared" si="16"/>
        <v>0</v>
      </c>
      <c r="H62" s="174">
        <f t="shared" ref="H62" si="18">H22</f>
        <v>0</v>
      </c>
      <c r="I62" s="103" t="str">
        <f t="shared" si="13"/>
        <v xml:space="preserve">    ---- </v>
      </c>
      <c r="J62" s="174">
        <f t="shared" si="14"/>
        <v>0</v>
      </c>
      <c r="K62" s="204"/>
      <c r="L62" s="204"/>
      <c r="M62" s="181"/>
      <c r="N62" s="138"/>
    </row>
    <row r="63" spans="1:14" ht="18.75" x14ac:dyDescent="0.3">
      <c r="A63" s="86" t="s">
        <v>103</v>
      </c>
      <c r="B63" s="102">
        <f>B23</f>
        <v>2609</v>
      </c>
      <c r="C63" s="102">
        <f t="shared" si="15"/>
        <v>2312</v>
      </c>
      <c r="D63" s="103">
        <f t="shared" si="11"/>
        <v>-11.4</v>
      </c>
      <c r="E63" s="174">
        <f t="shared" si="12"/>
        <v>9.3767658219352113E-3</v>
      </c>
      <c r="F63" s="138"/>
      <c r="G63" s="174">
        <f t="shared" si="16"/>
        <v>0</v>
      </c>
      <c r="H63" s="174">
        <f t="shared" ref="H63" si="19">H23</f>
        <v>0</v>
      </c>
      <c r="I63" s="103" t="str">
        <f t="shared" si="13"/>
        <v xml:space="preserve">    ---- </v>
      </c>
      <c r="J63" s="174">
        <f t="shared" si="14"/>
        <v>0</v>
      </c>
      <c r="K63" s="204"/>
      <c r="L63" s="204"/>
      <c r="M63" s="181"/>
      <c r="N63" s="138"/>
    </row>
    <row r="64" spans="1:14" ht="18.75" x14ac:dyDescent="0.3">
      <c r="A64" s="106" t="s">
        <v>70</v>
      </c>
      <c r="B64" s="102">
        <f>B24+B40</f>
        <v>3374416.91389</v>
      </c>
      <c r="C64" s="102">
        <f>+C24+C40</f>
        <v>3219226.6683299998</v>
      </c>
      <c r="D64" s="103">
        <f t="shared" si="11"/>
        <v>-4.5999999999999996</v>
      </c>
      <c r="E64" s="174">
        <f t="shared" si="12"/>
        <v>13.056200085060167</v>
      </c>
      <c r="F64" s="138"/>
      <c r="G64" s="174">
        <f>+G24+G40</f>
        <v>87997500.002000004</v>
      </c>
      <c r="H64" s="174">
        <f>+H24+H40</f>
        <v>99220299.99999997</v>
      </c>
      <c r="I64" s="103">
        <f t="shared" si="13"/>
        <v>12.8</v>
      </c>
      <c r="J64" s="174">
        <f t="shared" si="14"/>
        <v>8.2958714787543535</v>
      </c>
      <c r="K64" s="204"/>
      <c r="L64" s="204"/>
      <c r="M64" s="181"/>
      <c r="N64" s="138"/>
    </row>
    <row r="65" spans="1:234" ht="18.75" customHeight="1" x14ac:dyDescent="0.3">
      <c r="A65" s="106" t="s">
        <v>105</v>
      </c>
      <c r="B65" s="102">
        <f>B25</f>
        <v>630132</v>
      </c>
      <c r="C65" s="102">
        <f>C25</f>
        <v>785297</v>
      </c>
      <c r="D65" s="103">
        <f t="shared" si="11"/>
        <v>24.6</v>
      </c>
      <c r="E65" s="174">
        <f t="shared" si="12"/>
        <v>3.1849247706177581</v>
      </c>
      <c r="F65" s="138"/>
      <c r="G65" s="174">
        <f>G25</f>
        <v>60671285</v>
      </c>
      <c r="H65" s="174">
        <f>H25</f>
        <v>66115112</v>
      </c>
      <c r="I65" s="103">
        <f t="shared" si="13"/>
        <v>9</v>
      </c>
      <c r="J65" s="174">
        <f t="shared" si="14"/>
        <v>5.5279259582509814</v>
      </c>
      <c r="K65" s="204"/>
      <c r="L65" s="204"/>
      <c r="M65" s="181"/>
      <c r="N65" s="138"/>
    </row>
    <row r="66" spans="1:234" ht="18.75" customHeight="1" x14ac:dyDescent="0.3">
      <c r="A66" s="106" t="s">
        <v>76</v>
      </c>
      <c r="B66" s="102">
        <f>B41</f>
        <v>35581</v>
      </c>
      <c r="C66" s="102">
        <f>C41</f>
        <v>33664</v>
      </c>
      <c r="D66" s="103">
        <f t="shared" si="11"/>
        <v>-5.4</v>
      </c>
      <c r="E66" s="174">
        <f t="shared" si="12"/>
        <v>0.13653090165641305</v>
      </c>
      <c r="F66" s="138"/>
      <c r="G66" s="174">
        <f>G41</f>
        <v>1556437</v>
      </c>
      <c r="H66" s="174">
        <f>H41</f>
        <v>1836877</v>
      </c>
      <c r="I66" s="103">
        <f t="shared" si="13"/>
        <v>18</v>
      </c>
      <c r="J66" s="174">
        <f t="shared" si="14"/>
        <v>0.15358243740726307</v>
      </c>
      <c r="K66" s="204"/>
      <c r="L66" s="204"/>
      <c r="M66" s="181"/>
      <c r="N66" s="138"/>
    </row>
    <row r="67" spans="1:234" ht="18.75" customHeight="1" x14ac:dyDescent="0.3">
      <c r="A67" s="106" t="s">
        <v>106</v>
      </c>
      <c r="B67" s="102">
        <f>B42+B26</f>
        <v>0</v>
      </c>
      <c r="C67" s="102">
        <f>C26+C42</f>
        <v>0</v>
      </c>
      <c r="D67" s="103" t="str">
        <f t="shared" si="11"/>
        <v xml:space="preserve">    ---- </v>
      </c>
      <c r="E67" s="174">
        <f t="shared" si="12"/>
        <v>0</v>
      </c>
      <c r="F67" s="138"/>
      <c r="G67" s="174">
        <f>G26+G42</f>
        <v>9075675.349200001</v>
      </c>
      <c r="H67" s="174">
        <f>H26+H42</f>
        <v>0</v>
      </c>
      <c r="I67" s="103">
        <f t="shared" si="13"/>
        <v>-100</v>
      </c>
      <c r="J67" s="174">
        <f t="shared" si="14"/>
        <v>0</v>
      </c>
      <c r="K67" s="204"/>
      <c r="L67" s="204"/>
      <c r="M67" s="181"/>
      <c r="N67" s="138"/>
    </row>
    <row r="68" spans="1:234" ht="18.75" customHeight="1" x14ac:dyDescent="0.3">
      <c r="A68" s="86" t="s">
        <v>72</v>
      </c>
      <c r="B68" s="102">
        <f>B27+B43</f>
        <v>1261947.5176200001</v>
      </c>
      <c r="C68" s="102">
        <f>+C27+C43</f>
        <v>1480437.6664799999</v>
      </c>
      <c r="D68" s="103">
        <f t="shared" si="11"/>
        <v>17.3</v>
      </c>
      <c r="E68" s="174">
        <f t="shared" si="12"/>
        <v>6.0042029898595084</v>
      </c>
      <c r="F68" s="138"/>
      <c r="G68" s="174">
        <f>+G27+G43</f>
        <v>32644599.880060002</v>
      </c>
      <c r="H68" s="174">
        <f>+H27+H43</f>
        <v>38435986.013189971</v>
      </c>
      <c r="I68" s="103">
        <f t="shared" si="13"/>
        <v>17.7</v>
      </c>
      <c r="J68" s="174">
        <f t="shared" si="14"/>
        <v>3.2136568839705588</v>
      </c>
      <c r="K68" s="204"/>
      <c r="L68" s="204"/>
      <c r="M68" s="181"/>
      <c r="N68" s="138"/>
    </row>
    <row r="69" spans="1:234" ht="18.75" customHeight="1" x14ac:dyDescent="0.3">
      <c r="A69" s="86" t="s">
        <v>107</v>
      </c>
      <c r="B69" s="102">
        <f>B44+B28</f>
        <v>5658784.8940000003</v>
      </c>
      <c r="C69" s="102">
        <f>+C28+C44</f>
        <v>4950999.6260000002</v>
      </c>
      <c r="D69" s="103">
        <f t="shared" si="11"/>
        <v>-12.5</v>
      </c>
      <c r="E69" s="174">
        <f t="shared" si="12"/>
        <v>20.079742248049662</v>
      </c>
      <c r="F69" s="138"/>
      <c r="G69" s="174">
        <f>+G28+G44</f>
        <v>228657632.49599999</v>
      </c>
      <c r="H69" s="174">
        <f>+H28+H44</f>
        <v>246241416.45699999</v>
      </c>
      <c r="I69" s="103">
        <f t="shared" si="13"/>
        <v>7.7</v>
      </c>
      <c r="J69" s="174">
        <f t="shared" si="14"/>
        <v>20.588399185183874</v>
      </c>
      <c r="K69" s="204"/>
      <c r="L69" s="204"/>
      <c r="M69" s="181"/>
      <c r="N69" s="138"/>
    </row>
    <row r="70" spans="1:234" ht="18.75" customHeight="1" x14ac:dyDescent="0.3">
      <c r="A70" s="86" t="s">
        <v>108</v>
      </c>
      <c r="B70" s="102">
        <f>B29</f>
        <v>0</v>
      </c>
      <c r="C70" s="102">
        <f>+C29</f>
        <v>0</v>
      </c>
      <c r="D70" s="103" t="str">
        <f t="shared" si="11"/>
        <v xml:space="preserve">    ---- </v>
      </c>
      <c r="E70" s="174">
        <f t="shared" si="12"/>
        <v>0</v>
      </c>
      <c r="F70" s="138"/>
      <c r="G70" s="174">
        <f>+G29</f>
        <v>0</v>
      </c>
      <c r="H70" s="174">
        <f>+H29</f>
        <v>0</v>
      </c>
      <c r="I70" s="103" t="str">
        <f t="shared" si="13"/>
        <v xml:space="preserve">    ---- </v>
      </c>
      <c r="J70" s="174">
        <f t="shared" si="14"/>
        <v>0</v>
      </c>
      <c r="K70" s="204"/>
      <c r="L70" s="204"/>
      <c r="M70" s="181"/>
      <c r="N70" s="138"/>
    </row>
    <row r="71" spans="1:234" ht="18.75" customHeight="1" x14ac:dyDescent="0.3">
      <c r="A71" s="86" t="s">
        <v>109</v>
      </c>
      <c r="B71" s="102">
        <f>B30</f>
        <v>427849.4</v>
      </c>
      <c r="C71" s="102">
        <f>+C30</f>
        <v>424578.353</v>
      </c>
      <c r="D71" s="103">
        <f t="shared" si="11"/>
        <v>-0.8</v>
      </c>
      <c r="E71" s="174">
        <f t="shared" si="12"/>
        <v>1.7219601164117404</v>
      </c>
      <c r="F71" s="138"/>
      <c r="G71" s="174">
        <f>+G30</f>
        <v>0</v>
      </c>
      <c r="H71" s="174">
        <f>+H30</f>
        <v>0</v>
      </c>
      <c r="I71" s="103" t="str">
        <f t="shared" si="13"/>
        <v xml:space="preserve">    ---- </v>
      </c>
      <c r="J71" s="174">
        <f t="shared" si="14"/>
        <v>0</v>
      </c>
      <c r="K71" s="204"/>
      <c r="L71" s="204"/>
      <c r="M71" s="181"/>
      <c r="N71" s="138"/>
    </row>
    <row r="72" spans="1:234" s="110" customFormat="1" ht="18.75" customHeight="1" x14ac:dyDescent="0.3">
      <c r="A72" s="112" t="s">
        <v>2</v>
      </c>
      <c r="B72" s="113">
        <f>SUM(B49:B71)</f>
        <v>25294956.51396</v>
      </c>
      <c r="C72" s="113">
        <f>SUM(C49:C71)</f>
        <v>24656689.13893</v>
      </c>
      <c r="D72" s="114">
        <f>IF(B72=0, "    ---- ", IF(ABS(ROUND(100/B72*C72-100,1))&lt;999,ROUND(100/B72*C72-100,1),IF(ROUND(100/B72*C72-100,1)&gt;999,999,-999)))</f>
        <v>-2.5</v>
      </c>
      <c r="E72" s="180">
        <f>SUM(E49:E71)</f>
        <v>99.999999999999972</v>
      </c>
      <c r="F72" s="178"/>
      <c r="G72" s="180">
        <f>SUM(G49:G71)</f>
        <v>1113666749.9612598</v>
      </c>
      <c r="H72" s="180">
        <f>SUM(H49:H71)</f>
        <v>1196020216.2497599</v>
      </c>
      <c r="I72" s="114">
        <f>IF(G72=0, "    ---- ", IF(ABS(ROUND(100/G72*H72-100,1))&lt;999,ROUND(100/G72*H72-100,1),IF(ROUND(100/G72*H72-100,1)&gt;999,999,-999)))</f>
        <v>7.4</v>
      </c>
      <c r="J72" s="180">
        <f>SUM(J49:J71)</f>
        <v>100</v>
      </c>
      <c r="K72" s="205"/>
      <c r="L72" s="205"/>
      <c r="M72" s="137"/>
      <c r="N72" s="178"/>
    </row>
    <row r="73" spans="1:234" ht="18.75" customHeight="1" x14ac:dyDescent="0.3">
      <c r="A73" s="111" t="s">
        <v>113</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c r="GH73" s="111"/>
      <c r="GI73" s="111"/>
      <c r="GJ73" s="111"/>
      <c r="GK73" s="111"/>
      <c r="GL73" s="111"/>
      <c r="GM73" s="111"/>
      <c r="GN73" s="111"/>
      <c r="GO73" s="111"/>
      <c r="GP73" s="111"/>
      <c r="GQ73" s="111"/>
      <c r="GR73" s="111"/>
      <c r="GS73" s="111"/>
      <c r="GT73" s="111"/>
      <c r="GU73" s="111"/>
      <c r="GV73" s="111"/>
      <c r="GW73" s="111"/>
      <c r="GX73" s="111"/>
      <c r="GY73" s="111"/>
      <c r="GZ73" s="111"/>
      <c r="HA73" s="111"/>
      <c r="HB73" s="111"/>
      <c r="HC73" s="111"/>
      <c r="HD73" s="111"/>
      <c r="HE73" s="111"/>
      <c r="HF73" s="111"/>
      <c r="HG73" s="111"/>
      <c r="HH73" s="111"/>
      <c r="HI73" s="111"/>
      <c r="HJ73" s="111"/>
      <c r="HK73" s="111"/>
      <c r="HL73" s="111"/>
      <c r="HM73" s="111"/>
      <c r="HN73" s="111"/>
      <c r="HO73" s="111"/>
      <c r="HP73" s="111"/>
      <c r="HQ73" s="111"/>
      <c r="HR73" s="111"/>
      <c r="HS73" s="111"/>
      <c r="HT73" s="111"/>
      <c r="HU73" s="111"/>
      <c r="HV73" s="111"/>
      <c r="HW73" s="111"/>
      <c r="HX73" s="111"/>
      <c r="HY73" s="111"/>
      <c r="HZ73" s="111"/>
    </row>
    <row r="74" spans="1:234" ht="18.75" customHeight="1" x14ac:dyDescent="0.3">
      <c r="A74" s="74"/>
      <c r="B74" s="74"/>
      <c r="C74" s="74"/>
      <c r="D74" s="74"/>
      <c r="E74" s="74"/>
      <c r="F74" s="74"/>
      <c r="G74" s="74"/>
      <c r="H74" s="74"/>
      <c r="I74" s="74"/>
      <c r="J74" s="74"/>
    </row>
    <row r="75" spans="1:234" ht="18.75" customHeight="1" x14ac:dyDescent="0.3">
      <c r="A75" s="74"/>
      <c r="B75" s="74"/>
      <c r="C75" s="74"/>
      <c r="D75" s="74"/>
      <c r="E75" s="74"/>
      <c r="F75" s="74"/>
      <c r="G75" s="74"/>
      <c r="H75" s="74"/>
      <c r="I75" s="74"/>
      <c r="J75" s="74"/>
    </row>
    <row r="76" spans="1:234" ht="18.75" customHeight="1" x14ac:dyDescent="0.3">
      <c r="A76" s="74"/>
      <c r="B76" s="77"/>
      <c r="C76" s="77"/>
      <c r="D76" s="74"/>
      <c r="E76" s="74"/>
      <c r="F76" s="74"/>
      <c r="G76" s="77"/>
      <c r="H76" s="77"/>
      <c r="I76" s="74"/>
      <c r="J76" s="74"/>
    </row>
    <row r="77" spans="1:234" ht="18.75" customHeight="1" x14ac:dyDescent="0.3">
      <c r="A77" s="74"/>
      <c r="B77" s="74"/>
      <c r="C77" s="74"/>
      <c r="D77" s="74"/>
      <c r="E77" s="74"/>
      <c r="F77" s="74"/>
      <c r="G77" s="74"/>
      <c r="H77" s="74"/>
      <c r="I77" s="74"/>
      <c r="J77" s="74"/>
    </row>
    <row r="78" spans="1:234" ht="18.75" customHeight="1" x14ac:dyDescent="0.3">
      <c r="A78" s="74"/>
      <c r="B78" s="74"/>
      <c r="C78" s="74"/>
      <c r="D78" s="74"/>
      <c r="E78" s="74"/>
      <c r="F78" s="74"/>
      <c r="G78" s="74"/>
      <c r="H78" s="74"/>
      <c r="I78" s="74"/>
      <c r="J78" s="74"/>
    </row>
    <row r="79" spans="1:234" ht="18.75" customHeight="1" x14ac:dyDescent="0.3">
      <c r="A79" s="74"/>
      <c r="B79" s="74"/>
      <c r="C79" s="74"/>
      <c r="D79" s="74"/>
      <c r="E79" s="74"/>
      <c r="F79" s="74"/>
      <c r="G79" s="74"/>
      <c r="H79" s="74"/>
      <c r="I79" s="74"/>
      <c r="J79" s="74"/>
    </row>
    <row r="80" spans="1:234" ht="18.75" customHeight="1"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row r="93" spans="1:10" ht="18.75" x14ac:dyDescent="0.3">
      <c r="A93" s="74"/>
      <c r="B93" s="74"/>
      <c r="C93" s="74"/>
      <c r="D93" s="74"/>
      <c r="E93" s="74"/>
      <c r="F93" s="74"/>
      <c r="G93" s="74"/>
      <c r="H93" s="74"/>
      <c r="I93" s="74"/>
      <c r="J93" s="74"/>
    </row>
    <row r="94" spans="1:10" ht="18.75" x14ac:dyDescent="0.3">
      <c r="A94" s="74"/>
      <c r="B94" s="74"/>
      <c r="C94" s="74"/>
      <c r="D94" s="74"/>
      <c r="E94" s="74"/>
      <c r="F94" s="74"/>
      <c r="G94" s="74"/>
      <c r="H94" s="74"/>
      <c r="I94" s="74"/>
      <c r="J94" s="74"/>
    </row>
    <row r="95" spans="1:10" ht="18.75" x14ac:dyDescent="0.3">
      <c r="A95" s="74"/>
      <c r="B95" s="74"/>
      <c r="C95" s="74"/>
      <c r="D95" s="74"/>
      <c r="E95" s="74"/>
      <c r="F95" s="74"/>
      <c r="G95" s="74"/>
      <c r="H95" s="74"/>
      <c r="I95" s="74"/>
      <c r="J95" s="74"/>
    </row>
    <row r="96" spans="1:10" ht="18.75" x14ac:dyDescent="0.3">
      <c r="A96" s="74"/>
      <c r="B96" s="74"/>
      <c r="C96" s="74"/>
      <c r="D96" s="74"/>
      <c r="E96" s="74"/>
      <c r="F96" s="74"/>
      <c r="G96" s="74"/>
      <c r="H96" s="74"/>
      <c r="I96" s="74"/>
      <c r="J96" s="74"/>
    </row>
    <row r="97" spans="1:10" ht="18.75" x14ac:dyDescent="0.3">
      <c r="A97" s="74"/>
      <c r="B97" s="74"/>
      <c r="C97" s="74"/>
      <c r="D97" s="74"/>
      <c r="E97" s="74"/>
      <c r="F97" s="74"/>
      <c r="G97" s="74"/>
      <c r="H97" s="74"/>
      <c r="I97" s="74"/>
      <c r="J97" s="74"/>
    </row>
    <row r="98" spans="1:10" ht="18.75" x14ac:dyDescent="0.3">
      <c r="A98" s="111"/>
      <c r="B98" s="111"/>
      <c r="C98" s="111"/>
      <c r="D98" s="111"/>
      <c r="E98" s="111"/>
      <c r="F98" s="111"/>
      <c r="G98" s="111"/>
      <c r="H98" s="111"/>
      <c r="I98" s="111"/>
      <c r="J98" s="111"/>
    </row>
    <row r="99" spans="1:10" ht="18.75" x14ac:dyDescent="0.3">
      <c r="A99" s="115"/>
      <c r="B99" s="116"/>
      <c r="C99" s="116"/>
      <c r="D99" s="116"/>
      <c r="E99" s="74"/>
      <c r="F99" s="74"/>
      <c r="G99" s="74"/>
      <c r="H99" s="74"/>
      <c r="I99" s="74"/>
      <c r="J99" s="75"/>
    </row>
    <row r="100" spans="1:10" ht="18.75" x14ac:dyDescent="0.3">
      <c r="A100" s="74"/>
      <c r="B100" s="74"/>
      <c r="C100" s="74"/>
      <c r="D100" s="74"/>
      <c r="E100" s="74"/>
      <c r="F100" s="74"/>
      <c r="G100" s="74"/>
      <c r="H100" s="74"/>
      <c r="I100" s="74"/>
      <c r="J100" s="74"/>
    </row>
    <row r="101" spans="1:10" ht="18.75" x14ac:dyDescent="0.3">
      <c r="A101" s="74"/>
      <c r="B101" s="74"/>
      <c r="C101" s="74"/>
      <c r="D101" s="74"/>
      <c r="E101" s="74"/>
      <c r="F101" s="74"/>
      <c r="G101" s="74"/>
      <c r="H101" s="74"/>
      <c r="I101" s="74"/>
      <c r="J101" s="74"/>
    </row>
    <row r="102" spans="1:10" ht="18.75" x14ac:dyDescent="0.3">
      <c r="A102" s="74"/>
      <c r="B102" s="74"/>
      <c r="C102" s="74"/>
      <c r="D102" s="74"/>
      <c r="E102" s="74"/>
      <c r="F102" s="74"/>
      <c r="G102" s="74"/>
      <c r="H102" s="74"/>
      <c r="I102" s="74"/>
      <c r="J102" s="74"/>
    </row>
    <row r="103" spans="1:10" ht="18.75" x14ac:dyDescent="0.3">
      <c r="A103" s="74"/>
      <c r="B103" s="74"/>
      <c r="C103" s="74"/>
      <c r="D103" s="74"/>
      <c r="E103" s="74"/>
      <c r="F103" s="74"/>
      <c r="G103" s="74"/>
      <c r="H103" s="74"/>
      <c r="I103" s="74"/>
      <c r="J103" s="74"/>
    </row>
    <row r="104" spans="1:10" ht="18.75" x14ac:dyDescent="0.3">
      <c r="A104" s="74"/>
      <c r="B104" s="74"/>
      <c r="C104" s="74"/>
      <c r="D104" s="74"/>
      <c r="E104" s="74"/>
      <c r="F104" s="74"/>
      <c r="G104" s="74"/>
      <c r="H104" s="74"/>
      <c r="I104" s="74"/>
      <c r="J104" s="74"/>
    </row>
    <row r="105" spans="1:10" ht="18.75" x14ac:dyDescent="0.3">
      <c r="A105" s="74"/>
      <c r="B105" s="74"/>
      <c r="C105" s="74"/>
      <c r="D105" s="74"/>
      <c r="E105" s="74"/>
      <c r="F105" s="74"/>
      <c r="G105" s="74"/>
      <c r="H105" s="74"/>
      <c r="I105" s="74"/>
      <c r="J105" s="74"/>
    </row>
    <row r="106" spans="1:10" ht="18.75" x14ac:dyDescent="0.3">
      <c r="A106" s="74"/>
      <c r="B106" s="74"/>
      <c r="C106" s="74"/>
      <c r="D106" s="74"/>
      <c r="E106" s="74"/>
      <c r="F106" s="74"/>
      <c r="G106" s="74"/>
      <c r="H106" s="74"/>
      <c r="I106" s="74"/>
      <c r="J106" s="74"/>
    </row>
    <row r="107" spans="1:10" ht="18.75" x14ac:dyDescent="0.3">
      <c r="A107" s="74"/>
      <c r="B107" s="74"/>
      <c r="C107" s="74"/>
      <c r="D107" s="74"/>
      <c r="E107" s="74"/>
      <c r="F107" s="74"/>
      <c r="G107" s="74"/>
      <c r="H107" s="74"/>
      <c r="I107" s="74"/>
      <c r="J107" s="74"/>
    </row>
    <row r="108" spans="1:10" ht="18.75" x14ac:dyDescent="0.3">
      <c r="A108" s="74"/>
      <c r="B108" s="74"/>
      <c r="C108" s="74"/>
      <c r="D108" s="74"/>
      <c r="E108" s="74"/>
      <c r="F108" s="74"/>
      <c r="G108" s="74"/>
      <c r="H108" s="74"/>
      <c r="I108" s="74"/>
      <c r="J108" s="74"/>
    </row>
    <row r="109" spans="1:10" ht="18.75" x14ac:dyDescent="0.3">
      <c r="A109" s="74"/>
      <c r="B109" s="74"/>
      <c r="C109" s="74"/>
      <c r="D109" s="74"/>
      <c r="E109" s="74"/>
      <c r="F109" s="74"/>
      <c r="G109" s="74"/>
      <c r="H109" s="74"/>
      <c r="I109" s="74"/>
      <c r="J109" s="74"/>
    </row>
    <row r="110" spans="1:10" ht="18.75" x14ac:dyDescent="0.3">
      <c r="A110" s="74"/>
      <c r="B110" s="74"/>
      <c r="C110" s="74"/>
      <c r="D110" s="74"/>
      <c r="E110" s="74"/>
      <c r="F110" s="74"/>
      <c r="G110" s="74"/>
      <c r="H110" s="74"/>
      <c r="I110" s="74"/>
      <c r="J110" s="74"/>
    </row>
    <row r="111" spans="1:10" ht="18.75" x14ac:dyDescent="0.3">
      <c r="A111" s="74"/>
      <c r="B111" s="74"/>
      <c r="C111" s="74"/>
      <c r="D111" s="74"/>
      <c r="E111" s="74"/>
      <c r="F111" s="74"/>
      <c r="G111" s="74"/>
      <c r="H111" s="74"/>
      <c r="I111" s="74"/>
      <c r="J111" s="74"/>
    </row>
  </sheetData>
  <mergeCells count="3">
    <mergeCell ref="A3:B3"/>
    <mergeCell ref="B5:E5"/>
    <mergeCell ref="G5:J5"/>
  </mergeCells>
  <hyperlinks>
    <hyperlink ref="B1" location="Innhold!A1" display="Tilbake"/>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W115"/>
  <sheetViews>
    <sheetView showGridLines="0" showZeros="0" zoomScale="70" zoomScaleNormal="70" workbookViewId="0">
      <pane xSplit="1" ySplit="7" topLeftCell="B8" activePane="bottomRight" state="frozen"/>
      <selection activeCell="D57" sqref="D57"/>
      <selection pane="topRight" activeCell="D57" sqref="D57"/>
      <selection pane="bottomLeft" activeCell="D57" sqref="D57"/>
      <selection pane="bottomRight" activeCell="B17" sqref="B17"/>
    </sheetView>
  </sheetViews>
  <sheetFormatPr baseColWidth="10" defaultColWidth="11.42578125" defaultRowHeight="18" x14ac:dyDescent="0.25"/>
  <cols>
    <col min="1" max="1" width="51" style="81" customWidth="1"/>
    <col min="2" max="3" width="16.7109375" style="8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3" style="81" bestFit="1" customWidth="1"/>
    <col min="14" max="15" width="17.140625" style="81" bestFit="1" customWidth="1"/>
    <col min="16" max="16384" width="11.42578125" style="81"/>
  </cols>
  <sheetData>
    <row r="1" spans="1:13" ht="20.25" x14ac:dyDescent="0.3">
      <c r="A1" s="80" t="s">
        <v>82</v>
      </c>
      <c r="B1" s="73" t="s">
        <v>53</v>
      </c>
      <c r="C1" s="74"/>
      <c r="D1" s="74"/>
      <c r="E1" s="74"/>
      <c r="F1" s="74"/>
      <c r="G1" s="74"/>
      <c r="H1" s="74"/>
      <c r="I1" s="74"/>
      <c r="J1" s="74"/>
      <c r="K1" s="74"/>
      <c r="L1" s="74"/>
      <c r="M1" s="74"/>
    </row>
    <row r="2" spans="1:13" ht="20.25" x14ac:dyDescent="0.3">
      <c r="A2" s="80" t="s">
        <v>114</v>
      </c>
      <c r="B2" s="73"/>
      <c r="C2" s="74"/>
      <c r="D2" s="74"/>
      <c r="E2" s="74"/>
      <c r="F2" s="74"/>
      <c r="G2" s="74"/>
      <c r="H2" s="74"/>
      <c r="I2" s="74"/>
      <c r="J2" s="74"/>
      <c r="K2" s="74"/>
      <c r="L2" s="74"/>
      <c r="M2" s="74"/>
    </row>
    <row r="3" spans="1:13" ht="18.75" x14ac:dyDescent="0.3">
      <c r="A3" s="75" t="s">
        <v>115</v>
      </c>
      <c r="B3" s="74"/>
      <c r="C3" s="74"/>
      <c r="D3" s="74"/>
      <c r="E3" s="74"/>
      <c r="F3" s="74"/>
      <c r="G3" s="74"/>
      <c r="H3" s="74"/>
      <c r="I3" s="74"/>
      <c r="J3" s="74"/>
      <c r="K3" s="74"/>
      <c r="L3" s="74"/>
      <c r="M3" s="74"/>
    </row>
    <row r="4" spans="1:13" ht="18.75" x14ac:dyDescent="0.3">
      <c r="A4" s="82" t="s">
        <v>153</v>
      </c>
      <c r="B4" s="101"/>
      <c r="C4" s="117"/>
      <c r="D4" s="118"/>
      <c r="E4" s="111"/>
      <c r="F4" s="83"/>
      <c r="G4" s="84"/>
      <c r="H4" s="85"/>
      <c r="I4" s="111"/>
      <c r="J4" s="83"/>
      <c r="K4" s="84"/>
      <c r="L4" s="85"/>
      <c r="M4" s="74"/>
    </row>
    <row r="5" spans="1:13" ht="18.75" x14ac:dyDescent="0.3">
      <c r="A5" s="119"/>
      <c r="B5" s="667" t="s">
        <v>0</v>
      </c>
      <c r="C5" s="668"/>
      <c r="D5" s="669"/>
      <c r="E5" s="89"/>
      <c r="F5" s="667" t="s">
        <v>1</v>
      </c>
      <c r="G5" s="668"/>
      <c r="H5" s="669"/>
      <c r="I5" s="120"/>
      <c r="J5" s="667" t="s">
        <v>116</v>
      </c>
      <c r="K5" s="668"/>
      <c r="L5" s="669"/>
      <c r="M5" s="74"/>
    </row>
    <row r="6" spans="1:13" ht="18.75" x14ac:dyDescent="0.3">
      <c r="A6" s="121"/>
      <c r="B6" s="122"/>
      <c r="C6" s="123"/>
      <c r="D6" s="93" t="s">
        <v>117</v>
      </c>
      <c r="E6" s="99"/>
      <c r="F6" s="122"/>
      <c r="G6" s="123"/>
      <c r="H6" s="93" t="s">
        <v>117</v>
      </c>
      <c r="I6" s="124"/>
      <c r="J6" s="122"/>
      <c r="K6" s="123"/>
      <c r="L6" s="93" t="s">
        <v>117</v>
      </c>
      <c r="M6" s="74"/>
    </row>
    <row r="7" spans="1:13" ht="18.75" x14ac:dyDescent="0.3">
      <c r="A7" s="125" t="s">
        <v>118</v>
      </c>
      <c r="B7" s="126">
        <v>2016</v>
      </c>
      <c r="C7" s="184">
        <v>2017</v>
      </c>
      <c r="D7" s="98" t="s">
        <v>89</v>
      </c>
      <c r="E7" s="99"/>
      <c r="F7" s="96">
        <v>2016</v>
      </c>
      <c r="G7" s="126">
        <v>2017</v>
      </c>
      <c r="H7" s="98" t="s">
        <v>89</v>
      </c>
      <c r="I7" s="127"/>
      <c r="J7" s="183">
        <v>2016</v>
      </c>
      <c r="K7" s="184">
        <v>2017</v>
      </c>
      <c r="L7" s="98" t="s">
        <v>89</v>
      </c>
      <c r="M7" s="74"/>
    </row>
    <row r="8" spans="1:13" ht="22.5" x14ac:dyDescent="0.3">
      <c r="A8" s="189" t="s">
        <v>119</v>
      </c>
      <c r="B8" s="208"/>
      <c r="C8" s="198"/>
      <c r="D8" s="198"/>
      <c r="E8" s="181"/>
      <c r="F8" s="198"/>
      <c r="G8" s="198"/>
      <c r="H8" s="198"/>
      <c r="I8" s="199"/>
      <c r="J8" s="198"/>
      <c r="K8" s="198"/>
      <c r="L8" s="198"/>
      <c r="M8" s="74"/>
    </row>
    <row r="9" spans="1:13" ht="18.75" x14ac:dyDescent="0.3">
      <c r="A9" s="190" t="s">
        <v>120</v>
      </c>
      <c r="B9" s="103">
        <f>'Skjema total MA'!B7</f>
        <v>1720955.1712400001</v>
      </c>
      <c r="C9" s="103">
        <f>'Skjema total MA'!C7</f>
        <v>1680634.3524500004</v>
      </c>
      <c r="D9" s="209">
        <f>IF(B9=0, "    ---- ", IF(ABS(ROUND(100/B9*C9-100,1))&lt;999,ROUND(100/B9*C9-100,1),IF(ROUND(100/B9*C9-100,1)&gt;999,999,-999)))</f>
        <v>-2.2999999999999998</v>
      </c>
      <c r="E9" s="181"/>
      <c r="F9" s="193">
        <f>'Skjema total MA'!E7</f>
        <v>2747658.4254699997</v>
      </c>
      <c r="G9" s="193">
        <f>'Skjema total MA'!F7</f>
        <v>2343344.4600900002</v>
      </c>
      <c r="H9" s="209">
        <f>IF(F9=0, "    ---- ", IF(ABS(ROUND(100/F9*G9-100,1))&lt;999,ROUND(100/F9*G9-100,1),IF(ROUND(100/F9*G9-100,1)&gt;999,999,-999)))</f>
        <v>-14.7</v>
      </c>
      <c r="I9" s="181"/>
      <c r="J9" s="193">
        <f t="shared" ref="J9:K60" si="0">SUM(B9+F9)</f>
        <v>4468613.5967100002</v>
      </c>
      <c r="K9" s="193">
        <f t="shared" si="0"/>
        <v>4023978.8125400003</v>
      </c>
      <c r="L9" s="207">
        <f>IF(J9=0, "    ---- ", IF(ABS(ROUND(100/J9*K9-100,1))&lt;999,ROUND(100/J9*K9-100,1),IF(ROUND(100/J9*K9-100,1)&gt;999,999,-999)))</f>
        <v>-10</v>
      </c>
      <c r="M9" s="74"/>
    </row>
    <row r="10" spans="1:13" ht="18.75" x14ac:dyDescent="0.3">
      <c r="A10" s="190" t="s">
        <v>121</v>
      </c>
      <c r="B10" s="103">
        <f>'Skjema total MA'!B22</f>
        <v>331202.43625000003</v>
      </c>
      <c r="C10" s="103">
        <f>'Skjema total MA'!C22</f>
        <v>488063.22395000001</v>
      </c>
      <c r="D10" s="209">
        <f t="shared" ref="D10:D17" si="1">IF(B10=0, "    ---- ", IF(ABS(ROUND(100/B10*C10-100,1))&lt;999,ROUND(100/B10*C10-100,1),IF(ROUND(100/B10*C10-100,1)&gt;999,999,-999)))</f>
        <v>47.4</v>
      </c>
      <c r="E10" s="181"/>
      <c r="F10" s="193">
        <f>'Skjema total MA'!E22</f>
        <v>112375.97333000001</v>
      </c>
      <c r="G10" s="193">
        <f>'Skjema total MA'!F22</f>
        <v>95650.709930000026</v>
      </c>
      <c r="H10" s="209">
        <f t="shared" ref="H10:H57" si="2">IF(F10=0, "    ---- ", IF(ABS(ROUND(100/F10*G10-100,1))&lt;999,ROUND(100/F10*G10-100,1),IF(ROUND(100/F10*G10-100,1)&gt;999,999,-999)))</f>
        <v>-14.9</v>
      </c>
      <c r="I10" s="181"/>
      <c r="J10" s="193">
        <f t="shared" si="0"/>
        <v>443578.40958000004</v>
      </c>
      <c r="K10" s="193">
        <f t="shared" si="0"/>
        <v>583713.93388000003</v>
      </c>
      <c r="L10" s="207">
        <f t="shared" ref="L10:L60" si="3">IF(J10=0, "    ---- ", IF(ABS(ROUND(100/J10*K10-100,1))&lt;999,ROUND(100/J10*K10-100,1),IF(ROUND(100/J10*K10-100,1)&gt;999,999,-999)))</f>
        <v>31.6</v>
      </c>
      <c r="M10" s="74"/>
    </row>
    <row r="11" spans="1:13" ht="18.75" x14ac:dyDescent="0.3">
      <c r="A11" s="190" t="s">
        <v>122</v>
      </c>
      <c r="B11" s="103">
        <f>'Skjema total MA'!B45</f>
        <v>2198997.54629</v>
      </c>
      <c r="C11" s="103">
        <f>'Skjema total MA'!C45</f>
        <v>2218113.2496799999</v>
      </c>
      <c r="D11" s="209">
        <f t="shared" si="1"/>
        <v>0.9</v>
      </c>
      <c r="E11" s="181"/>
      <c r="F11" s="193"/>
      <c r="G11" s="193"/>
      <c r="H11" s="209"/>
      <c r="I11" s="181"/>
      <c r="J11" s="193">
        <f t="shared" si="0"/>
        <v>2198997.54629</v>
      </c>
      <c r="K11" s="193">
        <f t="shared" si="0"/>
        <v>2218113.2496799999</v>
      </c>
      <c r="L11" s="207">
        <f t="shared" si="3"/>
        <v>0.9</v>
      </c>
      <c r="M11" s="74"/>
    </row>
    <row r="12" spans="1:13" ht="18.75" x14ac:dyDescent="0.3">
      <c r="A12" s="190" t="s">
        <v>123</v>
      </c>
      <c r="B12" s="103">
        <f>'Skjema total MA'!B64</f>
        <v>6342157.4682400003</v>
      </c>
      <c r="C12" s="103">
        <f>'Skjema total MA'!C64</f>
        <v>4168028.5099299997</v>
      </c>
      <c r="D12" s="209">
        <f t="shared" si="1"/>
        <v>-34.299999999999997</v>
      </c>
      <c r="E12" s="181"/>
      <c r="F12" s="193">
        <f>'Skjema total MA'!E64</f>
        <v>5428370.3921400001</v>
      </c>
      <c r="G12" s="193">
        <f>'Skjema total MA'!F64</f>
        <v>6507851.7616000008</v>
      </c>
      <c r="H12" s="209">
        <f t="shared" si="2"/>
        <v>19.899999999999999</v>
      </c>
      <c r="I12" s="181"/>
      <c r="J12" s="193">
        <f t="shared" si="0"/>
        <v>11770527.860380001</v>
      </c>
      <c r="K12" s="193">
        <f t="shared" si="0"/>
        <v>10675880.27153</v>
      </c>
      <c r="L12" s="207">
        <f t="shared" si="3"/>
        <v>-9.3000000000000007</v>
      </c>
      <c r="M12" s="74"/>
    </row>
    <row r="13" spans="1:13" ht="18.75" x14ac:dyDescent="0.3">
      <c r="A13" s="190" t="s">
        <v>124</v>
      </c>
      <c r="B13" s="103">
        <f>'Skjema total MA'!B66</f>
        <v>91267.043279999998</v>
      </c>
      <c r="C13" s="103">
        <f>'Skjema total MA'!C66</f>
        <v>93372.902560000002</v>
      </c>
      <c r="D13" s="209">
        <f t="shared" si="1"/>
        <v>2.2999999999999998</v>
      </c>
      <c r="E13" s="181"/>
      <c r="F13" s="193">
        <f>'Skjema total MA'!E66</f>
        <v>5428370.3921400001</v>
      </c>
      <c r="G13" s="193">
        <f>'Skjema total MA'!F66</f>
        <v>6449106.5011999998</v>
      </c>
      <c r="H13" s="209">
        <f t="shared" si="2"/>
        <v>18.8</v>
      </c>
      <c r="I13" s="181"/>
      <c r="J13" s="193">
        <f t="shared" si="0"/>
        <v>5519637.43542</v>
      </c>
      <c r="K13" s="193">
        <f t="shared" si="0"/>
        <v>6542479.4037600001</v>
      </c>
      <c r="L13" s="207">
        <f t="shared" si="3"/>
        <v>18.5</v>
      </c>
      <c r="M13" s="74"/>
    </row>
    <row r="14" spans="1:13" s="132" customFormat="1" ht="18.75" x14ac:dyDescent="0.3">
      <c r="A14" s="191" t="s">
        <v>125</v>
      </c>
      <c r="B14" s="130">
        <f>'Skjema total MA'!B73+'Skjema total MA'!B74</f>
        <v>57572.404999999999</v>
      </c>
      <c r="C14" s="130">
        <f>'Skjema total MA'!C73+'Skjema total MA'!C74</f>
        <v>410583.78616999998</v>
      </c>
      <c r="D14" s="209">
        <f t="shared" si="1"/>
        <v>613.20000000000005</v>
      </c>
      <c r="E14" s="182"/>
      <c r="F14" s="194">
        <f>'Skjema total MA'!E73</f>
        <v>0</v>
      </c>
      <c r="G14" s="194">
        <f>'Skjema total MA'!F73+'Skjema total MA'!F74</f>
        <v>58745.260399999999</v>
      </c>
      <c r="H14" s="209" t="str">
        <f t="shared" si="2"/>
        <v xml:space="preserve">    ---- </v>
      </c>
      <c r="I14" s="182"/>
      <c r="J14" s="193">
        <f t="shared" si="0"/>
        <v>57572.404999999999</v>
      </c>
      <c r="K14" s="193">
        <f t="shared" si="0"/>
        <v>469329.04657000001</v>
      </c>
      <c r="L14" s="207">
        <f t="shared" si="3"/>
        <v>715.2</v>
      </c>
      <c r="M14" s="131"/>
    </row>
    <row r="15" spans="1:13" ht="22.5" x14ac:dyDescent="0.3">
      <c r="A15" s="190" t="s">
        <v>398</v>
      </c>
      <c r="B15" s="103">
        <f>'Skjema total MA'!B132</f>
        <v>6392724.7139999997</v>
      </c>
      <c r="C15" s="103">
        <f>'Skjema total MA'!C132</f>
        <v>7136900.6703000003</v>
      </c>
      <c r="D15" s="209">
        <f t="shared" si="1"/>
        <v>11.6</v>
      </c>
      <c r="E15" s="181"/>
      <c r="F15" s="193">
        <f>'Skjema total MA'!E132</f>
        <v>19254.72</v>
      </c>
      <c r="G15" s="193">
        <f>'Skjema total MA'!F132</f>
        <v>17027.863000000001</v>
      </c>
      <c r="H15" s="209">
        <f t="shared" si="2"/>
        <v>-11.6</v>
      </c>
      <c r="I15" s="181"/>
      <c r="J15" s="193">
        <f t="shared" si="0"/>
        <v>6411979.4339999994</v>
      </c>
      <c r="K15" s="193">
        <f t="shared" si="0"/>
        <v>7153928.5333000002</v>
      </c>
      <c r="L15" s="207">
        <f t="shared" si="3"/>
        <v>11.6</v>
      </c>
      <c r="M15" s="74"/>
    </row>
    <row r="16" spans="1:13" ht="18.75" x14ac:dyDescent="0.3">
      <c r="A16" s="190" t="s">
        <v>126</v>
      </c>
      <c r="B16" s="103">
        <f>'Skjema total MA'!B34</f>
        <v>1259.6669999999999</v>
      </c>
      <c r="C16" s="103">
        <f>'Skjema total MA'!C34</f>
        <v>1074.338</v>
      </c>
      <c r="D16" s="209">
        <f t="shared" si="1"/>
        <v>-14.7</v>
      </c>
      <c r="E16" s="181"/>
      <c r="F16" s="193">
        <f>'Skjema total MA'!E34</f>
        <v>0</v>
      </c>
      <c r="G16" s="193">
        <f>'Skjema total MA'!F34</f>
        <v>0</v>
      </c>
      <c r="H16" s="209"/>
      <c r="I16" s="181"/>
      <c r="J16" s="193">
        <f t="shared" si="0"/>
        <v>1259.6669999999999</v>
      </c>
      <c r="K16" s="193">
        <f t="shared" si="0"/>
        <v>1074.338</v>
      </c>
      <c r="L16" s="207">
        <f t="shared" si="3"/>
        <v>-14.7</v>
      </c>
      <c r="M16" s="77"/>
    </row>
    <row r="17" spans="1:23" s="134" customFormat="1" ht="18.75" customHeight="1" x14ac:dyDescent="0.3">
      <c r="A17" s="136" t="s">
        <v>127</v>
      </c>
      <c r="B17" s="109">
        <f>'Tabel 1.1'!B31</f>
        <v>16987297.00302</v>
      </c>
      <c r="C17" s="195">
        <f>'Tabel 1.1'!C31</f>
        <v>15692814.344310001</v>
      </c>
      <c r="D17" s="209">
        <f t="shared" si="1"/>
        <v>-7.6</v>
      </c>
      <c r="E17" s="137"/>
      <c r="F17" s="195">
        <f>'Tabel 1.1'!B45</f>
        <v>8307659.5109399995</v>
      </c>
      <c r="G17" s="195">
        <f>'Tabel 1.1'!C45</f>
        <v>8963874.7946199998</v>
      </c>
      <c r="H17" s="209">
        <f t="shared" si="2"/>
        <v>7.9</v>
      </c>
      <c r="I17" s="137"/>
      <c r="J17" s="195">
        <f t="shared" si="0"/>
        <v>25294956.51396</v>
      </c>
      <c r="K17" s="195">
        <f t="shared" si="0"/>
        <v>24656689.13893</v>
      </c>
      <c r="L17" s="207">
        <f t="shared" si="3"/>
        <v>-2.5</v>
      </c>
      <c r="M17" s="75"/>
      <c r="N17" s="133"/>
      <c r="O17" s="133"/>
      <c r="Q17" s="135"/>
      <c r="R17" s="135"/>
      <c r="S17" s="135"/>
      <c r="T17" s="135"/>
      <c r="U17" s="135"/>
      <c r="V17" s="135"/>
      <c r="W17" s="135"/>
    </row>
    <row r="18" spans="1:23" ht="18.75" customHeight="1" x14ac:dyDescent="0.3">
      <c r="A18" s="136"/>
      <c r="B18" s="103"/>
      <c r="C18" s="193"/>
      <c r="D18" s="193"/>
      <c r="E18" s="181"/>
      <c r="F18" s="193"/>
      <c r="G18" s="193"/>
      <c r="H18" s="209"/>
      <c r="I18" s="181"/>
      <c r="J18" s="193"/>
      <c r="K18" s="193"/>
      <c r="L18" s="207"/>
      <c r="M18" s="74"/>
    </row>
    <row r="19" spans="1:23" ht="18.75" customHeight="1" x14ac:dyDescent="0.3">
      <c r="A19" s="189" t="s">
        <v>399</v>
      </c>
      <c r="B19" s="197"/>
      <c r="C19" s="200"/>
      <c r="D19" s="193"/>
      <c r="E19" s="181"/>
      <c r="F19" s="200"/>
      <c r="G19" s="200"/>
      <c r="H19" s="209"/>
      <c r="I19" s="181"/>
      <c r="J19" s="193"/>
      <c r="K19" s="193"/>
      <c r="L19" s="207"/>
      <c r="M19" s="74"/>
    </row>
    <row r="20" spans="1:23" ht="18.75" customHeight="1" x14ac:dyDescent="0.3">
      <c r="A20" s="190" t="s">
        <v>120</v>
      </c>
      <c r="B20" s="103">
        <f>'Skjema total MA'!B10</f>
        <v>25069702.00375</v>
      </c>
      <c r="C20" s="103">
        <f>'Skjema total MA'!C10</f>
        <v>23708112.299210005</v>
      </c>
      <c r="D20" s="209">
        <f>IF(B20=0, "    ---- ", IF(ABS(ROUND(100/B20*C20-100,1))&lt;999,ROUND(100/B20*C20-100,1),IF(ROUND(100/B20*C20-100,1)&gt;999,999,-999)))</f>
        <v>-5.4</v>
      </c>
      <c r="E20" s="181"/>
      <c r="F20" s="193">
        <f>'Skjema total MA'!E10</f>
        <v>27180145.182050001</v>
      </c>
      <c r="G20" s="193">
        <f>'Skjema total MA'!F10</f>
        <v>35638419.389400005</v>
      </c>
      <c r="H20" s="209">
        <f t="shared" si="2"/>
        <v>31.1</v>
      </c>
      <c r="I20" s="181"/>
      <c r="J20" s="193">
        <f t="shared" si="0"/>
        <v>52249847.185800001</v>
      </c>
      <c r="K20" s="193">
        <f t="shared" si="0"/>
        <v>59346531.68861001</v>
      </c>
      <c r="L20" s="207">
        <f t="shared" si="3"/>
        <v>13.6</v>
      </c>
      <c r="M20" s="74"/>
    </row>
    <row r="21" spans="1:23" ht="18.75" customHeight="1" x14ac:dyDescent="0.3">
      <c r="A21" s="190" t="s">
        <v>121</v>
      </c>
      <c r="B21" s="103">
        <f>'Skjema total MA'!B28</f>
        <v>52229900.978169993</v>
      </c>
      <c r="C21" s="103">
        <f>'Skjema total MA'!C28</f>
        <v>50946131.435032845</v>
      </c>
      <c r="D21" s="209">
        <f t="shared" ref="D21:D27" si="4">IF(B21=0, "    ---- ", IF(ABS(ROUND(100/B21*C21-100,1))&lt;999,ROUND(100/B21*C21-100,1),IF(ROUND(100/B21*C21-100,1)&gt;999,999,-999)))</f>
        <v>-2.5</v>
      </c>
      <c r="E21" s="181"/>
      <c r="F21" s="193">
        <f>'Skjema total MA'!E28</f>
        <v>18830045.67797</v>
      </c>
      <c r="G21" s="193">
        <f>'Skjema total MA'!F28</f>
        <v>19462982.478919998</v>
      </c>
      <c r="H21" s="209">
        <f t="shared" si="2"/>
        <v>3.4</v>
      </c>
      <c r="I21" s="181"/>
      <c r="J21" s="193">
        <f t="shared" si="0"/>
        <v>71059946.65614</v>
      </c>
      <c r="K21" s="193">
        <f t="shared" si="0"/>
        <v>70409113.913952842</v>
      </c>
      <c r="L21" s="207">
        <f t="shared" si="3"/>
        <v>-0.9</v>
      </c>
      <c r="M21" s="74"/>
    </row>
    <row r="22" spans="1:23" ht="18.75" x14ac:dyDescent="0.3">
      <c r="A22" s="190" t="s">
        <v>123</v>
      </c>
      <c r="B22" s="103">
        <f>'Skjema total MA'!B85</f>
        <v>373015794.77613997</v>
      </c>
      <c r="C22" s="103">
        <f>'Skjema total MA'!C85</f>
        <v>376282045.2777971</v>
      </c>
      <c r="D22" s="209">
        <f t="shared" si="4"/>
        <v>0.9</v>
      </c>
      <c r="E22" s="181"/>
      <c r="F22" s="193">
        <f>'Skjema total MA'!E85</f>
        <v>149789992.44918001</v>
      </c>
      <c r="G22" s="193">
        <f>'Skjema total MA'!F85</f>
        <v>189428166.95883</v>
      </c>
      <c r="H22" s="209">
        <f t="shared" si="2"/>
        <v>26.5</v>
      </c>
      <c r="I22" s="181"/>
      <c r="J22" s="193">
        <f t="shared" si="0"/>
        <v>522805787.22531998</v>
      </c>
      <c r="K22" s="193">
        <f t="shared" si="0"/>
        <v>565710212.2366271</v>
      </c>
      <c r="L22" s="207">
        <f t="shared" si="3"/>
        <v>8.1999999999999993</v>
      </c>
      <c r="M22" s="74"/>
      <c r="N22" s="627"/>
    </row>
    <row r="23" spans="1:23" ht="22.5" x14ac:dyDescent="0.3">
      <c r="A23" s="190" t="s">
        <v>128</v>
      </c>
      <c r="B23" s="103">
        <f>'Skjema total MA'!B87</f>
        <v>2180037.6770000001</v>
      </c>
      <c r="C23" s="103">
        <f>'Skjema total MA'!C87</f>
        <v>2220733.2888660301</v>
      </c>
      <c r="D23" s="209">
        <f t="shared" si="4"/>
        <v>1.9</v>
      </c>
      <c r="E23" s="181"/>
      <c r="F23" s="193">
        <f>'Skjema total MA'!E87</f>
        <v>149789992.44918001</v>
      </c>
      <c r="G23" s="193">
        <f>'Skjema total MA'!F87</f>
        <v>189149563.24809998</v>
      </c>
      <c r="H23" s="209">
        <f t="shared" si="2"/>
        <v>26.3</v>
      </c>
      <c r="I23" s="181"/>
      <c r="J23" s="193">
        <f t="shared" si="0"/>
        <v>151970030.12617999</v>
      </c>
      <c r="K23" s="193">
        <f t="shared" si="0"/>
        <v>191370296.53696603</v>
      </c>
      <c r="L23" s="207">
        <f t="shared" si="3"/>
        <v>25.9</v>
      </c>
      <c r="M23" s="74"/>
    </row>
    <row r="24" spans="1:23" ht="18.75" x14ac:dyDescent="0.3">
      <c r="A24" s="191" t="s">
        <v>125</v>
      </c>
      <c r="B24" s="103">
        <f>'Skjema total MA'!B94</f>
        <v>78383.517999999996</v>
      </c>
      <c r="C24" s="103">
        <f>'Skjema total MA'!C94+'Skjema total MA'!C95</f>
        <v>2916770.5903688744</v>
      </c>
      <c r="D24" s="209">
        <f t="shared" si="4"/>
        <v>999</v>
      </c>
      <c r="E24" s="181"/>
      <c r="F24" s="193">
        <f>'Skjema total MA'!E94</f>
        <v>0</v>
      </c>
      <c r="G24" s="193">
        <f>'Skjema total MA'!F94+'Skjema total MA'!F95</f>
        <v>278603.71073000005</v>
      </c>
      <c r="H24" s="209" t="str">
        <f t="shared" si="2"/>
        <v xml:space="preserve">    ---- </v>
      </c>
      <c r="I24" s="181"/>
      <c r="J24" s="193">
        <f t="shared" si="0"/>
        <v>78383.517999999996</v>
      </c>
      <c r="K24" s="193">
        <f t="shared" si="0"/>
        <v>3195374.3010988743</v>
      </c>
      <c r="L24" s="207">
        <f t="shared" si="3"/>
        <v>999</v>
      </c>
      <c r="M24" s="74"/>
    </row>
    <row r="25" spans="1:23" ht="22.5" x14ac:dyDescent="0.3">
      <c r="A25" s="190" t="s">
        <v>398</v>
      </c>
      <c r="B25" s="103">
        <f>'Skjema total MA'!B133</f>
        <v>461310605.91600001</v>
      </c>
      <c r="C25" s="103">
        <f>'Skjema total MA'!C133</f>
        <v>494244392.93642002</v>
      </c>
      <c r="D25" s="209">
        <f t="shared" si="4"/>
        <v>7.1</v>
      </c>
      <c r="E25" s="181"/>
      <c r="F25" s="193">
        <f>'Skjema total MA'!E133</f>
        <v>2046847.926</v>
      </c>
      <c r="G25" s="193">
        <f>'Skjema total MA'!F133</f>
        <v>2241526.4711500001</v>
      </c>
      <c r="H25" s="209">
        <f t="shared" si="2"/>
        <v>9.5</v>
      </c>
      <c r="I25" s="181"/>
      <c r="J25" s="193">
        <f t="shared" si="0"/>
        <v>463357453.84200001</v>
      </c>
      <c r="K25" s="193">
        <f t="shared" si="0"/>
        <v>496485919.40757</v>
      </c>
      <c r="L25" s="207">
        <f t="shared" si="3"/>
        <v>7.1</v>
      </c>
      <c r="M25" s="74"/>
    </row>
    <row r="26" spans="1:23" ht="18.75" x14ac:dyDescent="0.3">
      <c r="A26" s="190" t="s">
        <v>126</v>
      </c>
      <c r="B26" s="103">
        <f>'Skjema total MA'!B35</f>
        <v>4193715.0520000001</v>
      </c>
      <c r="C26" s="103">
        <f>'Skjema total MA'!C35</f>
        <v>4068439.003</v>
      </c>
      <c r="D26" s="209">
        <f t="shared" si="4"/>
        <v>-3</v>
      </c>
      <c r="E26" s="181"/>
      <c r="F26" s="193">
        <f>'Skjema total MA'!E35</f>
        <v>0</v>
      </c>
      <c r="G26" s="193">
        <f>'Skjema total MA'!F35</f>
        <v>0</v>
      </c>
      <c r="H26" s="209" t="str">
        <f t="shared" si="2"/>
        <v xml:space="preserve">    ---- </v>
      </c>
      <c r="I26" s="181"/>
      <c r="J26" s="193">
        <f t="shared" si="0"/>
        <v>4193715.0520000001</v>
      </c>
      <c r="K26" s="193">
        <f t="shared" si="0"/>
        <v>4068439.003</v>
      </c>
      <c r="L26" s="207">
        <f t="shared" si="3"/>
        <v>-3</v>
      </c>
      <c r="M26" s="74"/>
    </row>
    <row r="27" spans="1:23" s="134" customFormat="1" ht="18.75" x14ac:dyDescent="0.3">
      <c r="A27" s="136" t="s">
        <v>129</v>
      </c>
      <c r="B27" s="109">
        <f>'Tabel 1.1'!G31</f>
        <v>915819718.72605991</v>
      </c>
      <c r="C27" s="195">
        <f>'Tabel 1.1'!H31</f>
        <v>949249120.95145988</v>
      </c>
      <c r="D27" s="209">
        <f t="shared" si="4"/>
        <v>3.7</v>
      </c>
      <c r="E27" s="137"/>
      <c r="F27" s="195">
        <f>'Tabel 1.1'!G45</f>
        <v>197847031.23519999</v>
      </c>
      <c r="G27" s="195">
        <f>'Tabel 1.1'!H45</f>
        <v>246771095.2983</v>
      </c>
      <c r="H27" s="209">
        <f t="shared" si="2"/>
        <v>24.7</v>
      </c>
      <c r="I27" s="137"/>
      <c r="J27" s="195">
        <f t="shared" si="0"/>
        <v>1113666749.9612598</v>
      </c>
      <c r="K27" s="195">
        <f t="shared" si="0"/>
        <v>1196020216.2497599</v>
      </c>
      <c r="L27" s="207">
        <f t="shared" si="3"/>
        <v>7.4</v>
      </c>
      <c r="M27" s="75"/>
      <c r="N27" s="133"/>
      <c r="O27" s="133"/>
    </row>
    <row r="28" spans="1:23" ht="18.75" x14ac:dyDescent="0.3">
      <c r="A28" s="136"/>
      <c r="B28" s="103"/>
      <c r="C28" s="193"/>
      <c r="D28" s="209"/>
      <c r="E28" s="181"/>
      <c r="F28" s="193"/>
      <c r="G28" s="193"/>
      <c r="H28" s="209"/>
      <c r="I28" s="181"/>
      <c r="J28" s="193">
        <f t="shared" si="0"/>
        <v>0</v>
      </c>
      <c r="K28" s="193">
        <f t="shared" si="0"/>
        <v>0</v>
      </c>
      <c r="L28" s="207"/>
      <c r="M28" s="74"/>
    </row>
    <row r="29" spans="1:23" ht="22.5" x14ac:dyDescent="0.3">
      <c r="A29" s="189" t="s">
        <v>400</v>
      </c>
      <c r="B29" s="197"/>
      <c r="C29" s="200"/>
      <c r="D29" s="193"/>
      <c r="E29" s="181"/>
      <c r="F29" s="193"/>
      <c r="G29" s="193"/>
      <c r="H29" s="209"/>
      <c r="I29" s="181"/>
      <c r="J29" s="193"/>
      <c r="K29" s="193"/>
      <c r="L29" s="207"/>
      <c r="M29" s="74"/>
    </row>
    <row r="30" spans="1:23" ht="18.75" x14ac:dyDescent="0.3">
      <c r="A30" s="190" t="s">
        <v>120</v>
      </c>
      <c r="B30" s="103">
        <f>'Skjema total MA'!B11</f>
        <v>7146</v>
      </c>
      <c r="C30" s="103">
        <f>'Skjema total MA'!C11</f>
        <v>5601</v>
      </c>
      <c r="D30" s="209">
        <f>IF(B30=0, "    ---- ", IF(ABS(ROUND(100/B30*C30-100,1))&lt;999,ROUND(100/B30*C30-100,1),IF(ROUND(100/B30*C30-100,1)&gt;999,999,-999)))</f>
        <v>-21.6</v>
      </c>
      <c r="E30" s="181"/>
      <c r="F30" s="193">
        <f>'Skjema total MA'!E11</f>
        <v>120910.77832</v>
      </c>
      <c r="G30" s="193">
        <f>'Skjema total MA'!F11</f>
        <v>116100.12971000001</v>
      </c>
      <c r="H30" s="209">
        <f t="shared" si="2"/>
        <v>-4</v>
      </c>
      <c r="I30" s="181"/>
      <c r="J30" s="193">
        <f t="shared" si="0"/>
        <v>128056.77832</v>
      </c>
      <c r="K30" s="193">
        <f t="shared" si="0"/>
        <v>121701.12971000001</v>
      </c>
      <c r="L30" s="207">
        <f t="shared" si="3"/>
        <v>-5</v>
      </c>
      <c r="M30" s="74"/>
    </row>
    <row r="31" spans="1:23" ht="18.75" x14ac:dyDescent="0.3">
      <c r="A31" s="190" t="s">
        <v>121</v>
      </c>
      <c r="B31" s="103">
        <f>'Skjema total MA'!B32</f>
        <v>12268.418450000001</v>
      </c>
      <c r="C31" s="103">
        <f>'Skjema total MA'!C32</f>
        <v>9743.6026899999997</v>
      </c>
      <c r="D31" s="209">
        <f t="shared" ref="D31:D38" si="5">IF(B31=0, "    ---- ", IF(ABS(ROUND(100/B31*C31-100,1))&lt;999,ROUND(100/B31*C31-100,1),IF(ROUND(100/B31*C31-100,1)&gt;999,999,-999)))</f>
        <v>-20.6</v>
      </c>
      <c r="E31" s="181"/>
      <c r="F31" s="193">
        <f>'Skjema total MA'!E32</f>
        <v>-2277.2485400000014</v>
      </c>
      <c r="G31" s="193">
        <f>'Skjema total MA'!F32</f>
        <v>3574.6037700000011</v>
      </c>
      <c r="H31" s="209">
        <f t="shared" si="2"/>
        <v>-257</v>
      </c>
      <c r="I31" s="181"/>
      <c r="J31" s="193">
        <f t="shared" si="0"/>
        <v>9991.1699100000005</v>
      </c>
      <c r="K31" s="193">
        <f t="shared" si="0"/>
        <v>13318.206460000001</v>
      </c>
      <c r="L31" s="207">
        <f t="shared" si="3"/>
        <v>33.299999999999997</v>
      </c>
      <c r="M31" s="74"/>
    </row>
    <row r="32" spans="1:23" ht="18.75" x14ac:dyDescent="0.3">
      <c r="A32" s="190" t="s">
        <v>123</v>
      </c>
      <c r="B32" s="103">
        <f>'Skjema total MA'!B109</f>
        <v>313609.78409000003</v>
      </c>
      <c r="C32" s="103">
        <f>'Skjema total MA'!C109</f>
        <v>276247.89504999999</v>
      </c>
      <c r="D32" s="209">
        <f t="shared" si="5"/>
        <v>-11.9</v>
      </c>
      <c r="E32" s="181"/>
      <c r="F32" s="193">
        <f>'Skjema total MA'!E109</f>
        <v>2009664.34158</v>
      </c>
      <c r="G32" s="193">
        <f>'Skjema total MA'!F109</f>
        <v>4454459.9280399997</v>
      </c>
      <c r="H32" s="209">
        <f t="shared" si="2"/>
        <v>121.7</v>
      </c>
      <c r="I32" s="181"/>
      <c r="J32" s="193">
        <f t="shared" si="0"/>
        <v>2323274.12567</v>
      </c>
      <c r="K32" s="193">
        <f t="shared" si="0"/>
        <v>4730707.8230900001</v>
      </c>
      <c r="L32" s="207">
        <f t="shared" si="3"/>
        <v>103.6</v>
      </c>
      <c r="M32" s="74"/>
    </row>
    <row r="33" spans="1:15" ht="22.5" x14ac:dyDescent="0.3">
      <c r="A33" s="190" t="s">
        <v>398</v>
      </c>
      <c r="B33" s="103">
        <f>'Skjema total MA'!B134</f>
        <v>1837680.078</v>
      </c>
      <c r="C33" s="103">
        <f>'Skjema total MA'!C134</f>
        <v>151652.45499999999</v>
      </c>
      <c r="D33" s="209">
        <f t="shared" si="5"/>
        <v>-91.7</v>
      </c>
      <c r="E33" s="181"/>
      <c r="F33" s="193">
        <f>'Skjema total MA'!E134</f>
        <v>0</v>
      </c>
      <c r="G33" s="193">
        <f>'Skjema total MA'!F134</f>
        <v>24988.125</v>
      </c>
      <c r="H33" s="209" t="str">
        <f t="shared" si="2"/>
        <v xml:space="preserve">    ---- </v>
      </c>
      <c r="I33" s="181"/>
      <c r="J33" s="193">
        <f t="shared" si="0"/>
        <v>1837680.078</v>
      </c>
      <c r="K33" s="193">
        <f t="shared" si="0"/>
        <v>176640.58</v>
      </c>
      <c r="L33" s="207">
        <f t="shared" si="3"/>
        <v>-90.4</v>
      </c>
      <c r="M33" s="74"/>
    </row>
    <row r="34" spans="1:15" ht="18.75" x14ac:dyDescent="0.3">
      <c r="A34" s="190" t="s">
        <v>126</v>
      </c>
      <c r="B34" s="103">
        <f>'Skjema total MA'!B36</f>
        <v>0</v>
      </c>
      <c r="C34" s="103">
        <f>'Skjema total MA'!C36</f>
        <v>0</v>
      </c>
      <c r="D34" s="209" t="str">
        <f t="shared" si="5"/>
        <v xml:space="preserve">    ---- </v>
      </c>
      <c r="E34" s="181"/>
      <c r="F34" s="193">
        <f>'Skjema total MA'!E36</f>
        <v>0</v>
      </c>
      <c r="G34" s="193">
        <f>'Skjema total MA'!F36</f>
        <v>0</v>
      </c>
      <c r="H34" s="209" t="str">
        <f t="shared" si="2"/>
        <v xml:space="preserve">    ---- </v>
      </c>
      <c r="I34" s="181"/>
      <c r="J34" s="193">
        <f t="shared" si="0"/>
        <v>0</v>
      </c>
      <c r="K34" s="193">
        <f t="shared" si="0"/>
        <v>0</v>
      </c>
      <c r="L34" s="207" t="str">
        <f t="shared" si="3"/>
        <v xml:space="preserve">    ---- </v>
      </c>
      <c r="M34" s="74"/>
    </row>
    <row r="35" spans="1:15" s="134" customFormat="1" ht="18.75" x14ac:dyDescent="0.3">
      <c r="A35" s="136" t="s">
        <v>130</v>
      </c>
      <c r="B35" s="109">
        <f>SUM(B30:B34)</f>
        <v>2170704.2805400002</v>
      </c>
      <c r="C35" s="195">
        <f>SUM(C30:C34)</f>
        <v>443244.95273999998</v>
      </c>
      <c r="D35" s="209">
        <f t="shared" si="5"/>
        <v>-79.599999999999994</v>
      </c>
      <c r="E35" s="137"/>
      <c r="F35" s="195">
        <f>SUM(F30:F34)</f>
        <v>2128297.8713600002</v>
      </c>
      <c r="G35" s="195">
        <f>SUM(G30:G34)</f>
        <v>4599122.7865199996</v>
      </c>
      <c r="H35" s="209">
        <f t="shared" si="2"/>
        <v>116.1</v>
      </c>
      <c r="I35" s="137"/>
      <c r="J35" s="195">
        <f t="shared" si="0"/>
        <v>4299002.1519000009</v>
      </c>
      <c r="K35" s="195">
        <f t="shared" si="0"/>
        <v>5042367.7392599992</v>
      </c>
      <c r="L35" s="207">
        <f t="shared" si="3"/>
        <v>17.3</v>
      </c>
      <c r="M35" s="75"/>
    </row>
    <row r="36" spans="1:15" ht="18.75" x14ac:dyDescent="0.3">
      <c r="A36" s="136"/>
      <c r="B36" s="109"/>
      <c r="C36" s="195"/>
      <c r="D36" s="209"/>
      <c r="E36" s="137"/>
      <c r="F36" s="195"/>
      <c r="G36" s="195"/>
      <c r="H36" s="209" t="str">
        <f t="shared" si="2"/>
        <v xml:space="preserve">    ---- </v>
      </c>
      <c r="I36" s="137"/>
      <c r="J36" s="193"/>
      <c r="K36" s="193"/>
      <c r="L36" s="207" t="str">
        <f t="shared" si="3"/>
        <v xml:space="preserve">    ---- </v>
      </c>
      <c r="M36" s="74"/>
    </row>
    <row r="37" spans="1:15" ht="22.5" x14ac:dyDescent="0.3">
      <c r="A37" s="136" t="s">
        <v>401</v>
      </c>
      <c r="B37" s="109"/>
      <c r="C37" s="195"/>
      <c r="D37" s="193"/>
      <c r="E37" s="137"/>
      <c r="F37" s="195"/>
      <c r="G37" s="195"/>
      <c r="H37" s="209"/>
      <c r="I37" s="137"/>
      <c r="J37" s="193"/>
      <c r="K37" s="193"/>
      <c r="L37" s="207"/>
      <c r="M37" s="74"/>
    </row>
    <row r="38" spans="1:15" s="134" customFormat="1" ht="18.75" x14ac:dyDescent="0.3">
      <c r="A38" s="136" t="s">
        <v>122</v>
      </c>
      <c r="B38" s="109">
        <f>'Skjema total MA'!B51</f>
        <v>103082.55799999999</v>
      </c>
      <c r="C38" s="109">
        <f>'Skjema total MA'!C51</f>
        <v>120052.32799999999</v>
      </c>
      <c r="D38" s="209">
        <f t="shared" si="5"/>
        <v>16.5</v>
      </c>
      <c r="E38" s="137"/>
      <c r="F38" s="195"/>
      <c r="G38" s="195"/>
      <c r="H38" s="209" t="str">
        <f t="shared" si="2"/>
        <v xml:space="preserve">    ---- </v>
      </c>
      <c r="I38" s="137"/>
      <c r="J38" s="195">
        <f t="shared" si="0"/>
        <v>103082.55799999999</v>
      </c>
      <c r="K38" s="195">
        <f t="shared" si="0"/>
        <v>120052.32799999999</v>
      </c>
      <c r="L38" s="207">
        <f t="shared" si="3"/>
        <v>16.5</v>
      </c>
      <c r="M38" s="75"/>
    </row>
    <row r="39" spans="1:15" ht="18.75" x14ac:dyDescent="0.3">
      <c r="A39" s="136"/>
      <c r="B39" s="109"/>
      <c r="C39" s="195"/>
      <c r="D39" s="193"/>
      <c r="E39" s="137"/>
      <c r="F39" s="195"/>
      <c r="G39" s="195"/>
      <c r="H39" s="209"/>
      <c r="I39" s="137"/>
      <c r="J39" s="193"/>
      <c r="K39" s="193"/>
      <c r="L39" s="207"/>
      <c r="M39" s="74"/>
    </row>
    <row r="40" spans="1:15" ht="22.5" x14ac:dyDescent="0.3">
      <c r="A40" s="189" t="s">
        <v>402</v>
      </c>
      <c r="B40" s="197"/>
      <c r="C40" s="200"/>
      <c r="D40" s="193"/>
      <c r="E40" s="181"/>
      <c r="F40" s="193"/>
      <c r="G40" s="193"/>
      <c r="H40" s="209"/>
      <c r="I40" s="181"/>
      <c r="J40" s="193"/>
      <c r="K40" s="193"/>
      <c r="L40" s="207"/>
      <c r="M40" s="74"/>
    </row>
    <row r="41" spans="1:15" ht="18.75" x14ac:dyDescent="0.3">
      <c r="A41" s="190" t="s">
        <v>120</v>
      </c>
      <c r="B41" s="103">
        <f>'Skjema total MA'!B12</f>
        <v>20</v>
      </c>
      <c r="C41" s="103">
        <f>'Skjema total MA'!C12</f>
        <v>743</v>
      </c>
      <c r="D41" s="209">
        <f>IF(B41=0, "    ---- ", IF(ABS(ROUND(100/B41*C41-100,1))&lt;999,ROUND(100/B41*C41-100,1),IF(ROUND(100/B41*C41-100,1)&gt;999,999,-999)))</f>
        <v>999</v>
      </c>
      <c r="E41" s="181"/>
      <c r="F41" s="193">
        <f>'Skjema total MA'!E12</f>
        <v>40718.239219999996</v>
      </c>
      <c r="G41" s="193">
        <f>'Skjema total MA'!F12</f>
        <v>48844.213790000002</v>
      </c>
      <c r="H41" s="209">
        <f t="shared" si="2"/>
        <v>20</v>
      </c>
      <c r="I41" s="181"/>
      <c r="J41" s="193">
        <f t="shared" si="0"/>
        <v>40738.239219999996</v>
      </c>
      <c r="K41" s="193">
        <f t="shared" si="0"/>
        <v>49587.213790000002</v>
      </c>
      <c r="L41" s="207">
        <f t="shared" si="3"/>
        <v>21.7</v>
      </c>
      <c r="M41" s="74"/>
    </row>
    <row r="42" spans="1:15" ht="18.75" x14ac:dyDescent="0.3">
      <c r="A42" s="190" t="s">
        <v>121</v>
      </c>
      <c r="B42" s="103">
        <f>'Skjema total MA'!B33</f>
        <v>-28113.505509999999</v>
      </c>
      <c r="C42" s="103">
        <f>'Skjema total MA'!C33</f>
        <v>-21611.152000000002</v>
      </c>
      <c r="D42" s="209">
        <f t="shared" ref="D42:D46" si="6">IF(B42=0, "    ---- ", IF(ABS(ROUND(100/B42*C42-100,1))&lt;999,ROUND(100/B42*C42-100,1),IF(ROUND(100/B42*C42-100,1)&gt;999,999,-999)))</f>
        <v>-23.1</v>
      </c>
      <c r="E42" s="181"/>
      <c r="F42" s="193">
        <f>'Skjema total MA'!E33</f>
        <v>29770.67715</v>
      </c>
      <c r="G42" s="193">
        <f>'Skjema total MA'!F33</f>
        <v>40035.329429999998</v>
      </c>
      <c r="H42" s="209">
        <f t="shared" si="2"/>
        <v>34.5</v>
      </c>
      <c r="I42" s="181"/>
      <c r="J42" s="193">
        <f t="shared" si="0"/>
        <v>1657.1716400000005</v>
      </c>
      <c r="K42" s="193">
        <f t="shared" si="0"/>
        <v>18424.177429999996</v>
      </c>
      <c r="L42" s="207">
        <f t="shared" si="3"/>
        <v>999</v>
      </c>
      <c r="M42" s="74"/>
    </row>
    <row r="43" spans="1:15" ht="18.75" x14ac:dyDescent="0.3">
      <c r="A43" s="190" t="s">
        <v>123</v>
      </c>
      <c r="B43" s="103">
        <f>'Skjema total MA'!B117</f>
        <v>461230.10845</v>
      </c>
      <c r="C43" s="103">
        <f>'Skjema total MA'!C117</f>
        <v>280519.07824</v>
      </c>
      <c r="D43" s="209">
        <f t="shared" si="6"/>
        <v>-39.200000000000003</v>
      </c>
      <c r="E43" s="181"/>
      <c r="F43" s="193">
        <f>'Skjema total MA'!E117</f>
        <v>1768037.7773600002</v>
      </c>
      <c r="G43" s="193">
        <f>'Skjema total MA'!F117</f>
        <v>4453830.9808799997</v>
      </c>
      <c r="H43" s="209">
        <f t="shared" si="2"/>
        <v>151.9</v>
      </c>
      <c r="I43" s="181"/>
      <c r="J43" s="193">
        <f t="shared" si="0"/>
        <v>2229267.8858100004</v>
      </c>
      <c r="K43" s="193">
        <f t="shared" si="0"/>
        <v>4734350.0591199994</v>
      </c>
      <c r="L43" s="207">
        <f t="shared" si="3"/>
        <v>112.4</v>
      </c>
      <c r="M43" s="74"/>
    </row>
    <row r="44" spans="1:15" ht="22.5" x14ac:dyDescent="0.3">
      <c r="A44" s="190" t="s">
        <v>398</v>
      </c>
      <c r="B44" s="103">
        <f>'Skjema total MA'!B135</f>
        <v>1956443.8599999999</v>
      </c>
      <c r="C44" s="103">
        <f>'Skjema total MA'!C135</f>
        <v>321263.54099999997</v>
      </c>
      <c r="D44" s="209">
        <f t="shared" si="6"/>
        <v>-83.6</v>
      </c>
      <c r="E44" s="181"/>
      <c r="F44" s="193">
        <f>'Skjema total MA'!E135</f>
        <v>0</v>
      </c>
      <c r="G44" s="193">
        <f>'Skjema total MA'!F135</f>
        <v>0</v>
      </c>
      <c r="H44" s="209" t="str">
        <f t="shared" si="2"/>
        <v xml:space="preserve">    ---- </v>
      </c>
      <c r="I44" s="181"/>
      <c r="J44" s="193">
        <f t="shared" si="0"/>
        <v>1956443.8599999999</v>
      </c>
      <c r="K44" s="193">
        <f t="shared" si="0"/>
        <v>321263.54099999997</v>
      </c>
      <c r="L44" s="207">
        <f t="shared" si="3"/>
        <v>-83.6</v>
      </c>
      <c r="M44" s="74"/>
    </row>
    <row r="45" spans="1:15" ht="18.75" x14ac:dyDescent="0.3">
      <c r="A45" s="190" t="s">
        <v>126</v>
      </c>
      <c r="B45" s="103">
        <f>'Skjema total MA'!B37</f>
        <v>0</v>
      </c>
      <c r="C45" s="103">
        <f>'Skjema total MA'!C37</f>
        <v>0</v>
      </c>
      <c r="D45" s="209" t="str">
        <f t="shared" si="6"/>
        <v xml:space="preserve">    ---- </v>
      </c>
      <c r="E45" s="181"/>
      <c r="F45" s="193"/>
      <c r="G45" s="193"/>
      <c r="H45" s="209" t="str">
        <f t="shared" si="2"/>
        <v xml:space="preserve">    ---- </v>
      </c>
      <c r="I45" s="181"/>
      <c r="J45" s="193">
        <f t="shared" si="0"/>
        <v>0</v>
      </c>
      <c r="K45" s="193">
        <f t="shared" si="0"/>
        <v>0</v>
      </c>
      <c r="L45" s="207" t="str">
        <f t="shared" si="3"/>
        <v xml:space="preserve">    ---- </v>
      </c>
      <c r="M45" s="74"/>
    </row>
    <row r="46" spans="1:15" s="134" customFormat="1" ht="18.75" x14ac:dyDescent="0.3">
      <c r="A46" s="136" t="s">
        <v>131</v>
      </c>
      <c r="B46" s="109">
        <f>SUM(B41:B45)</f>
        <v>2389580.46294</v>
      </c>
      <c r="C46" s="195">
        <f>SUM(C41:C45)</f>
        <v>580914.46723999991</v>
      </c>
      <c r="D46" s="209">
        <f t="shared" si="6"/>
        <v>-75.7</v>
      </c>
      <c r="E46" s="137"/>
      <c r="F46" s="195">
        <f>SUM(F41:F45)</f>
        <v>1838526.6937300002</v>
      </c>
      <c r="G46" s="249">
        <f>SUM(G41:G45)</f>
        <v>4542710.5241</v>
      </c>
      <c r="H46" s="209">
        <f t="shared" si="2"/>
        <v>147.1</v>
      </c>
      <c r="I46" s="137"/>
      <c r="J46" s="195">
        <f t="shared" si="0"/>
        <v>4228107.1566700004</v>
      </c>
      <c r="K46" s="195">
        <f t="shared" si="0"/>
        <v>5123624.9913400002</v>
      </c>
      <c r="L46" s="207">
        <f t="shared" si="3"/>
        <v>21.2</v>
      </c>
      <c r="M46" s="75"/>
      <c r="N46" s="133"/>
      <c r="O46" s="133"/>
    </row>
    <row r="47" spans="1:15" ht="18.75" x14ac:dyDescent="0.3">
      <c r="A47" s="136"/>
      <c r="B47" s="109"/>
      <c r="C47" s="195"/>
      <c r="D47" s="193"/>
      <c r="E47" s="137"/>
      <c r="F47" s="195"/>
      <c r="G47" s="195"/>
      <c r="H47" s="209"/>
      <c r="I47" s="137"/>
      <c r="J47" s="193"/>
      <c r="K47" s="193"/>
      <c r="L47" s="207"/>
      <c r="M47" s="74"/>
    </row>
    <row r="48" spans="1:15" ht="22.5" x14ac:dyDescent="0.3">
      <c r="A48" s="136" t="s">
        <v>403</v>
      </c>
      <c r="B48" s="109"/>
      <c r="C48" s="195"/>
      <c r="D48" s="193"/>
      <c r="E48" s="137"/>
      <c r="F48" s="195"/>
      <c r="G48" s="195"/>
      <c r="H48" s="209"/>
      <c r="I48" s="137"/>
      <c r="J48" s="193"/>
      <c r="K48" s="193"/>
      <c r="L48" s="207"/>
      <c r="M48" s="74"/>
    </row>
    <row r="49" spans="1:15" s="134" customFormat="1" ht="18.75" x14ac:dyDescent="0.3">
      <c r="A49" s="136" t="s">
        <v>122</v>
      </c>
      <c r="B49" s="109">
        <f>'Skjema total MA'!B54</f>
        <v>76870.287000000011</v>
      </c>
      <c r="C49" s="109">
        <f>'Skjema total MA'!C54</f>
        <v>65353.504000000001</v>
      </c>
      <c r="D49" s="209">
        <f t="shared" ref="D49" si="7">IF(B49=0, "    ---- ", IF(ABS(ROUND(100/B49*C49-100,1))&lt;999,ROUND(100/B49*C49-100,1),IF(ROUND(100/B49*C49-100,1)&gt;999,999,-999)))</f>
        <v>-15</v>
      </c>
      <c r="E49" s="137"/>
      <c r="F49" s="195"/>
      <c r="G49" s="195"/>
      <c r="H49" s="209" t="str">
        <f t="shared" si="2"/>
        <v xml:space="preserve">    ---- </v>
      </c>
      <c r="I49" s="137"/>
      <c r="J49" s="195">
        <f>SUM(B49+F49)</f>
        <v>76870.287000000011</v>
      </c>
      <c r="K49" s="195">
        <f>SUM(C49+G49)</f>
        <v>65353.504000000001</v>
      </c>
      <c r="L49" s="207">
        <f t="shared" si="3"/>
        <v>-15</v>
      </c>
      <c r="M49" s="75"/>
    </row>
    <row r="50" spans="1:15" ht="18.75" x14ac:dyDescent="0.3">
      <c r="A50" s="136"/>
      <c r="B50" s="103"/>
      <c r="C50" s="193"/>
      <c r="D50" s="193"/>
      <c r="E50" s="181"/>
      <c r="F50" s="193"/>
      <c r="G50" s="193"/>
      <c r="H50" s="209"/>
      <c r="I50" s="181"/>
      <c r="J50" s="193"/>
      <c r="K50" s="193"/>
      <c r="L50" s="207"/>
      <c r="M50" s="74"/>
    </row>
    <row r="51" spans="1:15" ht="21.75" x14ac:dyDescent="0.3">
      <c r="A51" s="189" t="s">
        <v>404</v>
      </c>
      <c r="B51" s="103"/>
      <c r="C51" s="193"/>
      <c r="D51" s="193"/>
      <c r="E51" s="181"/>
      <c r="F51" s="193"/>
      <c r="G51" s="193"/>
      <c r="H51" s="209" t="str">
        <f t="shared" si="2"/>
        <v xml:space="preserve">    ---- </v>
      </c>
      <c r="I51" s="181"/>
      <c r="J51" s="193"/>
      <c r="K51" s="193"/>
      <c r="L51" s="207" t="str">
        <f t="shared" si="3"/>
        <v xml:space="preserve">    ---- </v>
      </c>
      <c r="M51" s="74"/>
    </row>
    <row r="52" spans="1:15" ht="18.75" x14ac:dyDescent="0.3">
      <c r="A52" s="190" t="s">
        <v>120</v>
      </c>
      <c r="B52" s="103">
        <f>B30-B41</f>
        <v>7126</v>
      </c>
      <c r="C52" s="193">
        <f>C30-C41</f>
        <v>4858</v>
      </c>
      <c r="D52" s="209">
        <f>IF(B52=0, "    ---- ", IF(ABS(ROUND(100/B52*C52-100,1))&lt;999,ROUND(100/B52*C52-100,1),IF(ROUND(100/B52*C52-100,1)&gt;999,999,-999)))</f>
        <v>-31.8</v>
      </c>
      <c r="E52" s="181"/>
      <c r="F52" s="193">
        <f>F30-F41</f>
        <v>80192.539099999995</v>
      </c>
      <c r="G52" s="193">
        <f>G30-G41</f>
        <v>67255.915919999999</v>
      </c>
      <c r="H52" s="209">
        <f t="shared" si="2"/>
        <v>-16.100000000000001</v>
      </c>
      <c r="I52" s="181"/>
      <c r="J52" s="193">
        <f t="shared" si="0"/>
        <v>87318.539099999995</v>
      </c>
      <c r="K52" s="193">
        <f t="shared" si="0"/>
        <v>72113.915919999999</v>
      </c>
      <c r="L52" s="207">
        <f t="shared" si="3"/>
        <v>-17.399999999999999</v>
      </c>
      <c r="M52" s="74"/>
    </row>
    <row r="53" spans="1:15" ht="18.75" x14ac:dyDescent="0.3">
      <c r="A53" s="190" t="s">
        <v>121</v>
      </c>
      <c r="B53" s="103">
        <f t="shared" ref="B53:C56" si="8">B31-B42</f>
        <v>40381.92396</v>
      </c>
      <c r="C53" s="193">
        <f t="shared" si="8"/>
        <v>31354.754690000002</v>
      </c>
      <c r="D53" s="209">
        <f t="shared" ref="D53:D60" si="9">IF(B53=0, "    ---- ", IF(ABS(ROUND(100/B53*C53-100,1))&lt;999,ROUND(100/B53*C53-100,1),IF(ROUND(100/B53*C53-100,1)&gt;999,999,-999)))</f>
        <v>-22.4</v>
      </c>
      <c r="E53" s="181"/>
      <c r="F53" s="193">
        <f t="shared" ref="F53:G56" si="10">F31-F42</f>
        <v>-32047.92569</v>
      </c>
      <c r="G53" s="193">
        <f t="shared" si="10"/>
        <v>-36460.725659999996</v>
      </c>
      <c r="H53" s="209">
        <f t="shared" si="2"/>
        <v>13.8</v>
      </c>
      <c r="I53" s="181"/>
      <c r="J53" s="193">
        <f t="shared" si="0"/>
        <v>8333.99827</v>
      </c>
      <c r="K53" s="193">
        <f t="shared" si="0"/>
        <v>-5105.9709699999948</v>
      </c>
      <c r="L53" s="207">
        <f t="shared" si="3"/>
        <v>-161.30000000000001</v>
      </c>
      <c r="M53" s="74"/>
    </row>
    <row r="54" spans="1:15" ht="18.75" x14ac:dyDescent="0.3">
      <c r="A54" s="190" t="s">
        <v>123</v>
      </c>
      <c r="B54" s="103">
        <f t="shared" si="8"/>
        <v>-147620.32435999997</v>
      </c>
      <c r="C54" s="193">
        <f t="shared" si="8"/>
        <v>-4271.1831900000107</v>
      </c>
      <c r="D54" s="209">
        <f t="shared" si="9"/>
        <v>-97.1</v>
      </c>
      <c r="E54" s="181"/>
      <c r="F54" s="193">
        <f t="shared" si="10"/>
        <v>241626.56421999983</v>
      </c>
      <c r="G54" s="193">
        <f t="shared" si="10"/>
        <v>628.94715999998152</v>
      </c>
      <c r="H54" s="209">
        <f t="shared" si="2"/>
        <v>-99.7</v>
      </c>
      <c r="I54" s="181"/>
      <c r="J54" s="193">
        <f t="shared" si="0"/>
        <v>94006.239859999856</v>
      </c>
      <c r="K54" s="193">
        <f t="shared" si="0"/>
        <v>-3642.2360300000291</v>
      </c>
      <c r="L54" s="207">
        <f t="shared" si="3"/>
        <v>-103.9</v>
      </c>
      <c r="M54" s="74"/>
    </row>
    <row r="55" spans="1:15" ht="22.5" x14ac:dyDescent="0.3">
      <c r="A55" s="190" t="s">
        <v>398</v>
      </c>
      <c r="B55" s="103">
        <f t="shared" si="8"/>
        <v>-118763.78199999989</v>
      </c>
      <c r="C55" s="193">
        <f t="shared" si="8"/>
        <v>-169611.08599999998</v>
      </c>
      <c r="D55" s="209">
        <f t="shared" si="9"/>
        <v>42.8</v>
      </c>
      <c r="E55" s="181"/>
      <c r="F55" s="193">
        <f t="shared" si="10"/>
        <v>0</v>
      </c>
      <c r="G55" s="193">
        <f t="shared" si="10"/>
        <v>24988.125</v>
      </c>
      <c r="H55" s="209" t="str">
        <f t="shared" si="2"/>
        <v xml:space="preserve">    ---- </v>
      </c>
      <c r="I55" s="181"/>
      <c r="J55" s="193">
        <f t="shared" si="0"/>
        <v>-118763.78199999989</v>
      </c>
      <c r="K55" s="193">
        <f t="shared" si="0"/>
        <v>-144622.96099999998</v>
      </c>
      <c r="L55" s="207">
        <f t="shared" si="3"/>
        <v>21.8</v>
      </c>
      <c r="M55" s="74"/>
    </row>
    <row r="56" spans="1:15" ht="18.75" x14ac:dyDescent="0.3">
      <c r="A56" s="190" t="s">
        <v>126</v>
      </c>
      <c r="B56" s="103">
        <f t="shared" si="8"/>
        <v>0</v>
      </c>
      <c r="C56" s="193">
        <f t="shared" si="8"/>
        <v>0</v>
      </c>
      <c r="D56" s="209" t="str">
        <f t="shared" si="9"/>
        <v xml:space="preserve">    ---- </v>
      </c>
      <c r="E56" s="181"/>
      <c r="F56" s="193">
        <f t="shared" si="10"/>
        <v>0</v>
      </c>
      <c r="G56" s="193">
        <f t="shared" si="10"/>
        <v>0</v>
      </c>
      <c r="H56" s="209" t="str">
        <f t="shared" si="2"/>
        <v xml:space="preserve">    ---- </v>
      </c>
      <c r="I56" s="181"/>
      <c r="J56" s="193">
        <f t="shared" si="0"/>
        <v>0</v>
      </c>
      <c r="K56" s="193">
        <f t="shared" si="0"/>
        <v>0</v>
      </c>
      <c r="L56" s="207" t="str">
        <f t="shared" si="3"/>
        <v xml:space="preserve">    ---- </v>
      </c>
      <c r="M56" s="74"/>
    </row>
    <row r="57" spans="1:15" s="134" customFormat="1" ht="18.75" x14ac:dyDescent="0.3">
      <c r="A57" s="136" t="s">
        <v>132</v>
      </c>
      <c r="B57" s="109">
        <f>SUM(B52:B56)</f>
        <v>-218876.18239999987</v>
      </c>
      <c r="C57" s="195">
        <f>SUM(C52:C56)</f>
        <v>-137669.51449999999</v>
      </c>
      <c r="D57" s="209">
        <f>IF(B57=0, "    ---- ", IF(ABS(ROUND(100/B57*C57-100,1))&lt;999,ROUND(100/B57*C57-100,1),IF(ROUND(100/B57*C57-100,1)&gt;999,999,-999)))</f>
        <v>-37.1</v>
      </c>
      <c r="E57" s="137"/>
      <c r="F57" s="195">
        <f>SUM(F52:F56)</f>
        <v>289771.17762999982</v>
      </c>
      <c r="G57" s="249">
        <f>SUM(G52:G56)</f>
        <v>56412.262419999985</v>
      </c>
      <c r="H57" s="209">
        <f t="shared" si="2"/>
        <v>-80.5</v>
      </c>
      <c r="I57" s="137"/>
      <c r="J57" s="195">
        <f t="shared" si="0"/>
        <v>70894.995229999942</v>
      </c>
      <c r="K57" s="193">
        <f t="shared" si="0"/>
        <v>-81257.252080000006</v>
      </c>
      <c r="L57" s="207">
        <f t="shared" si="3"/>
        <v>-214.6</v>
      </c>
      <c r="M57" s="75"/>
      <c r="N57" s="133"/>
      <c r="O57" s="133"/>
    </row>
    <row r="58" spans="1:15" ht="18.75" x14ac:dyDescent="0.3">
      <c r="A58" s="136"/>
      <c r="B58" s="109"/>
      <c r="C58" s="195"/>
      <c r="D58" s="209"/>
      <c r="E58" s="137"/>
      <c r="F58" s="195"/>
      <c r="G58" s="195"/>
      <c r="H58" s="209"/>
      <c r="I58" s="137"/>
      <c r="J58" s="195"/>
      <c r="K58" s="193"/>
      <c r="L58" s="207"/>
      <c r="M58" s="74"/>
    </row>
    <row r="59" spans="1:15" ht="22.5" x14ac:dyDescent="0.3">
      <c r="A59" s="136" t="s">
        <v>405</v>
      </c>
      <c r="B59" s="109"/>
      <c r="C59" s="195"/>
      <c r="D59" s="209"/>
      <c r="E59" s="137"/>
      <c r="F59" s="195"/>
      <c r="G59" s="195"/>
      <c r="H59" s="209"/>
      <c r="I59" s="137"/>
      <c r="J59" s="195"/>
      <c r="K59" s="193"/>
      <c r="L59" s="207"/>
      <c r="M59" s="74"/>
    </row>
    <row r="60" spans="1:15" s="134" customFormat="1" ht="18.75" x14ac:dyDescent="0.3">
      <c r="A60" s="136" t="s">
        <v>122</v>
      </c>
      <c r="B60" s="109">
        <f>B38-B49</f>
        <v>26212.270999999979</v>
      </c>
      <c r="C60" s="195">
        <f>C38-C49</f>
        <v>54698.823999999993</v>
      </c>
      <c r="D60" s="209">
        <f t="shared" si="9"/>
        <v>108.7</v>
      </c>
      <c r="E60" s="137"/>
      <c r="F60" s="195">
        <f>F38-F49</f>
        <v>0</v>
      </c>
      <c r="G60" s="195">
        <f>G38-G49</f>
        <v>0</v>
      </c>
      <c r="H60" s="209"/>
      <c r="I60" s="137"/>
      <c r="J60" s="195">
        <f t="shared" si="0"/>
        <v>26212.270999999979</v>
      </c>
      <c r="K60" s="193">
        <f t="shared" si="0"/>
        <v>54698.823999999993</v>
      </c>
      <c r="L60" s="207">
        <f t="shared" si="3"/>
        <v>108.7</v>
      </c>
      <c r="M60" s="75"/>
    </row>
    <row r="61" spans="1:15" s="134" customFormat="1" ht="18.75" x14ac:dyDescent="0.3">
      <c r="A61" s="192"/>
      <c r="B61" s="114"/>
      <c r="C61" s="196"/>
      <c r="D61" s="201"/>
      <c r="E61" s="137"/>
      <c r="F61" s="196"/>
      <c r="G61" s="196"/>
      <c r="H61" s="201"/>
      <c r="I61" s="137"/>
      <c r="J61" s="201"/>
      <c r="K61" s="201"/>
      <c r="L61" s="201"/>
      <c r="M61" s="75"/>
    </row>
    <row r="62" spans="1:15" ht="18.75" x14ac:dyDescent="0.3">
      <c r="A62" s="111" t="s">
        <v>133</v>
      </c>
      <c r="C62" s="138"/>
      <c r="D62" s="138"/>
      <c r="E62" s="138"/>
      <c r="F62" s="138"/>
      <c r="G62" s="111"/>
      <c r="H62" s="74"/>
      <c r="I62" s="111"/>
      <c r="J62" s="111"/>
      <c r="K62" s="111"/>
      <c r="L62" s="74"/>
      <c r="M62" s="74"/>
    </row>
    <row r="63" spans="1:15" ht="18.75" x14ac:dyDescent="0.3">
      <c r="A63" s="111" t="s">
        <v>134</v>
      </c>
      <c r="C63" s="138"/>
      <c r="D63" s="138"/>
      <c r="E63" s="138"/>
      <c r="F63" s="138"/>
      <c r="G63" s="74"/>
      <c r="H63" s="74"/>
      <c r="I63" s="74"/>
      <c r="J63" s="74"/>
      <c r="K63" s="74"/>
      <c r="L63" s="74"/>
      <c r="M63" s="74"/>
    </row>
    <row r="64" spans="1:15" ht="18.75" x14ac:dyDescent="0.3">
      <c r="A64" s="111" t="s">
        <v>113</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J92"/>
  <sheetViews>
    <sheetView showGridLines="0" zoomScale="70" zoomScaleNormal="70" workbookViewId="0">
      <selection activeCell="A6" sqref="A6"/>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82</v>
      </c>
      <c r="B1" s="73" t="s">
        <v>53</v>
      </c>
      <c r="C1" s="80"/>
      <c r="D1" s="80"/>
      <c r="E1" s="80"/>
      <c r="F1" s="74"/>
      <c r="G1" s="74"/>
      <c r="H1" s="74"/>
      <c r="I1" s="74"/>
      <c r="J1" s="74"/>
    </row>
    <row r="2" spans="1:10" ht="20.100000000000001" customHeight="1" x14ac:dyDescent="0.3">
      <c r="A2" s="80" t="s">
        <v>151</v>
      </c>
      <c r="B2" s="80"/>
      <c r="C2" s="80"/>
      <c r="D2" s="80"/>
      <c r="E2" s="80"/>
      <c r="F2" s="74"/>
      <c r="G2" s="74"/>
      <c r="H2" s="74"/>
      <c r="I2" s="74"/>
      <c r="J2" s="74"/>
    </row>
    <row r="3" spans="1:10" ht="20.100000000000001" customHeight="1" x14ac:dyDescent="0.3">
      <c r="A3" s="75"/>
      <c r="B3" s="75"/>
      <c r="C3" s="75"/>
      <c r="D3" s="75"/>
      <c r="E3" s="233"/>
      <c r="F3" s="74"/>
      <c r="G3" s="74"/>
      <c r="H3" s="74"/>
      <c r="I3" s="74"/>
      <c r="J3" s="74"/>
    </row>
    <row r="4" spans="1:10" ht="20.100000000000001" customHeight="1" x14ac:dyDescent="0.3">
      <c r="A4" s="234"/>
      <c r="B4" s="670" t="s">
        <v>152</v>
      </c>
      <c r="C4" s="670"/>
      <c r="D4" s="671"/>
      <c r="E4" s="89"/>
      <c r="F4" s="672" t="s">
        <v>152</v>
      </c>
      <c r="G4" s="670"/>
      <c r="H4" s="671"/>
      <c r="I4" s="74"/>
      <c r="J4" s="74"/>
    </row>
    <row r="5" spans="1:10" ht="18.75" customHeight="1" x14ac:dyDescent="0.3">
      <c r="A5" s="235" t="s">
        <v>153</v>
      </c>
      <c r="B5" s="673" t="s">
        <v>154</v>
      </c>
      <c r="C5" s="674"/>
      <c r="D5" s="675"/>
      <c r="E5" s="236"/>
      <c r="F5" s="676" t="s">
        <v>155</v>
      </c>
      <c r="G5" s="677"/>
      <c r="H5" s="678"/>
      <c r="I5" s="111"/>
      <c r="J5" s="74"/>
    </row>
    <row r="6" spans="1:10" ht="18.75" customHeight="1" x14ac:dyDescent="0.3">
      <c r="A6" s="121"/>
      <c r="B6" s="119"/>
      <c r="C6" s="189"/>
      <c r="D6" s="237" t="s">
        <v>87</v>
      </c>
      <c r="E6" s="237"/>
      <c r="F6" s="122"/>
      <c r="G6" s="123"/>
      <c r="H6" s="93" t="s">
        <v>87</v>
      </c>
      <c r="I6" s="99"/>
      <c r="J6" s="74"/>
    </row>
    <row r="7" spans="1:10" ht="18.75" customHeight="1" x14ac:dyDescent="0.3">
      <c r="A7" s="125"/>
      <c r="B7" s="96">
        <v>2016</v>
      </c>
      <c r="C7" s="96">
        <v>2017</v>
      </c>
      <c r="D7" s="238" t="s">
        <v>89</v>
      </c>
      <c r="E7" s="237"/>
      <c r="F7" s="96">
        <v>2016</v>
      </c>
      <c r="G7" s="126">
        <v>2017</v>
      </c>
      <c r="H7" s="239" t="s">
        <v>89</v>
      </c>
      <c r="I7" s="99"/>
      <c r="J7" s="74"/>
    </row>
    <row r="8" spans="1:10" ht="18.75" customHeight="1" x14ac:dyDescent="0.3">
      <c r="A8" s="100" t="s">
        <v>156</v>
      </c>
      <c r="B8" s="108">
        <f>SUM(B9:B14)</f>
        <v>123568.89139964999</v>
      </c>
      <c r="C8" s="108">
        <f>SUM(C9:C14)</f>
        <v>127247.85252031</v>
      </c>
      <c r="D8" s="240">
        <f t="shared" ref="D8:D38" si="0">IF(B8=0, "    ---- ", IF(ABS(ROUND(100/B8*C8-100,1))&lt;999,ROUND(100/B8*C8-100,1),IF(ROUND(100/B8*C8-100,1)&gt;999,999,-999)))</f>
        <v>3</v>
      </c>
      <c r="E8" s="241"/>
      <c r="F8" s="240">
        <f>SUM(F9:F14)</f>
        <v>100</v>
      </c>
      <c r="G8" s="240">
        <f>SUM(G9:G14)</f>
        <v>99.547822299946603</v>
      </c>
      <c r="H8" s="241">
        <f t="shared" ref="H8:H38" si="1">IF(F8=0, "    ---- ", IF(ABS(ROUND(100/F8*G8-100,1))&lt;999,ROUND(100/F8*G8-100,1),IF(ROUND(100/F8*G8-100,1)&gt;999,999,-999)))</f>
        <v>-0.5</v>
      </c>
      <c r="I8" s="103"/>
      <c r="J8" s="74"/>
    </row>
    <row r="9" spans="1:10" ht="18.75" customHeight="1" x14ac:dyDescent="0.3">
      <c r="A9" s="86" t="s">
        <v>157</v>
      </c>
      <c r="B9" s="105">
        <f>'Tabell 6'!AR21</f>
        <v>2312.2151240799999</v>
      </c>
      <c r="C9" s="105">
        <f>'Tabell 6'!AS21</f>
        <v>3045.4803749999996</v>
      </c>
      <c r="D9" s="242">
        <f t="shared" si="0"/>
        <v>31.7</v>
      </c>
      <c r="E9" s="242"/>
      <c r="F9" s="242">
        <f>'Tabell 6'!AR21/'Tabell 6'!AR29*100</f>
        <v>1.8711951672381428</v>
      </c>
      <c r="G9" s="242">
        <f>'Tabell 6'!AS21/'Tabell 6'!AS29*100</f>
        <v>2.3825230303205758</v>
      </c>
      <c r="H9" s="243">
        <f t="shared" si="1"/>
        <v>27.3</v>
      </c>
      <c r="I9" s="103"/>
      <c r="J9" s="77"/>
    </row>
    <row r="10" spans="1:10" ht="18.75" customHeight="1" x14ac:dyDescent="0.3">
      <c r="A10" s="86" t="s">
        <v>158</v>
      </c>
      <c r="B10" s="104">
        <f>'Tabell 6'!AR18+'Tabell 6'!AR22</f>
        <v>65160.327764410002</v>
      </c>
      <c r="C10" s="104">
        <f>'Tabell 6'!AS18+'Tabell 6'!AS22</f>
        <v>70616.837927639994</v>
      </c>
      <c r="D10" s="242">
        <f t="shared" si="0"/>
        <v>8.4</v>
      </c>
      <c r="E10" s="242"/>
      <c r="F10" s="242">
        <f>('Tabell 6'!AR18+'Tabell 6'!AR22)/'Tabell 6'!AR29*100</f>
        <v>52.731983775484913</v>
      </c>
      <c r="G10" s="242">
        <f>('Tabell 6'!AS18+'Tabell 6'!AS22)/'Tabell 6'!AS29*100</f>
        <v>55.244566365336645</v>
      </c>
      <c r="H10" s="243">
        <f t="shared" si="1"/>
        <v>4.8</v>
      </c>
      <c r="I10" s="103"/>
      <c r="J10" s="74"/>
    </row>
    <row r="11" spans="1:10" ht="18.75" customHeight="1" x14ac:dyDescent="0.3">
      <c r="A11" s="86" t="s">
        <v>159</v>
      </c>
      <c r="B11" s="104">
        <f>'Tabell 6'!AR14</f>
        <v>872.93385275000003</v>
      </c>
      <c r="C11" s="104">
        <f>'Tabell 6'!AS14</f>
        <v>992.76164475000007</v>
      </c>
      <c r="D11" s="242">
        <f t="shared" si="0"/>
        <v>13.7</v>
      </c>
      <c r="E11" s="242"/>
      <c r="F11" s="242">
        <f>'Tabell 6'!AR14/'Tabell 6'!AR29*100</f>
        <v>0.70643496341383594</v>
      </c>
      <c r="G11" s="242">
        <f>'Tabell 6'!AS14/'Tabell 6'!AS29*100</f>
        <v>0.77665169069947115</v>
      </c>
      <c r="H11" s="243">
        <f t="shared" si="1"/>
        <v>9.9</v>
      </c>
      <c r="I11" s="103"/>
      <c r="J11" s="74"/>
    </row>
    <row r="12" spans="1:10" ht="18.75" customHeight="1" x14ac:dyDescent="0.3">
      <c r="A12" s="107" t="s">
        <v>160</v>
      </c>
      <c r="B12" s="104">
        <f>'Tabell 6'!AR15</f>
        <v>21091.233103580002</v>
      </c>
      <c r="C12" s="104">
        <f>'Tabell 6'!AS15</f>
        <v>21431.91005472</v>
      </c>
      <c r="D12" s="244">
        <f t="shared" si="0"/>
        <v>1.6</v>
      </c>
      <c r="E12" s="244"/>
      <c r="F12" s="242">
        <f>'Tabell 6'!AR15/'Tabell 6'!AR29*100</f>
        <v>17.068400359250731</v>
      </c>
      <c r="G12" s="242">
        <f>'Tabell 6'!AS15/'Tabell 6'!AS29*100</f>
        <v>16.766490997049853</v>
      </c>
      <c r="H12" s="243">
        <f t="shared" si="1"/>
        <v>-1.8</v>
      </c>
      <c r="I12" s="103"/>
      <c r="J12" s="74"/>
    </row>
    <row r="13" spans="1:10" ht="18.75" customHeight="1" x14ac:dyDescent="0.3">
      <c r="A13" s="86" t="s">
        <v>161</v>
      </c>
      <c r="B13" s="104">
        <f>'Tabell 6'!AR19+'Tabell 6'!AR23</f>
        <v>16675.512389259999</v>
      </c>
      <c r="C13" s="104">
        <f>'Tabell 6'!AS19+'Tabell 6'!AS23</f>
        <v>19045.107797410001</v>
      </c>
      <c r="D13" s="242">
        <f t="shared" si="0"/>
        <v>14.2</v>
      </c>
      <c r="E13" s="242"/>
      <c r="F13" s="242">
        <f>('Tabell 6'!AR19+'Tabell 6'!AR23)/'Tabell 6'!AR29*100</f>
        <v>13.494911381318122</v>
      </c>
      <c r="G13" s="242">
        <f>('Tabell 6'!AS19+'Tabell 6'!AS23)/'Tabell 6'!AS29*100</f>
        <v>14.899261316785633</v>
      </c>
      <c r="H13" s="243">
        <f t="shared" si="1"/>
        <v>10.4</v>
      </c>
      <c r="I13" s="103"/>
      <c r="J13" s="74"/>
    </row>
    <row r="14" spans="1:10" ht="18.75" customHeight="1" x14ac:dyDescent="0.3">
      <c r="A14" s="86" t="s">
        <v>162</v>
      </c>
      <c r="B14" s="174">
        <f>'Tabell 6'!AR17-'Tabell 6'!AR18+'Tabell 6'!AR24+'Tabell 6'!AR25+'Tabell 6'!AR26+'Tabell 6'!AR28</f>
        <v>17456.669165570001</v>
      </c>
      <c r="C14" s="174">
        <f>'Tabell 6'!AS17-'Tabell 6'!AS18+'Tabell 6'!AS24+'Tabell 6'!AS25+'Tabell 6'!AS26+'Tabell 6'!AS28</f>
        <v>12115.754720790002</v>
      </c>
      <c r="D14" s="242">
        <f t="shared" si="0"/>
        <v>-30.6</v>
      </c>
      <c r="E14" s="242"/>
      <c r="F14" s="242">
        <f>('Tabell 6'!AR17-'Tabell 6'!AR18+'Tabell 6'!AR24+'Tabell 6'!AR25+'Tabell 6'!AR26+'Tabell 6'!AR28)/'Tabell 6'!AR29*100</f>
        <v>14.127074353294269</v>
      </c>
      <c r="G14" s="242">
        <f>('Tabell 6'!AS17-'Tabell 6'!AS18+'Tabell 6'!AS24+'Tabell 6'!AS25+'Tabell 6'!AS26+'Tabell 6'!AS28)/'Tabell 6'!AS29*100</f>
        <v>9.4783288997544179</v>
      </c>
      <c r="H14" s="243">
        <f t="shared" si="1"/>
        <v>-32.9</v>
      </c>
      <c r="I14" s="103"/>
      <c r="J14" s="74"/>
    </row>
    <row r="15" spans="1:10" ht="18.75" customHeight="1" x14ac:dyDescent="0.3">
      <c r="A15" s="190"/>
      <c r="B15" s="102"/>
      <c r="C15" s="174"/>
      <c r="D15" s="243"/>
      <c r="E15" s="243"/>
      <c r="F15" s="243"/>
      <c r="G15" s="242"/>
      <c r="H15" s="243"/>
      <c r="I15" s="103"/>
      <c r="J15" s="74"/>
    </row>
    <row r="16" spans="1:10" s="134" customFormat="1" ht="18.75" customHeight="1" x14ac:dyDescent="0.3">
      <c r="A16" s="100" t="s">
        <v>163</v>
      </c>
      <c r="B16" s="108">
        <f>SUM(B17:B22)</f>
        <v>983415.78249237011</v>
      </c>
      <c r="C16" s="108">
        <f>SUM(C17:C22)</f>
        <v>1022218.7364519499</v>
      </c>
      <c r="D16" s="240">
        <f t="shared" si="0"/>
        <v>3.9</v>
      </c>
      <c r="E16" s="240"/>
      <c r="F16" s="240">
        <f>SUM(F17:F22)</f>
        <v>100.00000000000003</v>
      </c>
      <c r="G16" s="240">
        <f>SUM(G17:G22)</f>
        <v>100</v>
      </c>
      <c r="H16" s="241">
        <f t="shared" si="1"/>
        <v>0</v>
      </c>
      <c r="I16" s="109"/>
      <c r="J16" s="75"/>
    </row>
    <row r="17" spans="1:10" ht="18.75" customHeight="1" x14ac:dyDescent="0.3">
      <c r="A17" s="86" t="s">
        <v>157</v>
      </c>
      <c r="B17" s="102">
        <f>'Tabell 6'!AR40</f>
        <v>131064.4888716</v>
      </c>
      <c r="C17" s="102">
        <f>'Tabell 6'!AS40</f>
        <v>159796.70191624001</v>
      </c>
      <c r="D17" s="242">
        <f t="shared" si="0"/>
        <v>21.9</v>
      </c>
      <c r="E17" s="242"/>
      <c r="F17" s="242">
        <f>'Tabell 6'!AR40/('Tabell 6'!AR45+'Tabell 6'!AR46)*100</f>
        <v>13.327474625171263</v>
      </c>
      <c r="G17" s="242">
        <f>'Tabell 6'!AS40/('Tabell 6'!AS45+'Tabell 6'!AS46)*100</f>
        <v>15.632339363185931</v>
      </c>
      <c r="H17" s="243">
        <f t="shared" si="1"/>
        <v>17.3</v>
      </c>
      <c r="I17" s="103"/>
      <c r="J17" s="74"/>
    </row>
    <row r="18" spans="1:10" ht="18.75" customHeight="1" x14ac:dyDescent="0.3">
      <c r="A18" s="86" t="s">
        <v>158</v>
      </c>
      <c r="B18" s="102">
        <f>'Tabell 6'!AR37+'Tabell 6'!AR41</f>
        <v>403374.23603728006</v>
      </c>
      <c r="C18" s="102">
        <f>'Tabell 6'!AS37+'Tabell 6'!AS41</f>
        <v>374015.55009146989</v>
      </c>
      <c r="D18" s="242">
        <f t="shared" si="0"/>
        <v>-7.3</v>
      </c>
      <c r="E18" s="242"/>
      <c r="F18" s="242">
        <f>('Tabell 6'!AR37+'Tabell 6'!AR41)/('Tabell 6'!AR45+'Tabell 6'!AR46)*100</f>
        <v>41.017669557322748</v>
      </c>
      <c r="G18" s="242">
        <f>('Tabell 6'!AS37+'Tabell 6'!AS41)/('Tabell 6'!AS45+'Tabell 6'!AS46)*100</f>
        <v>36.588602493205308</v>
      </c>
      <c r="H18" s="243">
        <f t="shared" si="1"/>
        <v>-10.8</v>
      </c>
      <c r="I18" s="103"/>
      <c r="J18" s="74"/>
    </row>
    <row r="19" spans="1:10" ht="18.75" customHeight="1" x14ac:dyDescent="0.3">
      <c r="A19" s="86" t="s">
        <v>159</v>
      </c>
      <c r="B19" s="102">
        <f>'Tabell 6'!AR33</f>
        <v>16.342001969999998</v>
      </c>
      <c r="C19" s="102">
        <f>'Tabell 6'!AS33</f>
        <v>42.597001970000001</v>
      </c>
      <c r="D19" s="242">
        <f t="shared" si="0"/>
        <v>160.69999999999999</v>
      </c>
      <c r="E19" s="242"/>
      <c r="F19" s="242">
        <f>'Tabell 6'!AR33/('Tabell 6'!AR45+'Tabell 6'!AR46)*100</f>
        <v>1.6617591725630856E-3</v>
      </c>
      <c r="G19" s="242">
        <f>'Tabell 6'!AS33/('Tabell 6'!AS45+'Tabell 6'!AS46)*100</f>
        <v>4.1671122286264517E-3</v>
      </c>
      <c r="H19" s="243">
        <f t="shared" si="1"/>
        <v>150.80000000000001</v>
      </c>
      <c r="I19" s="103"/>
      <c r="J19" s="74"/>
    </row>
    <row r="20" spans="1:10" ht="18.75" customHeight="1" x14ac:dyDescent="0.3">
      <c r="A20" s="107" t="s">
        <v>160</v>
      </c>
      <c r="B20" s="104">
        <f>'Tabell 6'!AR34</f>
        <v>121604.70036147001</v>
      </c>
      <c r="C20" s="104">
        <f>'Tabell 6'!AS34</f>
        <v>120418.96009058002</v>
      </c>
      <c r="D20" s="244">
        <f t="shared" si="0"/>
        <v>-1</v>
      </c>
      <c r="E20" s="244"/>
      <c r="F20" s="242">
        <f>'Tabell 6'!AR34/('Tabell 6'!AR45+'Tabell 6'!AR46)*100</f>
        <v>12.36554288901841</v>
      </c>
      <c r="G20" s="242">
        <f>'Tabell 6'!AS34/('Tabell 6'!AS45+'Tabell 6'!AS46)*100</f>
        <v>11.780155831279894</v>
      </c>
      <c r="H20" s="243">
        <f t="shared" si="1"/>
        <v>-4.7</v>
      </c>
      <c r="I20" s="103"/>
      <c r="J20" s="74"/>
    </row>
    <row r="21" spans="1:10" ht="18.75" customHeight="1" x14ac:dyDescent="0.3">
      <c r="A21" s="86" t="s">
        <v>161</v>
      </c>
      <c r="B21" s="102">
        <f>'Tabell 6'!AR38+'Tabell 6'!AR42</f>
        <v>303321.85101589008</v>
      </c>
      <c r="C21" s="102">
        <f>'Tabell 6'!AS38+'Tabell 6'!AS42</f>
        <v>356583.00356938987</v>
      </c>
      <c r="D21" s="242">
        <f t="shared" si="0"/>
        <v>17.600000000000001</v>
      </c>
      <c r="E21" s="242"/>
      <c r="F21" s="242">
        <f>('Tabell 6'!AR38+'Tabell 6'!AR42)/('Tabell 6'!AR45+'Tabell 6'!AR46)*100</f>
        <v>30.843703794050459</v>
      </c>
      <c r="G21" s="242">
        <f>('Tabell 6'!AS38+'Tabell 6'!AS42)/('Tabell 6'!AS45+'Tabell 6'!AS46)*100</f>
        <v>34.883238865985248</v>
      </c>
      <c r="H21" s="243">
        <f t="shared" si="1"/>
        <v>13.1</v>
      </c>
      <c r="I21" s="103"/>
      <c r="J21" s="74"/>
    </row>
    <row r="22" spans="1:10" ht="18.75" customHeight="1" x14ac:dyDescent="0.3">
      <c r="A22" s="190" t="s">
        <v>162</v>
      </c>
      <c r="B22" s="104">
        <f>'Tabell 6'!AR36-'Tabell 6'!AR37+'Tabell 6'!AR43+'Tabell 6'!AR44+'Tabell 6'!AR46</f>
        <v>24034.164204159984</v>
      </c>
      <c r="C22" s="102">
        <f>'Tabell 6'!AS36-'Tabell 6'!AS37+'Tabell 6'!AS43+'Tabell 6'!AS44+'Tabell 6'!AS46</f>
        <v>11361.923782299988</v>
      </c>
      <c r="D22" s="242">
        <f t="shared" si="0"/>
        <v>-52.7</v>
      </c>
      <c r="E22" s="242"/>
      <c r="F22" s="243">
        <f>('Tabell 6'!AR36-'Tabell 6'!AR37+'Tabell 6'!AR43+'Tabell 6'!AR44+'Tabell 6'!AR46)/('Tabell 6'!AR45+'Tabell 6'!AR46)*100</f>
        <v>2.4439473752645879</v>
      </c>
      <c r="G22" s="243">
        <f>('Tabell 6'!AS36-'Tabell 6'!AS37+'Tabell 6'!AS43+'Tabell 6'!AS44+'Tabell 6'!AS46)/('Tabell 6'!AS45+'Tabell 6'!AS46)*100</f>
        <v>1.1114963341149895</v>
      </c>
      <c r="H22" s="243">
        <f t="shared" si="1"/>
        <v>-54.5</v>
      </c>
      <c r="I22" s="103"/>
      <c r="J22" s="74"/>
    </row>
    <row r="23" spans="1:10" ht="18.75" customHeight="1" x14ac:dyDescent="0.3">
      <c r="A23" s="86"/>
      <c r="B23" s="174"/>
      <c r="C23" s="174"/>
      <c r="D23" s="243"/>
      <c r="E23" s="242"/>
      <c r="F23" s="242"/>
      <c r="G23" s="243"/>
      <c r="H23" s="243"/>
      <c r="I23" s="181"/>
      <c r="J23" s="74"/>
    </row>
    <row r="24" spans="1:10" ht="18.75" customHeight="1" x14ac:dyDescent="0.3">
      <c r="A24" s="136" t="s">
        <v>164</v>
      </c>
      <c r="B24" s="108">
        <f>SUM(B25:B30)</f>
        <v>197625.69709024002</v>
      </c>
      <c r="C24" s="108">
        <f>SUM(C25:C30)</f>
        <v>247068.22984671002</v>
      </c>
      <c r="D24" s="240">
        <f t="shared" si="0"/>
        <v>25</v>
      </c>
      <c r="E24" s="240"/>
      <c r="F24" s="241">
        <f>SUM(F25:F30)</f>
        <v>100</v>
      </c>
      <c r="G24" s="241">
        <f>SUM(G25:G30)</f>
        <v>100.00000000000003</v>
      </c>
      <c r="H24" s="243">
        <f t="shared" si="1"/>
        <v>0</v>
      </c>
      <c r="I24" s="181"/>
      <c r="J24" s="74"/>
    </row>
    <row r="25" spans="1:10" ht="18.75" customHeight="1" x14ac:dyDescent="0.3">
      <c r="A25" s="190" t="s">
        <v>157</v>
      </c>
      <c r="B25" s="102">
        <f>'Tabell 6'!AR55</f>
        <v>131809.99092531</v>
      </c>
      <c r="C25" s="102">
        <f>'Tabell 6'!AS55</f>
        <v>170242.62139265001</v>
      </c>
      <c r="D25" s="242">
        <f t="shared" si="0"/>
        <v>29.2</v>
      </c>
      <c r="E25" s="242"/>
      <c r="F25" s="242">
        <f>'Tabell 6'!AR55/('Tabell 6'!AR60+'Tabell 6'!AR61)*100</f>
        <v>66.696787343967131</v>
      </c>
      <c r="G25" s="242">
        <f>'Tabell 6'!AS55/('Tabell 6'!AS60+'Tabell 6'!AS61)*100</f>
        <v>68.905104269486472</v>
      </c>
      <c r="H25" s="243">
        <f t="shared" si="1"/>
        <v>3.3</v>
      </c>
      <c r="I25" s="181"/>
      <c r="J25" s="74"/>
    </row>
    <row r="26" spans="1:10" ht="18.75" customHeight="1" x14ac:dyDescent="0.3">
      <c r="A26" s="190" t="s">
        <v>158</v>
      </c>
      <c r="B26" s="102">
        <f>'Tabell 6'!AR52+'Tabell 6'!AR56</f>
        <v>58372.331613989998</v>
      </c>
      <c r="C26" s="102">
        <f>'Tabell 6'!AS52+'Tabell 6'!AS56</f>
        <v>68764.433731920013</v>
      </c>
      <c r="D26" s="242">
        <f t="shared" si="0"/>
        <v>17.8</v>
      </c>
      <c r="E26" s="242"/>
      <c r="F26" s="242">
        <f>('Tabell 6'!AR52+'Tabell 6'!AR56)/('Tabell 6'!AR60+'Tabell 6'!AR61)*100</f>
        <v>29.536812506389786</v>
      </c>
      <c r="G26" s="242">
        <f>('Tabell 6'!AS52+'Tabell 6'!AS56)/('Tabell 6'!AS60+'Tabell 6'!AS61)*100</f>
        <v>27.832163517982032</v>
      </c>
      <c r="H26" s="243">
        <f t="shared" si="1"/>
        <v>-5.8</v>
      </c>
      <c r="I26" s="181"/>
      <c r="J26" s="74"/>
    </row>
    <row r="27" spans="1:10" ht="18.75" customHeight="1" x14ac:dyDescent="0.3">
      <c r="A27" s="190" t="s">
        <v>159</v>
      </c>
      <c r="B27" s="102">
        <f>'Tabell 6'!AR48</f>
        <v>0</v>
      </c>
      <c r="C27" s="102">
        <f>'Tabell 6'!AS48</f>
        <v>0</v>
      </c>
      <c r="D27" s="242" t="str">
        <f t="shared" si="0"/>
        <v xml:space="preserve">    ---- </v>
      </c>
      <c r="E27" s="242"/>
      <c r="F27" s="242">
        <f>'Tabell 6'!AR48/('Tabell 6'!AR60+'Tabell 6'!AR61)*100</f>
        <v>0</v>
      </c>
      <c r="G27" s="242">
        <f>'Tabell 6'!AS48/('Tabell 6'!AS60+'Tabell 6'!AS61)*100</f>
        <v>0</v>
      </c>
      <c r="H27" s="243" t="str">
        <f t="shared" si="1"/>
        <v xml:space="preserve">    ---- </v>
      </c>
      <c r="I27" s="181"/>
      <c r="J27" s="74"/>
    </row>
    <row r="28" spans="1:10" ht="18.75" customHeight="1" x14ac:dyDescent="0.3">
      <c r="A28" s="107" t="s">
        <v>160</v>
      </c>
      <c r="B28" s="104">
        <f>'Tabell 6'!AR49</f>
        <v>2968.90801702</v>
      </c>
      <c r="C28" s="104">
        <f>'Tabell 6'!AS49</f>
        <v>3338.4773758799997</v>
      </c>
      <c r="D28" s="244">
        <f t="shared" si="0"/>
        <v>12.4</v>
      </c>
      <c r="E28" s="244"/>
      <c r="F28" s="242">
        <f>'Tabell 6'!AR49/('Tabell 6'!AR60+'Tabell 6'!AR61)*100</f>
        <v>1.5022884476730447</v>
      </c>
      <c r="G28" s="242">
        <f>'Tabell 6'!AS49/('Tabell 6'!AS60+'Tabell 6'!AS61)*100</f>
        <v>1.3512370157633424</v>
      </c>
      <c r="H28" s="243">
        <f t="shared" si="1"/>
        <v>-10.1</v>
      </c>
      <c r="I28" s="181"/>
      <c r="J28" s="74"/>
    </row>
    <row r="29" spans="1:10" ht="18.75" customHeight="1" x14ac:dyDescent="0.3">
      <c r="A29" s="190" t="s">
        <v>161</v>
      </c>
      <c r="B29" s="102">
        <f>'Tabell 6'!AR53+'Tabell 6'!AR57</f>
        <v>2295.2530177199997</v>
      </c>
      <c r="C29" s="102">
        <f>'Tabell 6'!AS53+'Tabell 6'!AS57</f>
        <v>3529.9403468700002</v>
      </c>
      <c r="D29" s="242">
        <f t="shared" si="0"/>
        <v>53.8</v>
      </c>
      <c r="E29" s="242"/>
      <c r="F29" s="242">
        <f>('Tabell 6'!AR53+'Tabell 6'!AR57)/('Tabell 6'!AR60+'Tabell 6'!AR61)*100</f>
        <v>1.1614142550864424</v>
      </c>
      <c r="G29" s="242">
        <f>('Tabell 6'!AS53+'Tabell 6'!AS57)/('Tabell 6'!AS60+'Tabell 6'!AS61)*100</f>
        <v>1.4287309821501948</v>
      </c>
      <c r="H29" s="243">
        <f t="shared" si="1"/>
        <v>23</v>
      </c>
      <c r="I29" s="181"/>
      <c r="J29" s="74"/>
    </row>
    <row r="30" spans="1:10" ht="18.75" customHeight="1" x14ac:dyDescent="0.3">
      <c r="A30" s="86" t="s">
        <v>162</v>
      </c>
      <c r="B30" s="102">
        <f>'Tabell 6'!AR51-'Tabell 6'!AR52+'Tabell 6'!AR58+'Tabell 6'!AR59+'Tabell 6'!AR61</f>
        <v>2179.2135162</v>
      </c>
      <c r="C30" s="102">
        <f>'Tabell 6'!AS51-'Tabell 6'!AS52+'Tabell 6'!AS58+'Tabell 6'!AS59+'Tabell 6'!AS61</f>
        <v>1192.7569993900004</v>
      </c>
      <c r="D30" s="243">
        <f t="shared" si="0"/>
        <v>-45.3</v>
      </c>
      <c r="E30" s="243"/>
      <c r="F30" s="243">
        <f>('Tabell 6'!AR51-'Tabell 6'!AR52+'Tabell 6'!AR58+'Tabell 6'!AR59+'Tabell 6'!AR61)/('Tabell 6'!AR60+'Tabell 6'!AR61)*100</f>
        <v>1.1026974468836033</v>
      </c>
      <c r="G30" s="243">
        <f>('Tabell 6'!AS51-'Tabell 6'!AS52+'Tabell 6'!AS58+'Tabell 6'!AS59+'Tabell 6'!AS61)/('Tabell 6'!AS60+'Tabell 6'!AS61)*100</f>
        <v>0.48276421461797403</v>
      </c>
      <c r="H30" s="243">
        <f t="shared" si="1"/>
        <v>-56.2</v>
      </c>
      <c r="I30" s="181"/>
      <c r="J30" s="74"/>
    </row>
    <row r="31" spans="1:10" ht="18.75" customHeight="1" x14ac:dyDescent="0.3">
      <c r="A31" s="190"/>
      <c r="B31" s="174"/>
      <c r="C31" s="174"/>
      <c r="D31" s="242"/>
      <c r="E31" s="242"/>
      <c r="F31" s="242"/>
      <c r="G31" s="243"/>
      <c r="H31" s="243"/>
      <c r="I31" s="181"/>
      <c r="J31" s="74"/>
    </row>
    <row r="32" spans="1:10" ht="18.75" customHeight="1" x14ac:dyDescent="0.3">
      <c r="A32" s="136" t="s">
        <v>2</v>
      </c>
      <c r="B32" s="108">
        <f>SUM(B33:B38)</f>
        <v>1304610.3709822602</v>
      </c>
      <c r="C32" s="108">
        <f>SUM(C33:C38)</f>
        <v>1396534.8188189699</v>
      </c>
      <c r="D32" s="240">
        <f t="shared" si="0"/>
        <v>7</v>
      </c>
      <c r="E32" s="240"/>
      <c r="F32" s="240">
        <f>SUM(F33:F38)</f>
        <v>100</v>
      </c>
      <c r="G32" s="240">
        <f>SUM(G33:G38)</f>
        <v>100</v>
      </c>
      <c r="H32" s="241">
        <f t="shared" si="1"/>
        <v>0</v>
      </c>
      <c r="I32" s="181"/>
      <c r="J32" s="74"/>
    </row>
    <row r="33" spans="1:10" ht="18.75" customHeight="1" x14ac:dyDescent="0.3">
      <c r="A33" s="190" t="s">
        <v>157</v>
      </c>
      <c r="B33" s="102">
        <f>B9+B17+B25</f>
        <v>265186.69492099003</v>
      </c>
      <c r="C33" s="102">
        <f t="shared" ref="B33:C38" si="2">C9+C17+C25</f>
        <v>333084.80368389003</v>
      </c>
      <c r="D33" s="242">
        <f t="shared" si="0"/>
        <v>25.6</v>
      </c>
      <c r="E33" s="242"/>
      <c r="F33" s="242">
        <f>B33/B32*100</f>
        <v>20.326888457994325</v>
      </c>
      <c r="G33" s="242">
        <f>C33/C32*100</f>
        <v>23.850805522025954</v>
      </c>
      <c r="H33" s="243">
        <f t="shared" si="1"/>
        <v>17.3</v>
      </c>
      <c r="I33" s="181"/>
      <c r="J33" s="74"/>
    </row>
    <row r="34" spans="1:10" ht="18.75" customHeight="1" x14ac:dyDescent="0.3">
      <c r="A34" s="190" t="s">
        <v>158</v>
      </c>
      <c r="B34" s="102">
        <f t="shared" si="2"/>
        <v>526906.89541568002</v>
      </c>
      <c r="C34" s="102">
        <f t="shared" si="2"/>
        <v>513396.82175102993</v>
      </c>
      <c r="D34" s="242">
        <f t="shared" si="0"/>
        <v>-2.6</v>
      </c>
      <c r="E34" s="242"/>
      <c r="F34" s="242">
        <f>B34/B32*100</f>
        <v>40.388065826808059</v>
      </c>
      <c r="G34" s="242">
        <f>C34/C32*100</f>
        <v>36.762192738252132</v>
      </c>
      <c r="H34" s="243">
        <f t="shared" si="1"/>
        <v>-9</v>
      </c>
      <c r="I34" s="181"/>
      <c r="J34" s="74"/>
    </row>
    <row r="35" spans="1:10" ht="18.75" customHeight="1" x14ac:dyDescent="0.3">
      <c r="A35" s="190" t="s">
        <v>159</v>
      </c>
      <c r="B35" s="102">
        <f t="shared" si="2"/>
        <v>889.27585471999998</v>
      </c>
      <c r="C35" s="102">
        <f t="shared" si="2"/>
        <v>1035.35864672</v>
      </c>
      <c r="D35" s="242">
        <f t="shared" si="0"/>
        <v>16.399999999999999</v>
      </c>
      <c r="E35" s="242"/>
      <c r="F35" s="242">
        <f>B35/B32*100</f>
        <v>6.81640951581928E-2</v>
      </c>
      <c r="G35" s="242">
        <f>C35/C32*100</f>
        <v>7.4137689427291792E-2</v>
      </c>
      <c r="H35" s="243">
        <f t="shared" si="1"/>
        <v>8.8000000000000007</v>
      </c>
      <c r="I35" s="181"/>
      <c r="J35" s="74"/>
    </row>
    <row r="36" spans="1:10" ht="18.75" customHeight="1" x14ac:dyDescent="0.3">
      <c r="A36" s="107" t="s">
        <v>160</v>
      </c>
      <c r="B36" s="104">
        <f t="shared" si="2"/>
        <v>145664.84148207001</v>
      </c>
      <c r="C36" s="104">
        <f t="shared" si="2"/>
        <v>145189.34752118003</v>
      </c>
      <c r="D36" s="244">
        <f t="shared" si="0"/>
        <v>-0.3</v>
      </c>
      <c r="E36" s="244"/>
      <c r="F36" s="242">
        <f>B36/B32*100</f>
        <v>11.165390427825345</v>
      </c>
      <c r="G36" s="242">
        <f>C36/C32*100</f>
        <v>10.39640011582129</v>
      </c>
      <c r="H36" s="243">
        <f t="shared" si="1"/>
        <v>-6.9</v>
      </c>
      <c r="I36" s="181"/>
      <c r="J36" s="74"/>
    </row>
    <row r="37" spans="1:10" ht="18.75" customHeight="1" x14ac:dyDescent="0.3">
      <c r="A37" s="190" t="s">
        <v>161</v>
      </c>
      <c r="B37" s="102">
        <f t="shared" si="2"/>
        <v>322292.61642287008</v>
      </c>
      <c r="C37" s="102">
        <f t="shared" si="2"/>
        <v>379158.05171366985</v>
      </c>
      <c r="D37" s="242">
        <f t="shared" si="0"/>
        <v>17.600000000000001</v>
      </c>
      <c r="E37" s="242"/>
      <c r="F37" s="242">
        <f>B37/B32*100</f>
        <v>24.704128036343239</v>
      </c>
      <c r="G37" s="242">
        <f>C37/C32*100</f>
        <v>27.149917539064194</v>
      </c>
      <c r="H37" s="243">
        <f t="shared" si="1"/>
        <v>9.9</v>
      </c>
      <c r="I37" s="181"/>
      <c r="J37" s="74"/>
    </row>
    <row r="38" spans="1:10" ht="18.75" customHeight="1" x14ac:dyDescent="0.3">
      <c r="A38" s="245" t="s">
        <v>162</v>
      </c>
      <c r="B38" s="246">
        <f t="shared" si="2"/>
        <v>43670.04688592998</v>
      </c>
      <c r="C38" s="246">
        <f t="shared" si="2"/>
        <v>24670.435502479992</v>
      </c>
      <c r="D38" s="247">
        <f t="shared" si="0"/>
        <v>-43.5</v>
      </c>
      <c r="E38" s="242"/>
      <c r="F38" s="247">
        <f>B38/B32*100</f>
        <v>3.3473631558708341</v>
      </c>
      <c r="G38" s="247">
        <f>C38/C32*100</f>
        <v>1.7665463954091341</v>
      </c>
      <c r="H38" s="248">
        <f t="shared" si="1"/>
        <v>-47.2</v>
      </c>
      <c r="I38" s="181"/>
      <c r="J38" s="74"/>
    </row>
    <row r="39" spans="1:10" ht="18.75" customHeight="1" x14ac:dyDescent="0.3">
      <c r="A39" s="111"/>
      <c r="B39" s="111"/>
      <c r="C39" s="111"/>
      <c r="D39" s="111"/>
      <c r="E39" s="111"/>
      <c r="F39" s="181"/>
      <c r="G39" s="181"/>
      <c r="H39" s="181"/>
      <c r="I39" s="181"/>
      <c r="J39" s="74"/>
    </row>
    <row r="40" spans="1:10" ht="18.75" customHeight="1" x14ac:dyDescent="0.3">
      <c r="A40" s="111" t="s">
        <v>165</v>
      </c>
      <c r="B40" s="111"/>
      <c r="C40" s="111"/>
      <c r="D40" s="111"/>
      <c r="E40" s="111"/>
      <c r="F40" s="181"/>
      <c r="G40" s="181"/>
      <c r="H40" s="181"/>
      <c r="I40" s="181"/>
      <c r="J40" s="74"/>
    </row>
    <row r="41" spans="1:10" ht="18.75" x14ac:dyDescent="0.3">
      <c r="A41" s="111" t="s">
        <v>113</v>
      </c>
      <c r="B41" s="111"/>
      <c r="C41" s="111"/>
      <c r="D41" s="111"/>
      <c r="E41" s="111"/>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O301"/>
  <sheetViews>
    <sheetView showGridLines="0" showZeros="0" zoomScale="90" zoomScaleNormal="90" zoomScaleSheetLayoutView="80" workbookViewId="0">
      <pane xSplit="1" ySplit="1" topLeftCell="B2" activePane="bottomRight" state="frozen"/>
      <selection activeCell="H38" sqref="H38"/>
      <selection pane="topRight" activeCell="H38" sqref="H38"/>
      <selection pane="bottomLeft" activeCell="H38" sqref="H38"/>
      <selection pane="bottomRight" activeCell="A5" sqref="A5"/>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34">
        <v>1</v>
      </c>
      <c r="B1" s="4"/>
      <c r="C1" s="4"/>
      <c r="D1" s="4"/>
      <c r="E1" s="4"/>
      <c r="F1" s="4"/>
      <c r="G1" s="4"/>
      <c r="H1" s="4"/>
      <c r="I1" s="4"/>
      <c r="J1" s="4"/>
    </row>
    <row r="2" spans="1:10" ht="15.75" customHeight="1" x14ac:dyDescent="0.25">
      <c r="A2" s="163" t="s">
        <v>29</v>
      </c>
      <c r="B2" s="682"/>
      <c r="C2" s="682"/>
      <c r="D2" s="682"/>
      <c r="E2" s="682"/>
      <c r="F2" s="682"/>
      <c r="G2" s="682"/>
      <c r="H2" s="682"/>
      <c r="I2" s="682"/>
      <c r="J2" s="682"/>
    </row>
    <row r="3" spans="1:10" ht="15.75" customHeight="1" x14ac:dyDescent="0.25">
      <c r="A3" s="161"/>
      <c r="B3" s="271"/>
      <c r="C3" s="271"/>
      <c r="D3" s="271"/>
      <c r="E3" s="271"/>
      <c r="F3" s="271"/>
      <c r="G3" s="271"/>
      <c r="H3" s="271"/>
      <c r="I3" s="271"/>
      <c r="J3" s="271"/>
    </row>
    <row r="4" spans="1:10" ht="15.75" customHeight="1" x14ac:dyDescent="0.2">
      <c r="A4" s="142"/>
      <c r="B4" s="679" t="s">
        <v>0</v>
      </c>
      <c r="C4" s="680"/>
      <c r="D4" s="680"/>
      <c r="E4" s="679" t="s">
        <v>1</v>
      </c>
      <c r="F4" s="680"/>
      <c r="G4" s="680"/>
      <c r="H4" s="679" t="s">
        <v>2</v>
      </c>
      <c r="I4" s="680"/>
      <c r="J4" s="681"/>
    </row>
    <row r="5" spans="1:10" ht="15.75" customHeight="1" x14ac:dyDescent="0.2">
      <c r="A5" s="156"/>
      <c r="B5" s="20" t="s">
        <v>365</v>
      </c>
      <c r="C5" s="20" t="s">
        <v>366</v>
      </c>
      <c r="D5" s="223" t="s">
        <v>3</v>
      </c>
      <c r="E5" s="20" t="s">
        <v>365</v>
      </c>
      <c r="F5" s="20" t="s">
        <v>366</v>
      </c>
      <c r="G5" s="223" t="s">
        <v>3</v>
      </c>
      <c r="H5" s="20" t="s">
        <v>365</v>
      </c>
      <c r="I5" s="20" t="s">
        <v>366</v>
      </c>
      <c r="J5" s="223" t="s">
        <v>3</v>
      </c>
    </row>
    <row r="6" spans="1:10" ht="15.75" customHeight="1" x14ac:dyDescent="0.2">
      <c r="A6" s="648"/>
      <c r="B6" s="15"/>
      <c r="C6" s="15"/>
      <c r="D6" s="17" t="s">
        <v>4</v>
      </c>
      <c r="E6" s="16"/>
      <c r="F6" s="16"/>
      <c r="G6" s="15" t="s">
        <v>4</v>
      </c>
      <c r="H6" s="16"/>
      <c r="I6" s="16"/>
      <c r="J6" s="15" t="s">
        <v>4</v>
      </c>
    </row>
    <row r="7" spans="1:10" ht="15.75" customHeight="1" x14ac:dyDescent="0.2">
      <c r="A7" s="14" t="s">
        <v>24</v>
      </c>
      <c r="B7" s="212">
        <f>'ACE European Group'!B7+'Danica Pensjonsforsikring'!B7+'DNB Livsforsikring'!B7+'Eika Forsikring AS'!B7+'Frende Livsforsikring'!B7+'Frende Skadeforsikring'!B7+'Gjensidige Forsikring'!B7+'Gjensidige Pensjon'!B7+'Handelsbanken Liv'!B7+'If Skadeforsikring NUF'!B7+KLP!B7+'KLP Bedriftspensjon AS'!B7+'KLP Skadeforsikring AS'!B7+'Landbruksforsikring AS'!B7+'NEMI Forsikring'!B7+'Nordea Liv '!B7+'Oslo Pensjonsforsikring'!B7+'SHB Liv'!B7+'Silver Pensjonsforsikring AS'!B7+'Sparebank 1'!B7+'Storebrand Livsforsikring'!B7+'Telenor Forsikring'!B7+'Tryg Forsikring'!B7</f>
        <v>1720955.1712400001</v>
      </c>
      <c r="C7" s="212">
        <f>'ACE European Group'!C7+'Danica Pensjonsforsikring'!C7+'DNB Livsforsikring'!C7+'Eika Forsikring AS'!C7+'Frende Livsforsikring'!C7+'Frende Skadeforsikring'!C7+'Gjensidige Forsikring'!C7+'Gjensidige Pensjon'!C7+'Handelsbanken Liv'!C7+'If Skadeforsikring NUF'!C7+KLP!C7+'KLP Bedriftspensjon AS'!C7+'KLP Skadeforsikring AS'!C7+'Landbruksforsikring AS'!C7+'NEMI Forsikring'!C7+'Nordea Liv '!C7+'Oslo Pensjonsforsikring'!C7+'SHB Liv'!C7+'Silver Pensjonsforsikring AS'!C7+'Sparebank 1'!C7+'Storebrand Livsforsikring'!C7+'Telenor Forsikring'!C7+'Tryg Forsikring'!C7</f>
        <v>1680634.3524500004</v>
      </c>
      <c r="D7" s="158">
        <f t="shared" ref="D7:D12" si="0">IF(B7=0, "    ---- ", IF(ABS(ROUND(100/B7*C7-100,1))&lt;999,ROUND(100/B7*C7-100,1),IF(ROUND(100/B7*C7-100,1)&gt;999,999,-999)))</f>
        <v>-2.2999999999999998</v>
      </c>
      <c r="E7" s="212">
        <f>'ACE European Group'!F7+'Danica Pensjonsforsikring'!F7+'DNB Livsforsikring'!F7+'Eika Forsikring AS'!F7+'Frende Livsforsikring'!F7+'Frende Skadeforsikring'!F7+'Gjensidige Forsikring'!F7+'Gjensidige Pensjon'!F7+'Handelsbanken Liv'!F7+'If Skadeforsikring NUF'!F7+KLP!F7+'KLP Bedriftspensjon AS'!F7+'KLP Skadeforsikring AS'!F7+'Landbruksforsikring AS'!F7+'NEMI Forsikring'!F7+'Nordea Liv '!F7+'Oslo Pensjonsforsikring'!F7+'SHB Liv'!F7+'Silver Pensjonsforsikring AS'!F7+'Sparebank 1'!F7+'Storebrand Livsforsikring'!F7+'Telenor Forsikring'!F7+'Tryg Forsikring'!F7</f>
        <v>2747658.4254699997</v>
      </c>
      <c r="F7" s="212">
        <f>'ACE European Group'!G7+'Danica Pensjonsforsikring'!G7+'DNB Livsforsikring'!G7+'Eika Forsikring AS'!G7+'Frende Livsforsikring'!G7+'Frende Skadeforsikring'!G7+'Gjensidige Forsikring'!G7+'Gjensidige Pensjon'!G7+'Handelsbanken Liv'!G7+'If Skadeforsikring NUF'!G7+KLP!G7+'KLP Bedriftspensjon AS'!G7+'KLP Skadeforsikring AS'!G7+'Landbruksforsikring AS'!G7+'NEMI Forsikring'!G7+'Nordea Liv '!G7+'Oslo Pensjonsforsikring'!G7+'SHB Liv'!G7+'Silver Pensjonsforsikring AS'!G7+'Sparebank 1'!G7+'Storebrand Livsforsikring'!G7+'Telenor Forsikring'!G7+'Tryg Forsikring'!G7</f>
        <v>2343344.4600900002</v>
      </c>
      <c r="G7" s="158">
        <f t="shared" ref="G7:G12" si="1">IF(E7=0, "    ---- ", IF(ABS(ROUND(100/E7*F7-100,1))&lt;999,ROUND(100/E7*F7-100,1),IF(ROUND(100/E7*F7-100,1)&gt;999,999,-999)))</f>
        <v>-14.7</v>
      </c>
      <c r="H7" s="254">
        <f t="shared" ref="H7:H12" si="2">B7+E7</f>
        <v>4468613.5967100002</v>
      </c>
      <c r="I7" s="255">
        <f t="shared" ref="I7:I12" si="3">C7+F7</f>
        <v>4023978.8125400003</v>
      </c>
      <c r="J7" s="169">
        <f t="shared" ref="J7:J12" si="4">IF(H7=0, "    ---- ", IF(ABS(ROUND(100/H7*I7-100,1))&lt;999,ROUND(100/H7*I7-100,1),IF(ROUND(100/H7*I7-100,1)&gt;999,999,-999)))</f>
        <v>-10</v>
      </c>
    </row>
    <row r="8" spans="1:10" ht="15.75" customHeight="1" x14ac:dyDescent="0.2">
      <c r="A8" s="21" t="s">
        <v>26</v>
      </c>
      <c r="B8" s="44">
        <f>'ACE European Group'!B8+'Danica Pensjonsforsikring'!B8+'DNB Livsforsikring'!B8+'Eika Forsikring AS'!B8+'Frende Livsforsikring'!B8+'Frende Skadeforsikring'!B8+'Gjensidige Forsikring'!B8+'Gjensidige Pensjon'!B8+'Handelsbanken Liv'!B8+'If Skadeforsikring NUF'!B8+KLP!B8+'KLP Bedriftspensjon AS'!B8+'KLP Skadeforsikring AS'!B8+'Landbruksforsikring AS'!B8+'NEMI Forsikring'!B8+'Nordea Liv '!B8+'Oslo Pensjonsforsikring'!B8+'SHB Liv'!B8+'Silver Pensjonsforsikring AS'!B8+'Sparebank 1'!B8+'Storebrand Livsforsikring'!B8+'Telenor Forsikring'!B8+'Tryg Forsikring'!B8</f>
        <v>923428.81337999995</v>
      </c>
      <c r="C8" s="44">
        <f>'ACE European Group'!C8+'Danica Pensjonsforsikring'!C8+'DNB Livsforsikring'!C8+'Eika Forsikring AS'!C8+'Frende Livsforsikring'!C8+'Frende Skadeforsikring'!C8+'Gjensidige Forsikring'!C8+'Gjensidige Pensjon'!C8+'Handelsbanken Liv'!C8+'If Skadeforsikring NUF'!C8+KLP!C8+'KLP Bedriftspensjon AS'!C8+'KLP Skadeforsikring AS'!C8+'Landbruksforsikring AS'!C8+'NEMI Forsikring'!C8+'Nordea Liv '!C8+'Oslo Pensjonsforsikring'!C8+'SHB Liv'!C8+'Silver Pensjonsforsikring AS'!C8+'Sparebank 1'!C8+'Storebrand Livsforsikring'!C8+'Telenor Forsikring'!C8+'Tryg Forsikring'!C8</f>
        <v>981757.61749780492</v>
      </c>
      <c r="D8" s="164">
        <f t="shared" si="0"/>
        <v>6.3</v>
      </c>
      <c r="E8" s="185">
        <f>'ACE European Group'!F8+'Danica Pensjonsforsikring'!F8+'DNB Livsforsikring'!F8+'Eika Forsikring AS'!F8+'Frende Livsforsikring'!F8+'Frende Skadeforsikring'!F8+'Gjensidige Forsikring'!F8+'Gjensidige Pensjon'!F8+'Handelsbanken Liv'!F8+'If Skadeforsikring NUF'!F8+KLP!F8+'KLP Bedriftspensjon AS'!F8+'KLP Skadeforsikring AS'!F8+'Landbruksforsikring AS'!F8+'NEMI Forsikring'!F8+'Nordea Liv '!F8+'Oslo Pensjonsforsikring'!F8+'SHB Liv'!F8+'Silver Pensjonsforsikring AS'!F8+'Sparebank 1'!F8+'Storebrand Livsforsikring'!F8+'Telenor Forsikring'!F8+'Tryg Forsikring'!F8</f>
        <v>0</v>
      </c>
      <c r="F8" s="185">
        <f>'ACE European Group'!G8+'Danica Pensjonsforsikring'!G8+'DNB Livsforsikring'!G8+'Eika Forsikring AS'!G8+'Frende Livsforsikring'!G8+'Frende Skadeforsikring'!G8+'Gjensidige Forsikring'!G8+'Gjensidige Pensjon'!G8+'Handelsbanken Liv'!G8+'If Skadeforsikring NUF'!G8+KLP!G8+'KLP Bedriftspensjon AS'!G8+'KLP Skadeforsikring AS'!G8+'Landbruksforsikring AS'!G8+'NEMI Forsikring'!G8+'Nordea Liv '!G8+'Oslo Pensjonsforsikring'!G8+'SHB Liv'!G8+'Silver Pensjonsforsikring AS'!G8+'Sparebank 1'!G8+'Storebrand Livsforsikring'!G8+'Telenor Forsikring'!G8+'Tryg Forsikring'!G8</f>
        <v>0</v>
      </c>
      <c r="G8" s="173"/>
      <c r="H8" s="186">
        <f t="shared" si="2"/>
        <v>923428.81337999995</v>
      </c>
      <c r="I8" s="187">
        <f t="shared" si="3"/>
        <v>981757.61749780492</v>
      </c>
      <c r="J8" s="169">
        <f t="shared" si="4"/>
        <v>6.3</v>
      </c>
    </row>
    <row r="9" spans="1:10" ht="15.75" customHeight="1" x14ac:dyDescent="0.2">
      <c r="A9" s="21" t="s">
        <v>25</v>
      </c>
      <c r="B9" s="44">
        <f>'ACE European Group'!B9+'Danica Pensjonsforsikring'!B9+'DNB Livsforsikring'!B9+'Eika Forsikring AS'!B9+'Frende Livsforsikring'!B9+'Frende Skadeforsikring'!B9+'Gjensidige Forsikring'!B9+'Gjensidige Pensjon'!B9+'Handelsbanken Liv'!B9+'If Skadeforsikring NUF'!B9+KLP!B9+'KLP Bedriftspensjon AS'!B9+'KLP Skadeforsikring AS'!B9+'Landbruksforsikring AS'!B9+'NEMI Forsikring'!B9+'Nordea Liv '!B9+'Oslo Pensjonsforsikring'!B9+'SHB Liv'!B9+'Silver Pensjonsforsikring AS'!B9+'Sparebank 1'!B9+'Storebrand Livsforsikring'!B9+'Telenor Forsikring'!B9+'Tryg Forsikring'!B9</f>
        <v>518414.62908000004</v>
      </c>
      <c r="C9" s="44">
        <f>'ACE European Group'!C9+'Danica Pensjonsforsikring'!C9+'DNB Livsforsikring'!C9+'Eika Forsikring AS'!C9+'Frende Livsforsikring'!C9+'Frende Skadeforsikring'!C9+'Gjensidige Forsikring'!C9+'Gjensidige Pensjon'!C9+'Handelsbanken Liv'!C9+'If Skadeforsikring NUF'!C9+KLP!C9+'KLP Bedriftspensjon AS'!C9+'KLP Skadeforsikring AS'!C9+'Landbruksforsikring AS'!C9+'NEMI Forsikring'!C9+'Nordea Liv '!C9+'Oslo Pensjonsforsikring'!C9+'SHB Liv'!C9+'Silver Pensjonsforsikring AS'!C9+'Sparebank 1'!C9+'Storebrand Livsforsikring'!C9+'Telenor Forsikring'!C9+'Tryg Forsikring'!C9</f>
        <v>516177.49792219239</v>
      </c>
      <c r="D9" s="173">
        <f t="shared" si="0"/>
        <v>-0.4</v>
      </c>
      <c r="E9" s="185">
        <f>'ACE European Group'!F9+'Danica Pensjonsforsikring'!F9+'DNB Livsforsikring'!F9+'Eika Forsikring AS'!F9+'Frende Livsforsikring'!F9+'Frende Skadeforsikring'!F9+'Gjensidige Forsikring'!F9+'Gjensidige Pensjon'!F9+'Handelsbanken Liv'!F9+'If Skadeforsikring NUF'!F9+KLP!F9+'KLP Bedriftspensjon AS'!F9+'KLP Skadeforsikring AS'!F9+'Landbruksforsikring AS'!F9+'NEMI Forsikring'!F9+'Nordea Liv '!F9+'Oslo Pensjonsforsikring'!F9+'SHB Liv'!F9+'Silver Pensjonsforsikring AS'!F9+'Sparebank 1'!F9+'Storebrand Livsforsikring'!F9+'Telenor Forsikring'!F9+'Tryg Forsikring'!F9</f>
        <v>0</v>
      </c>
      <c r="F9" s="185">
        <f>'ACE European Group'!G9+'Danica Pensjonsforsikring'!G9+'DNB Livsforsikring'!G9+'Eika Forsikring AS'!G9+'Frende Livsforsikring'!G9+'Frende Skadeforsikring'!G9+'Gjensidige Forsikring'!G9+'Gjensidige Pensjon'!G9+'Handelsbanken Liv'!G9+'If Skadeforsikring NUF'!G9+KLP!G9+'KLP Bedriftspensjon AS'!G9+'KLP Skadeforsikring AS'!G9+'Landbruksforsikring AS'!G9+'NEMI Forsikring'!G9+'Nordea Liv '!G9+'Oslo Pensjonsforsikring'!G9+'SHB Liv'!G9+'Silver Pensjonsforsikring AS'!G9+'Sparebank 1'!G9+'Storebrand Livsforsikring'!G9+'Telenor Forsikring'!G9+'Tryg Forsikring'!G9</f>
        <v>0</v>
      </c>
      <c r="G9" s="173"/>
      <c r="H9" s="186">
        <f t="shared" si="2"/>
        <v>518414.62908000004</v>
      </c>
      <c r="I9" s="187">
        <f t="shared" si="3"/>
        <v>516177.49792219239</v>
      </c>
      <c r="J9" s="169">
        <f t="shared" si="4"/>
        <v>-0.4</v>
      </c>
    </row>
    <row r="10" spans="1:10" ht="15.75" customHeight="1" x14ac:dyDescent="0.2">
      <c r="A10" s="13" t="s">
        <v>370</v>
      </c>
      <c r="B10" s="212">
        <f>'ACE European Group'!B10+'Danica Pensjonsforsikring'!B10+'DNB Livsforsikring'!B10+'Eika Forsikring AS'!B10+'Frende Livsforsikring'!B10+'Frende Skadeforsikring'!B10+'Gjensidige Forsikring'!B10+'Gjensidige Pensjon'!B10+'Handelsbanken Liv'!B10+'If Skadeforsikring NUF'!B10+KLP!B10+'KLP Bedriftspensjon AS'!B10+'KLP Skadeforsikring AS'!B10+'Landbruksforsikring AS'!B10+'NEMI Forsikring'!B10+'Nordea Liv '!B10+'Oslo Pensjonsforsikring'!B10+'SHB Liv'!B10+'Silver Pensjonsforsikring AS'!B10+'Sparebank 1'!B10+'Storebrand Livsforsikring'!B10+'Telenor Forsikring'!B10+'Tryg Forsikring'!B10</f>
        <v>25069702.00375</v>
      </c>
      <c r="C10" s="212">
        <f>'ACE European Group'!C10+'Danica Pensjonsforsikring'!C10+'DNB Livsforsikring'!C10+'Eika Forsikring AS'!C10+'Frende Livsforsikring'!C10+'Frende Skadeforsikring'!C10+'Gjensidige Forsikring'!C10+'Gjensidige Pensjon'!C10+'Handelsbanken Liv'!C10+'If Skadeforsikring NUF'!C10+KLP!C10+'KLP Bedriftspensjon AS'!C10+'KLP Skadeforsikring AS'!C10+'Landbruksforsikring AS'!C10+'NEMI Forsikring'!C10+'Nordea Liv '!C10+'Oslo Pensjonsforsikring'!C10+'SHB Liv'!C10+'Silver Pensjonsforsikring AS'!C10+'Sparebank 1'!C10+'Storebrand Livsforsikring'!C10+'Telenor Forsikring'!C10+'Tryg Forsikring'!C10</f>
        <v>23708112.299210005</v>
      </c>
      <c r="D10" s="158">
        <f t="shared" si="0"/>
        <v>-5.4</v>
      </c>
      <c r="E10" s="212">
        <f>'ACE European Group'!F10+'Danica Pensjonsforsikring'!F10+'DNB Livsforsikring'!F10+'Eika Forsikring AS'!F10+'Frende Livsforsikring'!F10+'Frende Skadeforsikring'!F10+'Gjensidige Forsikring'!F10+'Gjensidige Pensjon'!F10+'Handelsbanken Liv'!F10+'If Skadeforsikring NUF'!F10+KLP!F10+'KLP Bedriftspensjon AS'!F10+'KLP Skadeforsikring AS'!F10+'Landbruksforsikring AS'!F10+'NEMI Forsikring'!F10+'Nordea Liv '!F10+'Oslo Pensjonsforsikring'!F10+'SHB Liv'!F10+'Silver Pensjonsforsikring AS'!F10+'Sparebank 1'!F10+'Storebrand Livsforsikring'!F10+'Telenor Forsikring'!F10+'Tryg Forsikring'!F10</f>
        <v>27180145.182050001</v>
      </c>
      <c r="F10" s="212">
        <f>'ACE European Group'!G10+'Danica Pensjonsforsikring'!G10+'DNB Livsforsikring'!G10+'Eika Forsikring AS'!G10+'Frende Livsforsikring'!G10+'Frende Skadeforsikring'!G10+'Gjensidige Forsikring'!G10+'Gjensidige Pensjon'!G10+'Handelsbanken Liv'!G10+'If Skadeforsikring NUF'!G10+KLP!G10+'KLP Bedriftspensjon AS'!G10+'KLP Skadeforsikring AS'!G10+'Landbruksforsikring AS'!G10+'NEMI Forsikring'!G10+'Nordea Liv '!G10+'Oslo Pensjonsforsikring'!G10+'SHB Liv'!G10+'Silver Pensjonsforsikring AS'!G10+'Sparebank 1'!G10+'Storebrand Livsforsikring'!G10+'Telenor Forsikring'!G10+'Tryg Forsikring'!G10</f>
        <v>35638419.389400005</v>
      </c>
      <c r="G10" s="173">
        <f t="shared" si="1"/>
        <v>31.1</v>
      </c>
      <c r="H10" s="254">
        <f t="shared" si="2"/>
        <v>52249847.185800001</v>
      </c>
      <c r="I10" s="255">
        <f t="shared" si="3"/>
        <v>59346531.68861001</v>
      </c>
      <c r="J10" s="169">
        <f t="shared" si="4"/>
        <v>13.6</v>
      </c>
    </row>
    <row r="11" spans="1:10" s="43" customFormat="1" ht="15.75" customHeight="1" x14ac:dyDescent="0.2">
      <c r="A11" s="13" t="s">
        <v>371</v>
      </c>
      <c r="B11" s="212">
        <f>'ACE European Group'!B11+'Danica Pensjonsforsikring'!B11+'DNB Livsforsikring'!B11+'Eika Forsikring AS'!B11+'Frende Livsforsikring'!B11+'Frende Skadeforsikring'!B11+'Gjensidige Forsikring'!B11+'Gjensidige Pensjon'!B11+'Handelsbanken Liv'!B11+'If Skadeforsikring NUF'!B11+KLP!B11+'KLP Bedriftspensjon AS'!B11+'KLP Skadeforsikring AS'!B11+'Landbruksforsikring AS'!B11+'NEMI Forsikring'!B11+'Nordea Liv '!B11+'Oslo Pensjonsforsikring'!B11+'SHB Liv'!B11+'Silver Pensjonsforsikring AS'!B11+'Sparebank 1'!B11+'Storebrand Livsforsikring'!B11+'Telenor Forsikring'!B11+'Tryg Forsikring'!B11</f>
        <v>7146</v>
      </c>
      <c r="C11" s="212">
        <f>'ACE European Group'!C11+'Danica Pensjonsforsikring'!C11+'DNB Livsforsikring'!C11+'Eika Forsikring AS'!C11+'Frende Livsforsikring'!C11+'Frende Skadeforsikring'!C11+'Gjensidige Forsikring'!C11+'Gjensidige Pensjon'!C11+'Handelsbanken Liv'!C11+'If Skadeforsikring NUF'!C11+KLP!C11+'KLP Bedriftspensjon AS'!C11+'KLP Skadeforsikring AS'!C11+'Landbruksforsikring AS'!C11+'NEMI Forsikring'!C11+'Nordea Liv '!C11+'Oslo Pensjonsforsikring'!C11+'SHB Liv'!C11+'Silver Pensjonsforsikring AS'!C11+'Sparebank 1'!C11+'Storebrand Livsforsikring'!C11+'Telenor Forsikring'!C11+'Tryg Forsikring'!C11</f>
        <v>5601</v>
      </c>
      <c r="D11" s="169">
        <f t="shared" si="0"/>
        <v>-21.6</v>
      </c>
      <c r="E11" s="212">
        <f>'ACE European Group'!F11+'Danica Pensjonsforsikring'!F11+'DNB Livsforsikring'!F11+'Eika Forsikring AS'!F11+'Frende Livsforsikring'!F11+'Frende Skadeforsikring'!F11+'Gjensidige Forsikring'!F11+'Gjensidige Pensjon'!F11+'Handelsbanken Liv'!F11+'If Skadeforsikring NUF'!F11+KLP!F11+'KLP Bedriftspensjon AS'!F11+'KLP Skadeforsikring AS'!F11+'Landbruksforsikring AS'!F11+'NEMI Forsikring'!F11+'Nordea Liv '!F11+'Oslo Pensjonsforsikring'!F11+'SHB Liv'!F11+'Silver Pensjonsforsikring AS'!F11+'Sparebank 1'!F11+'Storebrand Livsforsikring'!F11+'Telenor Forsikring'!F11+'Tryg Forsikring'!F11</f>
        <v>120910.77832</v>
      </c>
      <c r="F11" s="212">
        <f>'ACE European Group'!G11+'Danica Pensjonsforsikring'!G11+'DNB Livsforsikring'!G11+'Eika Forsikring AS'!G11+'Frende Livsforsikring'!G11+'Frende Skadeforsikring'!G11+'Gjensidige Forsikring'!G11+'Gjensidige Pensjon'!G11+'Handelsbanken Liv'!G11+'If Skadeforsikring NUF'!G11+KLP!G11+'KLP Bedriftspensjon AS'!G11+'KLP Skadeforsikring AS'!G11+'Landbruksforsikring AS'!G11+'NEMI Forsikring'!G11+'Nordea Liv '!G11+'Oslo Pensjonsforsikring'!G11+'SHB Liv'!G11+'Silver Pensjonsforsikring AS'!G11+'Sparebank 1'!G11+'Storebrand Livsforsikring'!G11+'Telenor Forsikring'!G11+'Tryg Forsikring'!G11</f>
        <v>116100.12971000001</v>
      </c>
      <c r="G11" s="169">
        <f t="shared" si="1"/>
        <v>-4</v>
      </c>
      <c r="H11" s="254">
        <f t="shared" si="2"/>
        <v>128056.77832</v>
      </c>
      <c r="I11" s="255">
        <f t="shared" si="3"/>
        <v>121701.12971000001</v>
      </c>
      <c r="J11" s="169">
        <f t="shared" si="4"/>
        <v>-5</v>
      </c>
    </row>
    <row r="12" spans="1:10" s="43" customFormat="1" ht="15.75" customHeight="1" x14ac:dyDescent="0.2">
      <c r="A12" s="41" t="s">
        <v>372</v>
      </c>
      <c r="B12" s="253">
        <f>'ACE European Group'!B12+'Danica Pensjonsforsikring'!B12+'DNB Livsforsikring'!B12+'Eika Forsikring AS'!B12+'Frende Livsforsikring'!B12+'Frende Skadeforsikring'!B12+'Gjensidige Forsikring'!B12+'Gjensidige Pensjon'!B12+'Handelsbanken Liv'!B12+'If Skadeforsikring NUF'!B12+KLP!B12+'KLP Bedriftspensjon AS'!B12+'KLP Skadeforsikring AS'!B12+'Landbruksforsikring AS'!B12+'NEMI Forsikring'!B12+'Nordea Liv '!B12+'Oslo Pensjonsforsikring'!B12+'SHB Liv'!B12+'Silver Pensjonsforsikring AS'!B12+'Sparebank 1'!B12+'Storebrand Livsforsikring'!B12+'Telenor Forsikring'!B12+'Tryg Forsikring'!B12</f>
        <v>20</v>
      </c>
      <c r="C12" s="253">
        <f>'ACE European Group'!C12+'Danica Pensjonsforsikring'!C12+'DNB Livsforsikring'!C12+'Eika Forsikring AS'!C12+'Frende Livsforsikring'!C12+'Frende Skadeforsikring'!C12+'Gjensidige Forsikring'!C12+'Gjensidige Pensjon'!C12+'Handelsbanken Liv'!C12+'If Skadeforsikring NUF'!C12+KLP!C12+'KLP Bedriftspensjon AS'!C12+'KLP Skadeforsikring AS'!C12+'Landbruksforsikring AS'!C12+'NEMI Forsikring'!C12+'Nordea Liv '!C12+'Oslo Pensjonsforsikring'!C12+'SHB Liv'!C12+'Silver Pensjonsforsikring AS'!C12+'Sparebank 1'!C12+'Storebrand Livsforsikring'!C12+'Telenor Forsikring'!C12+'Tryg Forsikring'!C12</f>
        <v>743</v>
      </c>
      <c r="D12" s="168">
        <f t="shared" si="0"/>
        <v>999</v>
      </c>
      <c r="E12" s="253">
        <f>'ACE European Group'!F12+'Danica Pensjonsforsikring'!F12+'DNB Livsforsikring'!F12+'Eika Forsikring AS'!F12+'Frende Livsforsikring'!F12+'Frende Skadeforsikring'!F12+'Gjensidige Forsikring'!F12+'Gjensidige Pensjon'!F12+'Handelsbanken Liv'!F12+'If Skadeforsikring NUF'!F12+KLP!F12+'KLP Bedriftspensjon AS'!F12+'KLP Skadeforsikring AS'!F12+'Landbruksforsikring AS'!F12+'NEMI Forsikring'!F12+'Nordea Liv '!F12+'Oslo Pensjonsforsikring'!F12+'SHB Liv'!F12+'Silver Pensjonsforsikring AS'!F12+'Sparebank 1'!F12+'Storebrand Livsforsikring'!F12+'Telenor Forsikring'!F12+'Tryg Forsikring'!F12</f>
        <v>40718.239219999996</v>
      </c>
      <c r="F12" s="253">
        <f>'ACE European Group'!G12+'Danica Pensjonsforsikring'!G12+'DNB Livsforsikring'!G12+'Eika Forsikring AS'!G12+'Frende Livsforsikring'!G12+'Frende Skadeforsikring'!G12+'Gjensidige Forsikring'!G12+'Gjensidige Pensjon'!G12+'Handelsbanken Liv'!G12+'If Skadeforsikring NUF'!G12+KLP!G12+'KLP Bedriftspensjon AS'!G12+'KLP Skadeforsikring AS'!G12+'Landbruksforsikring AS'!G12+'NEMI Forsikring'!G12+'Nordea Liv '!G12+'Oslo Pensjonsforsikring'!G12+'SHB Liv'!G12+'Silver Pensjonsforsikring AS'!G12+'Sparebank 1'!G12+'Storebrand Livsforsikring'!G12+'Telenor Forsikring'!G12+'Tryg Forsikring'!G12</f>
        <v>48844.213790000002</v>
      </c>
      <c r="G12" s="167">
        <f t="shared" si="1"/>
        <v>20</v>
      </c>
      <c r="H12" s="256">
        <f t="shared" si="2"/>
        <v>40738.239219999996</v>
      </c>
      <c r="I12" s="257">
        <f t="shared" si="3"/>
        <v>49587.213790000002</v>
      </c>
      <c r="J12" s="167">
        <f t="shared" si="4"/>
        <v>21.7</v>
      </c>
    </row>
    <row r="13" spans="1:10" s="43" customFormat="1" ht="15.75" customHeight="1" x14ac:dyDescent="0.2">
      <c r="A13" s="166"/>
      <c r="B13" s="35"/>
      <c r="C13" s="5"/>
      <c r="D13" s="32"/>
      <c r="E13" s="35"/>
      <c r="F13" s="5"/>
      <c r="G13" s="32"/>
      <c r="H13" s="48"/>
      <c r="I13" s="48"/>
      <c r="J13" s="32"/>
    </row>
    <row r="14" spans="1:10" ht="15.75" customHeight="1" x14ac:dyDescent="0.2">
      <c r="A14" s="151" t="s">
        <v>273</v>
      </c>
    </row>
    <row r="15" spans="1:10" ht="15.75" customHeight="1" x14ac:dyDescent="0.2">
      <c r="A15" s="147"/>
      <c r="E15" s="7"/>
      <c r="F15" s="7"/>
      <c r="G15" s="7"/>
      <c r="H15" s="7"/>
      <c r="I15" s="7"/>
      <c r="J15" s="7"/>
    </row>
    <row r="16" spans="1:10" s="3" customFormat="1" ht="15.75" customHeight="1" x14ac:dyDescent="0.25">
      <c r="A16" s="162"/>
      <c r="C16" s="30"/>
      <c r="D16" s="30"/>
      <c r="E16" s="30"/>
      <c r="F16" s="30"/>
      <c r="G16" s="30"/>
      <c r="H16" s="30"/>
      <c r="I16" s="30"/>
      <c r="J16" s="30"/>
    </row>
    <row r="17" spans="1:11" ht="15.75" customHeight="1" x14ac:dyDescent="0.25">
      <c r="A17" s="145" t="s">
        <v>270</v>
      </c>
      <c r="B17" s="28"/>
      <c r="C17" s="28"/>
      <c r="D17" s="29"/>
      <c r="E17" s="28"/>
      <c r="F17" s="28"/>
      <c r="G17" s="28"/>
      <c r="H17" s="28"/>
      <c r="I17" s="28"/>
      <c r="J17" s="28"/>
    </row>
    <row r="18" spans="1:11" ht="15.75" customHeight="1" x14ac:dyDescent="0.25">
      <c r="A18" s="147"/>
      <c r="B18" s="682"/>
      <c r="C18" s="682"/>
      <c r="D18" s="682"/>
      <c r="E18" s="682"/>
      <c r="F18" s="682"/>
      <c r="G18" s="682"/>
      <c r="H18" s="682"/>
      <c r="I18" s="682"/>
      <c r="J18" s="682"/>
    </row>
    <row r="19" spans="1:11" ht="15.75" customHeight="1" x14ac:dyDescent="0.2">
      <c r="A19" s="142"/>
      <c r="B19" s="679" t="s">
        <v>0</v>
      </c>
      <c r="C19" s="680"/>
      <c r="D19" s="680"/>
      <c r="E19" s="679" t="s">
        <v>1</v>
      </c>
      <c r="F19" s="680"/>
      <c r="G19" s="681"/>
      <c r="H19" s="680" t="s">
        <v>2</v>
      </c>
      <c r="I19" s="680"/>
      <c r="J19" s="681"/>
    </row>
    <row r="20" spans="1:11" ht="15.75" customHeight="1" x14ac:dyDescent="0.2">
      <c r="A20" s="139" t="s">
        <v>5</v>
      </c>
      <c r="B20" s="20" t="s">
        <v>365</v>
      </c>
      <c r="C20" s="20" t="s">
        <v>366</v>
      </c>
      <c r="D20" s="223" t="s">
        <v>3</v>
      </c>
      <c r="E20" s="20" t="s">
        <v>365</v>
      </c>
      <c r="F20" s="20" t="s">
        <v>366</v>
      </c>
      <c r="G20" s="223" t="s">
        <v>3</v>
      </c>
      <c r="H20" s="20" t="s">
        <v>365</v>
      </c>
      <c r="I20" s="20" t="s">
        <v>366</v>
      </c>
      <c r="J20" s="223" t="s">
        <v>3</v>
      </c>
    </row>
    <row r="21" spans="1:11" ht="15.75" customHeight="1" x14ac:dyDescent="0.2">
      <c r="A21" s="649"/>
      <c r="B21" s="15"/>
      <c r="C21" s="15"/>
      <c r="D21" s="17" t="s">
        <v>4</v>
      </c>
      <c r="E21" s="16"/>
      <c r="F21" s="16"/>
      <c r="G21" s="15" t="s">
        <v>4</v>
      </c>
      <c r="H21" s="16"/>
      <c r="I21" s="16"/>
      <c r="J21" s="15" t="s">
        <v>4</v>
      </c>
    </row>
    <row r="22" spans="1:11" ht="15.75" customHeight="1" x14ac:dyDescent="0.2">
      <c r="A22" s="14" t="s">
        <v>24</v>
      </c>
      <c r="B22" s="212">
        <f>'ACE European Group'!B22+'Danica Pensjonsforsikring'!B22+'DNB Livsforsikring'!B22+'Eika Forsikring AS'!B22+'Frende Livsforsikring'!B22+'Frende Skadeforsikring'!B22+'Gjensidige Forsikring'!B22+'Gjensidige Pensjon'!B22+'Handelsbanken Liv'!B22+'If Skadeforsikring NUF'!B22+KLP!B22+'KLP Bedriftspensjon AS'!B22+'KLP Skadeforsikring AS'!B22+'Landbruksforsikring AS'!B22+'NEMI Forsikring'!B22+'Nordea Liv '!B22+'Oslo Pensjonsforsikring'!B22+'SHB Liv'!B22+'Silver Pensjonsforsikring AS'!B22+'Sparebank 1'!B22+'Storebrand Livsforsikring'!B22+'Telenor Forsikring'!B22+'Tryg Forsikring'!B22</f>
        <v>331202.43625000003</v>
      </c>
      <c r="C22" s="212">
        <f>'ACE European Group'!C22+'Danica Pensjonsforsikring'!C22+'DNB Livsforsikring'!C22+'Eika Forsikring AS'!C22+'Frende Livsforsikring'!C22+'Frende Skadeforsikring'!C22+'Gjensidige Forsikring'!C22+'Gjensidige Pensjon'!C22+'Handelsbanken Liv'!C22+'If Skadeforsikring NUF'!C22+KLP!C22+'KLP Bedriftspensjon AS'!C22+'KLP Skadeforsikring AS'!C22+'Landbruksforsikring AS'!C22+'NEMI Forsikring'!C22+'Nordea Liv '!C22+'Oslo Pensjonsforsikring'!C22+'SHB Liv'!C22+'Silver Pensjonsforsikring AS'!C22+'Sparebank 1'!C22+'Storebrand Livsforsikring'!C22+'Telenor Forsikring'!C22+'Tryg Forsikring'!C22</f>
        <v>488063.22395000001</v>
      </c>
      <c r="D22" s="158">
        <f t="shared" ref="D22:D35" si="5">IF(B22=0, "    ---- ", IF(ABS(ROUND(100/B22*C22-100,1))&lt;999,ROUND(100/B22*C22-100,1),IF(ROUND(100/B22*C22-100,1)&gt;999,999,-999)))</f>
        <v>47.4</v>
      </c>
      <c r="E22" s="212">
        <f>'ACE European Group'!F22+'Danica Pensjonsforsikring'!F22+'DNB Livsforsikring'!F22+'Eika Forsikring AS'!F22+'Frende Livsforsikring'!F22+'Frende Skadeforsikring'!F22+'Gjensidige Forsikring'!F22+'Gjensidige Pensjon'!F22+'Handelsbanken Liv'!F22+'If Skadeforsikring NUF'!F22+KLP!F22+'KLP Bedriftspensjon AS'!F22+'KLP Skadeforsikring AS'!F22+'Landbruksforsikring AS'!F22+'NEMI Forsikring'!F22+'Nordea Liv '!F22+'Oslo Pensjonsforsikring'!F22+'SHB Liv'!F22+'Silver Pensjonsforsikring AS'!F22+'Sparebank 1'!F22+'Storebrand Livsforsikring'!F22+'Telenor Forsikring'!F22+'Tryg Forsikring'!F22</f>
        <v>112375.97333000001</v>
      </c>
      <c r="F22" s="282">
        <f>'ACE European Group'!G22+'Danica Pensjonsforsikring'!G22+'DNB Livsforsikring'!G22+'Eika Forsikring AS'!G22+'Frende Livsforsikring'!G22+'Frende Skadeforsikring'!G22+'Gjensidige Forsikring'!G22+'Gjensidige Pensjon'!G22+'Handelsbanken Liv'!G22+'If Skadeforsikring NUF'!G22+KLP!G22+'KLP Bedriftspensjon AS'!G22+'KLP Skadeforsikring AS'!G22+'Landbruksforsikring AS'!G22+'NEMI Forsikring'!G22+'Nordea Liv '!G22+'Oslo Pensjonsforsikring'!G22+'SHB Liv'!G22+'Silver Pensjonsforsikring AS'!G22+'Sparebank 1'!G22+'Storebrand Livsforsikring'!G22+'Telenor Forsikring'!G22+'Tryg Forsikring'!G22</f>
        <v>95650.709930000026</v>
      </c>
      <c r="G22" s="333">
        <f t="shared" ref="G22:G33" si="6">IF(E22=0, "    ---- ", IF(ABS(ROUND(100/E22*F22-100,1))&lt;999,ROUND(100/E22*F22-100,1),IF(ROUND(100/E22*F22-100,1)&gt;999,999,-999)))</f>
        <v>-14.9</v>
      </c>
      <c r="H22" s="282">
        <f>SUM(B22,E22)</f>
        <v>443578.40958000004</v>
      </c>
      <c r="I22" s="212">
        <f t="shared" ref="I22:I37" si="7">SUM(C22,F22)</f>
        <v>583713.93388000003</v>
      </c>
      <c r="J22" s="169">
        <f t="shared" ref="J22:J35" si="8">IF(H22=0, "    ---- ", IF(ABS(ROUND(100/H22*I22-100,1))&lt;999,ROUND(100/H22*I22-100,1),IF(ROUND(100/H22*I22-100,1)&gt;999,999,-999)))</f>
        <v>31.6</v>
      </c>
    </row>
    <row r="23" spans="1:11" ht="15.75" customHeight="1" x14ac:dyDescent="0.2">
      <c r="A23" s="628" t="s">
        <v>373</v>
      </c>
      <c r="B23" s="185" t="str">
        <f>IF($A$1=4,'ACE European Group'!B23+'Danica Pensjonsforsikring'!B23+'DNB Livsforsikring'!B23+'Eika Forsikring AS'!B23+'Frende Livsforsikring'!B23+'Frende Skadeforsikring'!B23+'Gjensidige Forsikring'!B23+'Gjensidige Pensjon'!B23+'Handelsbanken Liv'!B23+'If Skadeforsikring NUF'!B23+KLP!B23+'KLP Bedriftspensjon AS'!B23+'KLP Skadeforsikring AS'!B23+'Landbruksforsikring AS'!B23+'NEMI Forsikring'!B23+'Nordea Liv '!B23+'Oslo Pensjonsforsikring'!B23+'SHB Liv'!B23+'Silver Pensjonsforsikring AS'!B23+'Sparebank 1'!B23+'Storebrand Livsforsikring'!B23+'Telenor Forsikring'!B23+'Tryg Forsikring'!B23,"")</f>
        <v/>
      </c>
      <c r="C23" s="185" t="str">
        <f>IF($A$1=4,'ACE European Group'!C23+'Danica Pensjonsforsikring'!C23+'DNB Livsforsikring'!C23+'Eika Forsikring AS'!C23+'Frende Livsforsikring'!C23+'Frende Skadeforsikring'!C23+'Gjensidige Forsikring'!C23+'Gjensidige Pensjon'!C23+'Handelsbanken Liv'!C23+'If Skadeforsikring NUF'!C23+KLP!C23+'KLP Bedriftspensjon AS'!C23+'KLP Skadeforsikring AS'!C23+'Landbruksforsikring AS'!C23+'NEMI Forsikring'!C23+'Nordea Liv '!C23+'Oslo Pensjonsforsikring'!C23+'SHB Liv'!C23+'Silver Pensjonsforsikring AS'!C23+'Sparebank 1'!C23+'Storebrand Livsforsikring'!C23+'Telenor Forsikring'!C23+'Tryg Forsikring'!C23,"")</f>
        <v/>
      </c>
      <c r="D23" s="173" t="str">
        <f>IF($A$1=4,IF(B23=0, "    ---- ", IF(ABS(ROUND(100/B23*C23-100,1))&lt;999,ROUND(100/B23*C23-100,1),IF(ROUND(100/B23*C23-100,1)&gt;999,999,-999))),"")</f>
        <v/>
      </c>
      <c r="E23" s="185" t="str">
        <f>IF($A$1=4,'ACE European Group'!F23+'Danica Pensjonsforsikring'!F23+'DNB Livsforsikring'!F23+'Eika Forsikring AS'!F23+'Frende Livsforsikring'!F23+'Frende Skadeforsikring'!F23+'Gjensidige Forsikring'!F23+'Gjensidige Pensjon'!F23+'Handelsbanken Liv'!F23+'If Skadeforsikring NUF'!F23+KLP!F23+'KLP Bedriftspensjon AS'!F23+'KLP Skadeforsikring AS'!F23+'Landbruksforsikring AS'!F23+'NEMI Forsikring'!F23+'Nordea Liv '!F23+'Oslo Pensjonsforsikring'!F23+'SHB Liv'!F23+'Silver Pensjonsforsikring AS'!F23+'Sparebank 1'!F23+'Storebrand Livsforsikring'!F23+'Telenor Forsikring'!F23+'Tryg Forsikring'!F23,"")</f>
        <v/>
      </c>
      <c r="F23" s="185" t="str">
        <f>IF($A$1=4,'ACE European Group'!G23+'Danica Pensjonsforsikring'!G23+'DNB Livsforsikring'!G23+'Eika Forsikring AS'!G23+'Frende Livsforsikring'!G23+'Frende Skadeforsikring'!G23+'Gjensidige Forsikring'!G23+'Gjensidige Pensjon'!G23+'Handelsbanken Liv'!G23+'If Skadeforsikring NUF'!G23+KLP!G23+'KLP Bedriftspensjon AS'!G23+'KLP Skadeforsikring AS'!G23+'Landbruksforsikring AS'!G23+'NEMI Forsikring'!G23+'Nordea Liv '!G23+'Oslo Pensjonsforsikring'!G23+'SHB Liv'!G23+'Silver Pensjonsforsikring AS'!G23+'Sparebank 1'!G23+'Storebrand Livsforsikring'!G23+'Telenor Forsikring'!G23+'Tryg Forsikring'!G23,"")</f>
        <v/>
      </c>
      <c r="G23" s="164" t="str">
        <f>IF($A$1=4,IF(E23=0, "    ---- ", IF(ABS(ROUND(100/E23*F23-100,1))&lt;999,ROUND(100/E23*F23-100,1),IF(ROUND(100/E23*F23-100,1)&gt;999,999,-999))),"")</f>
        <v/>
      </c>
      <c r="H23" s="211">
        <f t="shared" ref="H23:H37" si="9">SUM(B23,E23)</f>
        <v>0</v>
      </c>
      <c r="I23" s="185">
        <f t="shared" si="7"/>
        <v>0</v>
      </c>
      <c r="J23" s="164"/>
    </row>
    <row r="24" spans="1:11" ht="15.75" customHeight="1" x14ac:dyDescent="0.2">
      <c r="A24" s="628" t="s">
        <v>374</v>
      </c>
      <c r="B24" s="185" t="str">
        <f>IF($A$1=4,'ACE European Group'!B24+'Danica Pensjonsforsikring'!B24+'DNB Livsforsikring'!B24+'Eika Forsikring AS'!B24+'Frende Livsforsikring'!B24+'Frende Skadeforsikring'!B24+'Gjensidige Forsikring'!B24+'Gjensidige Pensjon'!B24+'Handelsbanken Liv'!B24+'If Skadeforsikring NUF'!B24+KLP!B24+'KLP Bedriftspensjon AS'!B24+'KLP Skadeforsikring AS'!B24+'Landbruksforsikring AS'!B24+'NEMI Forsikring'!B24+'Nordea Liv '!B24+'Oslo Pensjonsforsikring'!B24+'SHB Liv'!B24+'Silver Pensjonsforsikring AS'!B24+'Sparebank 1'!B24+'Storebrand Livsforsikring'!B24+'Telenor Forsikring'!B24+'Tryg Forsikring'!B24,"")</f>
        <v/>
      </c>
      <c r="C24" s="185" t="str">
        <f>IF($A$1=4,'ACE European Group'!C24+'Danica Pensjonsforsikring'!C24+'DNB Livsforsikring'!C24+'Eika Forsikring AS'!C24+'Frende Livsforsikring'!C24+'Frende Skadeforsikring'!C24+'Gjensidige Forsikring'!C24+'Gjensidige Pensjon'!C24+'Handelsbanken Liv'!C24+'If Skadeforsikring NUF'!C24+KLP!C24+'KLP Bedriftspensjon AS'!C24+'KLP Skadeforsikring AS'!C24+'Landbruksforsikring AS'!C24+'NEMI Forsikring'!C24+'Nordea Liv '!C24+'Oslo Pensjonsforsikring'!C24+'SHB Liv'!C24+'Silver Pensjonsforsikring AS'!C24+'Sparebank 1'!C24+'Storebrand Livsforsikring'!C24+'Telenor Forsikring'!C24+'Tryg Forsikring'!C24,"")</f>
        <v/>
      </c>
      <c r="D24" s="173" t="str">
        <f t="shared" ref="D24:D26" si="10">IF($A$1=4,IF(B24=0, "    ---- ", IF(ABS(ROUND(100/B24*C24-100,1))&lt;999,ROUND(100/B24*C24-100,1),IF(ROUND(100/B24*C24-100,1)&gt;999,999,-999))),"")</f>
        <v/>
      </c>
      <c r="E24" s="185" t="str">
        <f>IF($A$1=4,'ACE European Group'!F24+'Danica Pensjonsforsikring'!F24+'DNB Livsforsikring'!F24+'Eika Forsikring AS'!F24+'Frende Livsforsikring'!F24+'Frende Skadeforsikring'!F24+'Gjensidige Forsikring'!F24+'Gjensidige Pensjon'!F24+'Handelsbanken Liv'!F24+'If Skadeforsikring NUF'!F24+KLP!F24+'KLP Bedriftspensjon AS'!F24+'KLP Skadeforsikring AS'!F24+'Landbruksforsikring AS'!F24+'NEMI Forsikring'!F24+'Nordea Liv '!F24+'Oslo Pensjonsforsikring'!F24+'SHB Liv'!F24+'Silver Pensjonsforsikring AS'!F24+'Sparebank 1'!F24+'Storebrand Livsforsikring'!F24+'Telenor Forsikring'!F24+'Tryg Forsikring'!F24,"")</f>
        <v/>
      </c>
      <c r="F24" s="185" t="str">
        <f>IF($A$1=4,'ACE European Group'!G24+'Danica Pensjonsforsikring'!G24+'DNB Livsforsikring'!G24+'Eika Forsikring AS'!G24+'Frende Livsforsikring'!G24+'Frende Skadeforsikring'!G24+'Gjensidige Forsikring'!G24+'Gjensidige Pensjon'!G24+'Handelsbanken Liv'!G24+'If Skadeforsikring NUF'!G24+KLP!G24+'KLP Bedriftspensjon AS'!G24+'KLP Skadeforsikring AS'!G24+'Landbruksforsikring AS'!G24+'NEMI Forsikring'!G24+'Nordea Liv '!G24+'Oslo Pensjonsforsikring'!G24+'SHB Liv'!G24+'Silver Pensjonsforsikring AS'!G24+'Sparebank 1'!G24+'Storebrand Livsforsikring'!G24+'Telenor Forsikring'!G24+'Tryg Forsikring'!G24,"")</f>
        <v/>
      </c>
      <c r="G24" s="164" t="str">
        <f t="shared" ref="G24:G26" si="11">IF($A$1=4,IF(E24=0, "    ---- ", IF(ABS(ROUND(100/E24*F24-100,1))&lt;999,ROUND(100/E24*F24-100,1),IF(ROUND(100/E24*F24-100,1)&gt;999,999,-999))),"")</f>
        <v/>
      </c>
      <c r="H24" s="211">
        <f t="shared" si="9"/>
        <v>0</v>
      </c>
      <c r="I24" s="185">
        <f t="shared" si="7"/>
        <v>0</v>
      </c>
      <c r="J24" s="158"/>
    </row>
    <row r="25" spans="1:11" ht="15.75" customHeight="1" x14ac:dyDescent="0.2">
      <c r="A25" s="628" t="s">
        <v>375</v>
      </c>
      <c r="B25" s="185" t="str">
        <f>IF($A$1=4,'ACE European Group'!B25+'Danica Pensjonsforsikring'!B25+'DNB Livsforsikring'!B25+'Eika Forsikring AS'!B25+'Frende Livsforsikring'!B25+'Frende Skadeforsikring'!B25+'Gjensidige Forsikring'!B25+'Gjensidige Pensjon'!B25+'Handelsbanken Liv'!B25+'If Skadeforsikring NUF'!B25+KLP!B25+'KLP Bedriftspensjon AS'!B25+'KLP Skadeforsikring AS'!B25+'Landbruksforsikring AS'!B25+'NEMI Forsikring'!B25+'Nordea Liv '!B25+'Oslo Pensjonsforsikring'!B25+'SHB Liv'!B25+'Silver Pensjonsforsikring AS'!B25+'Sparebank 1'!B25+'Storebrand Livsforsikring'!B25+'Telenor Forsikring'!B25+'Tryg Forsikring'!B25,"")</f>
        <v/>
      </c>
      <c r="C25" s="185" t="str">
        <f>IF($A$1=4,'ACE European Group'!C25+'Danica Pensjonsforsikring'!C25+'DNB Livsforsikring'!C25+'Eika Forsikring AS'!C25+'Frende Livsforsikring'!C25+'Frende Skadeforsikring'!C25+'Gjensidige Forsikring'!C25+'Gjensidige Pensjon'!C25+'Handelsbanken Liv'!C25+'If Skadeforsikring NUF'!C25+KLP!C25+'KLP Bedriftspensjon AS'!C25+'KLP Skadeforsikring AS'!C25+'Landbruksforsikring AS'!C25+'NEMI Forsikring'!C25+'Nordea Liv '!C25+'Oslo Pensjonsforsikring'!C25+'SHB Liv'!C25+'Silver Pensjonsforsikring AS'!C25+'Sparebank 1'!C25+'Storebrand Livsforsikring'!C25+'Telenor Forsikring'!C25+'Tryg Forsikring'!C25,"")</f>
        <v/>
      </c>
      <c r="D25" s="173" t="str">
        <f t="shared" si="10"/>
        <v/>
      </c>
      <c r="E25" s="185" t="str">
        <f>IF($A$1=4,'ACE European Group'!F25+'Danica Pensjonsforsikring'!F25+'DNB Livsforsikring'!F25+'Eika Forsikring AS'!F25+'Frende Livsforsikring'!F25+'Frende Skadeforsikring'!F25+'Gjensidige Forsikring'!F25+'Gjensidige Pensjon'!F25+'Handelsbanken Liv'!F25+'If Skadeforsikring NUF'!F25+KLP!F25+'KLP Bedriftspensjon AS'!F25+'KLP Skadeforsikring AS'!F25+'Landbruksforsikring AS'!F25+'NEMI Forsikring'!F25+'Nordea Liv '!F25+'Oslo Pensjonsforsikring'!F25+'SHB Liv'!F25+'Silver Pensjonsforsikring AS'!F25+'Sparebank 1'!F25+'Storebrand Livsforsikring'!F25+'Telenor Forsikring'!F25+'Tryg Forsikring'!F25,"")</f>
        <v/>
      </c>
      <c r="F25" s="185" t="str">
        <f>IF($A$1=4,'ACE European Group'!G25+'Danica Pensjonsforsikring'!G25+'DNB Livsforsikring'!G25+'Eika Forsikring AS'!G25+'Frende Livsforsikring'!G25+'Frende Skadeforsikring'!G25+'Gjensidige Forsikring'!G25+'Gjensidige Pensjon'!G25+'Handelsbanken Liv'!G25+'If Skadeforsikring NUF'!G25+KLP!G25+'KLP Bedriftspensjon AS'!G25+'KLP Skadeforsikring AS'!G25+'Landbruksforsikring AS'!G25+'NEMI Forsikring'!G25+'Nordea Liv '!G25+'Oslo Pensjonsforsikring'!G25+'SHB Liv'!G25+'Silver Pensjonsforsikring AS'!G25+'Sparebank 1'!G25+'Storebrand Livsforsikring'!G25+'Telenor Forsikring'!G25+'Tryg Forsikring'!G25,"")</f>
        <v/>
      </c>
      <c r="G25" s="164" t="str">
        <f t="shared" si="11"/>
        <v/>
      </c>
      <c r="H25" s="211">
        <f t="shared" si="9"/>
        <v>0</v>
      </c>
      <c r="I25" s="185">
        <f t="shared" si="7"/>
        <v>0</v>
      </c>
      <c r="J25" s="173"/>
    </row>
    <row r="26" spans="1:11" ht="15.75" customHeight="1" x14ac:dyDescent="0.2">
      <c r="A26" s="628" t="s">
        <v>11</v>
      </c>
      <c r="B26" s="185" t="str">
        <f>IF($A$1=4,'ACE European Group'!B26+'Danica Pensjonsforsikring'!B26+'DNB Livsforsikring'!B26+'Eika Forsikring AS'!B26+'Frende Livsforsikring'!B26+'Frende Skadeforsikring'!B26+'Gjensidige Forsikring'!B26+'Gjensidige Pensjon'!B26+'Handelsbanken Liv'!B26+'If Skadeforsikring NUF'!B26+KLP!B26+'KLP Bedriftspensjon AS'!B26+'KLP Skadeforsikring AS'!B26+'Landbruksforsikring AS'!B26+'NEMI Forsikring'!B26+'Nordea Liv '!B26+'Oslo Pensjonsforsikring'!B26+'SHB Liv'!B26+'Silver Pensjonsforsikring AS'!B26+'Sparebank 1'!B26+'Storebrand Livsforsikring'!B26+'Telenor Forsikring'!B26+'Tryg Forsikring'!B26,"")</f>
        <v/>
      </c>
      <c r="C26" s="185" t="str">
        <f>IF($A$1=4,'ACE European Group'!C26+'Danica Pensjonsforsikring'!C26+'DNB Livsforsikring'!C26+'Eika Forsikring AS'!C26+'Frende Livsforsikring'!C26+'Frende Skadeforsikring'!C26+'Gjensidige Forsikring'!C26+'Gjensidige Pensjon'!C26+'Handelsbanken Liv'!C26+'If Skadeforsikring NUF'!C26+KLP!C26+'KLP Bedriftspensjon AS'!C26+'KLP Skadeforsikring AS'!C26+'Landbruksforsikring AS'!C26+'NEMI Forsikring'!C26+'Nordea Liv '!C26+'Oslo Pensjonsforsikring'!C26+'SHB Liv'!C26+'Silver Pensjonsforsikring AS'!C26+'Sparebank 1'!C26+'Storebrand Livsforsikring'!C26+'Telenor Forsikring'!C26+'Tryg Forsikring'!C26,"")</f>
        <v/>
      </c>
      <c r="D26" s="173" t="str">
        <f t="shared" si="10"/>
        <v/>
      </c>
      <c r="E26" s="185" t="str">
        <f>IF($A$1=4,'ACE European Group'!F26+'Danica Pensjonsforsikring'!F26+'DNB Livsforsikring'!F26+'Eika Forsikring AS'!F26+'Frende Livsforsikring'!F26+'Frende Skadeforsikring'!F26+'Gjensidige Forsikring'!F26+'Gjensidige Pensjon'!F26+'Handelsbanken Liv'!F26+'If Skadeforsikring NUF'!F26+KLP!F26+'KLP Bedriftspensjon AS'!F26+'KLP Skadeforsikring AS'!F26+'Landbruksforsikring AS'!F26+'NEMI Forsikring'!F26+'Nordea Liv '!F26+'Oslo Pensjonsforsikring'!F26+'SHB Liv'!F26+'Silver Pensjonsforsikring AS'!F26+'Sparebank 1'!F26+'Storebrand Livsforsikring'!F26+'Telenor Forsikring'!F26+'Tryg Forsikring'!F26,"")</f>
        <v/>
      </c>
      <c r="F26" s="185" t="str">
        <f>IF($A$1=4,'ACE European Group'!G26+'Danica Pensjonsforsikring'!G26+'DNB Livsforsikring'!G26+'Eika Forsikring AS'!G26+'Frende Livsforsikring'!G26+'Frende Skadeforsikring'!G26+'Gjensidige Forsikring'!G26+'Gjensidige Pensjon'!G26+'Handelsbanken Liv'!G26+'If Skadeforsikring NUF'!G26+KLP!G26+'KLP Bedriftspensjon AS'!G26+'KLP Skadeforsikring AS'!G26+'Landbruksforsikring AS'!G26+'NEMI Forsikring'!G26+'Nordea Liv '!G26+'Oslo Pensjonsforsikring'!G26+'SHB Liv'!G26+'Silver Pensjonsforsikring AS'!G26+'Sparebank 1'!G26+'Storebrand Livsforsikring'!G26+'Telenor Forsikring'!G26+'Tryg Forsikring'!G26,"")</f>
        <v/>
      </c>
      <c r="G26" s="164" t="str">
        <f t="shared" si="11"/>
        <v/>
      </c>
      <c r="H26" s="211">
        <f t="shared" si="9"/>
        <v>0</v>
      </c>
      <c r="I26" s="185">
        <f t="shared" si="7"/>
        <v>0</v>
      </c>
      <c r="J26" s="173"/>
    </row>
    <row r="27" spans="1:11" ht="15.75" customHeight="1" x14ac:dyDescent="0.2">
      <c r="A27" s="49" t="s">
        <v>274</v>
      </c>
      <c r="B27" s="44">
        <f>'ACE European Group'!B27+'Danica Pensjonsforsikring'!B27+'DNB Livsforsikring'!B27+'Eika Forsikring AS'!B27+'Frende Livsforsikring'!B27+'Frende Skadeforsikring'!B27+'Gjensidige Forsikring'!B27+'Gjensidige Pensjon'!B27+'Handelsbanken Liv'!B27+'If Skadeforsikring NUF'!B27+KLP!B27+'KLP Bedriftspensjon AS'!B27+'KLP Skadeforsikring AS'!B27+'Landbruksforsikring AS'!B27+'NEMI Forsikring'!B27+'Nordea Liv '!B27+'Oslo Pensjonsforsikring'!B27+'SHB Liv'!B27+'Silver Pensjonsforsikring AS'!B27+'Sparebank 1'!B27+'Storebrand Livsforsikring'!B27+'Telenor Forsikring'!B27+'Tryg Forsikring'!B27</f>
        <v>623232.18772000005</v>
      </c>
      <c r="C27" s="44">
        <f>'ACE European Group'!C27+'Danica Pensjonsforsikring'!C27+'DNB Livsforsikring'!C27+'Eika Forsikring AS'!C27+'Frende Livsforsikring'!C27+'Frende Skadeforsikring'!C27+'Gjensidige Forsikring'!C27+'Gjensidige Pensjon'!C27+'Handelsbanken Liv'!C27+'If Skadeforsikring NUF'!C27+KLP!C27+'KLP Bedriftspensjon AS'!C27+'KLP Skadeforsikring AS'!C27+'Landbruksforsikring AS'!C27+'NEMI Forsikring'!C27+'Nordea Liv '!C27+'Oslo Pensjonsforsikring'!C27+'SHB Liv'!C27+'Silver Pensjonsforsikring AS'!C27+'Sparebank 1'!C27+'Storebrand Livsforsikring'!C27+'Telenor Forsikring'!C27+'Tryg Forsikring'!C27</f>
        <v>669405.88339314214</v>
      </c>
      <c r="D27" s="164">
        <f t="shared" si="5"/>
        <v>7.4</v>
      </c>
      <c r="E27" s="185">
        <f>'ACE European Group'!F27+'Danica Pensjonsforsikring'!F27+'DNB Livsforsikring'!F27+'Eika Forsikring AS'!F27+'Frende Livsforsikring'!F27+'Frende Skadeforsikring'!F27+'Gjensidige Forsikring'!F27+'Gjensidige Pensjon'!F27+'Handelsbanken Liv'!F27+'If Skadeforsikring NUF'!F27+KLP!F27+'KLP Bedriftspensjon AS'!F27+'KLP Skadeforsikring AS'!F27+'Landbruksforsikring AS'!F27+'NEMI Forsikring'!F27+'Nordea Liv '!F27+'Oslo Pensjonsforsikring'!F27+'SHB Liv'!F27+'Silver Pensjonsforsikring AS'!F27+'Sparebank 1'!F27+'Storebrand Livsforsikring'!F27+'Telenor Forsikring'!F27+'Tryg Forsikring'!F27</f>
        <v>0</v>
      </c>
      <c r="F27" s="185">
        <f>'ACE European Group'!G27+'Danica Pensjonsforsikring'!G27+'DNB Livsforsikring'!G27+'Eika Forsikring AS'!G27+'Frende Livsforsikring'!G27+'Frende Skadeforsikring'!G27+'Gjensidige Forsikring'!G27+'Gjensidige Pensjon'!G27+'Handelsbanken Liv'!G27+'If Skadeforsikring NUF'!G27+KLP!G27+'KLP Bedriftspensjon AS'!G27+'KLP Skadeforsikring AS'!G27+'Landbruksforsikring AS'!G27+'NEMI Forsikring'!G27+'Nordea Liv '!G27+'Oslo Pensjonsforsikring'!G27+'SHB Liv'!G27+'Silver Pensjonsforsikring AS'!G27+'Sparebank 1'!G27+'Storebrand Livsforsikring'!G27+'Telenor Forsikring'!G27+'Tryg Forsikring'!G27</f>
        <v>0</v>
      </c>
      <c r="G27" s="164"/>
      <c r="H27" s="210">
        <f t="shared" si="9"/>
        <v>623232.18772000005</v>
      </c>
      <c r="I27" s="44">
        <f t="shared" si="7"/>
        <v>669405.88339314214</v>
      </c>
      <c r="J27" s="164">
        <f t="shared" si="8"/>
        <v>7.4</v>
      </c>
      <c r="K27" s="3"/>
    </row>
    <row r="28" spans="1:11" s="3" customFormat="1" ht="15.75" customHeight="1" x14ac:dyDescent="0.2">
      <c r="A28" s="13" t="s">
        <v>370</v>
      </c>
      <c r="B28" s="212">
        <f>'ACE European Group'!B28+'Danica Pensjonsforsikring'!B28+'DNB Livsforsikring'!B28+'Eika Forsikring AS'!B28+'Frende Livsforsikring'!B28+'Frende Skadeforsikring'!B28+'Gjensidige Forsikring'!B28+'Gjensidige Pensjon'!B28+'Handelsbanken Liv'!B28+'If Skadeforsikring NUF'!B28+KLP!B28+'KLP Bedriftspensjon AS'!B28+'KLP Skadeforsikring AS'!B28+'Landbruksforsikring AS'!B28+'NEMI Forsikring'!B28+'Nordea Liv '!B28+'Oslo Pensjonsforsikring'!B28+'SHB Liv'!B28+'Silver Pensjonsforsikring AS'!B28+'Sparebank 1'!B28+'Storebrand Livsforsikring'!B28+'Telenor Forsikring'!B28+'Tryg Forsikring'!B28</f>
        <v>52229900.978169993</v>
      </c>
      <c r="C28" s="212">
        <f>'ACE European Group'!C28+'Danica Pensjonsforsikring'!C28+'DNB Livsforsikring'!C28+'Eika Forsikring AS'!C28+'Frende Livsforsikring'!C28+'Frende Skadeforsikring'!C28+'Gjensidige Forsikring'!C28+'Gjensidige Pensjon'!C28+'Handelsbanken Liv'!C28+'If Skadeforsikring NUF'!C28+KLP!C28+'KLP Bedriftspensjon AS'!C28+'KLP Skadeforsikring AS'!C28+'Landbruksforsikring AS'!C28+'NEMI Forsikring'!C28+'Nordea Liv '!C28+'Oslo Pensjonsforsikring'!C28+'SHB Liv'!C28+'Silver Pensjonsforsikring AS'!C28+'Sparebank 1'!C28+'Storebrand Livsforsikring'!C28+'Telenor Forsikring'!C28+'Tryg Forsikring'!C28</f>
        <v>50946131.435032845</v>
      </c>
      <c r="D28" s="169">
        <f t="shared" si="5"/>
        <v>-2.5</v>
      </c>
      <c r="E28" s="282">
        <f>'ACE European Group'!F28+'Danica Pensjonsforsikring'!F28+'DNB Livsforsikring'!F28+'Eika Forsikring AS'!F28+'Frende Livsforsikring'!F28+'Frende Skadeforsikring'!F28+'Gjensidige Forsikring'!F28+'Gjensidige Pensjon'!F28+'Handelsbanken Liv'!F28+'If Skadeforsikring NUF'!F28+KLP!F28+'KLP Bedriftspensjon AS'!F28+'KLP Skadeforsikring AS'!F28+'Landbruksforsikring AS'!F28+'NEMI Forsikring'!F28+'Nordea Liv '!F28+'Oslo Pensjonsforsikring'!F28+'SHB Liv'!F28+'Silver Pensjonsforsikring AS'!F28+'Sparebank 1'!F28+'Storebrand Livsforsikring'!F28+'Telenor Forsikring'!F28+'Tryg Forsikring'!F28</f>
        <v>18830045.67797</v>
      </c>
      <c r="F28" s="282">
        <f>'ACE European Group'!G28+'Danica Pensjonsforsikring'!G28+'DNB Livsforsikring'!G28+'Eika Forsikring AS'!G28+'Frende Livsforsikring'!G28+'Frende Skadeforsikring'!G28+'Gjensidige Forsikring'!G28+'Gjensidige Pensjon'!G28+'Handelsbanken Liv'!G28+'If Skadeforsikring NUF'!G28+KLP!G28+'KLP Bedriftspensjon AS'!G28+'KLP Skadeforsikring AS'!G28+'Landbruksforsikring AS'!G28+'NEMI Forsikring'!G28+'Nordea Liv '!G28+'Oslo Pensjonsforsikring'!G28+'SHB Liv'!G28+'Silver Pensjonsforsikring AS'!G28+'Sparebank 1'!G28+'Storebrand Livsforsikring'!G28+'Telenor Forsikring'!G28+'Tryg Forsikring'!G28</f>
        <v>19462982.478919998</v>
      </c>
      <c r="G28" s="169">
        <f t="shared" si="6"/>
        <v>3.4</v>
      </c>
      <c r="H28" s="282">
        <f t="shared" si="9"/>
        <v>71059946.65614</v>
      </c>
      <c r="I28" s="212">
        <f t="shared" si="7"/>
        <v>70409113.913952842</v>
      </c>
      <c r="J28" s="169">
        <f t="shared" si="8"/>
        <v>-0.9</v>
      </c>
    </row>
    <row r="29" spans="1:11" s="3" customFormat="1" ht="15.75" customHeight="1" x14ac:dyDescent="0.2">
      <c r="A29" s="628" t="s">
        <v>373</v>
      </c>
      <c r="B29" s="185" t="str">
        <f>IF($A$1=4,'ACE European Group'!B29+'Danica Pensjonsforsikring'!B29+'DNB Livsforsikring'!B29+'Eika Forsikring AS'!B29+'Frende Livsforsikring'!B29+'Frende Skadeforsikring'!B29+'Gjensidige Forsikring'!B29+'Gjensidige Pensjon'!B29+'Handelsbanken Liv'!B29+'If Skadeforsikring NUF'!B29+KLP!B29+'KLP Bedriftspensjon AS'!B29+'KLP Skadeforsikring AS'!B29+'Landbruksforsikring AS'!B29+'NEMI Forsikring'!B29+'Nordea Liv '!B29+'Oslo Pensjonsforsikring'!B29+'SHB Liv'!B29+'Silver Pensjonsforsikring AS'!B29+'Sparebank 1'!B29+'Storebrand Livsforsikring'!B29+'Telenor Forsikring'!B29+'Tryg Forsikring'!B29,"")</f>
        <v/>
      </c>
      <c r="C29" s="185" t="str">
        <f>IF($A$1=4,'ACE European Group'!C29+'Danica Pensjonsforsikring'!C29+'DNB Livsforsikring'!C29+'Eika Forsikring AS'!C29+'Frende Livsforsikring'!C29+'Frende Skadeforsikring'!C29+'Gjensidige Forsikring'!C29+'Gjensidige Pensjon'!C29+'Handelsbanken Liv'!C29+'If Skadeforsikring NUF'!C29+KLP!C29+'KLP Bedriftspensjon AS'!C29+'KLP Skadeforsikring AS'!C29+'Landbruksforsikring AS'!C29+'NEMI Forsikring'!C29+'Nordea Liv '!C29+'Oslo Pensjonsforsikring'!C29+'SHB Liv'!C29+'Silver Pensjonsforsikring AS'!C29+'Sparebank 1'!C29+'Storebrand Livsforsikring'!C29+'Telenor Forsikring'!C29+'Tryg Forsikring'!C29,"")</f>
        <v/>
      </c>
      <c r="D29" s="173" t="str">
        <f t="shared" ref="D29:D31" si="12">IF($A$1=4,IF(B29=0, "    ---- ", IF(ABS(ROUND(100/B29*C29-100,1))&lt;999,ROUND(100/B29*C29-100,1),IF(ROUND(100/B29*C29-100,1)&gt;999,999,-999))),"")</f>
        <v/>
      </c>
      <c r="E29" s="185" t="str">
        <f>IF($A$1=4,'ACE European Group'!F29+'Danica Pensjonsforsikring'!F29+'DNB Livsforsikring'!F29+'Eika Forsikring AS'!F29+'Frende Livsforsikring'!F29+'Frende Skadeforsikring'!F29+'Gjensidige Forsikring'!F29+'Gjensidige Pensjon'!F29+'Handelsbanken Liv'!F29+'If Skadeforsikring NUF'!F29+KLP!F29+'KLP Bedriftspensjon AS'!F29+'KLP Skadeforsikring AS'!F29+'Landbruksforsikring AS'!F29+'NEMI Forsikring'!F29+'Nordea Liv '!F29+'Oslo Pensjonsforsikring'!F29+'SHB Liv'!F29+'Silver Pensjonsforsikring AS'!F29+'Sparebank 1'!F29+'Storebrand Livsforsikring'!F29+'Telenor Forsikring'!F29+'Tryg Forsikring'!F29,"")</f>
        <v/>
      </c>
      <c r="F29" s="185" t="str">
        <f>IF($A$1=4,'ACE European Group'!G29+'Danica Pensjonsforsikring'!G29+'DNB Livsforsikring'!G29+'Eika Forsikring AS'!G29+'Frende Livsforsikring'!G29+'Frende Skadeforsikring'!G29+'Gjensidige Forsikring'!G29+'Gjensidige Pensjon'!G29+'Handelsbanken Liv'!G29+'If Skadeforsikring NUF'!G29+KLP!G29+'KLP Bedriftspensjon AS'!G29+'KLP Skadeforsikring AS'!G29+'Landbruksforsikring AS'!G29+'NEMI Forsikring'!G29+'Nordea Liv '!G29+'Oslo Pensjonsforsikring'!G29+'SHB Liv'!G29+'Silver Pensjonsforsikring AS'!G29+'Sparebank 1'!G29+'Storebrand Livsforsikring'!G29+'Telenor Forsikring'!G29+'Tryg Forsikring'!G29,"")</f>
        <v/>
      </c>
      <c r="G29" s="164" t="str">
        <f t="shared" ref="G29:G31" si="13">IF($A$1=4,IF(E29=0, "    ---- ", IF(ABS(ROUND(100/E29*F29-100,1))&lt;999,ROUND(100/E29*F29-100,1),IF(ROUND(100/E29*F29-100,1)&gt;999,999,-999))),"")</f>
        <v/>
      </c>
      <c r="H29" s="211">
        <f t="shared" si="9"/>
        <v>0</v>
      </c>
      <c r="I29" s="185">
        <f t="shared" si="7"/>
        <v>0</v>
      </c>
      <c r="J29" s="164"/>
    </row>
    <row r="30" spans="1:11" s="3" customFormat="1" ht="15.75" customHeight="1" x14ac:dyDescent="0.2">
      <c r="A30" s="628" t="s">
        <v>374</v>
      </c>
      <c r="B30" s="185" t="str">
        <f>IF($A$1=4,'ACE European Group'!B30+'Danica Pensjonsforsikring'!B30+'DNB Livsforsikring'!B30+'Eika Forsikring AS'!B30+'Frende Livsforsikring'!B30+'Frende Skadeforsikring'!B30+'Gjensidige Forsikring'!B30+'Gjensidige Pensjon'!B30+'Handelsbanken Liv'!B30+'If Skadeforsikring NUF'!B30+KLP!B30+'KLP Bedriftspensjon AS'!B30+'KLP Skadeforsikring AS'!B30+'Landbruksforsikring AS'!B30+'NEMI Forsikring'!B30+'Nordea Liv '!B30+'Oslo Pensjonsforsikring'!B30+'SHB Liv'!B30+'Silver Pensjonsforsikring AS'!B30+'Sparebank 1'!B30+'Storebrand Livsforsikring'!B30+'Telenor Forsikring'!B30+'Tryg Forsikring'!B30,"")</f>
        <v/>
      </c>
      <c r="C30" s="185" t="str">
        <f>IF($A$1=4,'ACE European Group'!C30+'Danica Pensjonsforsikring'!C30+'DNB Livsforsikring'!C30+'Eika Forsikring AS'!C30+'Frende Livsforsikring'!C30+'Frende Skadeforsikring'!C30+'Gjensidige Forsikring'!C30+'Gjensidige Pensjon'!C30+'Handelsbanken Liv'!C30+'If Skadeforsikring NUF'!C30+KLP!C30+'KLP Bedriftspensjon AS'!C30+'KLP Skadeforsikring AS'!C30+'Landbruksforsikring AS'!C30+'NEMI Forsikring'!C30+'Nordea Liv '!C30+'Oslo Pensjonsforsikring'!C30+'SHB Liv'!C30+'Silver Pensjonsforsikring AS'!C30+'Sparebank 1'!C30+'Storebrand Livsforsikring'!C30+'Telenor Forsikring'!C30+'Tryg Forsikring'!C30,"")</f>
        <v/>
      </c>
      <c r="D30" s="173" t="str">
        <f t="shared" si="12"/>
        <v/>
      </c>
      <c r="E30" s="185" t="str">
        <f>IF($A$1=4,'ACE European Group'!F30+'Danica Pensjonsforsikring'!F30+'DNB Livsforsikring'!F30+'Eika Forsikring AS'!F30+'Frende Livsforsikring'!F30+'Frende Skadeforsikring'!F30+'Gjensidige Forsikring'!F30+'Gjensidige Pensjon'!F30+'Handelsbanken Liv'!F30+'If Skadeforsikring NUF'!F30+KLP!F30+'KLP Bedriftspensjon AS'!F30+'KLP Skadeforsikring AS'!F30+'Landbruksforsikring AS'!F30+'NEMI Forsikring'!F30+'Nordea Liv '!F30+'Oslo Pensjonsforsikring'!F30+'SHB Liv'!F30+'Silver Pensjonsforsikring AS'!F30+'Sparebank 1'!F30+'Storebrand Livsforsikring'!F30+'Telenor Forsikring'!F30+'Tryg Forsikring'!F30,"")</f>
        <v/>
      </c>
      <c r="F30" s="185" t="str">
        <f>IF($A$1=4,'ACE European Group'!G30+'Danica Pensjonsforsikring'!G30+'DNB Livsforsikring'!G30+'Eika Forsikring AS'!G30+'Frende Livsforsikring'!G30+'Frende Skadeforsikring'!G30+'Gjensidige Forsikring'!G30+'Gjensidige Pensjon'!G30+'Handelsbanken Liv'!G30+'If Skadeforsikring NUF'!G30+KLP!G30+'KLP Bedriftspensjon AS'!G30+'KLP Skadeforsikring AS'!G30+'Landbruksforsikring AS'!G30+'NEMI Forsikring'!G30+'Nordea Liv '!G30+'Oslo Pensjonsforsikring'!G30+'SHB Liv'!G30+'Silver Pensjonsforsikring AS'!G30+'Sparebank 1'!G30+'Storebrand Livsforsikring'!G30+'Telenor Forsikring'!G30+'Tryg Forsikring'!G30,"")</f>
        <v/>
      </c>
      <c r="G30" s="164" t="str">
        <f t="shared" si="13"/>
        <v/>
      </c>
      <c r="H30" s="211">
        <f t="shared" si="9"/>
        <v>0</v>
      </c>
      <c r="I30" s="185">
        <f t="shared" si="7"/>
        <v>0</v>
      </c>
      <c r="J30" s="164"/>
    </row>
    <row r="31" spans="1:11" ht="15.75" customHeight="1" x14ac:dyDescent="0.2">
      <c r="A31" s="628" t="s">
        <v>375</v>
      </c>
      <c r="B31" s="185" t="str">
        <f>IF($A$1=4,'ACE European Group'!B31+'Danica Pensjonsforsikring'!B31+'DNB Livsforsikring'!B31+'Eika Forsikring AS'!B31+'Frende Livsforsikring'!B31+'Frende Skadeforsikring'!B31+'Gjensidige Forsikring'!B31+'Gjensidige Pensjon'!B31+'Handelsbanken Liv'!B31+'If Skadeforsikring NUF'!B31+KLP!B31+'KLP Bedriftspensjon AS'!B31+'KLP Skadeforsikring AS'!B31+'Landbruksforsikring AS'!B31+'NEMI Forsikring'!B31+'Nordea Liv '!B31+'Oslo Pensjonsforsikring'!B31+'SHB Liv'!B31+'Silver Pensjonsforsikring AS'!B31+'Sparebank 1'!B31+'Storebrand Livsforsikring'!B31+'Telenor Forsikring'!B31+'Tryg Forsikring'!B31,"")</f>
        <v/>
      </c>
      <c r="C31" s="185" t="str">
        <f>IF($A$1=4,'ACE European Group'!C31+'Danica Pensjonsforsikring'!C31+'DNB Livsforsikring'!C31+'Eika Forsikring AS'!C31+'Frende Livsforsikring'!C31+'Frende Skadeforsikring'!C31+'Gjensidige Forsikring'!C31+'Gjensidige Pensjon'!C31+'Handelsbanken Liv'!C31+'If Skadeforsikring NUF'!C31+KLP!C31+'KLP Bedriftspensjon AS'!C31+'KLP Skadeforsikring AS'!C31+'Landbruksforsikring AS'!C31+'NEMI Forsikring'!C31+'Nordea Liv '!C31+'Oslo Pensjonsforsikring'!C31+'SHB Liv'!C31+'Silver Pensjonsforsikring AS'!C31+'Sparebank 1'!C31+'Storebrand Livsforsikring'!C31+'Telenor Forsikring'!C31+'Tryg Forsikring'!C31,"")</f>
        <v/>
      </c>
      <c r="D31" s="173" t="str">
        <f t="shared" si="12"/>
        <v/>
      </c>
      <c r="E31" s="185" t="str">
        <f>IF($A$1=4,'ACE European Group'!F31+'Danica Pensjonsforsikring'!F31+'DNB Livsforsikring'!F31+'Eika Forsikring AS'!F31+'Frende Livsforsikring'!F31+'Frende Skadeforsikring'!F31+'Gjensidige Forsikring'!F31+'Gjensidige Pensjon'!F31+'Handelsbanken Liv'!F31+'If Skadeforsikring NUF'!F31+KLP!F31+'KLP Bedriftspensjon AS'!F31+'KLP Skadeforsikring AS'!F31+'Landbruksforsikring AS'!F31+'NEMI Forsikring'!F31+'Nordea Liv '!F31+'Oslo Pensjonsforsikring'!F31+'SHB Liv'!F31+'Silver Pensjonsforsikring AS'!F31+'Sparebank 1'!F31+'Storebrand Livsforsikring'!F31+'Telenor Forsikring'!F31+'Tryg Forsikring'!F31,"")</f>
        <v/>
      </c>
      <c r="F31" s="185" t="str">
        <f>IF($A$1=4,'ACE European Group'!G31+'Danica Pensjonsforsikring'!G31+'DNB Livsforsikring'!G31+'Eika Forsikring AS'!G31+'Frende Livsforsikring'!G31+'Frende Skadeforsikring'!G31+'Gjensidige Forsikring'!G31+'Gjensidige Pensjon'!G31+'Handelsbanken Liv'!G31+'If Skadeforsikring NUF'!G31+KLP!G31+'KLP Bedriftspensjon AS'!G31+'KLP Skadeforsikring AS'!G31+'Landbruksforsikring AS'!G31+'NEMI Forsikring'!G31+'Nordea Liv '!G31+'Oslo Pensjonsforsikring'!G31+'SHB Liv'!G31+'Silver Pensjonsforsikring AS'!G31+'Sparebank 1'!G31+'Storebrand Livsforsikring'!G31+'Telenor Forsikring'!G31+'Tryg Forsikring'!G31,"")</f>
        <v/>
      </c>
      <c r="G31" s="164" t="str">
        <f t="shared" si="13"/>
        <v/>
      </c>
      <c r="H31" s="211">
        <f t="shared" si="9"/>
        <v>0</v>
      </c>
      <c r="I31" s="185">
        <f t="shared" si="7"/>
        <v>0</v>
      </c>
      <c r="J31" s="169"/>
    </row>
    <row r="32" spans="1:11" ht="15.75" customHeight="1" x14ac:dyDescent="0.2">
      <c r="A32" s="13" t="s">
        <v>371</v>
      </c>
      <c r="B32" s="212">
        <f>'ACE European Group'!B32+'Danica Pensjonsforsikring'!B32+'DNB Livsforsikring'!B32+'Eika Forsikring AS'!B32+'Frende Livsforsikring'!B32+'Frende Skadeforsikring'!B32+'Gjensidige Forsikring'!B32+'Gjensidige Pensjon'!B32+'Handelsbanken Liv'!B32+'If Skadeforsikring NUF'!B32+KLP!B32+'KLP Bedriftspensjon AS'!B32+'KLP Skadeforsikring AS'!B32+'Landbruksforsikring AS'!B32+'NEMI Forsikring'!B32+'Nordea Liv '!B32+'Oslo Pensjonsforsikring'!B32+'SHB Liv'!B32+'Silver Pensjonsforsikring AS'!B32+'Sparebank 1'!B32+'Storebrand Livsforsikring'!B32+'Telenor Forsikring'!B32+'Tryg Forsikring'!B32</f>
        <v>12268.418450000001</v>
      </c>
      <c r="C32" s="212">
        <f>'ACE European Group'!C32+'Danica Pensjonsforsikring'!C32+'DNB Livsforsikring'!C32+'Eika Forsikring AS'!C32+'Frende Livsforsikring'!C32+'Frende Skadeforsikring'!C32+'Gjensidige Forsikring'!C32+'Gjensidige Pensjon'!C32+'Handelsbanken Liv'!C32+'If Skadeforsikring NUF'!C32+KLP!C32+'KLP Bedriftspensjon AS'!C32+'KLP Skadeforsikring AS'!C32+'Landbruksforsikring AS'!C32+'NEMI Forsikring'!C32+'Nordea Liv '!C32+'Oslo Pensjonsforsikring'!C32+'SHB Liv'!C32+'Silver Pensjonsforsikring AS'!C32+'Sparebank 1'!C32+'Storebrand Livsforsikring'!C32+'Telenor Forsikring'!C32+'Tryg Forsikring'!C32</f>
        <v>9743.6026899999997</v>
      </c>
      <c r="D32" s="169">
        <f t="shared" si="5"/>
        <v>-20.6</v>
      </c>
      <c r="E32" s="282">
        <f>'ACE European Group'!F32+'Danica Pensjonsforsikring'!F32+'DNB Livsforsikring'!F32+'Eika Forsikring AS'!F32+'Frende Livsforsikring'!F32+'Frende Skadeforsikring'!F32+'Gjensidige Forsikring'!F32+'Gjensidige Pensjon'!F32+'Handelsbanken Liv'!F32+'If Skadeforsikring NUF'!F32+KLP!F32+'KLP Bedriftspensjon AS'!F32+'KLP Skadeforsikring AS'!F32+'Landbruksforsikring AS'!F32+'NEMI Forsikring'!F32+'Nordea Liv '!F32+'Oslo Pensjonsforsikring'!F32+'SHB Liv'!F32+'Silver Pensjonsforsikring AS'!F32+'Sparebank 1'!F32+'Storebrand Livsforsikring'!F32+'Telenor Forsikring'!F32+'Tryg Forsikring'!F32</f>
        <v>-2277.2485400000014</v>
      </c>
      <c r="F32" s="282">
        <f>'ACE European Group'!G32+'Danica Pensjonsforsikring'!G32+'DNB Livsforsikring'!G32+'Eika Forsikring AS'!G32+'Frende Livsforsikring'!G32+'Frende Skadeforsikring'!G32+'Gjensidige Forsikring'!G32+'Gjensidige Pensjon'!G32+'Handelsbanken Liv'!G32+'If Skadeforsikring NUF'!G32+KLP!G32+'KLP Bedriftspensjon AS'!G32+'KLP Skadeforsikring AS'!G32+'Landbruksforsikring AS'!G32+'NEMI Forsikring'!G32+'Nordea Liv '!G32+'Oslo Pensjonsforsikring'!G32+'SHB Liv'!G32+'Silver Pensjonsforsikring AS'!G32+'Sparebank 1'!G32+'Storebrand Livsforsikring'!G32+'Telenor Forsikring'!G32+'Tryg Forsikring'!G32</f>
        <v>3574.6037700000011</v>
      </c>
      <c r="G32" s="169">
        <f t="shared" si="6"/>
        <v>-257</v>
      </c>
      <c r="H32" s="282">
        <f t="shared" si="9"/>
        <v>9991.1699100000005</v>
      </c>
      <c r="I32" s="212">
        <f t="shared" si="7"/>
        <v>13318.206460000001</v>
      </c>
      <c r="J32" s="169">
        <f t="shared" si="8"/>
        <v>33.299999999999997</v>
      </c>
    </row>
    <row r="33" spans="1:10" ht="15.75" customHeight="1" x14ac:dyDescent="0.2">
      <c r="A33" s="13" t="s">
        <v>372</v>
      </c>
      <c r="B33" s="212">
        <f>'ACE European Group'!B33+'Danica Pensjonsforsikring'!B33+'DNB Livsforsikring'!B33+'Eika Forsikring AS'!B33+'Frende Livsforsikring'!B33+'Frende Skadeforsikring'!B33+'Gjensidige Forsikring'!B33+'Gjensidige Pensjon'!B33+'Handelsbanken Liv'!B33+'If Skadeforsikring NUF'!B33+KLP!B33+'KLP Bedriftspensjon AS'!B33+'KLP Skadeforsikring AS'!B33+'Landbruksforsikring AS'!B33+'NEMI Forsikring'!B33+'Nordea Liv '!B33+'Oslo Pensjonsforsikring'!B33+'SHB Liv'!B33+'Silver Pensjonsforsikring AS'!B33+'Sparebank 1'!B33+'Storebrand Livsforsikring'!B33+'Telenor Forsikring'!B33+'Tryg Forsikring'!B33</f>
        <v>-28113.505509999999</v>
      </c>
      <c r="C33" s="212">
        <f>'ACE European Group'!C33+'Danica Pensjonsforsikring'!C33+'DNB Livsforsikring'!C33+'Eika Forsikring AS'!C33+'Frende Livsforsikring'!C33+'Frende Skadeforsikring'!C33+'Gjensidige Forsikring'!C33+'Gjensidige Pensjon'!C33+'Handelsbanken Liv'!C33+'If Skadeforsikring NUF'!C33+KLP!C33+'KLP Bedriftspensjon AS'!C33+'KLP Skadeforsikring AS'!C33+'Landbruksforsikring AS'!C33+'NEMI Forsikring'!C33+'Nordea Liv '!C33+'Oslo Pensjonsforsikring'!C33+'SHB Liv'!C33+'Silver Pensjonsforsikring AS'!C33+'Sparebank 1'!C33+'Storebrand Livsforsikring'!C33+'Telenor Forsikring'!C33+'Tryg Forsikring'!C33</f>
        <v>-21611.152000000002</v>
      </c>
      <c r="D33" s="169">
        <f t="shared" si="5"/>
        <v>-23.1</v>
      </c>
      <c r="E33" s="282">
        <f>'ACE European Group'!F33+'Danica Pensjonsforsikring'!F33+'DNB Livsforsikring'!F33+'Eika Forsikring AS'!F33+'Frende Livsforsikring'!F33+'Frende Skadeforsikring'!F33+'Gjensidige Forsikring'!F33+'Gjensidige Pensjon'!F33+'Handelsbanken Liv'!F33+'If Skadeforsikring NUF'!F33+KLP!F33+'KLP Bedriftspensjon AS'!F33+'KLP Skadeforsikring AS'!F33+'Landbruksforsikring AS'!F33+'NEMI Forsikring'!F33+'Nordea Liv '!F33+'Oslo Pensjonsforsikring'!F33+'SHB Liv'!F33+'Silver Pensjonsforsikring AS'!F33+'Sparebank 1'!F33+'Storebrand Livsforsikring'!F33+'Telenor Forsikring'!F33+'Tryg Forsikring'!F33</f>
        <v>29770.67715</v>
      </c>
      <c r="F33" s="282">
        <f>'ACE European Group'!G33+'Danica Pensjonsforsikring'!G33+'DNB Livsforsikring'!G33+'Eika Forsikring AS'!G33+'Frende Livsforsikring'!G33+'Frende Skadeforsikring'!G33+'Gjensidige Forsikring'!G33+'Gjensidige Pensjon'!G33+'Handelsbanken Liv'!G33+'If Skadeforsikring NUF'!G33+KLP!G33+'KLP Bedriftspensjon AS'!G33+'KLP Skadeforsikring AS'!G33+'Landbruksforsikring AS'!G33+'NEMI Forsikring'!G33+'Nordea Liv '!G33+'Oslo Pensjonsforsikring'!G33+'SHB Liv'!G33+'Silver Pensjonsforsikring AS'!G33+'Sparebank 1'!G33+'Storebrand Livsforsikring'!G33+'Telenor Forsikring'!G33+'Tryg Forsikring'!G33</f>
        <v>40035.329429999998</v>
      </c>
      <c r="G33" s="169">
        <f t="shared" si="6"/>
        <v>34.5</v>
      </c>
      <c r="H33" s="282">
        <f t="shared" si="9"/>
        <v>1657.1716400000005</v>
      </c>
      <c r="I33" s="212">
        <f t="shared" si="7"/>
        <v>18424.177429999996</v>
      </c>
      <c r="J33" s="169">
        <f t="shared" si="8"/>
        <v>999</v>
      </c>
    </row>
    <row r="34" spans="1:10" ht="15.75" customHeight="1" x14ac:dyDescent="0.2">
      <c r="A34" s="12" t="s">
        <v>282</v>
      </c>
      <c r="B34" s="212">
        <f>'ACE European Group'!B34+'Danica Pensjonsforsikring'!B34+'DNB Livsforsikring'!B34+'Eika Forsikring AS'!B34+'Frende Livsforsikring'!B34+'Frende Skadeforsikring'!B34+'Gjensidige Forsikring'!B34+'Gjensidige Pensjon'!B34+'Handelsbanken Liv'!B34+'If Skadeforsikring NUF'!B34+KLP!B34+'KLP Bedriftspensjon AS'!B34+'KLP Skadeforsikring AS'!B34+'Landbruksforsikring AS'!B34+'NEMI Forsikring'!B34+'Nordea Liv '!B34+'Oslo Pensjonsforsikring'!B34+'SHB Liv'!B34+'Silver Pensjonsforsikring AS'!B34+'Sparebank 1'!B34+'Storebrand Livsforsikring'!B34+'Telenor Forsikring'!B34+'Tryg Forsikring'!B34</f>
        <v>1259.6669999999999</v>
      </c>
      <c r="C34" s="212">
        <f>'ACE European Group'!C34+'Danica Pensjonsforsikring'!C34+'DNB Livsforsikring'!C34+'Eika Forsikring AS'!C34+'Frende Livsforsikring'!C34+'Frende Skadeforsikring'!C34+'Gjensidige Forsikring'!C34+'Gjensidige Pensjon'!C34+'Handelsbanken Liv'!C34+'If Skadeforsikring NUF'!C34+KLP!C34+'KLP Bedriftspensjon AS'!C34+'KLP Skadeforsikring AS'!C34+'Landbruksforsikring AS'!C34+'NEMI Forsikring'!C34+'Nordea Liv '!C34+'Oslo Pensjonsforsikring'!C34+'SHB Liv'!C34+'Silver Pensjonsforsikring AS'!C34+'Sparebank 1'!C34+'Storebrand Livsforsikring'!C34+'Telenor Forsikring'!C34+'Tryg Forsikring'!C34</f>
        <v>1074.338</v>
      </c>
      <c r="D34" s="158">
        <f t="shared" si="5"/>
        <v>-14.7</v>
      </c>
      <c r="E34" s="293">
        <f>'ACE European Group'!F34+'Danica Pensjonsforsikring'!F34+'DNB Livsforsikring'!F34+'Eika Forsikring AS'!F34+'Frende Livsforsikring'!F34+'Frende Skadeforsikring'!F34+'Gjensidige Forsikring'!F34+'Gjensidige Pensjon'!F34+'Handelsbanken Liv'!F34+'If Skadeforsikring NUF'!F34+KLP!F34+'KLP Bedriftspensjon AS'!F34+'KLP Skadeforsikring AS'!F34+'Landbruksforsikring AS'!F34+'NEMI Forsikring'!F34+'Nordea Liv '!F34+'Oslo Pensjonsforsikring'!F34+'SHB Liv'!F34+'Silver Pensjonsforsikring AS'!F34+'Sparebank 1'!F34+'Storebrand Livsforsikring'!F34+'Telenor Forsikring'!F34+'Tryg Forsikring'!F34</f>
        <v>0</v>
      </c>
      <c r="F34" s="293">
        <f>'ACE European Group'!G34+'Danica Pensjonsforsikring'!G34+'DNB Livsforsikring'!G34+'Eika Forsikring AS'!G34+'Frende Livsforsikring'!G34+'Frende Skadeforsikring'!G34+'Gjensidige Forsikring'!G34+'Gjensidige Pensjon'!G34+'Handelsbanken Liv'!G34+'If Skadeforsikring NUF'!G34+KLP!G34+'KLP Bedriftspensjon AS'!G34+'KLP Skadeforsikring AS'!G34+'Landbruksforsikring AS'!G34+'NEMI Forsikring'!G34+'Nordea Liv '!G34+'Oslo Pensjonsforsikring'!G34+'SHB Liv'!G34+'Silver Pensjonsforsikring AS'!G34+'Sparebank 1'!G34+'Storebrand Livsforsikring'!G34+'Telenor Forsikring'!G34+'Tryg Forsikring'!G34</f>
        <v>0</v>
      </c>
      <c r="G34" s="169" t="str">
        <f t="shared" ref="G34:G37" si="14">IF($A$1=4,IF(E34=0, "    ---- ", IF(ABS(ROUND(100/E34*F34-100,1))&lt;999,ROUND(100/E34*F34-100,1),IF(ROUND(100/E34*F34-100,1)&gt;999,999,-999))),"")</f>
        <v/>
      </c>
      <c r="H34" s="282">
        <f t="shared" si="9"/>
        <v>1259.6669999999999</v>
      </c>
      <c r="I34" s="212">
        <f t="shared" si="7"/>
        <v>1074.338</v>
      </c>
      <c r="J34" s="158">
        <f t="shared" si="8"/>
        <v>-14.7</v>
      </c>
    </row>
    <row r="35" spans="1:10" ht="15.75" customHeight="1" x14ac:dyDescent="0.2">
      <c r="A35" s="12" t="s">
        <v>376</v>
      </c>
      <c r="B35" s="212">
        <f>'ACE European Group'!B35+'Danica Pensjonsforsikring'!B35+'DNB Livsforsikring'!B35+'Eika Forsikring AS'!B35+'Frende Livsforsikring'!B35+'Frende Skadeforsikring'!B35+'Gjensidige Forsikring'!B35+'Gjensidige Pensjon'!B35+'Handelsbanken Liv'!B35+'If Skadeforsikring NUF'!B35+KLP!B35+'KLP Bedriftspensjon AS'!B35+'KLP Skadeforsikring AS'!B35+'Landbruksforsikring AS'!B35+'NEMI Forsikring'!B35+'Nordea Liv '!B35+'Oslo Pensjonsforsikring'!B35+'SHB Liv'!B35+'Silver Pensjonsforsikring AS'!B35+'Sparebank 1'!B35+'Storebrand Livsforsikring'!B35+'Telenor Forsikring'!B35+'Tryg Forsikring'!B35</f>
        <v>4193715.0520000001</v>
      </c>
      <c r="C35" s="212">
        <f>'ACE European Group'!C35+'Danica Pensjonsforsikring'!C35+'DNB Livsforsikring'!C35+'Eika Forsikring AS'!C35+'Frende Livsforsikring'!C35+'Frende Skadeforsikring'!C35+'Gjensidige Forsikring'!C35+'Gjensidige Pensjon'!C35+'Handelsbanken Liv'!C35+'If Skadeforsikring NUF'!C35+KLP!C35+'KLP Bedriftspensjon AS'!C35+'KLP Skadeforsikring AS'!C35+'Landbruksforsikring AS'!C35+'NEMI Forsikring'!C35+'Nordea Liv '!C35+'Oslo Pensjonsforsikring'!C35+'SHB Liv'!C35+'Silver Pensjonsforsikring AS'!C35+'Sparebank 1'!C35+'Storebrand Livsforsikring'!C35+'Telenor Forsikring'!C35+'Tryg Forsikring'!C35</f>
        <v>4068439.003</v>
      </c>
      <c r="D35" s="169">
        <f t="shared" si="5"/>
        <v>-3</v>
      </c>
      <c r="E35" s="298">
        <f>'ACE European Group'!F35+'Danica Pensjonsforsikring'!F35+'DNB Livsforsikring'!F35+'Eika Forsikring AS'!F35+'Frende Livsforsikring'!F35+'Frende Skadeforsikring'!F35+'Gjensidige Forsikring'!F35+'Gjensidige Pensjon'!F35+'Handelsbanken Liv'!F35+'If Skadeforsikring NUF'!F35+KLP!F35+'KLP Bedriftspensjon AS'!F35+'KLP Skadeforsikring AS'!F35+'Landbruksforsikring AS'!F35+'NEMI Forsikring'!F35+'Nordea Liv '!F35+'Oslo Pensjonsforsikring'!F35+'SHB Liv'!F35+'Silver Pensjonsforsikring AS'!F35+'Sparebank 1'!F35+'Storebrand Livsforsikring'!F35+'Telenor Forsikring'!F35+'Tryg Forsikring'!F35</f>
        <v>0</v>
      </c>
      <c r="F35" s="298">
        <f>'ACE European Group'!G35+'Danica Pensjonsforsikring'!G35+'DNB Livsforsikring'!G35+'Eika Forsikring AS'!G35+'Frende Livsforsikring'!G35+'Frende Skadeforsikring'!G35+'Gjensidige Forsikring'!G35+'Gjensidige Pensjon'!G35+'Handelsbanken Liv'!G35+'If Skadeforsikring NUF'!G35+KLP!G35+'KLP Bedriftspensjon AS'!G35+'KLP Skadeforsikring AS'!G35+'Landbruksforsikring AS'!G35+'NEMI Forsikring'!G35+'Nordea Liv '!G35+'Oslo Pensjonsforsikring'!G35+'SHB Liv'!G35+'Silver Pensjonsforsikring AS'!G35+'Sparebank 1'!G35+'Storebrand Livsforsikring'!G35+'Telenor Forsikring'!G35+'Tryg Forsikring'!G35</f>
        <v>0</v>
      </c>
      <c r="G35" s="169" t="str">
        <f t="shared" si="14"/>
        <v/>
      </c>
      <c r="H35" s="282">
        <f t="shared" si="9"/>
        <v>4193715.0520000001</v>
      </c>
      <c r="I35" s="212">
        <f t="shared" si="7"/>
        <v>4068439.003</v>
      </c>
      <c r="J35" s="169">
        <f t="shared" si="8"/>
        <v>-3</v>
      </c>
    </row>
    <row r="36" spans="1:10" ht="15.75" customHeight="1" x14ac:dyDescent="0.2">
      <c r="A36" s="12" t="s">
        <v>377</v>
      </c>
      <c r="B36" s="212">
        <f>'ACE European Group'!B36+'Danica Pensjonsforsikring'!B36+'DNB Livsforsikring'!B36+'Eika Forsikring AS'!B36+'Frende Livsforsikring'!B36+'Frende Skadeforsikring'!B36+'Gjensidige Forsikring'!B36+'Gjensidige Pensjon'!B36+'Handelsbanken Liv'!B36+'If Skadeforsikring NUF'!B36+KLP!B36+'KLP Bedriftspensjon AS'!B36+'KLP Skadeforsikring AS'!B36+'Landbruksforsikring AS'!B36+'NEMI Forsikring'!B36+'Nordea Liv '!B36+'Oslo Pensjonsforsikring'!B36+'SHB Liv'!B36+'Silver Pensjonsforsikring AS'!B36+'Sparebank 1'!B36+'Storebrand Livsforsikring'!B36+'Telenor Forsikring'!B36+'Tryg Forsikring'!B36</f>
        <v>0</v>
      </c>
      <c r="C36" s="212">
        <f>'ACE European Group'!C36+'Danica Pensjonsforsikring'!C36+'DNB Livsforsikring'!C36+'Eika Forsikring AS'!C36+'Frende Livsforsikring'!C36+'Frende Skadeforsikring'!C36+'Gjensidige Forsikring'!C36+'Gjensidige Pensjon'!C36+'Handelsbanken Liv'!C36+'If Skadeforsikring NUF'!C36+KLP!C36+'KLP Bedriftspensjon AS'!C36+'KLP Skadeforsikring AS'!C36+'Landbruksforsikring AS'!C36+'NEMI Forsikring'!C36+'Nordea Liv '!C36+'Oslo Pensjonsforsikring'!C36+'SHB Liv'!C36+'Silver Pensjonsforsikring AS'!C36+'Sparebank 1'!C36+'Storebrand Livsforsikring'!C36+'Telenor Forsikring'!C36+'Tryg Forsikring'!C36</f>
        <v>0</v>
      </c>
      <c r="D36" s="164"/>
      <c r="E36" s="293">
        <f>'ACE European Group'!F36+'Danica Pensjonsforsikring'!F36+'DNB Livsforsikring'!F36+'Eika Forsikring AS'!F36+'Frende Livsforsikring'!F36+'Frende Skadeforsikring'!F36+'Gjensidige Forsikring'!F36+'Gjensidige Pensjon'!F36+'Handelsbanken Liv'!F36+'If Skadeforsikring NUF'!F36+KLP!F36+'KLP Bedriftspensjon AS'!F36+'KLP Skadeforsikring AS'!F36+'Landbruksforsikring AS'!F36+'NEMI Forsikring'!F36+'Nordea Liv '!F36+'Oslo Pensjonsforsikring'!F36+'SHB Liv'!F36+'Silver Pensjonsforsikring AS'!F36+'Sparebank 1'!F36+'Storebrand Livsforsikring'!F36+'Telenor Forsikring'!F36+'Tryg Forsikring'!F36</f>
        <v>0</v>
      </c>
      <c r="F36" s="299">
        <f>'ACE European Group'!G36+'Danica Pensjonsforsikring'!G36+'DNB Livsforsikring'!G36+'Eika Forsikring AS'!G36+'Frende Livsforsikring'!G36+'Frende Skadeforsikring'!G36+'Gjensidige Forsikring'!G36+'Gjensidige Pensjon'!G36+'Handelsbanken Liv'!G36+'If Skadeforsikring NUF'!G36+KLP!G36+'KLP Bedriftspensjon AS'!G36+'KLP Skadeforsikring AS'!G36+'Landbruksforsikring AS'!G36+'NEMI Forsikring'!G36+'Nordea Liv '!G36+'Oslo Pensjonsforsikring'!G36+'SHB Liv'!G36+'Silver Pensjonsforsikring AS'!G36+'Sparebank 1'!G36+'Storebrand Livsforsikring'!G36+'Telenor Forsikring'!G36+'Tryg Forsikring'!G36</f>
        <v>0</v>
      </c>
      <c r="G36" s="164" t="str">
        <f t="shared" si="14"/>
        <v/>
      </c>
      <c r="H36" s="282">
        <f t="shared" si="9"/>
        <v>0</v>
      </c>
      <c r="I36" s="212">
        <f t="shared" si="7"/>
        <v>0</v>
      </c>
      <c r="J36" s="164"/>
    </row>
    <row r="37" spans="1:10" ht="15.75" customHeight="1" x14ac:dyDescent="0.2">
      <c r="A37" s="18" t="s">
        <v>378</v>
      </c>
      <c r="B37" s="253">
        <f>'ACE European Group'!B37+'Danica Pensjonsforsikring'!B37+'DNB Livsforsikring'!B37+'Eika Forsikring AS'!B37+'Frende Livsforsikring'!B37+'Frende Skadeforsikring'!B37+'Gjensidige Forsikring'!B37+'Gjensidige Pensjon'!B37+'Handelsbanken Liv'!B37+'If Skadeforsikring NUF'!B37+KLP!B37+'KLP Bedriftspensjon AS'!B37+'KLP Skadeforsikring AS'!B37+'Landbruksforsikring AS'!B37+'NEMI Forsikring'!B37+'Nordea Liv '!B37+'Oslo Pensjonsforsikring'!B37+'SHB Liv'!B37+'Silver Pensjonsforsikring AS'!B37+'Sparebank 1'!B37+'Storebrand Livsforsikring'!B37+'Telenor Forsikring'!B37+'Tryg Forsikring'!B37</f>
        <v>0</v>
      </c>
      <c r="C37" s="253">
        <f>'ACE European Group'!C37+'Danica Pensjonsforsikring'!C37+'DNB Livsforsikring'!C37+'Eika Forsikring AS'!C37+'Frende Livsforsikring'!C37+'Frende Skadeforsikring'!C37+'Gjensidige Forsikring'!C37+'Gjensidige Pensjon'!C37+'Handelsbanken Liv'!C37+'If Skadeforsikring NUF'!C37+KLP!C37+'KLP Bedriftspensjon AS'!C37+'KLP Skadeforsikring AS'!C37+'Landbruksforsikring AS'!C37+'NEMI Forsikring'!C37+'Nordea Liv '!C37+'Oslo Pensjonsforsikring'!C37+'SHB Liv'!C37+'Silver Pensjonsforsikring AS'!C37+'Sparebank 1'!C37+'Storebrand Livsforsikring'!C37+'Telenor Forsikring'!C37+'Tryg Forsikring'!C37</f>
        <v>0</v>
      </c>
      <c r="D37" s="165"/>
      <c r="E37" s="300">
        <f>'ACE European Group'!F37+'Danica Pensjonsforsikring'!F37+'DNB Livsforsikring'!F37+'Eika Forsikring AS'!F37+'Frende Livsforsikring'!F37+'Frende Skadeforsikring'!F37+'Gjensidige Forsikring'!F37+'Gjensidige Pensjon'!F37+'Handelsbanken Liv'!F37+'If Skadeforsikring NUF'!F37+KLP!F37+'KLP Bedriftspensjon AS'!F37+'KLP Skadeforsikring AS'!F37+'Landbruksforsikring AS'!F37+'NEMI Forsikring'!F37+'Nordea Liv '!F37+'Oslo Pensjonsforsikring'!F37+'SHB Liv'!F37+'Silver Pensjonsforsikring AS'!F37+'Sparebank 1'!F37+'Storebrand Livsforsikring'!F37+'Telenor Forsikring'!F37+'Tryg Forsikring'!F37</f>
        <v>0</v>
      </c>
      <c r="F37" s="300">
        <f>'ACE European Group'!G37+'Danica Pensjonsforsikring'!G37+'DNB Livsforsikring'!G37+'Eika Forsikring AS'!G37+'Frende Livsforsikring'!G37+'Frende Skadeforsikring'!G37+'Gjensidige Forsikring'!G37+'Gjensidige Pensjon'!G37+'Handelsbanken Liv'!G37+'If Skadeforsikring NUF'!G37+KLP!G37+'KLP Bedriftspensjon AS'!G37+'KLP Skadeforsikring AS'!G37+'Landbruksforsikring AS'!G37+'NEMI Forsikring'!G37+'Nordea Liv '!G37+'Oslo Pensjonsforsikring'!G37+'SHB Liv'!G37+'Silver Pensjonsforsikring AS'!G37+'Sparebank 1'!G37+'Storebrand Livsforsikring'!G37+'Telenor Forsikring'!G37+'Tryg Forsikring'!G37</f>
        <v>0</v>
      </c>
      <c r="G37" s="165" t="str">
        <f t="shared" si="14"/>
        <v/>
      </c>
      <c r="H37" s="288">
        <f t="shared" si="9"/>
        <v>0</v>
      </c>
      <c r="I37" s="253">
        <f t="shared" si="7"/>
        <v>0</v>
      </c>
      <c r="J37" s="165"/>
    </row>
    <row r="38" spans="1:10" ht="15.75" customHeight="1" x14ac:dyDescent="0.2">
      <c r="A38" s="47"/>
    </row>
    <row r="39" spans="1:10" ht="15.75" customHeight="1" x14ac:dyDescent="0.2">
      <c r="A39" s="153"/>
    </row>
    <row r="40" spans="1:10" ht="15.75" customHeight="1" x14ac:dyDescent="0.25">
      <c r="A40" s="145" t="s">
        <v>271</v>
      </c>
      <c r="B40" s="682"/>
      <c r="C40" s="682"/>
      <c r="D40" s="682"/>
      <c r="E40" s="683"/>
      <c r="F40" s="683"/>
      <c r="G40" s="683"/>
      <c r="H40" s="683"/>
      <c r="I40" s="683"/>
      <c r="J40" s="683"/>
    </row>
    <row r="41" spans="1:10" ht="15.75" customHeight="1" x14ac:dyDescent="0.25">
      <c r="A41" s="161"/>
      <c r="B41" s="271"/>
      <c r="C41" s="271"/>
      <c r="D41" s="271"/>
      <c r="E41" s="272"/>
      <c r="F41" s="272"/>
      <c r="G41" s="272"/>
      <c r="H41" s="272"/>
      <c r="I41" s="272"/>
      <c r="J41" s="272"/>
    </row>
    <row r="42" spans="1:10" s="3" customFormat="1" ht="15.75" customHeight="1" x14ac:dyDescent="0.25">
      <c r="A42" s="221"/>
      <c r="B42" s="301" t="s">
        <v>0</v>
      </c>
      <c r="C42" s="302"/>
      <c r="D42" s="229"/>
      <c r="E42" s="42"/>
      <c r="F42" s="42"/>
      <c r="G42" s="40"/>
      <c r="H42" s="42"/>
      <c r="I42" s="42"/>
      <c r="J42" s="40"/>
    </row>
    <row r="43" spans="1:10" s="3" customFormat="1" ht="15.75" customHeight="1" x14ac:dyDescent="0.2">
      <c r="A43" s="139"/>
      <c r="B43" s="226" t="s">
        <v>365</v>
      </c>
      <c r="C43" s="227" t="s">
        <v>366</v>
      </c>
      <c r="D43" s="224" t="s">
        <v>3</v>
      </c>
      <c r="E43" s="42"/>
      <c r="F43" s="42"/>
      <c r="G43" s="40"/>
      <c r="H43" s="42"/>
      <c r="I43" s="42"/>
      <c r="J43" s="40"/>
    </row>
    <row r="44" spans="1:10" s="3" customFormat="1" ht="15.75" customHeight="1" x14ac:dyDescent="0.2">
      <c r="A44" s="649"/>
      <c r="B44" s="46"/>
      <c r="C44" s="228"/>
      <c r="D44" s="17" t="s">
        <v>4</v>
      </c>
      <c r="E44" s="40"/>
      <c r="F44" s="40"/>
      <c r="G44" s="40"/>
      <c r="H44" s="40"/>
      <c r="I44" s="40"/>
      <c r="J44" s="40"/>
    </row>
    <row r="45" spans="1:10" s="3" customFormat="1" ht="15.75" customHeight="1" x14ac:dyDescent="0.2">
      <c r="A45" s="14" t="s">
        <v>24</v>
      </c>
      <c r="B45" s="212">
        <f>'ACE European Group'!B45+'Danica Pensjonsforsikring'!B45+'DNB Livsforsikring'!B45+'Eika Forsikring AS'!B45+'Frende Livsforsikring'!B45+'Frende Skadeforsikring'!B45+'Gjensidige Forsikring'!B45+'Gjensidige Pensjon'!B45+'Handelsbanken Liv'!B45+'If Skadeforsikring NUF'!B45+KLP!B45+'KLP Bedriftspensjon AS'!B45+'KLP Skadeforsikring AS'!B45+'Landbruksforsikring AS'!B45+'NEMI Forsikring'!B45+'Nordea Liv '!B45+'Oslo Pensjonsforsikring'!B45+'SHB Liv'!B45+'Silver Pensjonsforsikring AS'!B45+'Sparebank 1'!B45+'Storebrand Livsforsikring'!B45+'Telenor Forsikring'!B45+'Tryg Forsikring'!B45</f>
        <v>2198997.54629</v>
      </c>
      <c r="C45" s="303">
        <f>'ACE European Group'!C45+'Danica Pensjonsforsikring'!C45+'DNB Livsforsikring'!C45+'Eika Forsikring AS'!C45+'Frende Livsforsikring'!C45+'Frende Skadeforsikring'!C45+'Gjensidige Forsikring'!C45+'Gjensidige Pensjon'!C45+'Handelsbanken Liv'!C45+'If Skadeforsikring NUF'!C45+KLP!C45+'KLP Bedriftspensjon AS'!C45+'KLP Skadeforsikring AS'!C45+'Landbruksforsikring AS'!C45+'NEMI Forsikring'!C45+'Nordea Liv '!C45+'Oslo Pensjonsforsikring'!C45+'SHB Liv'!C45+'Silver Pensjonsforsikring AS'!C45+'Sparebank 1'!C45+'Storebrand Livsforsikring'!C45+'Telenor Forsikring'!C45+'Tryg Forsikring'!C45</f>
        <v>2218113.2496799999</v>
      </c>
      <c r="D45" s="169">
        <f t="shared" ref="D45:D55" si="15">IF(B45=0, "    ---- ", IF(ABS(ROUND(100/B45*C45-100,1))&lt;999,ROUND(100/B45*C45-100,1),IF(ROUND(100/B45*C45-100,1)&gt;999,999,-999)))</f>
        <v>0.9</v>
      </c>
      <c r="E45" s="35"/>
      <c r="F45" s="5"/>
      <c r="G45" s="32"/>
      <c r="H45" s="37"/>
      <c r="I45" s="37"/>
      <c r="J45" s="32"/>
    </row>
    <row r="46" spans="1:10" s="3" customFormat="1" ht="15.75" customHeight="1" x14ac:dyDescent="0.2">
      <c r="A46" s="38" t="s">
        <v>379</v>
      </c>
      <c r="B46" s="44">
        <f>'ACE European Group'!B46+'Danica Pensjonsforsikring'!B46+'DNB Livsforsikring'!B46+'Eika Forsikring AS'!B46+'Frende Livsforsikring'!B46+'Frende Skadeforsikring'!B46+'Gjensidige Forsikring'!B46+'Gjensidige Pensjon'!B46+'Handelsbanken Liv'!B46+'If Skadeforsikring NUF'!B46+KLP!B46+'KLP Bedriftspensjon AS'!B46+'KLP Skadeforsikring AS'!B46+'Landbruksforsikring AS'!B46+'NEMI Forsikring'!B46+'Nordea Liv '!B46+'Oslo Pensjonsforsikring'!B46+'SHB Liv'!B46+'Silver Pensjonsforsikring AS'!B46+'Sparebank 1'!B46+'Storebrand Livsforsikring'!B46+'Telenor Forsikring'!B46+'Tryg Forsikring'!B46</f>
        <v>1188424.1834800001</v>
      </c>
      <c r="C46" s="44">
        <f>'ACE European Group'!C46+'Danica Pensjonsforsikring'!C46+'DNB Livsforsikring'!C46+'Eika Forsikring AS'!C46+'Frende Livsforsikring'!C46+'Frende Skadeforsikring'!C46+'Gjensidige Forsikring'!C46+'Gjensidige Pensjon'!C46+'Handelsbanken Liv'!C46+'If Skadeforsikring NUF'!C46+KLP!C46+'KLP Bedriftspensjon AS'!C46+'KLP Skadeforsikring AS'!C46+'Landbruksforsikring AS'!C46+'NEMI Forsikring'!C46+'Nordea Liv '!C46+'Oslo Pensjonsforsikring'!C46+'SHB Liv'!C46+'Silver Pensjonsforsikring AS'!C46+'Sparebank 1'!C46+'Storebrand Livsforsikring'!C46+'Telenor Forsikring'!C46+'Tryg Forsikring'!C46</f>
        <v>1153648.61815</v>
      </c>
      <c r="D46" s="169">
        <f t="shared" si="15"/>
        <v>-2.9</v>
      </c>
      <c r="E46" s="35"/>
      <c r="F46" s="5"/>
      <c r="G46" s="34"/>
      <c r="H46" s="33"/>
      <c r="I46" s="33"/>
      <c r="J46" s="32"/>
    </row>
    <row r="47" spans="1:10" s="3" customFormat="1" ht="15.75" customHeight="1" x14ac:dyDescent="0.2">
      <c r="A47" s="38" t="s">
        <v>380</v>
      </c>
      <c r="B47" s="188">
        <f>'ACE European Group'!B47+'Danica Pensjonsforsikring'!B47+'DNB Livsforsikring'!B47+'Eika Forsikring AS'!B47+'Frende Livsforsikring'!B47+'Frende Skadeforsikring'!B47+'Gjensidige Forsikring'!B47+'Gjensidige Pensjon'!B47+'Handelsbanken Liv'!B47+'If Skadeforsikring NUF'!B47+KLP!B47+'KLP Bedriftspensjon AS'!B47+'KLP Skadeforsikring AS'!B47+'Landbruksforsikring AS'!B47+'NEMI Forsikring'!B47+'Nordea Liv '!B47+'Oslo Pensjonsforsikring'!B47+'SHB Liv'!B47+'Silver Pensjonsforsikring AS'!B47+'Sparebank 1'!B47+'Storebrand Livsforsikring'!B47+'Telenor Forsikring'!B47+'Tryg Forsikring'!B47</f>
        <v>1010573.3628100001</v>
      </c>
      <c r="C47" s="188">
        <f>'ACE European Group'!C47+'Danica Pensjonsforsikring'!C47+'DNB Livsforsikring'!C47+'Eika Forsikring AS'!C47+'Frende Livsforsikring'!C47+'Frende Skadeforsikring'!C47+'Gjensidige Forsikring'!C47+'Gjensidige Pensjon'!C47+'Handelsbanken Liv'!C47+'If Skadeforsikring NUF'!C47+KLP!C47+'KLP Bedriftspensjon AS'!C47+'KLP Skadeforsikring AS'!C47+'Landbruksforsikring AS'!C47+'NEMI Forsikring'!C47+'Nordea Liv '!C47+'Oslo Pensjonsforsikring'!C47+'SHB Liv'!C47+'Silver Pensjonsforsikring AS'!C47+'Sparebank 1'!C47+'Storebrand Livsforsikring'!C47+'Telenor Forsikring'!C47+'Tryg Forsikring'!C47</f>
        <v>1064464.6315300001</v>
      </c>
      <c r="D47" s="169">
        <f t="shared" si="15"/>
        <v>5.3</v>
      </c>
      <c r="E47" s="35"/>
      <c r="F47" s="5"/>
      <c r="G47" s="34"/>
      <c r="H47" s="37"/>
      <c r="I47" s="37"/>
      <c r="J47" s="32"/>
    </row>
    <row r="48" spans="1:10" s="3" customFormat="1" ht="15.75" customHeight="1" x14ac:dyDescent="0.2">
      <c r="A48" s="628" t="s">
        <v>6</v>
      </c>
      <c r="B48" s="185" t="str">
        <f>IF($A$1=4,'ACE European Group'!B48+'Danica Pensjonsforsikring'!B48+'DNB Livsforsikring'!B48+'Eika Forsikring AS'!B48+'Frende Livsforsikring'!B48+'Frende Skadeforsikring'!B48+'Gjensidige Forsikring'!B48+'Gjensidige Pensjon'!B48+'Handelsbanken Liv'!B48+'If Skadeforsikring NUF'!B48+KLP!B48+'KLP Bedriftspensjon AS'!B48+'KLP Skadeforsikring AS'!B48+'Landbruksforsikring AS'!B48+'NEMI Forsikring'!B48+'Nordea Liv '!B48+'Oslo Pensjonsforsikring'!B48+'SHB Liv'!B48+'Silver Pensjonsforsikring AS'!B48+'Sparebank 1'!B48+'Storebrand Livsforsikring'!B48+'Telenor Forsikring'!B48+'Tryg Forsikring'!B48,"")</f>
        <v/>
      </c>
      <c r="C48" s="185" t="str">
        <f>IF($A$1=4,'ACE European Group'!C48+'Danica Pensjonsforsikring'!C48+'DNB Livsforsikring'!C48+'Eika Forsikring AS'!C48+'Frende Livsforsikring'!C48+'Frende Skadeforsikring'!C48+'Gjensidige Forsikring'!C48+'Gjensidige Pensjon'!C48+'Handelsbanken Liv'!C48+'If Skadeforsikring NUF'!C48+KLP!C48+'KLP Bedriftspensjon AS'!C48+'KLP Skadeforsikring AS'!C48+'Landbruksforsikring AS'!C48+'NEMI Forsikring'!C48+'Nordea Liv '!C48+'Oslo Pensjonsforsikring'!C48+'SHB Liv'!C48+'Silver Pensjonsforsikring AS'!C48+'Sparebank 1'!C48+'Storebrand Livsforsikring'!C48+'Telenor Forsikring'!C48+'Tryg Forsikring'!C48,"")</f>
        <v/>
      </c>
      <c r="D48" s="173" t="str">
        <f t="shared" ref="D48:D50" si="16">IF($A$1=4,IF(B48=0, "    ---- ", IF(ABS(ROUND(100/B48*C48-100,1))&lt;999,ROUND(100/B48*C48-100,1),IF(ROUND(100/B48*C48-100,1)&gt;999,999,-999))),"")</f>
        <v/>
      </c>
      <c r="E48" s="35"/>
      <c r="F48" s="5"/>
      <c r="G48" s="34"/>
      <c r="H48" s="33"/>
      <c r="I48" s="33"/>
      <c r="J48" s="32"/>
    </row>
    <row r="49" spans="1:10" s="3" customFormat="1" ht="15.75" customHeight="1" x14ac:dyDescent="0.2">
      <c r="A49" s="628" t="s">
        <v>7</v>
      </c>
      <c r="B49" s="185" t="str">
        <f>IF($A$1=4,'ACE European Group'!B49+'Danica Pensjonsforsikring'!B49+'DNB Livsforsikring'!B49+'Eika Forsikring AS'!B49+'Frende Livsforsikring'!B49+'Frende Skadeforsikring'!B49+'Gjensidige Forsikring'!B49+'Gjensidige Pensjon'!B49+'Handelsbanken Liv'!B49+'If Skadeforsikring NUF'!B49+KLP!B49+'KLP Bedriftspensjon AS'!B49+'KLP Skadeforsikring AS'!B49+'Landbruksforsikring AS'!B49+'NEMI Forsikring'!B49+'Nordea Liv '!B49+'Oslo Pensjonsforsikring'!B49+'SHB Liv'!B49+'Silver Pensjonsforsikring AS'!B49+'Sparebank 1'!B49+'Storebrand Livsforsikring'!B49+'Telenor Forsikring'!B49+'Tryg Forsikring'!B49,"")</f>
        <v/>
      </c>
      <c r="C49" s="185" t="str">
        <f>IF($A$1=4,'ACE European Group'!C49+'Danica Pensjonsforsikring'!C49+'DNB Livsforsikring'!C49+'Eika Forsikring AS'!C49+'Frende Livsforsikring'!C49+'Frende Skadeforsikring'!C49+'Gjensidige Forsikring'!C49+'Gjensidige Pensjon'!C49+'Handelsbanken Liv'!C49+'If Skadeforsikring NUF'!C49+KLP!C49+'KLP Bedriftspensjon AS'!C49+'KLP Skadeforsikring AS'!C49+'Landbruksforsikring AS'!C49+'NEMI Forsikring'!C49+'Nordea Liv '!C49+'Oslo Pensjonsforsikring'!C49+'SHB Liv'!C49+'Silver Pensjonsforsikring AS'!C49+'Sparebank 1'!C49+'Storebrand Livsforsikring'!C49+'Telenor Forsikring'!C49+'Tryg Forsikring'!C49,"")</f>
        <v/>
      </c>
      <c r="D49" s="173" t="str">
        <f t="shared" si="16"/>
        <v/>
      </c>
      <c r="E49" s="35"/>
      <c r="F49" s="5"/>
      <c r="G49" s="34"/>
      <c r="H49" s="33"/>
      <c r="I49" s="33"/>
      <c r="J49" s="32"/>
    </row>
    <row r="50" spans="1:10" s="3" customFormat="1" ht="15.75" customHeight="1" x14ac:dyDescent="0.2">
      <c r="A50" s="628" t="s">
        <v>8</v>
      </c>
      <c r="B50" s="185" t="str">
        <f>IF($A$1=4,'ACE European Group'!B50+'Danica Pensjonsforsikring'!B50+'DNB Livsforsikring'!B50+'Eika Forsikring AS'!B50+'Frende Livsforsikring'!B50+'Frende Skadeforsikring'!B50+'Gjensidige Forsikring'!B50+'Gjensidige Pensjon'!B50+'Handelsbanken Liv'!B50+'If Skadeforsikring NUF'!B50+KLP!B50+'KLP Bedriftspensjon AS'!B50+'KLP Skadeforsikring AS'!B50+'Landbruksforsikring AS'!B50+'NEMI Forsikring'!B50+'Nordea Liv '!B50+'Oslo Pensjonsforsikring'!B50+'SHB Liv'!B50+'Silver Pensjonsforsikring AS'!B50+'Sparebank 1'!B50+'Storebrand Livsforsikring'!B50+'Telenor Forsikring'!B50+'Tryg Forsikring'!B50,"")</f>
        <v/>
      </c>
      <c r="C50" s="185" t="str">
        <f>IF($A$1=4,'ACE European Group'!C50+'Danica Pensjonsforsikring'!C50+'DNB Livsforsikring'!C50+'Eika Forsikring AS'!C50+'Frende Livsforsikring'!C50+'Frende Skadeforsikring'!C50+'Gjensidige Forsikring'!C50+'Gjensidige Pensjon'!C50+'Handelsbanken Liv'!C50+'If Skadeforsikring NUF'!C50+KLP!C50+'KLP Bedriftspensjon AS'!C50+'KLP Skadeforsikring AS'!C50+'Landbruksforsikring AS'!C50+'NEMI Forsikring'!C50+'Nordea Liv '!C50+'Oslo Pensjonsforsikring'!C50+'SHB Liv'!C50+'Silver Pensjonsforsikring AS'!C50+'Sparebank 1'!C50+'Storebrand Livsforsikring'!C50+'Telenor Forsikring'!C50+'Tryg Forsikring'!C50,"")</f>
        <v/>
      </c>
      <c r="D50" s="173" t="str">
        <f t="shared" si="16"/>
        <v/>
      </c>
      <c r="E50" s="35"/>
      <c r="F50" s="5"/>
      <c r="G50" s="34"/>
      <c r="H50" s="33"/>
      <c r="I50" s="33"/>
      <c r="J50" s="32"/>
    </row>
    <row r="51" spans="1:10" s="3" customFormat="1" ht="15.75" customHeight="1" x14ac:dyDescent="0.2">
      <c r="A51" s="39" t="s">
        <v>381</v>
      </c>
      <c r="B51" s="212">
        <f>'ACE European Group'!B51+'Danica Pensjonsforsikring'!B51+'DNB Livsforsikring'!B51+'Eika Forsikring AS'!B51+'Frende Livsforsikring'!B51+'Frende Skadeforsikring'!B51+'Gjensidige Forsikring'!B51+'Gjensidige Pensjon'!B51+'Handelsbanken Liv'!B51+'If Skadeforsikring NUF'!B51+KLP!B51+'KLP Bedriftspensjon AS'!B51+'KLP Skadeforsikring AS'!B51+'Landbruksforsikring AS'!B51+'NEMI Forsikring'!B51+'Nordea Liv '!B51+'Oslo Pensjonsforsikring'!B51+'SHB Liv'!B51+'Silver Pensjonsforsikring AS'!B51+'Sparebank 1'!B51+'Storebrand Livsforsikring'!B51+'Telenor Forsikring'!B51+'Tryg Forsikring'!B51</f>
        <v>103082.55799999999</v>
      </c>
      <c r="C51" s="212">
        <f>'ACE European Group'!C51+'Danica Pensjonsforsikring'!C51+'DNB Livsforsikring'!C51+'Eika Forsikring AS'!C51+'Frende Livsforsikring'!C51+'Frende Skadeforsikring'!C51+'Gjensidige Forsikring'!C51+'Gjensidige Pensjon'!C51+'Handelsbanken Liv'!C51+'If Skadeforsikring NUF'!C51+KLP!C51+'KLP Bedriftspensjon AS'!C51+'KLP Skadeforsikring AS'!C51+'Landbruksforsikring AS'!C51+'NEMI Forsikring'!C51+'Nordea Liv '!C51+'Oslo Pensjonsforsikring'!C51+'SHB Liv'!C51+'Silver Pensjonsforsikring AS'!C51+'Sparebank 1'!C51+'Storebrand Livsforsikring'!C51+'Telenor Forsikring'!C51+'Tryg Forsikring'!C51</f>
        <v>120052.32799999999</v>
      </c>
      <c r="D51" s="169">
        <f t="shared" si="15"/>
        <v>16.5</v>
      </c>
      <c r="E51" s="35"/>
      <c r="F51" s="5"/>
      <c r="G51" s="34"/>
      <c r="H51" s="33"/>
      <c r="I51" s="33"/>
      <c r="J51" s="32"/>
    </row>
    <row r="52" spans="1:10" s="3" customFormat="1" ht="15.75" customHeight="1" x14ac:dyDescent="0.2">
      <c r="A52" s="38" t="s">
        <v>379</v>
      </c>
      <c r="B52" s="44">
        <f>'ACE European Group'!B52+'Danica Pensjonsforsikring'!B52+'DNB Livsforsikring'!B52+'Eika Forsikring AS'!B52+'Frende Livsforsikring'!B52+'Frende Skadeforsikring'!B52+'Gjensidige Forsikring'!B52+'Gjensidige Pensjon'!B52+'Handelsbanken Liv'!B52+'If Skadeforsikring NUF'!B52+KLP!B52+'KLP Bedriftspensjon AS'!B52+'KLP Skadeforsikring AS'!B52+'Landbruksforsikring AS'!B52+'NEMI Forsikring'!B52+'Nordea Liv '!B52+'Oslo Pensjonsforsikring'!B52+'SHB Liv'!B52+'Silver Pensjonsforsikring AS'!B52+'Sparebank 1'!B52+'Storebrand Livsforsikring'!B52+'Telenor Forsikring'!B52+'Tryg Forsikring'!B52</f>
        <v>90731.178999999989</v>
      </c>
      <c r="C52" s="44">
        <f>'ACE European Group'!C52+'Danica Pensjonsforsikring'!C52+'DNB Livsforsikring'!C52+'Eika Forsikring AS'!C52+'Frende Livsforsikring'!C52+'Frende Skadeforsikring'!C52+'Gjensidige Forsikring'!C52+'Gjensidige Pensjon'!C52+'Handelsbanken Liv'!C52+'If Skadeforsikring NUF'!C52+KLP!C52+'KLP Bedriftspensjon AS'!C52+'KLP Skadeforsikring AS'!C52+'Landbruksforsikring AS'!C52+'NEMI Forsikring'!C52+'Nordea Liv '!C52+'Oslo Pensjonsforsikring'!C52+'SHB Liv'!C52+'Silver Pensjonsforsikring AS'!C52+'Sparebank 1'!C52+'Storebrand Livsforsikring'!C52+'Telenor Forsikring'!C52+'Tryg Forsikring'!C52</f>
        <v>62703.428000000007</v>
      </c>
      <c r="D52" s="164">
        <f t="shared" si="15"/>
        <v>-30.9</v>
      </c>
      <c r="E52" s="35"/>
      <c r="F52" s="5"/>
      <c r="G52" s="34"/>
      <c r="H52" s="33"/>
      <c r="I52" s="33"/>
      <c r="J52" s="32"/>
    </row>
    <row r="53" spans="1:10" s="3" customFormat="1" ht="15.75" customHeight="1" x14ac:dyDescent="0.2">
      <c r="A53" s="38" t="s">
        <v>380</v>
      </c>
      <c r="B53" s="44">
        <f>'ACE European Group'!B53+'Danica Pensjonsforsikring'!B53+'DNB Livsforsikring'!B53+'Eika Forsikring AS'!B53+'Frende Livsforsikring'!B53+'Frende Skadeforsikring'!B53+'Gjensidige Forsikring'!B53+'Gjensidige Pensjon'!B53+'Handelsbanken Liv'!B53+'If Skadeforsikring NUF'!B53+KLP!B53+'KLP Bedriftspensjon AS'!B53+'KLP Skadeforsikring AS'!B53+'Landbruksforsikring AS'!B53+'NEMI Forsikring'!B53+'Nordea Liv '!B53+'Oslo Pensjonsforsikring'!B53+'SHB Liv'!B53+'Silver Pensjonsforsikring AS'!B53+'Sparebank 1'!B53+'Storebrand Livsforsikring'!B53+'Telenor Forsikring'!B53+'Tryg Forsikring'!B53</f>
        <v>12351.379000000001</v>
      </c>
      <c r="C53" s="44">
        <f>'ACE European Group'!C53+'Danica Pensjonsforsikring'!C53+'DNB Livsforsikring'!C53+'Eika Forsikring AS'!C53+'Frende Livsforsikring'!C53+'Frende Skadeforsikring'!C53+'Gjensidige Forsikring'!C53+'Gjensidige Pensjon'!C53+'Handelsbanken Liv'!C53+'If Skadeforsikring NUF'!C53+KLP!C53+'KLP Bedriftspensjon AS'!C53+'KLP Skadeforsikring AS'!C53+'Landbruksforsikring AS'!C53+'NEMI Forsikring'!C53+'Nordea Liv '!C53+'Oslo Pensjonsforsikring'!C53+'SHB Liv'!C53+'Silver Pensjonsforsikring AS'!C53+'Sparebank 1'!C53+'Storebrand Livsforsikring'!C53+'Telenor Forsikring'!C53+'Tryg Forsikring'!C53</f>
        <v>57348.9</v>
      </c>
      <c r="D53" s="164">
        <f t="shared" si="15"/>
        <v>364.3</v>
      </c>
      <c r="E53" s="35"/>
      <c r="F53" s="5"/>
      <c r="G53" s="34"/>
      <c r="H53" s="33"/>
      <c r="I53" s="33"/>
      <c r="J53" s="32"/>
    </row>
    <row r="54" spans="1:10" s="3" customFormat="1" ht="15.75" customHeight="1" x14ac:dyDescent="0.2">
      <c r="A54" s="39" t="s">
        <v>382</v>
      </c>
      <c r="B54" s="212">
        <f>'ACE European Group'!B54+'Danica Pensjonsforsikring'!B54+'DNB Livsforsikring'!B54+'Eika Forsikring AS'!B54+'Frende Livsforsikring'!B54+'Frende Skadeforsikring'!B54+'Gjensidige Forsikring'!B54+'Gjensidige Pensjon'!B54+'Handelsbanken Liv'!B54+'If Skadeforsikring NUF'!B54+KLP!B54+'KLP Bedriftspensjon AS'!B54+'KLP Skadeforsikring AS'!B54+'Landbruksforsikring AS'!B54+'NEMI Forsikring'!B54+'Nordea Liv '!B54+'Oslo Pensjonsforsikring'!B54+'SHB Liv'!B54+'Silver Pensjonsforsikring AS'!B54+'Sparebank 1'!B54+'Storebrand Livsforsikring'!B54+'Telenor Forsikring'!B54+'Tryg Forsikring'!B54</f>
        <v>76870.287000000011</v>
      </c>
      <c r="C54" s="212">
        <f>'ACE European Group'!C54+'Danica Pensjonsforsikring'!C54+'DNB Livsforsikring'!C54+'Eika Forsikring AS'!C54+'Frende Livsforsikring'!C54+'Frende Skadeforsikring'!C54+'Gjensidige Forsikring'!C54+'Gjensidige Pensjon'!C54+'Handelsbanken Liv'!C54+'If Skadeforsikring NUF'!C54+KLP!C54+'KLP Bedriftspensjon AS'!C54+'KLP Skadeforsikring AS'!C54+'Landbruksforsikring AS'!C54+'NEMI Forsikring'!C54+'Nordea Liv '!C54+'Oslo Pensjonsforsikring'!C54+'SHB Liv'!C54+'Silver Pensjonsforsikring AS'!C54+'Sparebank 1'!C54+'Storebrand Livsforsikring'!C54+'Telenor Forsikring'!C54+'Tryg Forsikring'!C54</f>
        <v>65353.504000000001</v>
      </c>
      <c r="D54" s="169">
        <f t="shared" si="15"/>
        <v>-15</v>
      </c>
      <c r="E54" s="35"/>
      <c r="F54" s="5"/>
      <c r="G54" s="34"/>
      <c r="H54" s="33"/>
      <c r="I54" s="33"/>
      <c r="J54" s="32"/>
    </row>
    <row r="55" spans="1:10" s="3" customFormat="1" ht="15.75" customHeight="1" x14ac:dyDescent="0.2">
      <c r="A55" s="38" t="s">
        <v>379</v>
      </c>
      <c r="B55" s="44">
        <f>'ACE European Group'!B55+'Danica Pensjonsforsikring'!B55+'DNB Livsforsikring'!B55+'Eika Forsikring AS'!B55+'Frende Livsforsikring'!B55+'Frende Skadeforsikring'!B55+'Gjensidige Forsikring'!B55+'Gjensidige Pensjon'!B55+'Handelsbanken Liv'!B55+'If Skadeforsikring NUF'!B55+KLP!B55+'KLP Bedriftspensjon AS'!B55+'KLP Skadeforsikring AS'!B55+'Landbruksforsikring AS'!B55+'NEMI Forsikring'!B55+'Nordea Liv '!B55+'Oslo Pensjonsforsikring'!B55+'SHB Liv'!B55+'Silver Pensjonsforsikring AS'!B55+'Sparebank 1'!B55+'Storebrand Livsforsikring'!B55+'Telenor Forsikring'!B55+'Tryg Forsikring'!B55</f>
        <v>76870.287000000011</v>
      </c>
      <c r="C55" s="44">
        <f>'ACE European Group'!C55+'Danica Pensjonsforsikring'!C55+'DNB Livsforsikring'!C55+'Eika Forsikring AS'!C55+'Frende Livsforsikring'!C55+'Frende Skadeforsikring'!C55+'Gjensidige Forsikring'!C55+'Gjensidige Pensjon'!C55+'Handelsbanken Liv'!C55+'If Skadeforsikring NUF'!C55+KLP!C55+'KLP Bedriftspensjon AS'!C55+'KLP Skadeforsikring AS'!C55+'Landbruksforsikring AS'!C55+'NEMI Forsikring'!C55+'Nordea Liv '!C55+'Oslo Pensjonsforsikring'!C55+'SHB Liv'!C55+'Silver Pensjonsforsikring AS'!C55+'Sparebank 1'!C55+'Storebrand Livsforsikring'!C55+'Telenor Forsikring'!C55+'Tryg Forsikring'!C55</f>
        <v>65353.504000000001</v>
      </c>
      <c r="D55" s="164">
        <f t="shared" si="15"/>
        <v>-15</v>
      </c>
      <c r="E55" s="35"/>
      <c r="F55" s="5"/>
      <c r="G55" s="34"/>
      <c r="H55" s="33"/>
      <c r="I55" s="33"/>
      <c r="J55" s="32"/>
    </row>
    <row r="56" spans="1:10" s="3" customFormat="1" ht="15.75" customHeight="1" x14ac:dyDescent="0.2">
      <c r="A56" s="46" t="s">
        <v>380</v>
      </c>
      <c r="B56" s="45">
        <f>'ACE European Group'!B56+'Danica Pensjonsforsikring'!B56+'DNB Livsforsikring'!B56+'Eika Forsikring AS'!B56+'Frende Livsforsikring'!B56+'Frende Skadeforsikring'!B56+'Gjensidige Forsikring'!B56+'Gjensidige Pensjon'!B56+'Handelsbanken Liv'!B56+'If Skadeforsikring NUF'!B56+KLP!B56+'KLP Bedriftspensjon AS'!B56+'KLP Skadeforsikring AS'!B56+'Landbruksforsikring AS'!B56+'NEMI Forsikring'!B56+'Nordea Liv '!B56+'Oslo Pensjonsforsikring'!B56+'SHB Liv'!B56+'Silver Pensjonsforsikring AS'!B56+'Sparebank 1'!B56+'Storebrand Livsforsikring'!B56+'Telenor Forsikring'!B56+'Tryg Forsikring'!B56</f>
        <v>0</v>
      </c>
      <c r="C56" s="45">
        <f>'ACE European Group'!C56+'Danica Pensjonsforsikring'!C56+'DNB Livsforsikring'!C56+'Eika Forsikring AS'!C56+'Frende Livsforsikring'!C56+'Frende Skadeforsikring'!C56+'Gjensidige Forsikring'!C56+'Gjensidige Pensjon'!C56+'Handelsbanken Liv'!C56+'If Skadeforsikring NUF'!C56+KLP!C56+'KLP Bedriftspensjon AS'!C56+'KLP Skadeforsikring AS'!C56+'Landbruksforsikring AS'!C56+'NEMI Forsikring'!C56+'Nordea Liv '!C56+'Oslo Pensjonsforsikring'!C56+'SHB Liv'!C56+'Silver Pensjonsforsikring AS'!C56+'Sparebank 1'!C56+'Storebrand Livsforsikring'!C56+'Telenor Forsikring'!C56+'Tryg Forsikring'!C56</f>
        <v>0</v>
      </c>
      <c r="D56" s="167"/>
      <c r="E56" s="35"/>
      <c r="F56" s="5"/>
      <c r="G56" s="34"/>
      <c r="H56" s="33"/>
      <c r="I56" s="33"/>
      <c r="J56" s="32"/>
    </row>
    <row r="57" spans="1:10" s="3" customFormat="1" ht="15.75" customHeight="1" x14ac:dyDescent="0.25">
      <c r="A57" s="162"/>
      <c r="B57" s="30"/>
      <c r="C57" s="30"/>
      <c r="D57" s="30"/>
      <c r="E57" s="31"/>
      <c r="F57" s="31"/>
      <c r="G57" s="31"/>
      <c r="H57" s="31"/>
      <c r="I57" s="31"/>
      <c r="J57" s="31"/>
    </row>
    <row r="58" spans="1:10" ht="15.75" customHeight="1" x14ac:dyDescent="0.2">
      <c r="A58" s="153"/>
    </row>
    <row r="59" spans="1:10" ht="15.75" customHeight="1" x14ac:dyDescent="0.25">
      <c r="A59" s="145" t="s">
        <v>272</v>
      </c>
      <c r="C59" s="26"/>
      <c r="D59" s="25"/>
      <c r="E59" s="26"/>
      <c r="F59" s="26"/>
      <c r="G59" s="25"/>
      <c r="H59" s="26"/>
      <c r="I59" s="26"/>
      <c r="J59" s="25"/>
    </row>
    <row r="60" spans="1:10" ht="20.100000000000001" customHeight="1" x14ac:dyDescent="0.25">
      <c r="A60" s="147"/>
      <c r="B60" s="682"/>
      <c r="C60" s="682"/>
      <c r="D60" s="682"/>
      <c r="E60" s="682"/>
      <c r="F60" s="682"/>
      <c r="G60" s="682"/>
      <c r="H60" s="682"/>
      <c r="I60" s="682"/>
      <c r="J60" s="682"/>
    </row>
    <row r="61" spans="1:10" ht="15.75" customHeight="1" x14ac:dyDescent="0.2">
      <c r="A61" s="142"/>
      <c r="B61" s="679" t="s">
        <v>0</v>
      </c>
      <c r="C61" s="680"/>
      <c r="D61" s="680"/>
      <c r="E61" s="679" t="s">
        <v>1</v>
      </c>
      <c r="F61" s="680"/>
      <c r="G61" s="681"/>
      <c r="H61" s="680" t="s">
        <v>2</v>
      </c>
      <c r="I61" s="680"/>
      <c r="J61" s="681"/>
    </row>
    <row r="62" spans="1:10" ht="15.75" customHeight="1" x14ac:dyDescent="0.2">
      <c r="A62" s="139"/>
      <c r="B62" s="225" t="s">
        <v>365</v>
      </c>
      <c r="C62" s="225" t="s">
        <v>366</v>
      </c>
      <c r="D62" s="19" t="s">
        <v>3</v>
      </c>
      <c r="E62" s="225" t="s">
        <v>365</v>
      </c>
      <c r="F62" s="225" t="s">
        <v>366</v>
      </c>
      <c r="G62" s="19" t="s">
        <v>3</v>
      </c>
      <c r="H62" s="225" t="s">
        <v>365</v>
      </c>
      <c r="I62" s="225" t="s">
        <v>366</v>
      </c>
      <c r="J62" s="19" t="s">
        <v>3</v>
      </c>
    </row>
    <row r="63" spans="1:10" ht="15.75" customHeight="1" x14ac:dyDescent="0.2">
      <c r="A63" s="649"/>
      <c r="B63" s="15"/>
      <c r="C63" s="15"/>
      <c r="D63" s="17" t="s">
        <v>4</v>
      </c>
      <c r="E63" s="16"/>
      <c r="F63" s="16"/>
      <c r="G63" s="15" t="s">
        <v>4</v>
      </c>
      <c r="H63" s="16"/>
      <c r="I63" s="16"/>
      <c r="J63" s="15" t="s">
        <v>4</v>
      </c>
    </row>
    <row r="64" spans="1:10" ht="15.75" customHeight="1" x14ac:dyDescent="0.2">
      <c r="A64" s="14" t="s">
        <v>24</v>
      </c>
      <c r="B64" s="304">
        <f>'ACE European Group'!B64+'Danica Pensjonsforsikring'!B64+'DNB Livsforsikring'!B64+'Eika Forsikring AS'!B64+'Frende Livsforsikring'!B64+'Frende Skadeforsikring'!B64+'Gjensidige Forsikring'!B64+'Gjensidige Pensjon'!B64+'Handelsbanken Liv'!B64+'If Skadeforsikring NUF'!B64+KLP!B64+'KLP Bedriftspensjon AS'!B64+'KLP Skadeforsikring AS'!B64+'Landbruksforsikring AS'!B64+'NEMI Forsikring'!B64+'Nordea Liv '!B64+'Oslo Pensjonsforsikring'!B64+'SHB Liv'!B64+'Silver Pensjonsforsikring AS'!B64+'Sparebank 1'!B64+'Storebrand Livsforsikring'!B64+'Telenor Forsikring'!B64+'Tryg Forsikring'!B64</f>
        <v>6342157.4682400003</v>
      </c>
      <c r="C64" s="304">
        <f>'ACE European Group'!C64+'Danica Pensjonsforsikring'!C64+'DNB Livsforsikring'!C64+'Eika Forsikring AS'!C64+'Frende Livsforsikring'!C64+'Frende Skadeforsikring'!C64+'Gjensidige Forsikring'!C64+'Gjensidige Pensjon'!C64+'Handelsbanken Liv'!C64+'If Skadeforsikring NUF'!C64+KLP!C64+'KLP Bedriftspensjon AS'!C64+'KLP Skadeforsikring AS'!C64+'Landbruksforsikring AS'!C64+'NEMI Forsikring'!C64+'Nordea Liv '!C64+'Oslo Pensjonsforsikring'!C64+'SHB Liv'!C64+'Silver Pensjonsforsikring AS'!C64+'Sparebank 1'!C64+'Storebrand Livsforsikring'!C64+'Telenor Forsikring'!C64+'Tryg Forsikring'!C64</f>
        <v>4168028.5099299997</v>
      </c>
      <c r="D64" s="169">
        <f t="shared" ref="D64:D109" si="17">IF(B64=0, "    ---- ", IF(ABS(ROUND(100/B64*C64-100,1))&lt;999,ROUND(100/B64*C64-100,1),IF(ROUND(100/B64*C64-100,1)&gt;999,999,-999)))</f>
        <v>-34.299999999999997</v>
      </c>
      <c r="E64" s="212">
        <f>'ACE European Group'!F64+'Danica Pensjonsforsikring'!F64+'DNB Livsforsikring'!F64+'Eika Forsikring AS'!F64+'Frende Livsforsikring'!F64+'Frende Skadeforsikring'!F64+'Gjensidige Forsikring'!F64+'Gjensidige Pensjon'!F64+'Handelsbanken Liv'!F64+'If Skadeforsikring NUF'!F64+KLP!F64+'KLP Bedriftspensjon AS'!F64+'KLP Skadeforsikring AS'!F64+'Landbruksforsikring AS'!F64+'NEMI Forsikring'!F64+'Nordea Liv '!F64+'Oslo Pensjonsforsikring'!F64+'SHB Liv'!F64+'Silver Pensjonsforsikring AS'!F64+'Sparebank 1'!F64+'Storebrand Livsforsikring'!F64+'Telenor Forsikring'!F64+'Tryg Forsikring'!F64</f>
        <v>5428370.3921400001</v>
      </c>
      <c r="F64" s="212">
        <f>'ACE European Group'!G64+'Danica Pensjonsforsikring'!G64+'DNB Livsforsikring'!G64+'Eika Forsikring AS'!G64+'Frende Livsforsikring'!G64+'Frende Skadeforsikring'!G64+'Gjensidige Forsikring'!G64+'Gjensidige Pensjon'!G64+'Handelsbanken Liv'!G64+'If Skadeforsikring NUF'!G64+KLP!G64+'KLP Bedriftspensjon AS'!G64+'KLP Skadeforsikring AS'!G64+'Landbruksforsikring AS'!G64+'NEMI Forsikring'!G64+'Nordea Liv '!G64+'Oslo Pensjonsforsikring'!G64+'SHB Liv'!G64+'Silver Pensjonsforsikring AS'!G64+'Sparebank 1'!G64+'Storebrand Livsforsikring'!G64+'Telenor Forsikring'!G64+'Tryg Forsikring'!G64</f>
        <v>6507851.7616000008</v>
      </c>
      <c r="G64" s="169">
        <f t="shared" ref="G64:G109" si="18">IF(E64=0, "    ---- ", IF(ABS(ROUND(100/E64*F64-100,1))&lt;999,ROUND(100/E64*F64-100,1),IF(ROUND(100/E64*F64-100,1)&gt;999,999,-999)))</f>
        <v>19.899999999999999</v>
      </c>
      <c r="H64" s="304">
        <f t="shared" ref="H64:H84" si="19">SUM(B64,E64)</f>
        <v>11770527.860380001</v>
      </c>
      <c r="I64" s="304">
        <f t="shared" ref="I64:I84" si="20">SUM(C64,F64)</f>
        <v>10675880.27153</v>
      </c>
      <c r="J64" s="169">
        <f t="shared" ref="J64:J109" si="21">IF(H64=0, "    ---- ", IF(ABS(ROUND(100/H64*I64-100,1))&lt;999,ROUND(100/H64*I64-100,1),IF(ROUND(100/H64*I64-100,1)&gt;999,999,-999)))</f>
        <v>-9.3000000000000007</v>
      </c>
    </row>
    <row r="65" spans="1:11" ht="15.75" customHeight="1" x14ac:dyDescent="0.2">
      <c r="A65" s="21" t="s">
        <v>9</v>
      </c>
      <c r="B65" s="210">
        <f>'ACE European Group'!B65+'Danica Pensjonsforsikring'!B65+'DNB Livsforsikring'!B65+'Eika Forsikring AS'!B65+'Frende Livsforsikring'!B65+'Frende Skadeforsikring'!B65+'Gjensidige Forsikring'!B65+'Gjensidige Pensjon'!B65+'Handelsbanken Liv'!B65+'If Skadeforsikring NUF'!B65+KLP!B65+'KLP Bedriftspensjon AS'!B65+'KLP Skadeforsikring AS'!B65+'Landbruksforsikring AS'!B65+'NEMI Forsikring'!B65+'Nordea Liv '!B65+'Oslo Pensjonsforsikring'!B65+'SHB Liv'!B65+'Silver Pensjonsforsikring AS'!B65+'Sparebank 1'!B65+'Storebrand Livsforsikring'!B65+'Telenor Forsikring'!B65+'Tryg Forsikring'!B65</f>
        <v>6193318.0199600002</v>
      </c>
      <c r="C65" s="210">
        <f>'ACE European Group'!C65+'Danica Pensjonsforsikring'!C65+'DNB Livsforsikring'!C65+'Eika Forsikring AS'!C65+'Frende Livsforsikring'!C65+'Frende Skadeforsikring'!C65+'Gjensidige Forsikring'!C65+'Gjensidige Pensjon'!C65+'Handelsbanken Liv'!C65+'If Skadeforsikring NUF'!C65+KLP!C65+'KLP Bedriftspensjon AS'!C65+'KLP Skadeforsikring AS'!C65+'Landbruksforsikring AS'!C65+'NEMI Forsikring'!C65+'Nordea Liv '!C65+'Oslo Pensjonsforsikring'!C65+'SHB Liv'!C65+'Silver Pensjonsforsikring AS'!C65+'Sparebank 1'!C65+'Storebrand Livsforsikring'!C65+'Telenor Forsikring'!C65+'Tryg Forsikring'!C65</f>
        <v>3664071.8212000001</v>
      </c>
      <c r="D65" s="593">
        <f t="shared" si="17"/>
        <v>-40.799999999999997</v>
      </c>
      <c r="E65" s="44">
        <f>'ACE European Group'!F65+'Danica Pensjonsforsikring'!F65+'DNB Livsforsikring'!F65+'Eika Forsikring AS'!F65+'Frende Livsforsikring'!F65+'Frende Skadeforsikring'!F65+'Gjensidige Forsikring'!F65+'Gjensidige Pensjon'!F65+'Handelsbanken Liv'!F65+'If Skadeforsikring NUF'!F65+KLP!F65+'KLP Bedriftspensjon AS'!F65+'KLP Skadeforsikring AS'!F65+'Landbruksforsikring AS'!F65+'NEMI Forsikring'!F65+'Nordea Liv '!F65+'Oslo Pensjonsforsikring'!F65+'SHB Liv'!F65+'Silver Pensjonsforsikring AS'!F65+'Sparebank 1'!F65+'Storebrand Livsforsikring'!F65+'Telenor Forsikring'!F65+'Tryg Forsikring'!F65</f>
        <v>0</v>
      </c>
      <c r="F65" s="44">
        <f>'ACE European Group'!G65+'Danica Pensjonsforsikring'!G65+'DNB Livsforsikring'!G65+'Eika Forsikring AS'!G65+'Frende Livsforsikring'!G65+'Frende Skadeforsikring'!G65+'Gjensidige Forsikring'!G65+'Gjensidige Pensjon'!G65+'Handelsbanken Liv'!G65+'If Skadeforsikring NUF'!G65+KLP!G65+'KLP Bedriftspensjon AS'!G65+'KLP Skadeforsikring AS'!G65+'Landbruksforsikring AS'!G65+'NEMI Forsikring'!G65+'Nordea Liv '!G65+'Oslo Pensjonsforsikring'!G65+'SHB Liv'!G65+'Silver Pensjonsforsikring AS'!G65+'Sparebank 1'!G65+'Storebrand Livsforsikring'!G65+'Telenor Forsikring'!G65+'Tryg Forsikring'!G65</f>
        <v>0</v>
      </c>
      <c r="G65" s="164"/>
      <c r="H65" s="213">
        <f t="shared" si="19"/>
        <v>6193318.0199600002</v>
      </c>
      <c r="I65" s="213">
        <f t="shared" si="20"/>
        <v>3664071.8212000001</v>
      </c>
      <c r="J65" s="164">
        <f t="shared" si="21"/>
        <v>-40.799999999999997</v>
      </c>
    </row>
    <row r="66" spans="1:11" ht="15.75" customHeight="1" x14ac:dyDescent="0.2">
      <c r="A66" s="21" t="s">
        <v>10</v>
      </c>
      <c r="B66" s="210">
        <f>'ACE European Group'!B66+'Danica Pensjonsforsikring'!B66+'DNB Livsforsikring'!B66+'Eika Forsikring AS'!B66+'Frende Livsforsikring'!B66+'Frende Skadeforsikring'!B66+'Gjensidige Forsikring'!B66+'Gjensidige Pensjon'!B66+'Handelsbanken Liv'!B66+'If Skadeforsikring NUF'!B66+KLP!B66+'KLP Bedriftspensjon AS'!B66+'KLP Skadeforsikring AS'!B66+'Landbruksforsikring AS'!B66+'NEMI Forsikring'!B66+'Nordea Liv '!B66+'Oslo Pensjonsforsikring'!B66+'SHB Liv'!B66+'Silver Pensjonsforsikring AS'!B66+'Sparebank 1'!B66+'Storebrand Livsforsikring'!B66+'Telenor Forsikring'!B66+'Tryg Forsikring'!B66</f>
        <v>91267.043279999998</v>
      </c>
      <c r="C66" s="210">
        <f>'ACE European Group'!C66+'Danica Pensjonsforsikring'!C66+'DNB Livsforsikring'!C66+'Eika Forsikring AS'!C66+'Frende Livsforsikring'!C66+'Frende Skadeforsikring'!C66+'Gjensidige Forsikring'!C66+'Gjensidige Pensjon'!C66+'Handelsbanken Liv'!C66+'If Skadeforsikring NUF'!C66+KLP!C66+'KLP Bedriftspensjon AS'!C66+'KLP Skadeforsikring AS'!C66+'Landbruksforsikring AS'!C66+'NEMI Forsikring'!C66+'Nordea Liv '!C66+'Oslo Pensjonsforsikring'!C66+'SHB Liv'!C66+'Silver Pensjonsforsikring AS'!C66+'Sparebank 1'!C66+'Storebrand Livsforsikring'!C66+'Telenor Forsikring'!C66+'Tryg Forsikring'!C66</f>
        <v>93372.902560000002</v>
      </c>
      <c r="D66" s="593">
        <f t="shared" si="17"/>
        <v>2.2999999999999998</v>
      </c>
      <c r="E66" s="44">
        <f>'ACE European Group'!F66+'Danica Pensjonsforsikring'!F66+'DNB Livsforsikring'!F66+'Eika Forsikring AS'!F66+'Frende Livsforsikring'!F66+'Frende Skadeforsikring'!F66+'Gjensidige Forsikring'!F66+'Gjensidige Pensjon'!F66+'Handelsbanken Liv'!F66+'If Skadeforsikring NUF'!F66+KLP!F66+'KLP Bedriftspensjon AS'!F66+'KLP Skadeforsikring AS'!F66+'Landbruksforsikring AS'!F66+'NEMI Forsikring'!F66+'Nordea Liv '!F66+'Oslo Pensjonsforsikring'!F66+'SHB Liv'!F66+'Silver Pensjonsforsikring AS'!F66+'Sparebank 1'!F66+'Storebrand Livsforsikring'!F66+'Telenor Forsikring'!F66+'Tryg Forsikring'!F66</f>
        <v>5428370.3921400001</v>
      </c>
      <c r="F66" s="44">
        <f>'ACE European Group'!G66+'Danica Pensjonsforsikring'!G66+'DNB Livsforsikring'!G66+'Eika Forsikring AS'!G66+'Frende Livsforsikring'!G66+'Frende Skadeforsikring'!G66+'Gjensidige Forsikring'!G66+'Gjensidige Pensjon'!G66+'Handelsbanken Liv'!G66+'If Skadeforsikring NUF'!G66+KLP!G66+'KLP Bedriftspensjon AS'!G66+'KLP Skadeforsikring AS'!G66+'Landbruksforsikring AS'!G66+'NEMI Forsikring'!G66+'Nordea Liv '!G66+'Oslo Pensjonsforsikring'!G66+'SHB Liv'!G66+'Silver Pensjonsforsikring AS'!G66+'Sparebank 1'!G66+'Storebrand Livsforsikring'!G66+'Telenor Forsikring'!G66+'Tryg Forsikring'!G66</f>
        <v>6449106.5011999998</v>
      </c>
      <c r="G66" s="164">
        <f t="shared" si="18"/>
        <v>18.8</v>
      </c>
      <c r="H66" s="213">
        <f t="shared" si="19"/>
        <v>5519637.43542</v>
      </c>
      <c r="I66" s="213">
        <f t="shared" si="20"/>
        <v>6542479.4037600001</v>
      </c>
      <c r="J66" s="164">
        <f t="shared" si="21"/>
        <v>18.5</v>
      </c>
    </row>
    <row r="67" spans="1:11" ht="15.75" customHeight="1" x14ac:dyDescent="0.2">
      <c r="A67" s="628" t="s">
        <v>383</v>
      </c>
      <c r="B67" s="185" t="str">
        <f>IF($A$1=4,'ACE European Group'!B67+'Danica Pensjonsforsikring'!B67+'DNB Livsforsikring'!B67+'Eika Forsikring AS'!B67+'Frende Livsforsikring'!B67+'Frende Skadeforsikring'!B67+'Gjensidige Forsikring'!B67+'Gjensidige Pensjon'!B67+'Handelsbanken Liv'!B67+'If Skadeforsikring NUF'!B67+KLP!B67+'KLP Bedriftspensjon AS'!B67+'KLP Skadeforsikring AS'!B67+'Landbruksforsikring AS'!B67+'NEMI Forsikring'!B67+'Nordea Liv '!B67+'Oslo Pensjonsforsikring'!B67+'SHB Liv'!B67+'Silver Pensjonsforsikring AS'!B67+'Sparebank 1'!B67+'Storebrand Livsforsikring'!B67+'Telenor Forsikring'!B67+'Tryg Forsikring'!B67,"")</f>
        <v/>
      </c>
      <c r="C67" s="185" t="str">
        <f>IF($A$1=4,'ACE European Group'!C67+'Danica Pensjonsforsikring'!C67+'DNB Livsforsikring'!C67+'Eika Forsikring AS'!C67+'Frende Livsforsikring'!C67+'Frende Skadeforsikring'!C67+'Gjensidige Forsikring'!C67+'Gjensidige Pensjon'!C67+'Handelsbanken Liv'!C67+'If Skadeforsikring NUF'!C67+KLP!C67+'KLP Bedriftspensjon AS'!C67+'KLP Skadeforsikring AS'!C67+'Landbruksforsikring AS'!C67+'NEMI Forsikring'!C67+'Nordea Liv '!C67+'Oslo Pensjonsforsikring'!C67+'SHB Liv'!C67+'Silver Pensjonsforsikring AS'!C67+'Sparebank 1'!C67+'Storebrand Livsforsikring'!C67+'Telenor Forsikring'!C67+'Tryg Forsikring'!C67,"")</f>
        <v/>
      </c>
      <c r="D67" s="173" t="str">
        <f>IF($A$1=4,IF(B67=0, "    ---- ", IF(ABS(ROUND(100/B67*C67-100,1))&lt;999,ROUND(100/B67*C67-100,1),IF(ROUND(100/B67*C67-100,1)&gt;999,999,-999))),"")</f>
        <v/>
      </c>
      <c r="E67" s="185" t="str">
        <f>IF($A$1=4,'ACE European Group'!F67+'Danica Pensjonsforsikring'!F67+'DNB Livsforsikring'!F67+'Eika Forsikring AS'!F67+'Frende Livsforsikring'!F67+'Frende Skadeforsikring'!F67+'Gjensidige Forsikring'!F67+'Gjensidige Pensjon'!F67+'Handelsbanken Liv'!F67+'If Skadeforsikring NUF'!F67+KLP!F67+'KLP Bedriftspensjon AS'!F67+'KLP Skadeforsikring AS'!F67+'Landbruksforsikring AS'!F67+'NEMI Forsikring'!F67+'Nordea Liv '!F67+'Oslo Pensjonsforsikring'!F67+'SHB Liv'!F67+'Silver Pensjonsforsikring AS'!F67+'Sparebank 1'!F67+'Storebrand Livsforsikring'!F67+'Telenor Forsikring'!F67+'Tryg Forsikring'!F67,"")</f>
        <v/>
      </c>
      <c r="F67" s="185" t="str">
        <f>IF($A$1=4,'ACE European Group'!G67+'Danica Pensjonsforsikring'!G67+'DNB Livsforsikring'!G67+'Eika Forsikring AS'!G67+'Frende Livsforsikring'!G67+'Frende Skadeforsikring'!G67+'Gjensidige Forsikring'!G67+'Gjensidige Pensjon'!G67+'Handelsbanken Liv'!G67+'If Skadeforsikring NUF'!G67+KLP!G67+'KLP Bedriftspensjon AS'!G67+'KLP Skadeforsikring AS'!G67+'Landbruksforsikring AS'!G67+'NEMI Forsikring'!G67+'Nordea Liv '!G67+'Oslo Pensjonsforsikring'!G67+'SHB Liv'!G67+'Silver Pensjonsforsikring AS'!G67+'Sparebank 1'!G67+'Storebrand Livsforsikring'!G67+'Telenor Forsikring'!G67+'Tryg Forsikring'!G67,"")</f>
        <v/>
      </c>
      <c r="G67" s="164" t="str">
        <f t="shared" ref="G67:G72" si="22">IF($A$1=4,IF(E67=0, "    ---- ", IF(ABS(ROUND(100/E67*F67-100,1))&lt;999,ROUND(100/E67*F67-100,1),IF(ROUND(100/E67*F67-100,1)&gt;999,999,-999))),"")</f>
        <v/>
      </c>
      <c r="H67" s="664">
        <f t="shared" si="19"/>
        <v>0</v>
      </c>
      <c r="I67" s="664">
        <f t="shared" si="20"/>
        <v>0</v>
      </c>
      <c r="J67" s="164"/>
    </row>
    <row r="68" spans="1:11" ht="15.75" customHeight="1" x14ac:dyDescent="0.2">
      <c r="A68" s="628" t="s">
        <v>12</v>
      </c>
      <c r="B68" s="211">
        <f>'ACE European Group'!B68+'Danica Pensjonsforsikring'!B68+'DNB Livsforsikring'!B68+'Eika Forsikring AS'!B68+'Frende Livsforsikring'!B68+'Frende Skadeforsikring'!B68+'Gjensidige Forsikring'!B68+'Gjensidige Pensjon'!B68+'Handelsbanken Liv'!B68+'If Skadeforsikring NUF'!B68+KLP!B68+'KLP Bedriftspensjon AS'!B68+'KLP Skadeforsikring AS'!B68+'Landbruksforsikring AS'!B68+'NEMI Forsikring'!B68+'Nordea Liv '!B68+'Oslo Pensjonsforsikring'!B68+'SHB Liv'!B68+'Silver Pensjonsforsikring AS'!B68+'Sparebank 1'!B68+'Storebrand Livsforsikring'!B68+'Telenor Forsikring'!B68+'Tryg Forsikring'!B68</f>
        <v>0</v>
      </c>
      <c r="C68" s="211">
        <f>'ACE European Group'!C68+'Danica Pensjonsforsikring'!C68+'DNB Livsforsikring'!C68+'Eika Forsikring AS'!C68+'Frende Livsforsikring'!C68+'Frende Skadeforsikring'!C68+'Gjensidige Forsikring'!C68+'Gjensidige Pensjon'!C68+'Handelsbanken Liv'!C68+'If Skadeforsikring NUF'!C68+KLP!C68+'KLP Bedriftspensjon AS'!C68+'KLP Skadeforsikring AS'!C68+'Landbruksforsikring AS'!C68+'NEMI Forsikring'!C68+'Nordea Liv '!C68+'Oslo Pensjonsforsikring'!C68+'SHB Liv'!C68+'Silver Pensjonsforsikring AS'!C68+'Sparebank 1'!C68+'Storebrand Livsforsikring'!C68+'Telenor Forsikring'!C68+'Tryg Forsikring'!C68</f>
        <v>0</v>
      </c>
      <c r="D68" s="173" t="str">
        <f t="shared" ref="D68:D69" si="23">IF($A$1=4,IF(B68=0, "    ---- ", IF(ABS(ROUND(100/B68*C68-100,1))&lt;999,ROUND(100/B68*C68-100,1),IF(ROUND(100/B68*C68-100,1)&gt;999,999,-999))),"")</f>
        <v/>
      </c>
      <c r="E68" s="185" t="str">
        <f>IF($A$1=4,'ACE European Group'!F68+'Danica Pensjonsforsikring'!F68+'DNB Livsforsikring'!F68+'Eika Forsikring AS'!F68+'Frende Livsforsikring'!F68+'Frende Skadeforsikring'!F68+'Gjensidige Forsikring'!F68+'Gjensidige Pensjon'!F68+'Handelsbanken Liv'!F68+'If Skadeforsikring NUF'!F68+KLP!F68+'KLP Bedriftspensjon AS'!F68+'KLP Skadeforsikring AS'!F68+'Landbruksforsikring AS'!F68+'NEMI Forsikring'!F68+'Nordea Liv '!F68+'Oslo Pensjonsforsikring'!F68+'SHB Liv'!F68+'Silver Pensjonsforsikring AS'!F68+'Sparebank 1'!F68+'Storebrand Livsforsikring'!F68+'Telenor Forsikring'!F68+'Tryg Forsikring'!F68,"")</f>
        <v/>
      </c>
      <c r="F68" s="185" t="str">
        <f>IF($A$1=4,'ACE European Group'!G68+'Danica Pensjonsforsikring'!G68+'DNB Livsforsikring'!G68+'Eika Forsikring AS'!G68+'Frende Livsforsikring'!G68+'Frende Skadeforsikring'!G68+'Gjensidige Forsikring'!G68+'Gjensidige Pensjon'!G68+'Handelsbanken Liv'!G68+'If Skadeforsikring NUF'!G68+KLP!G68+'KLP Bedriftspensjon AS'!G68+'KLP Skadeforsikring AS'!G68+'Landbruksforsikring AS'!G68+'NEMI Forsikring'!G68+'Nordea Liv '!G68+'Oslo Pensjonsforsikring'!G68+'SHB Liv'!G68+'Silver Pensjonsforsikring AS'!G68+'Sparebank 1'!G68+'Storebrand Livsforsikring'!G68+'Telenor Forsikring'!G68+'Tryg Forsikring'!G68,"")</f>
        <v/>
      </c>
      <c r="G68" s="164" t="str">
        <f t="shared" si="22"/>
        <v/>
      </c>
      <c r="H68" s="664">
        <f t="shared" si="19"/>
        <v>0</v>
      </c>
      <c r="I68" s="664">
        <f t="shared" si="20"/>
        <v>0</v>
      </c>
      <c r="J68" s="164"/>
    </row>
    <row r="69" spans="1:11" ht="15.75" customHeight="1" x14ac:dyDescent="0.2">
      <c r="A69" s="628" t="s">
        <v>13</v>
      </c>
      <c r="B69" s="211">
        <f>'ACE European Group'!B69+'Danica Pensjonsforsikring'!B69+'DNB Livsforsikring'!B69+'Eika Forsikring AS'!B69+'Frende Livsforsikring'!B69+'Frende Skadeforsikring'!B69+'Gjensidige Forsikring'!B69+'Gjensidige Pensjon'!B69+'Handelsbanken Liv'!B69+'If Skadeforsikring NUF'!B69+KLP!B69+'KLP Bedriftspensjon AS'!B69+'KLP Skadeforsikring AS'!B69+'Landbruksforsikring AS'!B69+'NEMI Forsikring'!B69+'Nordea Liv '!B69+'Oslo Pensjonsforsikring'!B69+'SHB Liv'!B69+'Silver Pensjonsforsikring AS'!B69+'Sparebank 1'!B69+'Storebrand Livsforsikring'!B69+'Telenor Forsikring'!B69+'Tryg Forsikring'!B69</f>
        <v>0</v>
      </c>
      <c r="C69" s="211">
        <f>'ACE European Group'!C69+'Danica Pensjonsforsikring'!C69+'DNB Livsforsikring'!C69+'Eika Forsikring AS'!C69+'Frende Livsforsikring'!C69+'Frende Skadeforsikring'!C69+'Gjensidige Forsikring'!C69+'Gjensidige Pensjon'!C69+'Handelsbanken Liv'!C69+'If Skadeforsikring NUF'!C69+KLP!C69+'KLP Bedriftspensjon AS'!C69+'KLP Skadeforsikring AS'!C69+'Landbruksforsikring AS'!C69+'NEMI Forsikring'!C69+'Nordea Liv '!C69+'Oslo Pensjonsforsikring'!C69+'SHB Liv'!C69+'Silver Pensjonsforsikring AS'!C69+'Sparebank 1'!C69+'Storebrand Livsforsikring'!C69+'Telenor Forsikring'!C69+'Tryg Forsikring'!C69</f>
        <v>0</v>
      </c>
      <c r="D69" s="173" t="str">
        <f t="shared" si="23"/>
        <v/>
      </c>
      <c r="E69" s="185" t="str">
        <f>IF($A$1=4,'ACE European Group'!F69+'Danica Pensjonsforsikring'!F69+'DNB Livsforsikring'!F69+'Eika Forsikring AS'!F69+'Frende Livsforsikring'!F69+'Frende Skadeforsikring'!F69+'Gjensidige Forsikring'!F69+'Gjensidige Pensjon'!F69+'Handelsbanken Liv'!F69+'If Skadeforsikring NUF'!F69+KLP!F69+'KLP Bedriftspensjon AS'!F69+'KLP Skadeforsikring AS'!F69+'Landbruksforsikring AS'!F69+'NEMI Forsikring'!F69+'Nordea Liv '!F69+'Oslo Pensjonsforsikring'!F69+'SHB Liv'!F69+'Silver Pensjonsforsikring AS'!F69+'Sparebank 1'!F69+'Storebrand Livsforsikring'!F69+'Telenor Forsikring'!F69+'Tryg Forsikring'!F69,"")</f>
        <v/>
      </c>
      <c r="F69" s="185" t="str">
        <f>IF($A$1=4,'ACE European Group'!G69+'Danica Pensjonsforsikring'!G69+'DNB Livsforsikring'!G69+'Eika Forsikring AS'!G69+'Frende Livsforsikring'!G69+'Frende Skadeforsikring'!G69+'Gjensidige Forsikring'!G69+'Gjensidige Pensjon'!G69+'Handelsbanken Liv'!G69+'If Skadeforsikring NUF'!G69+KLP!G69+'KLP Bedriftspensjon AS'!G69+'KLP Skadeforsikring AS'!G69+'Landbruksforsikring AS'!G69+'NEMI Forsikring'!G69+'Nordea Liv '!G69+'Oslo Pensjonsforsikring'!G69+'SHB Liv'!G69+'Silver Pensjonsforsikring AS'!G69+'Sparebank 1'!G69+'Storebrand Livsforsikring'!G69+'Telenor Forsikring'!G69+'Tryg Forsikring'!G69,"")</f>
        <v/>
      </c>
      <c r="G69" s="164" t="str">
        <f t="shared" si="22"/>
        <v/>
      </c>
      <c r="H69" s="664">
        <f t="shared" si="19"/>
        <v>0</v>
      </c>
      <c r="I69" s="664">
        <f t="shared" si="20"/>
        <v>0</v>
      </c>
      <c r="J69" s="164"/>
    </row>
    <row r="70" spans="1:11" ht="15.75" customHeight="1" x14ac:dyDescent="0.2">
      <c r="A70" s="628" t="s">
        <v>384</v>
      </c>
      <c r="B70" s="185" t="str">
        <f>IF($A$1=4,'ACE European Group'!B70+'Danica Pensjonsforsikring'!B70+'DNB Livsforsikring'!B70+'Eika Forsikring AS'!B70+'Frende Livsforsikring'!B70+'Frende Skadeforsikring'!B70+'Gjensidige Forsikring'!B70+'Gjensidige Pensjon'!B70+'Handelsbanken Liv'!B70+'If Skadeforsikring NUF'!B70+KLP!B70+'KLP Bedriftspensjon AS'!B70+'KLP Skadeforsikring AS'!B70+'Landbruksforsikring AS'!B70+'NEMI Forsikring'!B70+'Nordea Liv '!B70+'Oslo Pensjonsforsikring'!B70+'SHB Liv'!B70+'Silver Pensjonsforsikring AS'!B70+'Sparebank 1'!B70+'Storebrand Livsforsikring'!B70+'Telenor Forsikring'!B70+'Tryg Forsikring'!B70,"")</f>
        <v/>
      </c>
      <c r="C70" s="185" t="str">
        <f>IF($A$1=4,'ACE European Group'!C70+'Danica Pensjonsforsikring'!C70+'DNB Livsforsikring'!C70+'Eika Forsikring AS'!C70+'Frende Livsforsikring'!C70+'Frende Skadeforsikring'!C70+'Gjensidige Forsikring'!C70+'Gjensidige Pensjon'!C70+'Handelsbanken Liv'!C70+'If Skadeforsikring NUF'!C70+KLP!C70+'KLP Bedriftspensjon AS'!C70+'KLP Skadeforsikring AS'!C70+'Landbruksforsikring AS'!C70+'NEMI Forsikring'!C70+'Nordea Liv '!C70+'Oslo Pensjonsforsikring'!C70+'SHB Liv'!C70+'Silver Pensjonsforsikring AS'!C70+'Sparebank 1'!C70+'Storebrand Livsforsikring'!C70+'Telenor Forsikring'!C70+'Tryg Forsikring'!C70,"")</f>
        <v/>
      </c>
      <c r="D70" s="173" t="str">
        <f>IF($A$1=4,IF(B70=0, "    ---- ", IF(ABS(ROUND(100/B70*C70-100,1))&lt;999,ROUND(100/B70*C70-100,1),IF(ROUND(100/B70*C70-100,1)&gt;999,999,-999))),"")</f>
        <v/>
      </c>
      <c r="E70" s="185" t="str">
        <f>IF($A$1=4,'ACE European Group'!F70+'Danica Pensjonsforsikring'!F70+'DNB Livsforsikring'!F70+'Eika Forsikring AS'!F70+'Frende Livsforsikring'!F70+'Frende Skadeforsikring'!F70+'Gjensidige Forsikring'!F70+'Gjensidige Pensjon'!F70+'Handelsbanken Liv'!F70+'If Skadeforsikring NUF'!F70+KLP!F70+'KLP Bedriftspensjon AS'!F70+'KLP Skadeforsikring AS'!F70+'Landbruksforsikring AS'!F70+'NEMI Forsikring'!F70+'Nordea Liv '!F70+'Oslo Pensjonsforsikring'!F70+'SHB Liv'!F70+'Silver Pensjonsforsikring AS'!F70+'Sparebank 1'!F70+'Storebrand Livsforsikring'!F70+'Telenor Forsikring'!F70+'Tryg Forsikring'!F70,"")</f>
        <v/>
      </c>
      <c r="F70" s="185" t="str">
        <f>IF($A$1=4,'ACE European Group'!G70+'Danica Pensjonsforsikring'!G70+'DNB Livsforsikring'!G70+'Eika Forsikring AS'!G70+'Frende Livsforsikring'!G70+'Frende Skadeforsikring'!G70+'Gjensidige Forsikring'!G70+'Gjensidige Pensjon'!G70+'Handelsbanken Liv'!G70+'If Skadeforsikring NUF'!G70+KLP!G70+'KLP Bedriftspensjon AS'!G70+'KLP Skadeforsikring AS'!G70+'Landbruksforsikring AS'!G70+'NEMI Forsikring'!G70+'Nordea Liv '!G70+'Oslo Pensjonsforsikring'!G70+'SHB Liv'!G70+'Silver Pensjonsforsikring AS'!G70+'Sparebank 1'!G70+'Storebrand Livsforsikring'!G70+'Telenor Forsikring'!G70+'Tryg Forsikring'!G70,"")</f>
        <v/>
      </c>
      <c r="G70" s="164" t="str">
        <f t="shared" si="22"/>
        <v/>
      </c>
      <c r="H70" s="664">
        <f t="shared" si="19"/>
        <v>0</v>
      </c>
      <c r="I70" s="664">
        <f t="shared" si="20"/>
        <v>0</v>
      </c>
      <c r="J70" s="169"/>
    </row>
    <row r="71" spans="1:11" ht="15.75" customHeight="1" x14ac:dyDescent="0.2">
      <c r="A71" s="628" t="s">
        <v>12</v>
      </c>
      <c r="B71" s="211">
        <f>'ACE European Group'!B71+'Danica Pensjonsforsikring'!B71+'DNB Livsforsikring'!B71+'Eika Forsikring AS'!B71+'Frende Livsforsikring'!B71+'Frende Skadeforsikring'!B71+'Gjensidige Forsikring'!B71+'Gjensidige Pensjon'!B71+'Handelsbanken Liv'!B71+'If Skadeforsikring NUF'!B71+KLP!B71+'KLP Bedriftspensjon AS'!B71+'KLP Skadeforsikring AS'!B71+'Landbruksforsikring AS'!B71+'NEMI Forsikring'!B71+'Nordea Liv '!B71+'Oslo Pensjonsforsikring'!B71+'SHB Liv'!B71+'Silver Pensjonsforsikring AS'!B71+'Sparebank 1'!B71+'Storebrand Livsforsikring'!B71+'Telenor Forsikring'!B71+'Tryg Forsikring'!B71</f>
        <v>0</v>
      </c>
      <c r="C71" s="211">
        <f>'ACE European Group'!C71+'Danica Pensjonsforsikring'!C71+'DNB Livsforsikring'!C71+'Eika Forsikring AS'!C71+'Frende Livsforsikring'!C71+'Frende Skadeforsikring'!C71+'Gjensidige Forsikring'!C71+'Gjensidige Pensjon'!C71+'Handelsbanken Liv'!C71+'If Skadeforsikring NUF'!C71+KLP!C71+'KLP Bedriftspensjon AS'!C71+'KLP Skadeforsikring AS'!C71+'Landbruksforsikring AS'!C71+'NEMI Forsikring'!C71+'Nordea Liv '!C71+'Oslo Pensjonsforsikring'!C71+'SHB Liv'!C71+'Silver Pensjonsforsikring AS'!C71+'Sparebank 1'!C71+'Storebrand Livsforsikring'!C71+'Telenor Forsikring'!C71+'Tryg Forsikring'!C71</f>
        <v>0</v>
      </c>
      <c r="D71" s="173" t="str">
        <f t="shared" ref="D71:D72" si="24">IF($A$1=4,IF(B71=0, "    ---- ", IF(ABS(ROUND(100/B71*C71-100,1))&lt;999,ROUND(100/B71*C71-100,1),IF(ROUND(100/B71*C71-100,1)&gt;999,999,-999))),"")</f>
        <v/>
      </c>
      <c r="E71" s="185" t="str">
        <f>IF($A$1=4,'ACE European Group'!F71+'Danica Pensjonsforsikring'!F71+'DNB Livsforsikring'!F71+'Eika Forsikring AS'!F71+'Frende Livsforsikring'!F71+'Frende Skadeforsikring'!F71+'Gjensidige Forsikring'!F71+'Gjensidige Pensjon'!F71+'Handelsbanken Liv'!F71+'If Skadeforsikring NUF'!F71+KLP!F71+'KLP Bedriftspensjon AS'!F71+'KLP Skadeforsikring AS'!F71+'Landbruksforsikring AS'!F71+'NEMI Forsikring'!F71+'Nordea Liv '!F71+'Oslo Pensjonsforsikring'!F71+'SHB Liv'!F71+'Silver Pensjonsforsikring AS'!F71+'Sparebank 1'!F71+'Storebrand Livsforsikring'!F71+'Telenor Forsikring'!F71+'Tryg Forsikring'!F71,"")</f>
        <v/>
      </c>
      <c r="F71" s="185" t="str">
        <f>IF($A$1=4,'ACE European Group'!G71+'Danica Pensjonsforsikring'!G71+'DNB Livsforsikring'!G71+'Eika Forsikring AS'!G71+'Frende Livsforsikring'!G71+'Frende Skadeforsikring'!G71+'Gjensidige Forsikring'!G71+'Gjensidige Pensjon'!G71+'Handelsbanken Liv'!G71+'If Skadeforsikring NUF'!G71+KLP!G71+'KLP Bedriftspensjon AS'!G71+'KLP Skadeforsikring AS'!G71+'Landbruksforsikring AS'!G71+'NEMI Forsikring'!G71+'Nordea Liv '!G71+'Oslo Pensjonsforsikring'!G71+'SHB Liv'!G71+'Silver Pensjonsforsikring AS'!G71+'Sparebank 1'!G71+'Storebrand Livsforsikring'!G71+'Telenor Forsikring'!G71+'Tryg Forsikring'!G71,"")</f>
        <v/>
      </c>
      <c r="G71" s="164" t="str">
        <f t="shared" si="22"/>
        <v/>
      </c>
      <c r="H71" s="664">
        <f t="shared" si="19"/>
        <v>0</v>
      </c>
      <c r="I71" s="664">
        <f t="shared" si="20"/>
        <v>0</v>
      </c>
      <c r="J71" s="164"/>
    </row>
    <row r="72" spans="1:11" s="3" customFormat="1" ht="15.75" customHeight="1" x14ac:dyDescent="0.2">
      <c r="A72" s="628" t="s">
        <v>13</v>
      </c>
      <c r="B72" s="211">
        <f>'ACE European Group'!B72+'Danica Pensjonsforsikring'!B72+'DNB Livsforsikring'!B72+'Eika Forsikring AS'!B72+'Frende Livsforsikring'!B72+'Frende Skadeforsikring'!B72+'Gjensidige Forsikring'!B72+'Gjensidige Pensjon'!B72+'Handelsbanken Liv'!B72+'If Skadeforsikring NUF'!B72+KLP!B72+'KLP Bedriftspensjon AS'!B72+'KLP Skadeforsikring AS'!B72+'Landbruksforsikring AS'!B72+'NEMI Forsikring'!B72+'Nordea Liv '!B72+'Oslo Pensjonsforsikring'!B72+'SHB Liv'!B72+'Silver Pensjonsforsikring AS'!B72+'Sparebank 1'!B72+'Storebrand Livsforsikring'!B72+'Telenor Forsikring'!B72+'Tryg Forsikring'!B72</f>
        <v>0</v>
      </c>
      <c r="C72" s="211">
        <f>'ACE European Group'!C72+'Danica Pensjonsforsikring'!C72+'DNB Livsforsikring'!C72+'Eika Forsikring AS'!C72+'Frende Livsforsikring'!C72+'Frende Skadeforsikring'!C72+'Gjensidige Forsikring'!C72+'Gjensidige Pensjon'!C72+'Handelsbanken Liv'!C72+'If Skadeforsikring NUF'!C72+KLP!C72+'KLP Bedriftspensjon AS'!C72+'KLP Skadeforsikring AS'!C72+'Landbruksforsikring AS'!C72+'NEMI Forsikring'!C72+'Nordea Liv '!C72+'Oslo Pensjonsforsikring'!C72+'SHB Liv'!C72+'Silver Pensjonsforsikring AS'!C72+'Sparebank 1'!C72+'Storebrand Livsforsikring'!C72+'Telenor Forsikring'!C72+'Tryg Forsikring'!C72</f>
        <v>0</v>
      </c>
      <c r="D72" s="173" t="str">
        <f t="shared" si="24"/>
        <v/>
      </c>
      <c r="E72" s="185" t="str">
        <f>IF($A$1=4,'ACE European Group'!F72+'Danica Pensjonsforsikring'!F72+'DNB Livsforsikring'!F72+'Eika Forsikring AS'!F72+'Frende Livsforsikring'!F72+'Frende Skadeforsikring'!F72+'Gjensidige Forsikring'!F72+'Gjensidige Pensjon'!F72+'Handelsbanken Liv'!F72+'If Skadeforsikring NUF'!F72+KLP!F72+'KLP Bedriftspensjon AS'!F72+'KLP Skadeforsikring AS'!F72+'Landbruksforsikring AS'!F72+'NEMI Forsikring'!F72+'Nordea Liv '!F72+'Oslo Pensjonsforsikring'!F72+'SHB Liv'!F72+'Silver Pensjonsforsikring AS'!F72+'Sparebank 1'!F72+'Storebrand Livsforsikring'!F72+'Telenor Forsikring'!F72+'Tryg Forsikring'!F72,"")</f>
        <v/>
      </c>
      <c r="F72" s="185" t="str">
        <f>IF($A$1=4,'ACE European Group'!G72+'Danica Pensjonsforsikring'!G72+'DNB Livsforsikring'!G72+'Eika Forsikring AS'!G72+'Frende Livsforsikring'!G72+'Frende Skadeforsikring'!G72+'Gjensidige Forsikring'!G72+'Gjensidige Pensjon'!G72+'Handelsbanken Liv'!G72+'If Skadeforsikring NUF'!G72+KLP!G72+'KLP Bedriftspensjon AS'!G72+'KLP Skadeforsikring AS'!G72+'Landbruksforsikring AS'!G72+'NEMI Forsikring'!G72+'Nordea Liv '!G72+'Oslo Pensjonsforsikring'!G72+'SHB Liv'!G72+'Silver Pensjonsforsikring AS'!G72+'Sparebank 1'!G72+'Storebrand Livsforsikring'!G72+'Telenor Forsikring'!G72+'Tryg Forsikring'!G72,"")</f>
        <v/>
      </c>
      <c r="G72" s="164" t="str">
        <f t="shared" si="22"/>
        <v/>
      </c>
      <c r="H72" s="664">
        <f t="shared" si="19"/>
        <v>0</v>
      </c>
      <c r="I72" s="664">
        <f t="shared" si="20"/>
        <v>0</v>
      </c>
      <c r="J72" s="164"/>
    </row>
    <row r="73" spans="1:11" s="3" customFormat="1" ht="15.75" customHeight="1" x14ac:dyDescent="0.2">
      <c r="A73" s="21" t="s">
        <v>355</v>
      </c>
      <c r="B73" s="44">
        <f>'ACE European Group'!B73+'Danica Pensjonsforsikring'!B73+'DNB Livsforsikring'!B73+'Eika Forsikring AS'!B73+'Frende Livsforsikring'!B73+'Frende Skadeforsikring'!B73+'Gjensidige Forsikring'!B73+'Gjensidige Pensjon'!B73+'Handelsbanken Liv'!B73+'If Skadeforsikring NUF'!B73+KLP!B73+'KLP Bedriftspensjon AS'!B73+'KLP Skadeforsikring AS'!B73+'Landbruksforsikring AS'!B73+'NEMI Forsikring'!B73+'Nordea Liv '!B73+'Oslo Pensjonsforsikring'!B73+'SHB Liv'!B73+'Silver Pensjonsforsikring AS'!B73+'Sparebank 1'!B73+'Storebrand Livsforsikring'!B73+'Telenor Forsikring'!B73+'Tryg Forsikring'!B73</f>
        <v>57572.404999999999</v>
      </c>
      <c r="C73" s="44">
        <f>'ACE European Group'!C73+'Danica Pensjonsforsikring'!C73+'DNB Livsforsikring'!C73+'Eika Forsikring AS'!C73+'Frende Livsforsikring'!C73+'Frende Skadeforsikring'!C73+'Gjensidige Forsikring'!C73+'Gjensidige Pensjon'!C73+'Handelsbanken Liv'!C73+'If Skadeforsikring NUF'!C73+KLP!C73+'KLP Bedriftspensjon AS'!C73+'KLP Skadeforsikring AS'!C73+'Landbruksforsikring AS'!C73+'NEMI Forsikring'!C73+'Nordea Liv '!C73+'Oslo Pensjonsforsikring'!C73+'SHB Liv'!C73+'Silver Pensjonsforsikring AS'!C73+'Sparebank 1'!C73+'Storebrand Livsforsikring'!C73+'Telenor Forsikring'!C73+'Tryg Forsikring'!C73</f>
        <v>25912.347829999999</v>
      </c>
      <c r="D73" s="164">
        <f t="shared" si="17"/>
        <v>-55</v>
      </c>
      <c r="E73" s="44">
        <f>'ACE European Group'!F73+'Danica Pensjonsforsikring'!F73+'DNB Livsforsikring'!F73+'Eika Forsikring AS'!F73+'Frende Livsforsikring'!F73+'Frende Skadeforsikring'!F73+'Gjensidige Forsikring'!F73+'Gjensidige Pensjon'!F73+'Handelsbanken Liv'!F73+'If Skadeforsikring NUF'!F73+KLP!F73+'KLP Bedriftspensjon AS'!F73+'KLP Skadeforsikring AS'!F73+'Landbruksforsikring AS'!F73+'NEMI Forsikring'!F73+'Nordea Liv '!F73+'Oslo Pensjonsforsikring'!F73+'SHB Liv'!F73+'Silver Pensjonsforsikring AS'!F73+'Sparebank 1'!F73+'Storebrand Livsforsikring'!F73+'Telenor Forsikring'!F73+'Tryg Forsikring'!F73</f>
        <v>0</v>
      </c>
      <c r="F73" s="44">
        <f>'ACE European Group'!G73+'Danica Pensjonsforsikring'!G73+'DNB Livsforsikring'!G73+'Eika Forsikring AS'!G73+'Frende Livsforsikring'!G73+'Frende Skadeforsikring'!G73+'Gjensidige Forsikring'!G73+'Gjensidige Pensjon'!G73+'Handelsbanken Liv'!G73+'If Skadeforsikring NUF'!G73+KLP!G73+'KLP Bedriftspensjon AS'!G73+'KLP Skadeforsikring AS'!G73+'Landbruksforsikring AS'!G73+'NEMI Forsikring'!G73+'Nordea Liv '!G73+'Oslo Pensjonsforsikring'!G73+'SHB Liv'!G73+'Silver Pensjonsforsikring AS'!G73+'Sparebank 1'!G73+'Storebrand Livsforsikring'!G73+'Telenor Forsikring'!G73+'Tryg Forsikring'!G73</f>
        <v>58745.260399999999</v>
      </c>
      <c r="G73" s="164" t="str">
        <f t="shared" si="18"/>
        <v xml:space="preserve">    ---- </v>
      </c>
      <c r="H73" s="213">
        <f t="shared" si="19"/>
        <v>57572.404999999999</v>
      </c>
      <c r="I73" s="213">
        <f t="shared" si="20"/>
        <v>84657.608229999998</v>
      </c>
      <c r="J73" s="164">
        <f t="shared" si="21"/>
        <v>47</v>
      </c>
      <c r="K73" s="146"/>
    </row>
    <row r="74" spans="1:11" s="3" customFormat="1" ht="15.75" customHeight="1" x14ac:dyDescent="0.2">
      <c r="A74" s="21" t="s">
        <v>354</v>
      </c>
      <c r="B74" s="44">
        <f>'ACE European Group'!B74+'Danica Pensjonsforsikring'!B74+'DNB Livsforsikring'!B74+'Eika Forsikring AS'!B74+'Frende Livsforsikring'!B74+'Frende Skadeforsikring'!B74+'Gjensidige Forsikring'!B74+'Gjensidige Pensjon'!B74+'Handelsbanken Liv'!B74+'If Skadeforsikring NUF'!B74+KLP!B74+'KLP Bedriftspensjon AS'!B74+'KLP Skadeforsikring AS'!B74+'Landbruksforsikring AS'!B74+'NEMI Forsikring'!B74+'Nordea Liv '!B74+'Oslo Pensjonsforsikring'!B74+'SHB Liv'!B74+'Silver Pensjonsforsikring AS'!B74+'Sparebank 1'!B74+'Storebrand Livsforsikring'!B74+'Telenor Forsikring'!B74+'Tryg Forsikring'!B74</f>
        <v>0</v>
      </c>
      <c r="C74" s="44">
        <f>'ACE European Group'!C74+'Danica Pensjonsforsikring'!C74+'DNB Livsforsikring'!C74+'Eika Forsikring AS'!C74+'Frende Livsforsikring'!C74+'Frende Skadeforsikring'!C74+'Gjensidige Forsikring'!C74+'Gjensidige Pensjon'!C74+'Handelsbanken Liv'!C74+'If Skadeforsikring NUF'!C74+KLP!C74+'KLP Bedriftspensjon AS'!C74+'KLP Skadeforsikring AS'!C74+'Landbruksforsikring AS'!C74+'NEMI Forsikring'!C74+'Nordea Liv '!C74+'Oslo Pensjonsforsikring'!C74+'SHB Liv'!C74+'Silver Pensjonsforsikring AS'!C74+'Sparebank 1'!C74+'Storebrand Livsforsikring'!C74+'Telenor Forsikring'!C74+'Tryg Forsikring'!C74</f>
        <v>384671.43833999999</v>
      </c>
      <c r="D74" s="164" t="str">
        <f t="shared" ref="D74" si="25">IF(B74=0, "    ---- ", IF(ABS(ROUND(100/B74*C74-100,1))&lt;999,ROUND(100/B74*C74-100,1),IF(ROUND(100/B74*C74-100,1)&gt;999,999,-999)))</f>
        <v xml:space="preserve">    ---- </v>
      </c>
      <c r="E74" s="44">
        <f>'ACE European Group'!F74+'Danica Pensjonsforsikring'!F74+'DNB Livsforsikring'!F74+'Eika Forsikring AS'!F74+'Frende Livsforsikring'!F74+'Frende Skadeforsikring'!F74+'Gjensidige Forsikring'!F74+'Gjensidige Pensjon'!F74+'Handelsbanken Liv'!F74+'If Skadeforsikring NUF'!F74+KLP!F74+'KLP Bedriftspensjon AS'!F74+'KLP Skadeforsikring AS'!F74+'Landbruksforsikring AS'!F74+'NEMI Forsikring'!F74+'Nordea Liv '!F74+'Oslo Pensjonsforsikring'!F74+'SHB Liv'!F74+'Silver Pensjonsforsikring AS'!F74+'Sparebank 1'!F74+'Storebrand Livsforsikring'!F74+'Telenor Forsikring'!F74+'Tryg Forsikring'!F74</f>
        <v>0</v>
      </c>
      <c r="F74" s="44">
        <f>'ACE European Group'!G74+'Danica Pensjonsforsikring'!G74+'DNB Livsforsikring'!G74+'Eika Forsikring AS'!G74+'Frende Livsforsikring'!G74+'Frende Skadeforsikring'!G74+'Gjensidige Forsikring'!G74+'Gjensidige Pensjon'!G74+'Handelsbanken Liv'!G74+'If Skadeforsikring NUF'!G74+KLP!G74+'KLP Bedriftspensjon AS'!G74+'KLP Skadeforsikring AS'!G74+'Landbruksforsikring AS'!G74+'NEMI Forsikring'!G74+'Nordea Liv '!G74+'Oslo Pensjonsforsikring'!G74+'SHB Liv'!G74+'Silver Pensjonsforsikring AS'!G74+'Sparebank 1'!G74+'Storebrand Livsforsikring'!G74+'Telenor Forsikring'!G74+'Tryg Forsikring'!G74</f>
        <v>0</v>
      </c>
      <c r="G74" s="164"/>
      <c r="H74" s="213">
        <f t="shared" ref="H74" si="26">SUM(B74,E74)</f>
        <v>0</v>
      </c>
      <c r="I74" s="213">
        <f t="shared" ref="I74" si="27">SUM(C74,F74)</f>
        <v>384671.43833999999</v>
      </c>
      <c r="J74" s="164" t="str">
        <f t="shared" ref="J74" si="28">IF(H74=0, "    ---- ", IF(ABS(ROUND(100/H74*I74-100,1))&lt;999,ROUND(100/H74*I74-100,1),IF(ROUND(100/H74*I74-100,1)&gt;999,999,-999)))</f>
        <v xml:space="preserve">    ---- </v>
      </c>
    </row>
    <row r="75" spans="1:11" ht="15.75" customHeight="1" x14ac:dyDescent="0.2">
      <c r="A75" s="21" t="s">
        <v>385</v>
      </c>
      <c r="B75" s="44">
        <f>'ACE European Group'!B75+'Danica Pensjonsforsikring'!B75+'DNB Livsforsikring'!B75+'Eika Forsikring AS'!B75+'Frende Livsforsikring'!B75+'Frende Skadeforsikring'!B75+'Gjensidige Forsikring'!B75+'Gjensidige Pensjon'!B75+'Handelsbanken Liv'!B75+'If Skadeforsikring NUF'!B75+KLP!B75+'KLP Bedriftspensjon AS'!B75+'KLP Skadeforsikring AS'!B75+'Landbruksforsikring AS'!B75+'NEMI Forsikring'!B75+'Nordea Liv '!B75+'Oslo Pensjonsforsikring'!B75+'SHB Liv'!B75+'Silver Pensjonsforsikring AS'!B75+'Sparebank 1'!B75+'Storebrand Livsforsikring'!B75+'Telenor Forsikring'!B75+'Tryg Forsikring'!B75</f>
        <v>6097386.1092400001</v>
      </c>
      <c r="C75" s="210">
        <f>'ACE European Group'!C75+'Danica Pensjonsforsikring'!C75+'DNB Livsforsikring'!C75+'Eika Forsikring AS'!C75+'Frende Livsforsikring'!C75+'Frende Skadeforsikring'!C75+'Gjensidige Forsikring'!C75+'Gjensidige Pensjon'!C75+'Handelsbanken Liv'!C75+'If Skadeforsikring NUF'!C75+KLP!C75+'KLP Bedriftspensjon AS'!C75+'KLP Skadeforsikring AS'!C75+'Landbruksforsikring AS'!C75+'NEMI Forsikring'!C75+'Nordea Liv '!C75+'Oslo Pensjonsforsikring'!C75+'SHB Liv'!C75+'Silver Pensjonsforsikring AS'!C75+'Sparebank 1'!C75+'Storebrand Livsforsikring'!C75+'Telenor Forsikring'!C75+'Tryg Forsikring'!C75</f>
        <v>3630100.7147599999</v>
      </c>
      <c r="D75" s="164">
        <f t="shared" si="17"/>
        <v>-40.5</v>
      </c>
      <c r="E75" s="44">
        <f>'ACE European Group'!F75+'Danica Pensjonsforsikring'!F75+'DNB Livsforsikring'!F75+'Eika Forsikring AS'!F75+'Frende Livsforsikring'!F75+'Frende Skadeforsikring'!F75+'Gjensidige Forsikring'!F75+'Gjensidige Pensjon'!F75+'Handelsbanken Liv'!F75+'If Skadeforsikring NUF'!F75+KLP!F75+'KLP Bedriftspensjon AS'!F75+'KLP Skadeforsikring AS'!F75+'Landbruksforsikring AS'!F75+'NEMI Forsikring'!F75+'Nordea Liv '!F75+'Oslo Pensjonsforsikring'!F75+'SHB Liv'!F75+'Silver Pensjonsforsikring AS'!F75+'Sparebank 1'!F75+'Storebrand Livsforsikring'!F75+'Telenor Forsikring'!F75+'Tryg Forsikring'!F75</f>
        <v>5425163.5874000005</v>
      </c>
      <c r="F75" s="44">
        <f>'ACE European Group'!G75+'Danica Pensjonsforsikring'!G75+'DNB Livsforsikring'!G75+'Eika Forsikring AS'!G75+'Frende Livsforsikring'!G75+'Frende Skadeforsikring'!G75+'Gjensidige Forsikring'!G75+'Gjensidige Pensjon'!G75+'Handelsbanken Liv'!G75+'If Skadeforsikring NUF'!G75+KLP!G75+'KLP Bedriftspensjon AS'!G75+'KLP Skadeforsikring AS'!G75+'Landbruksforsikring AS'!G75+'NEMI Forsikring'!G75+'Nordea Liv '!G75+'Oslo Pensjonsforsikring'!G75+'SHB Liv'!G75+'Silver Pensjonsforsikring AS'!G75+'Sparebank 1'!G75+'Storebrand Livsforsikring'!G75+'Telenor Forsikring'!G75+'Tryg Forsikring'!G75</f>
        <v>6445985.2491100002</v>
      </c>
      <c r="G75" s="164">
        <f t="shared" si="18"/>
        <v>18.8</v>
      </c>
      <c r="H75" s="213">
        <f t="shared" si="19"/>
        <v>11522549.69664</v>
      </c>
      <c r="I75" s="213">
        <f t="shared" si="20"/>
        <v>10076085.96387</v>
      </c>
      <c r="J75" s="164">
        <f t="shared" si="21"/>
        <v>-12.6</v>
      </c>
    </row>
    <row r="76" spans="1:11" ht="15.75" customHeight="1" x14ac:dyDescent="0.2">
      <c r="A76" s="21" t="s">
        <v>9</v>
      </c>
      <c r="B76" s="44">
        <f>'ACE European Group'!B76+'Danica Pensjonsforsikring'!B76+'DNB Livsforsikring'!B76+'Eika Forsikring AS'!B76+'Frende Livsforsikring'!B76+'Frende Skadeforsikring'!B76+'Gjensidige Forsikring'!B76+'Gjensidige Pensjon'!B76+'Handelsbanken Liv'!B76+'If Skadeforsikring NUF'!B76+KLP!B76+'KLP Bedriftspensjon AS'!B76+'KLP Skadeforsikring AS'!B76+'Landbruksforsikring AS'!B76+'NEMI Forsikring'!B76+'Nordea Liv '!B76+'Oslo Pensjonsforsikring'!B76+'SHB Liv'!B76+'Silver Pensjonsforsikring AS'!B76+'Sparebank 1'!B76+'Storebrand Livsforsikring'!B76+'Telenor Forsikring'!B76+'Tryg Forsikring'!B76</f>
        <v>6007575.9559599999</v>
      </c>
      <c r="C76" s="210">
        <f>'ACE European Group'!C76+'Danica Pensjonsforsikring'!C76+'DNB Livsforsikring'!C76+'Eika Forsikring AS'!C76+'Frende Livsforsikring'!C76+'Frende Skadeforsikring'!C76+'Gjensidige Forsikring'!C76+'Gjensidige Pensjon'!C76+'Handelsbanken Liv'!C76+'If Skadeforsikring NUF'!C76+KLP!C76+'KLP Bedriftspensjon AS'!C76+'KLP Skadeforsikring AS'!C76+'Landbruksforsikring AS'!C76+'NEMI Forsikring'!C76+'Nordea Liv '!C76+'Oslo Pensjonsforsikring'!C76+'SHB Liv'!C76+'Silver Pensjonsforsikring AS'!C76+'Sparebank 1'!C76+'Storebrand Livsforsikring'!C76+'Telenor Forsikring'!C76+'Tryg Forsikring'!C76</f>
        <v>3537778.5901999995</v>
      </c>
      <c r="D76" s="164">
        <f t="shared" si="17"/>
        <v>-41.1</v>
      </c>
      <c r="E76" s="44">
        <f>'ACE European Group'!F76+'Danica Pensjonsforsikring'!F76+'DNB Livsforsikring'!F76+'Eika Forsikring AS'!F76+'Frende Livsforsikring'!F76+'Frende Skadeforsikring'!F76+'Gjensidige Forsikring'!F76+'Gjensidige Pensjon'!F76+'Handelsbanken Liv'!F76+'If Skadeforsikring NUF'!F76+KLP!F76+'KLP Bedriftspensjon AS'!F76+'KLP Skadeforsikring AS'!F76+'Landbruksforsikring AS'!F76+'NEMI Forsikring'!F76+'Nordea Liv '!F76+'Oslo Pensjonsforsikring'!F76+'SHB Liv'!F76+'Silver Pensjonsforsikring AS'!F76+'Sparebank 1'!F76+'Storebrand Livsforsikring'!F76+'Telenor Forsikring'!F76+'Tryg Forsikring'!F76</f>
        <v>0</v>
      </c>
      <c r="F76" s="44">
        <f>'ACE European Group'!G76+'Danica Pensjonsforsikring'!G76+'DNB Livsforsikring'!G76+'Eika Forsikring AS'!G76+'Frende Livsforsikring'!G76+'Frende Skadeforsikring'!G76+'Gjensidige Forsikring'!G76+'Gjensidige Pensjon'!G76+'Handelsbanken Liv'!G76+'If Skadeforsikring NUF'!G76+KLP!G76+'KLP Bedriftspensjon AS'!G76+'KLP Skadeforsikring AS'!G76+'Landbruksforsikring AS'!G76+'NEMI Forsikring'!G76+'Nordea Liv '!G76+'Oslo Pensjonsforsikring'!G76+'SHB Liv'!G76+'Silver Pensjonsforsikring AS'!G76+'Sparebank 1'!G76+'Storebrand Livsforsikring'!G76+'Telenor Forsikring'!G76+'Tryg Forsikring'!G76</f>
        <v>0</v>
      </c>
      <c r="G76" s="164"/>
      <c r="H76" s="213">
        <f t="shared" si="19"/>
        <v>6007575.9559599999</v>
      </c>
      <c r="I76" s="213">
        <f t="shared" si="20"/>
        <v>3537778.5901999995</v>
      </c>
      <c r="J76" s="164">
        <f t="shared" si="21"/>
        <v>-41.1</v>
      </c>
    </row>
    <row r="77" spans="1:11" ht="15.75" customHeight="1" x14ac:dyDescent="0.2">
      <c r="A77" s="21" t="s">
        <v>10</v>
      </c>
      <c r="B77" s="44">
        <f>'ACE European Group'!B77+'Danica Pensjonsforsikring'!B77+'DNB Livsforsikring'!B77+'Eika Forsikring AS'!B77+'Frende Livsforsikring'!B77+'Frende Skadeforsikring'!B77+'Gjensidige Forsikring'!B77+'Gjensidige Pensjon'!B77+'Handelsbanken Liv'!B77+'If Skadeforsikring NUF'!B77+KLP!B77+'KLP Bedriftspensjon AS'!B77+'KLP Skadeforsikring AS'!B77+'Landbruksforsikring AS'!B77+'NEMI Forsikring'!B77+'Nordea Liv '!B77+'Oslo Pensjonsforsikring'!B77+'SHB Liv'!B77+'Silver Pensjonsforsikring AS'!B77+'Sparebank 1'!B77+'Storebrand Livsforsikring'!B77+'Telenor Forsikring'!B77+'Tryg Forsikring'!B77</f>
        <v>89810.153279999999</v>
      </c>
      <c r="C77" s="143">
        <f>'ACE European Group'!C77+'Danica Pensjonsforsikring'!C77+'DNB Livsforsikring'!C77+'Eika Forsikring AS'!C77+'Frende Livsforsikring'!C77+'Frende Skadeforsikring'!C77+'Gjensidige Forsikring'!C77+'Gjensidige Pensjon'!C77+'Handelsbanken Liv'!C77+'If Skadeforsikring NUF'!C77+KLP!C77+'KLP Bedriftspensjon AS'!C77+'KLP Skadeforsikring AS'!C77+'Landbruksforsikring AS'!C77+'NEMI Forsikring'!C77+'Nordea Liv '!C77+'Oslo Pensjonsforsikring'!C77+'SHB Liv'!C77+'Silver Pensjonsforsikring AS'!C77+'Sparebank 1'!C77+'Storebrand Livsforsikring'!C77+'Telenor Forsikring'!C77+'Tryg Forsikring'!C77</f>
        <v>92322.124559999997</v>
      </c>
      <c r="D77" s="164">
        <f t="shared" si="17"/>
        <v>2.8</v>
      </c>
      <c r="E77" s="44">
        <f>'ACE European Group'!F77+'Danica Pensjonsforsikring'!F77+'DNB Livsforsikring'!F77+'Eika Forsikring AS'!F77+'Frende Livsforsikring'!F77+'Frende Skadeforsikring'!F77+'Gjensidige Forsikring'!F77+'Gjensidige Pensjon'!F77+'Handelsbanken Liv'!F77+'If Skadeforsikring NUF'!F77+KLP!F77+'KLP Bedriftspensjon AS'!F77+'KLP Skadeforsikring AS'!F77+'Landbruksforsikring AS'!F77+'NEMI Forsikring'!F77+'Nordea Liv '!F77+'Oslo Pensjonsforsikring'!F77+'SHB Liv'!F77+'Silver Pensjonsforsikring AS'!F77+'Sparebank 1'!F77+'Storebrand Livsforsikring'!F77+'Telenor Forsikring'!F77+'Tryg Forsikring'!F77</f>
        <v>5425163.5874000005</v>
      </c>
      <c r="F77" s="44">
        <f>'ACE European Group'!G77+'Danica Pensjonsforsikring'!G77+'DNB Livsforsikring'!G77+'Eika Forsikring AS'!G77+'Frende Livsforsikring'!G77+'Frende Skadeforsikring'!G77+'Gjensidige Forsikring'!G77+'Gjensidige Pensjon'!G77+'Handelsbanken Liv'!G77+'If Skadeforsikring NUF'!G77+KLP!G77+'KLP Bedriftspensjon AS'!G77+'KLP Skadeforsikring AS'!G77+'Landbruksforsikring AS'!G77+'NEMI Forsikring'!G77+'Nordea Liv '!G77+'Oslo Pensjonsforsikring'!G77+'SHB Liv'!G77+'Silver Pensjonsforsikring AS'!G77+'Sparebank 1'!G77+'Storebrand Livsforsikring'!G77+'Telenor Forsikring'!G77+'Tryg Forsikring'!G77</f>
        <v>6445985.2491100002</v>
      </c>
      <c r="G77" s="164">
        <f t="shared" si="18"/>
        <v>18.8</v>
      </c>
      <c r="H77" s="213">
        <f t="shared" si="19"/>
        <v>5514973.7406800007</v>
      </c>
      <c r="I77" s="213">
        <f t="shared" si="20"/>
        <v>6538307.3736700006</v>
      </c>
      <c r="J77" s="164">
        <f t="shared" si="21"/>
        <v>18.600000000000001</v>
      </c>
    </row>
    <row r="78" spans="1:11" ht="15.75" customHeight="1" x14ac:dyDescent="0.2">
      <c r="A78" s="628" t="s">
        <v>383</v>
      </c>
      <c r="B78" s="185" t="str">
        <f>IF($A$1=4,'ACE European Group'!B78+'Danica Pensjonsforsikring'!B78+'DNB Livsforsikring'!B78+'Eika Forsikring AS'!B78+'Frende Livsforsikring'!B78+'Frende Skadeforsikring'!B78+'Gjensidige Forsikring'!B78+'Gjensidige Pensjon'!B78+'Handelsbanken Liv'!B78+'If Skadeforsikring NUF'!B78+KLP!B78+'KLP Bedriftspensjon AS'!B78+'KLP Skadeforsikring AS'!B78+'Landbruksforsikring AS'!B78+'NEMI Forsikring'!B78+'Nordea Liv '!B78+'Oslo Pensjonsforsikring'!B78+'SHB Liv'!B78+'Silver Pensjonsforsikring AS'!B78+'Sparebank 1'!B78+'Storebrand Livsforsikring'!B78+'Telenor Forsikring'!B78+'Tryg Forsikring'!B78,"")</f>
        <v/>
      </c>
      <c r="C78" s="185" t="str">
        <f>IF($A$1=4,'ACE European Group'!C78+'Danica Pensjonsforsikring'!C78+'DNB Livsforsikring'!C78+'Eika Forsikring AS'!C78+'Frende Livsforsikring'!C78+'Frende Skadeforsikring'!C78+'Gjensidige Forsikring'!C78+'Gjensidige Pensjon'!C78+'Handelsbanken Liv'!C78+'If Skadeforsikring NUF'!C78+KLP!C78+'KLP Bedriftspensjon AS'!C78+'KLP Skadeforsikring AS'!C78+'Landbruksforsikring AS'!C78+'NEMI Forsikring'!C78+'Nordea Liv '!C78+'Oslo Pensjonsforsikring'!C78+'SHB Liv'!C78+'Silver Pensjonsforsikring AS'!C78+'Sparebank 1'!C78+'Storebrand Livsforsikring'!C78+'Telenor Forsikring'!C78+'Tryg Forsikring'!C78,"")</f>
        <v/>
      </c>
      <c r="D78" s="173" t="str">
        <f>IF($A$1=4,IF(B78=0, "    ---- ", IF(ABS(ROUND(100/B78*C78-100,1))&lt;999,ROUND(100/B78*C78-100,1),IF(ROUND(100/B78*C78-100,1)&gt;999,999,-999))),"")</f>
        <v/>
      </c>
      <c r="E78" s="185" t="str">
        <f>IF($A$1=4,'ACE European Group'!F78+'Danica Pensjonsforsikring'!F78+'DNB Livsforsikring'!F78+'Eika Forsikring AS'!F78+'Frende Livsforsikring'!F78+'Frende Skadeforsikring'!F78+'Gjensidige Forsikring'!F78+'Gjensidige Pensjon'!F78+'Handelsbanken Liv'!F78+'If Skadeforsikring NUF'!F78+KLP!F78+'KLP Bedriftspensjon AS'!F78+'KLP Skadeforsikring AS'!F78+'Landbruksforsikring AS'!F78+'NEMI Forsikring'!F78+'Nordea Liv '!F78+'Oslo Pensjonsforsikring'!F78+'SHB Liv'!F78+'Silver Pensjonsforsikring AS'!F78+'Sparebank 1'!F78+'Storebrand Livsforsikring'!F78+'Telenor Forsikring'!F78+'Tryg Forsikring'!F78,"")</f>
        <v/>
      </c>
      <c r="F78" s="185" t="str">
        <f>IF($A$1=4,'ACE European Group'!G78+'Danica Pensjonsforsikring'!G78+'DNB Livsforsikring'!G78+'Eika Forsikring AS'!G78+'Frende Livsforsikring'!G78+'Frende Skadeforsikring'!G78+'Gjensidige Forsikring'!G78+'Gjensidige Pensjon'!G78+'Handelsbanken Liv'!G78+'If Skadeforsikring NUF'!G78+KLP!G78+'KLP Bedriftspensjon AS'!G78+'KLP Skadeforsikring AS'!G78+'Landbruksforsikring AS'!G78+'NEMI Forsikring'!G78+'Nordea Liv '!G78+'Oslo Pensjonsforsikring'!G78+'SHB Liv'!G78+'Silver Pensjonsforsikring AS'!G78+'Sparebank 1'!G78+'Storebrand Livsforsikring'!G78+'Telenor Forsikring'!G78+'Tryg Forsikring'!G78,"")</f>
        <v/>
      </c>
      <c r="G78" s="164" t="str">
        <f t="shared" ref="G78:G83" si="29">IF($A$1=4,IF(E78=0, "    ---- ", IF(ABS(ROUND(100/E78*F78-100,1))&lt;999,ROUND(100/E78*F78-100,1),IF(ROUND(100/E78*F78-100,1)&gt;999,999,-999))),"")</f>
        <v/>
      </c>
      <c r="H78" s="664">
        <f t="shared" ref="H78:H83" si="30">SUM(B78,E78)</f>
        <v>0</v>
      </c>
      <c r="I78" s="664">
        <f t="shared" ref="I78:I83" si="31">SUM(C78,F78)</f>
        <v>0</v>
      </c>
      <c r="J78" s="164"/>
    </row>
    <row r="79" spans="1:11" ht="15.75" customHeight="1" x14ac:dyDescent="0.2">
      <c r="A79" s="628" t="s">
        <v>12</v>
      </c>
      <c r="B79" s="211">
        <f>'ACE European Group'!B79+'Danica Pensjonsforsikring'!B79+'DNB Livsforsikring'!B79+'Eika Forsikring AS'!B79+'Frende Livsforsikring'!B79+'Frende Skadeforsikring'!B79+'Gjensidige Forsikring'!B79+'Gjensidige Pensjon'!B79+'Handelsbanken Liv'!B79+'If Skadeforsikring NUF'!B79+KLP!B79+'KLP Bedriftspensjon AS'!B79+'KLP Skadeforsikring AS'!B79+'Landbruksforsikring AS'!B79+'NEMI Forsikring'!B79+'Nordea Liv '!B79+'Oslo Pensjonsforsikring'!B79+'SHB Liv'!B79+'Silver Pensjonsforsikring AS'!B79+'Sparebank 1'!B79+'Storebrand Livsforsikring'!B79+'Telenor Forsikring'!B79+'Tryg Forsikring'!B79</f>
        <v>0</v>
      </c>
      <c r="C79" s="211">
        <f>'ACE European Group'!C79+'Danica Pensjonsforsikring'!C79+'DNB Livsforsikring'!C79+'Eika Forsikring AS'!C79+'Frende Livsforsikring'!C79+'Frende Skadeforsikring'!C79+'Gjensidige Forsikring'!C79+'Gjensidige Pensjon'!C79+'Handelsbanken Liv'!C79+'If Skadeforsikring NUF'!C79+KLP!C79+'KLP Bedriftspensjon AS'!C79+'KLP Skadeforsikring AS'!C79+'Landbruksforsikring AS'!C79+'NEMI Forsikring'!C79+'Nordea Liv '!C79+'Oslo Pensjonsforsikring'!C79+'SHB Liv'!C79+'Silver Pensjonsforsikring AS'!C79+'Sparebank 1'!C79+'Storebrand Livsforsikring'!C79+'Telenor Forsikring'!C79+'Tryg Forsikring'!C79</f>
        <v>0</v>
      </c>
      <c r="D79" s="173" t="str">
        <f t="shared" ref="D79:D80" si="32">IF($A$1=4,IF(B79=0, "    ---- ", IF(ABS(ROUND(100/B79*C79-100,1))&lt;999,ROUND(100/B79*C79-100,1),IF(ROUND(100/B79*C79-100,1)&gt;999,999,-999))),"")</f>
        <v/>
      </c>
      <c r="E79" s="185" t="str">
        <f>IF($A$1=4,'ACE European Group'!F79+'Danica Pensjonsforsikring'!F79+'DNB Livsforsikring'!F79+'Eika Forsikring AS'!F79+'Frende Livsforsikring'!F79+'Frende Skadeforsikring'!F79+'Gjensidige Forsikring'!F79+'Gjensidige Pensjon'!F79+'Handelsbanken Liv'!F79+'If Skadeforsikring NUF'!F79+KLP!F79+'KLP Bedriftspensjon AS'!F79+'KLP Skadeforsikring AS'!F79+'Landbruksforsikring AS'!F79+'NEMI Forsikring'!F79+'Nordea Liv '!F79+'Oslo Pensjonsforsikring'!F79+'SHB Liv'!F79+'Silver Pensjonsforsikring AS'!F79+'Sparebank 1'!F79+'Storebrand Livsforsikring'!F79+'Telenor Forsikring'!F79+'Tryg Forsikring'!F79,"")</f>
        <v/>
      </c>
      <c r="F79" s="185" t="str">
        <f>IF($A$1=4,'ACE European Group'!G79+'Danica Pensjonsforsikring'!G79+'DNB Livsforsikring'!G79+'Eika Forsikring AS'!G79+'Frende Livsforsikring'!G79+'Frende Skadeforsikring'!G79+'Gjensidige Forsikring'!G79+'Gjensidige Pensjon'!G79+'Handelsbanken Liv'!G79+'If Skadeforsikring NUF'!G79+KLP!G79+'KLP Bedriftspensjon AS'!G79+'KLP Skadeforsikring AS'!G79+'Landbruksforsikring AS'!G79+'NEMI Forsikring'!G79+'Nordea Liv '!G79+'Oslo Pensjonsforsikring'!G79+'SHB Liv'!G79+'Silver Pensjonsforsikring AS'!G79+'Sparebank 1'!G79+'Storebrand Livsforsikring'!G79+'Telenor Forsikring'!G79+'Tryg Forsikring'!G79,"")</f>
        <v/>
      </c>
      <c r="G79" s="164" t="str">
        <f t="shared" si="29"/>
        <v/>
      </c>
      <c r="H79" s="664">
        <f t="shared" si="30"/>
        <v>0</v>
      </c>
      <c r="I79" s="664">
        <f t="shared" si="31"/>
        <v>0</v>
      </c>
      <c r="J79" s="164"/>
    </row>
    <row r="80" spans="1:11" ht="15.75" customHeight="1" x14ac:dyDescent="0.2">
      <c r="A80" s="628" t="s">
        <v>13</v>
      </c>
      <c r="B80" s="211">
        <f>'ACE European Group'!B80+'Danica Pensjonsforsikring'!B80+'DNB Livsforsikring'!B80+'Eika Forsikring AS'!B80+'Frende Livsforsikring'!B80+'Frende Skadeforsikring'!B80+'Gjensidige Forsikring'!B80+'Gjensidige Pensjon'!B80+'Handelsbanken Liv'!B80+'If Skadeforsikring NUF'!B80+KLP!B80+'KLP Bedriftspensjon AS'!B80+'KLP Skadeforsikring AS'!B80+'Landbruksforsikring AS'!B80+'NEMI Forsikring'!B80+'Nordea Liv '!B80+'Oslo Pensjonsforsikring'!B80+'SHB Liv'!B80+'Silver Pensjonsforsikring AS'!B80+'Sparebank 1'!B80+'Storebrand Livsforsikring'!B80+'Telenor Forsikring'!B80+'Tryg Forsikring'!B80</f>
        <v>0</v>
      </c>
      <c r="C80" s="211">
        <f>'ACE European Group'!C80+'Danica Pensjonsforsikring'!C80+'DNB Livsforsikring'!C80+'Eika Forsikring AS'!C80+'Frende Livsforsikring'!C80+'Frende Skadeforsikring'!C80+'Gjensidige Forsikring'!C80+'Gjensidige Pensjon'!C80+'Handelsbanken Liv'!C80+'If Skadeforsikring NUF'!C80+KLP!C80+'KLP Bedriftspensjon AS'!C80+'KLP Skadeforsikring AS'!C80+'Landbruksforsikring AS'!C80+'NEMI Forsikring'!C80+'Nordea Liv '!C80+'Oslo Pensjonsforsikring'!C80+'SHB Liv'!C80+'Silver Pensjonsforsikring AS'!C80+'Sparebank 1'!C80+'Storebrand Livsforsikring'!C80+'Telenor Forsikring'!C80+'Tryg Forsikring'!C80</f>
        <v>0</v>
      </c>
      <c r="D80" s="173" t="str">
        <f t="shared" si="32"/>
        <v/>
      </c>
      <c r="E80" s="185" t="str">
        <f>IF($A$1=4,'ACE European Group'!F80+'Danica Pensjonsforsikring'!F80+'DNB Livsforsikring'!F80+'Eika Forsikring AS'!F80+'Frende Livsforsikring'!F80+'Frende Skadeforsikring'!F80+'Gjensidige Forsikring'!F80+'Gjensidige Pensjon'!F80+'Handelsbanken Liv'!F80+'If Skadeforsikring NUF'!F80+KLP!F80+'KLP Bedriftspensjon AS'!F80+'KLP Skadeforsikring AS'!F80+'Landbruksforsikring AS'!F80+'NEMI Forsikring'!F80+'Nordea Liv '!F80+'Oslo Pensjonsforsikring'!F80+'SHB Liv'!F80+'Silver Pensjonsforsikring AS'!F80+'Sparebank 1'!F80+'Storebrand Livsforsikring'!F80+'Telenor Forsikring'!F80+'Tryg Forsikring'!F80,"")</f>
        <v/>
      </c>
      <c r="F80" s="185" t="str">
        <f>IF($A$1=4,'ACE European Group'!G80+'Danica Pensjonsforsikring'!G80+'DNB Livsforsikring'!G80+'Eika Forsikring AS'!G80+'Frende Livsforsikring'!G80+'Frende Skadeforsikring'!G80+'Gjensidige Forsikring'!G80+'Gjensidige Pensjon'!G80+'Handelsbanken Liv'!G80+'If Skadeforsikring NUF'!G80+KLP!G80+'KLP Bedriftspensjon AS'!G80+'KLP Skadeforsikring AS'!G80+'Landbruksforsikring AS'!G80+'NEMI Forsikring'!G80+'Nordea Liv '!G80+'Oslo Pensjonsforsikring'!G80+'SHB Liv'!G80+'Silver Pensjonsforsikring AS'!G80+'Sparebank 1'!G80+'Storebrand Livsforsikring'!G80+'Telenor Forsikring'!G80+'Tryg Forsikring'!G80,"")</f>
        <v/>
      </c>
      <c r="G80" s="164" t="str">
        <f t="shared" si="29"/>
        <v/>
      </c>
      <c r="H80" s="664">
        <f t="shared" si="30"/>
        <v>0</v>
      </c>
      <c r="I80" s="664">
        <f t="shared" si="31"/>
        <v>0</v>
      </c>
      <c r="J80" s="164"/>
    </row>
    <row r="81" spans="1:14" ht="15.75" customHeight="1" x14ac:dyDescent="0.2">
      <c r="A81" s="628" t="s">
        <v>384</v>
      </c>
      <c r="B81" s="185" t="str">
        <f>IF($A$1=4,'ACE European Group'!B81+'Danica Pensjonsforsikring'!B81+'DNB Livsforsikring'!B81+'Eika Forsikring AS'!B81+'Frende Livsforsikring'!B81+'Frende Skadeforsikring'!B81+'Gjensidige Forsikring'!B81+'Gjensidige Pensjon'!B81+'Handelsbanken Liv'!B81+'If Skadeforsikring NUF'!B81+KLP!B81+'KLP Bedriftspensjon AS'!B81+'KLP Skadeforsikring AS'!B81+'Landbruksforsikring AS'!B81+'NEMI Forsikring'!B81+'Nordea Liv '!B81+'Oslo Pensjonsforsikring'!B81+'SHB Liv'!B81+'Silver Pensjonsforsikring AS'!B81+'Sparebank 1'!B81+'Storebrand Livsforsikring'!B81+'Telenor Forsikring'!B81+'Tryg Forsikring'!B81,"")</f>
        <v/>
      </c>
      <c r="C81" s="185" t="str">
        <f>IF($A$1=4,'ACE European Group'!C81+'Danica Pensjonsforsikring'!C81+'DNB Livsforsikring'!C81+'Eika Forsikring AS'!C81+'Frende Livsforsikring'!C81+'Frende Skadeforsikring'!C81+'Gjensidige Forsikring'!C81+'Gjensidige Pensjon'!C81+'Handelsbanken Liv'!C81+'If Skadeforsikring NUF'!C81+KLP!C81+'KLP Bedriftspensjon AS'!C81+'KLP Skadeforsikring AS'!C81+'Landbruksforsikring AS'!C81+'NEMI Forsikring'!C81+'Nordea Liv '!C81+'Oslo Pensjonsforsikring'!C81+'SHB Liv'!C81+'Silver Pensjonsforsikring AS'!C81+'Sparebank 1'!C81+'Storebrand Livsforsikring'!C81+'Telenor Forsikring'!C81+'Tryg Forsikring'!C81,"")</f>
        <v/>
      </c>
      <c r="D81" s="173" t="str">
        <f>IF($A$1=4,IF(B81=0, "    ---- ", IF(ABS(ROUND(100/B81*C81-100,1))&lt;999,ROUND(100/B81*C81-100,1),IF(ROUND(100/B81*C81-100,1)&gt;999,999,-999))),"")</f>
        <v/>
      </c>
      <c r="E81" s="185" t="str">
        <f>IF($A$1=4,'ACE European Group'!F81+'Danica Pensjonsforsikring'!F81+'DNB Livsforsikring'!F81+'Eika Forsikring AS'!F81+'Frende Livsforsikring'!F81+'Frende Skadeforsikring'!F81+'Gjensidige Forsikring'!F81+'Gjensidige Pensjon'!F81+'Handelsbanken Liv'!F81+'If Skadeforsikring NUF'!F81+KLP!F81+'KLP Bedriftspensjon AS'!F81+'KLP Skadeforsikring AS'!F81+'Landbruksforsikring AS'!F81+'NEMI Forsikring'!F81+'Nordea Liv '!F81+'Oslo Pensjonsforsikring'!F81+'SHB Liv'!F81+'Silver Pensjonsforsikring AS'!F81+'Sparebank 1'!F81+'Storebrand Livsforsikring'!F81+'Telenor Forsikring'!F81+'Tryg Forsikring'!F81,"")</f>
        <v/>
      </c>
      <c r="F81" s="185" t="str">
        <f>IF($A$1=4,'ACE European Group'!G81+'Danica Pensjonsforsikring'!G81+'DNB Livsforsikring'!G81+'Eika Forsikring AS'!G81+'Frende Livsforsikring'!G81+'Frende Skadeforsikring'!G81+'Gjensidige Forsikring'!G81+'Gjensidige Pensjon'!G81+'Handelsbanken Liv'!G81+'If Skadeforsikring NUF'!G81+KLP!G81+'KLP Bedriftspensjon AS'!G81+'KLP Skadeforsikring AS'!G81+'Landbruksforsikring AS'!G81+'NEMI Forsikring'!G81+'Nordea Liv '!G81+'Oslo Pensjonsforsikring'!G81+'SHB Liv'!G81+'Silver Pensjonsforsikring AS'!G81+'Sparebank 1'!G81+'Storebrand Livsforsikring'!G81+'Telenor Forsikring'!G81+'Tryg Forsikring'!G81,"")</f>
        <v/>
      </c>
      <c r="G81" s="164" t="str">
        <f t="shared" si="29"/>
        <v/>
      </c>
      <c r="H81" s="664">
        <f t="shared" si="30"/>
        <v>0</v>
      </c>
      <c r="I81" s="664">
        <f t="shared" si="31"/>
        <v>0</v>
      </c>
      <c r="J81" s="169"/>
      <c r="M81" s="147"/>
    </row>
    <row r="82" spans="1:14" ht="15.75" customHeight="1" x14ac:dyDescent="0.2">
      <c r="A82" s="628" t="s">
        <v>12</v>
      </c>
      <c r="B82" s="211">
        <f>'ACE European Group'!B82+'Danica Pensjonsforsikring'!B82+'DNB Livsforsikring'!B82+'Eika Forsikring AS'!B82+'Frende Livsforsikring'!B82+'Frende Skadeforsikring'!B82+'Gjensidige Forsikring'!B82+'Gjensidige Pensjon'!B82+'Handelsbanken Liv'!B82+'If Skadeforsikring NUF'!B82+KLP!B82+'KLP Bedriftspensjon AS'!B82+'KLP Skadeforsikring AS'!B82+'Landbruksforsikring AS'!B82+'NEMI Forsikring'!B82+'Nordea Liv '!B82+'Oslo Pensjonsforsikring'!B82+'SHB Liv'!B82+'Silver Pensjonsforsikring AS'!B82+'Sparebank 1'!B82+'Storebrand Livsforsikring'!B82+'Telenor Forsikring'!B82+'Tryg Forsikring'!B82</f>
        <v>0</v>
      </c>
      <c r="C82" s="211">
        <f>'ACE European Group'!C82+'Danica Pensjonsforsikring'!C82+'DNB Livsforsikring'!C82+'Eika Forsikring AS'!C82+'Frende Livsforsikring'!C82+'Frende Skadeforsikring'!C82+'Gjensidige Forsikring'!C82+'Gjensidige Pensjon'!C82+'Handelsbanken Liv'!C82+'If Skadeforsikring NUF'!C82+KLP!C82+'KLP Bedriftspensjon AS'!C82+'KLP Skadeforsikring AS'!C82+'Landbruksforsikring AS'!C82+'NEMI Forsikring'!C82+'Nordea Liv '!C82+'Oslo Pensjonsforsikring'!C82+'SHB Liv'!C82+'Silver Pensjonsforsikring AS'!C82+'Sparebank 1'!C82+'Storebrand Livsforsikring'!C82+'Telenor Forsikring'!C82+'Tryg Forsikring'!C82</f>
        <v>0</v>
      </c>
      <c r="D82" s="173" t="str">
        <f t="shared" ref="D82:D83" si="33">IF($A$1=4,IF(B82=0, "    ---- ", IF(ABS(ROUND(100/B82*C82-100,1))&lt;999,ROUND(100/B82*C82-100,1),IF(ROUND(100/B82*C82-100,1)&gt;999,999,-999))),"")</f>
        <v/>
      </c>
      <c r="E82" s="185" t="str">
        <f>IF($A$1=4,'ACE European Group'!F82+'Danica Pensjonsforsikring'!F82+'DNB Livsforsikring'!F82+'Eika Forsikring AS'!F82+'Frende Livsforsikring'!F82+'Frende Skadeforsikring'!F82+'Gjensidige Forsikring'!F82+'Gjensidige Pensjon'!F82+'Handelsbanken Liv'!F82+'If Skadeforsikring NUF'!F82+KLP!F82+'KLP Bedriftspensjon AS'!F82+'KLP Skadeforsikring AS'!F82+'Landbruksforsikring AS'!F82+'NEMI Forsikring'!F82+'Nordea Liv '!F82+'Oslo Pensjonsforsikring'!F82+'SHB Liv'!F82+'Silver Pensjonsforsikring AS'!F82+'Sparebank 1'!F82+'Storebrand Livsforsikring'!F82+'Telenor Forsikring'!F82+'Tryg Forsikring'!F82,"")</f>
        <v/>
      </c>
      <c r="F82" s="185" t="str">
        <f>IF($A$1=4,'ACE European Group'!G82+'Danica Pensjonsforsikring'!G82+'DNB Livsforsikring'!G82+'Eika Forsikring AS'!G82+'Frende Livsforsikring'!G82+'Frende Skadeforsikring'!G82+'Gjensidige Forsikring'!G82+'Gjensidige Pensjon'!G82+'Handelsbanken Liv'!G82+'If Skadeforsikring NUF'!G82+KLP!G82+'KLP Bedriftspensjon AS'!G82+'KLP Skadeforsikring AS'!G82+'Landbruksforsikring AS'!G82+'NEMI Forsikring'!G82+'Nordea Liv '!G82+'Oslo Pensjonsforsikring'!G82+'SHB Liv'!G82+'Silver Pensjonsforsikring AS'!G82+'Sparebank 1'!G82+'Storebrand Livsforsikring'!G82+'Telenor Forsikring'!G82+'Tryg Forsikring'!G82,"")</f>
        <v/>
      </c>
      <c r="G82" s="164" t="str">
        <f t="shared" si="29"/>
        <v/>
      </c>
      <c r="H82" s="664">
        <f t="shared" si="30"/>
        <v>0</v>
      </c>
      <c r="I82" s="664">
        <f t="shared" si="31"/>
        <v>0</v>
      </c>
      <c r="J82" s="164"/>
    </row>
    <row r="83" spans="1:14" ht="15.75" customHeight="1" x14ac:dyDescent="0.2">
      <c r="A83" s="628" t="s">
        <v>13</v>
      </c>
      <c r="B83" s="211">
        <f>'ACE European Group'!B83+'Danica Pensjonsforsikring'!B83+'DNB Livsforsikring'!B83+'Eika Forsikring AS'!B83+'Frende Livsforsikring'!B83+'Frende Skadeforsikring'!B83+'Gjensidige Forsikring'!B83+'Gjensidige Pensjon'!B83+'Handelsbanken Liv'!B83+'If Skadeforsikring NUF'!B83+KLP!B83+'KLP Bedriftspensjon AS'!B83+'KLP Skadeforsikring AS'!B83+'Landbruksforsikring AS'!B83+'NEMI Forsikring'!B83+'Nordea Liv '!B83+'Oslo Pensjonsforsikring'!B83+'SHB Liv'!B83+'Silver Pensjonsforsikring AS'!B83+'Sparebank 1'!B83+'Storebrand Livsforsikring'!B83+'Telenor Forsikring'!B83+'Tryg Forsikring'!B83</f>
        <v>0</v>
      </c>
      <c r="C83" s="211">
        <f>'ACE European Group'!C83+'Danica Pensjonsforsikring'!C83+'DNB Livsforsikring'!C83+'Eika Forsikring AS'!C83+'Frende Livsforsikring'!C83+'Frende Skadeforsikring'!C83+'Gjensidige Forsikring'!C83+'Gjensidige Pensjon'!C83+'Handelsbanken Liv'!C83+'If Skadeforsikring NUF'!C83+KLP!C83+'KLP Bedriftspensjon AS'!C83+'KLP Skadeforsikring AS'!C83+'Landbruksforsikring AS'!C83+'NEMI Forsikring'!C83+'Nordea Liv '!C83+'Oslo Pensjonsforsikring'!C83+'SHB Liv'!C83+'Silver Pensjonsforsikring AS'!C83+'Sparebank 1'!C83+'Storebrand Livsforsikring'!C83+'Telenor Forsikring'!C83+'Tryg Forsikring'!C83</f>
        <v>0</v>
      </c>
      <c r="D83" s="173" t="str">
        <f t="shared" si="33"/>
        <v/>
      </c>
      <c r="E83" s="185" t="str">
        <f>IF($A$1=4,'ACE European Group'!F83+'Danica Pensjonsforsikring'!F83+'DNB Livsforsikring'!F83+'Eika Forsikring AS'!F83+'Frende Livsforsikring'!F83+'Frende Skadeforsikring'!F83+'Gjensidige Forsikring'!F83+'Gjensidige Pensjon'!F83+'Handelsbanken Liv'!F83+'If Skadeforsikring NUF'!F83+KLP!F83+'KLP Bedriftspensjon AS'!F83+'KLP Skadeforsikring AS'!F83+'Landbruksforsikring AS'!F83+'NEMI Forsikring'!F83+'Nordea Liv '!F83+'Oslo Pensjonsforsikring'!F83+'SHB Liv'!F83+'Silver Pensjonsforsikring AS'!F83+'Sparebank 1'!F83+'Storebrand Livsforsikring'!F83+'Telenor Forsikring'!F83+'Tryg Forsikring'!F83,"")</f>
        <v/>
      </c>
      <c r="F83" s="185" t="str">
        <f>IF($A$1=4,'ACE European Group'!G83+'Danica Pensjonsforsikring'!G83+'DNB Livsforsikring'!G83+'Eika Forsikring AS'!G83+'Frende Livsforsikring'!G83+'Frende Skadeforsikring'!G83+'Gjensidige Forsikring'!G83+'Gjensidige Pensjon'!G83+'Handelsbanken Liv'!G83+'If Skadeforsikring NUF'!G83+KLP!G83+'KLP Bedriftspensjon AS'!G83+'KLP Skadeforsikring AS'!G83+'Landbruksforsikring AS'!G83+'NEMI Forsikring'!G83+'Nordea Liv '!G83+'Oslo Pensjonsforsikring'!G83+'SHB Liv'!G83+'Silver Pensjonsforsikring AS'!G83+'Sparebank 1'!G83+'Storebrand Livsforsikring'!G83+'Telenor Forsikring'!G83+'Tryg Forsikring'!G83,"")</f>
        <v/>
      </c>
      <c r="G83" s="164" t="str">
        <f t="shared" si="29"/>
        <v/>
      </c>
      <c r="H83" s="664">
        <f t="shared" si="30"/>
        <v>0</v>
      </c>
      <c r="I83" s="664">
        <f t="shared" si="31"/>
        <v>0</v>
      </c>
      <c r="J83" s="164"/>
    </row>
    <row r="84" spans="1:14" ht="15.75" customHeight="1" x14ac:dyDescent="0.2">
      <c r="A84" s="21" t="s">
        <v>386</v>
      </c>
      <c r="B84" s="210">
        <f>'ACE European Group'!B84+'Danica Pensjonsforsikring'!B84+'DNB Livsforsikring'!B84+'Eika Forsikring AS'!B84+'Frende Livsforsikring'!B84+'Frende Skadeforsikring'!B84+'Gjensidige Forsikring'!B84+'Gjensidige Pensjon'!B84+'Handelsbanken Liv'!B84+'If Skadeforsikring NUF'!B84+KLP!B84+'KLP Bedriftspensjon AS'!B84+'KLP Skadeforsikring AS'!B84+'Landbruksforsikring AS'!B84+'NEMI Forsikring'!B84+'Nordea Liv '!B84+'Oslo Pensjonsforsikring'!B84+'SHB Liv'!B84+'Silver Pensjonsforsikring AS'!B84+'Sparebank 1'!B84+'Storebrand Livsforsikring'!B84+'Telenor Forsikring'!B84+'Tryg Forsikring'!B84</f>
        <v>187198.95400000003</v>
      </c>
      <c r="C84" s="210">
        <f>'ACE European Group'!C84+'Danica Pensjonsforsikring'!C84+'DNB Livsforsikring'!C84+'Eika Forsikring AS'!C84+'Frende Livsforsikring'!C84+'Frende Skadeforsikring'!C84+'Gjensidige Forsikring'!C84+'Gjensidige Pensjon'!C84+'Handelsbanken Liv'!C84+'If Skadeforsikring NUF'!C84+KLP!C84+'KLP Bedriftspensjon AS'!C84+'KLP Skadeforsikring AS'!C84+'Landbruksforsikring AS'!C84+'NEMI Forsikring'!C84+'Nordea Liv '!C84+'Oslo Pensjonsforsikring'!C84+'SHB Liv'!C84+'Silver Pensjonsforsikring AS'!C84+'Sparebank 1'!C84+'Storebrand Livsforsikring'!C84+'Telenor Forsikring'!C84+'Tryg Forsikring'!C84</f>
        <v>136114.04399999999</v>
      </c>
      <c r="D84" s="164">
        <f t="shared" si="17"/>
        <v>-27.3</v>
      </c>
      <c r="E84" s="44">
        <f>'ACE European Group'!F84+'Danica Pensjonsforsikring'!F84+'DNB Livsforsikring'!F84+'Eika Forsikring AS'!F84+'Frende Livsforsikring'!F84+'Frende Skadeforsikring'!F84+'Gjensidige Forsikring'!F84+'Gjensidige Pensjon'!F84+'Handelsbanken Liv'!F84+'If Skadeforsikring NUF'!F84+KLP!F84+'KLP Bedriftspensjon AS'!F84+'KLP Skadeforsikring AS'!F84+'Landbruksforsikring AS'!F84+'NEMI Forsikring'!F84+'Nordea Liv '!F84+'Oslo Pensjonsforsikring'!F84+'SHB Liv'!F84+'Silver Pensjonsforsikring AS'!F84+'Sparebank 1'!F84+'Storebrand Livsforsikring'!F84+'Telenor Forsikring'!F84+'Tryg Forsikring'!F84</f>
        <v>3206.80474</v>
      </c>
      <c r="F84" s="44">
        <f>'ACE European Group'!G84+'Danica Pensjonsforsikring'!G84+'DNB Livsforsikring'!G84+'Eika Forsikring AS'!G84+'Frende Livsforsikring'!G84+'Frende Skadeforsikring'!G84+'Gjensidige Forsikring'!G84+'Gjensidige Pensjon'!G84+'Handelsbanken Liv'!G84+'If Skadeforsikring NUF'!G84+KLP!G84+'KLP Bedriftspensjon AS'!G84+'KLP Skadeforsikring AS'!G84+'Landbruksforsikring AS'!G84+'NEMI Forsikring'!G84+'Nordea Liv '!G84+'Oslo Pensjonsforsikring'!G84+'SHB Liv'!G84+'Silver Pensjonsforsikring AS'!G84+'Sparebank 1'!G84+'Storebrand Livsforsikring'!G84+'Telenor Forsikring'!G84+'Tryg Forsikring'!G84</f>
        <v>3121.25209</v>
      </c>
      <c r="G84" s="164">
        <f t="shared" si="18"/>
        <v>-2.7</v>
      </c>
      <c r="H84" s="213">
        <f t="shared" si="19"/>
        <v>190405.75874000002</v>
      </c>
      <c r="I84" s="213">
        <f t="shared" si="20"/>
        <v>139235.29608999999</v>
      </c>
      <c r="J84" s="164">
        <f t="shared" si="21"/>
        <v>-26.9</v>
      </c>
    </row>
    <row r="85" spans="1:14" ht="15.75" customHeight="1" x14ac:dyDescent="0.2">
      <c r="A85" s="13" t="s">
        <v>370</v>
      </c>
      <c r="B85" s="282">
        <f>'ACE European Group'!B85+'Danica Pensjonsforsikring'!B85+'DNB Livsforsikring'!B85+'Eika Forsikring AS'!B85+'Frende Livsforsikring'!B85+'Frende Skadeforsikring'!B85+'Gjensidige Forsikring'!B85+'Gjensidige Pensjon'!B85+'Handelsbanken Liv'!B85+'If Skadeforsikring NUF'!B85+KLP!B85+'KLP Bedriftspensjon AS'!B85+'KLP Skadeforsikring AS'!B85+'Landbruksforsikring AS'!B85+'NEMI Forsikring'!B85+'Nordea Liv '!B85+'Oslo Pensjonsforsikring'!B85+'SHB Liv'!B85+'Silver Pensjonsforsikring AS'!B85+'Sparebank 1'!B85+'Storebrand Livsforsikring'!B85+'Telenor Forsikring'!B85+'Tryg Forsikring'!B85</f>
        <v>373015794.77613997</v>
      </c>
      <c r="C85" s="282">
        <f>'ACE European Group'!C85+'Danica Pensjonsforsikring'!C85+'DNB Livsforsikring'!C85+'Eika Forsikring AS'!C85+'Frende Livsforsikring'!C85+'Frende Skadeforsikring'!C85+'Gjensidige Forsikring'!C85+'Gjensidige Pensjon'!C85+'Handelsbanken Liv'!C85+'If Skadeforsikring NUF'!C85+KLP!C85+'KLP Bedriftspensjon AS'!C85+'KLP Skadeforsikring AS'!C85+'Landbruksforsikring AS'!C85+'NEMI Forsikring'!C85+'Nordea Liv '!C85+'Oslo Pensjonsforsikring'!C85+'SHB Liv'!C85+'Silver Pensjonsforsikring AS'!C85+'Sparebank 1'!C85+'Storebrand Livsforsikring'!C85+'Telenor Forsikring'!C85+'Tryg Forsikring'!C85</f>
        <v>376282045.2777971</v>
      </c>
      <c r="D85" s="169">
        <f t="shared" si="17"/>
        <v>0.9</v>
      </c>
      <c r="E85" s="212">
        <f>'ACE European Group'!F85+'Danica Pensjonsforsikring'!F85+'DNB Livsforsikring'!F85+'Eika Forsikring AS'!F85+'Frende Livsforsikring'!F85+'Frende Skadeforsikring'!F85+'Gjensidige Forsikring'!F85+'Gjensidige Pensjon'!F85+'Handelsbanken Liv'!F85+'If Skadeforsikring NUF'!F85+KLP!F85+'KLP Bedriftspensjon AS'!F85+'KLP Skadeforsikring AS'!F85+'Landbruksforsikring AS'!F85+'NEMI Forsikring'!F85+'Nordea Liv '!F85+'Oslo Pensjonsforsikring'!F85+'SHB Liv'!F85+'Silver Pensjonsforsikring AS'!F85+'Sparebank 1'!F85+'Storebrand Livsforsikring'!F85+'Telenor Forsikring'!F85+'Tryg Forsikring'!F85</f>
        <v>149789992.44918001</v>
      </c>
      <c r="F85" s="212">
        <f>'ACE European Group'!G85+'Danica Pensjonsforsikring'!G85+'DNB Livsforsikring'!G85+'Eika Forsikring AS'!G85+'Frende Livsforsikring'!G85+'Frende Skadeforsikring'!G85+'Gjensidige Forsikring'!G85+'Gjensidige Pensjon'!G85+'Handelsbanken Liv'!G85+'If Skadeforsikring NUF'!G85+KLP!G85+'KLP Bedriftspensjon AS'!G85+'KLP Skadeforsikring AS'!G85+'Landbruksforsikring AS'!G85+'NEMI Forsikring'!G85+'Nordea Liv '!G85+'Oslo Pensjonsforsikring'!G85+'SHB Liv'!G85+'Silver Pensjonsforsikring AS'!G85+'Sparebank 1'!G85+'Storebrand Livsforsikring'!G85+'Telenor Forsikring'!G85+'Tryg Forsikring'!G85</f>
        <v>189428166.95883</v>
      </c>
      <c r="G85" s="169">
        <f t="shared" si="18"/>
        <v>26.5</v>
      </c>
      <c r="H85" s="304">
        <f t="shared" ref="H85:H109" si="34">SUM(B85,E85)</f>
        <v>522805787.22531998</v>
      </c>
      <c r="I85" s="304">
        <f t="shared" ref="I85:I109" si="35">SUM(C85,F85)</f>
        <v>565710212.2366271</v>
      </c>
      <c r="J85" s="169">
        <f t="shared" si="21"/>
        <v>8.1999999999999993</v>
      </c>
    </row>
    <row r="86" spans="1:14" ht="15.75" customHeight="1" x14ac:dyDescent="0.2">
      <c r="A86" s="21" t="s">
        <v>9</v>
      </c>
      <c r="B86" s="210">
        <f>'ACE European Group'!B86+'Danica Pensjonsforsikring'!B86+'DNB Livsforsikring'!B86+'Eika Forsikring AS'!B86+'Frende Livsforsikring'!B86+'Frende Skadeforsikring'!B86+'Gjensidige Forsikring'!B86+'Gjensidige Pensjon'!B86+'Handelsbanken Liv'!B86+'If Skadeforsikring NUF'!B86+KLP!B86+'KLP Bedriftspensjon AS'!B86+'KLP Skadeforsikring AS'!B86+'Landbruksforsikring AS'!B86+'NEMI Forsikring'!B86+'Nordea Liv '!B86+'Oslo Pensjonsforsikring'!B86+'SHB Liv'!B86+'Silver Pensjonsforsikring AS'!B86+'Sparebank 1'!B86+'Storebrand Livsforsikring'!B86+'Telenor Forsikring'!B86+'Tryg Forsikring'!B86</f>
        <v>370757373.58114004</v>
      </c>
      <c r="C86" s="210">
        <f>'ACE European Group'!C86+'Danica Pensjonsforsikring'!C86+'DNB Livsforsikring'!C86+'Eika Forsikring AS'!C86+'Frende Livsforsikring'!C86+'Frende Skadeforsikring'!C86+'Gjensidige Forsikring'!C86+'Gjensidige Pensjon'!C86+'Handelsbanken Liv'!C86+'If Skadeforsikring NUF'!C86+KLP!C86+'KLP Bedriftspensjon AS'!C86+'KLP Skadeforsikring AS'!C86+'Landbruksforsikring AS'!C86+'NEMI Forsikring'!C86+'Nordea Liv '!C86+'Oslo Pensjonsforsikring'!C86+'SHB Liv'!C86+'Silver Pensjonsforsikring AS'!C86+'Sparebank 1'!C86+'Storebrand Livsforsikring'!C86+'Telenor Forsikring'!C86+'Tryg Forsikring'!C86</f>
        <v>371144541.39856219</v>
      </c>
      <c r="D86" s="164">
        <f t="shared" si="17"/>
        <v>0.1</v>
      </c>
      <c r="E86" s="44">
        <f>'ACE European Group'!F86+'Danica Pensjonsforsikring'!F86+'DNB Livsforsikring'!F86+'Eika Forsikring AS'!F86+'Frende Livsforsikring'!F86+'Frende Skadeforsikring'!F86+'Gjensidige Forsikring'!F86+'Gjensidige Pensjon'!F86+'Handelsbanken Liv'!F86+'If Skadeforsikring NUF'!F86+KLP!F86+'KLP Bedriftspensjon AS'!F86+'KLP Skadeforsikring AS'!F86+'Landbruksforsikring AS'!F86+'NEMI Forsikring'!F86+'Nordea Liv '!F86+'Oslo Pensjonsforsikring'!F86+'SHB Liv'!F86+'Silver Pensjonsforsikring AS'!F86+'Sparebank 1'!F86+'Storebrand Livsforsikring'!F86+'Telenor Forsikring'!F86+'Tryg Forsikring'!F86</f>
        <v>0</v>
      </c>
      <c r="F86" s="44">
        <f>'ACE European Group'!G86+'Danica Pensjonsforsikring'!G86+'DNB Livsforsikring'!G86+'Eika Forsikring AS'!G86+'Frende Livsforsikring'!G86+'Frende Skadeforsikring'!G86+'Gjensidige Forsikring'!G86+'Gjensidige Pensjon'!G86+'Handelsbanken Liv'!G86+'If Skadeforsikring NUF'!G86+KLP!G86+'KLP Bedriftspensjon AS'!G86+'KLP Skadeforsikring AS'!G86+'Landbruksforsikring AS'!G86+'NEMI Forsikring'!G86+'Nordea Liv '!G86+'Oslo Pensjonsforsikring'!G86+'SHB Liv'!G86+'Silver Pensjonsforsikring AS'!G86+'Sparebank 1'!G86+'Storebrand Livsforsikring'!G86+'Telenor Forsikring'!G86+'Tryg Forsikring'!G86</f>
        <v>0</v>
      </c>
      <c r="G86" s="164"/>
      <c r="H86" s="213">
        <f t="shared" si="34"/>
        <v>370757373.58114004</v>
      </c>
      <c r="I86" s="213">
        <f t="shared" si="35"/>
        <v>371144541.39856219</v>
      </c>
      <c r="J86" s="164">
        <f t="shared" si="21"/>
        <v>0.1</v>
      </c>
      <c r="L86" s="147"/>
    </row>
    <row r="87" spans="1:14" ht="15.75" customHeight="1" x14ac:dyDescent="0.2">
      <c r="A87" s="21" t="s">
        <v>10</v>
      </c>
      <c r="B87" s="210">
        <f>'ACE European Group'!B87+'Danica Pensjonsforsikring'!B87+'DNB Livsforsikring'!B87+'Eika Forsikring AS'!B87+'Frende Livsforsikring'!B87+'Frende Skadeforsikring'!B87+'Gjensidige Forsikring'!B87+'Gjensidige Pensjon'!B87+'Handelsbanken Liv'!B87+'If Skadeforsikring NUF'!B87+KLP!B87+'KLP Bedriftspensjon AS'!B87+'KLP Skadeforsikring AS'!B87+'Landbruksforsikring AS'!B87+'NEMI Forsikring'!B87+'Nordea Liv '!B87+'Oslo Pensjonsforsikring'!B87+'SHB Liv'!B87+'Silver Pensjonsforsikring AS'!B87+'Sparebank 1'!B87+'Storebrand Livsforsikring'!B87+'Telenor Forsikring'!B87+'Tryg Forsikring'!B87</f>
        <v>2180037.6770000001</v>
      </c>
      <c r="C87" s="210">
        <f>'ACE European Group'!C87+'Danica Pensjonsforsikring'!C87+'DNB Livsforsikring'!C87+'Eika Forsikring AS'!C87+'Frende Livsforsikring'!C87+'Frende Skadeforsikring'!C87+'Gjensidige Forsikring'!C87+'Gjensidige Pensjon'!C87+'Handelsbanken Liv'!C87+'If Skadeforsikring NUF'!C87+KLP!C87+'KLP Bedriftspensjon AS'!C87+'KLP Skadeforsikring AS'!C87+'Landbruksforsikring AS'!C87+'NEMI Forsikring'!C87+'Nordea Liv '!C87+'Oslo Pensjonsforsikring'!C87+'SHB Liv'!C87+'Silver Pensjonsforsikring AS'!C87+'Sparebank 1'!C87+'Storebrand Livsforsikring'!C87+'Telenor Forsikring'!C87+'Tryg Forsikring'!C87</f>
        <v>2220733.2888660301</v>
      </c>
      <c r="D87" s="164">
        <f t="shared" si="17"/>
        <v>1.9</v>
      </c>
      <c r="E87" s="44">
        <f>'ACE European Group'!F87+'Danica Pensjonsforsikring'!F87+'DNB Livsforsikring'!F87+'Eika Forsikring AS'!F87+'Frende Livsforsikring'!F87+'Frende Skadeforsikring'!F87+'Gjensidige Forsikring'!F87+'Gjensidige Pensjon'!F87+'Handelsbanken Liv'!F87+'If Skadeforsikring NUF'!F87+KLP!F87+'KLP Bedriftspensjon AS'!F87+'KLP Skadeforsikring AS'!F87+'Landbruksforsikring AS'!F87+'NEMI Forsikring'!F87+'Nordea Liv '!F87+'Oslo Pensjonsforsikring'!F87+'SHB Liv'!F87+'Silver Pensjonsforsikring AS'!F87+'Sparebank 1'!F87+'Storebrand Livsforsikring'!F87+'Telenor Forsikring'!F87+'Tryg Forsikring'!F87</f>
        <v>149789992.44918001</v>
      </c>
      <c r="F87" s="44">
        <f>'ACE European Group'!G87+'Danica Pensjonsforsikring'!G87+'DNB Livsforsikring'!G87+'Eika Forsikring AS'!G87+'Frende Livsforsikring'!G87+'Frende Skadeforsikring'!G87+'Gjensidige Forsikring'!G87+'Gjensidige Pensjon'!G87+'Handelsbanken Liv'!G87+'If Skadeforsikring NUF'!G87+KLP!G87+'KLP Bedriftspensjon AS'!G87+'KLP Skadeforsikring AS'!G87+'Landbruksforsikring AS'!G87+'NEMI Forsikring'!G87+'Nordea Liv '!G87+'Oslo Pensjonsforsikring'!G87+'SHB Liv'!G87+'Silver Pensjonsforsikring AS'!G87+'Sparebank 1'!G87+'Storebrand Livsforsikring'!G87+'Telenor Forsikring'!G87+'Tryg Forsikring'!G87</f>
        <v>189149563.24809998</v>
      </c>
      <c r="G87" s="164">
        <f t="shared" si="18"/>
        <v>26.3</v>
      </c>
      <c r="H87" s="213">
        <f t="shared" si="34"/>
        <v>151970030.12617999</v>
      </c>
      <c r="I87" s="213">
        <f t="shared" si="35"/>
        <v>191370296.53696603</v>
      </c>
      <c r="J87" s="164">
        <f t="shared" si="21"/>
        <v>25.9</v>
      </c>
    </row>
    <row r="88" spans="1:14" ht="15.75" customHeight="1" x14ac:dyDescent="0.2">
      <c r="A88" s="628" t="s">
        <v>383</v>
      </c>
      <c r="B88" s="185" t="str">
        <f>IF($A$1=4,'ACE European Group'!B88+'Danica Pensjonsforsikring'!B88+'DNB Livsforsikring'!B88+'Eika Forsikring AS'!B88+'Frende Livsforsikring'!B88+'Frende Skadeforsikring'!B88+'Gjensidige Forsikring'!B88+'Gjensidige Pensjon'!B88+'Handelsbanken Liv'!B88+'If Skadeforsikring NUF'!B88+KLP!B88+'KLP Bedriftspensjon AS'!B88+'KLP Skadeforsikring AS'!B88+'Landbruksforsikring AS'!B88+'NEMI Forsikring'!B88+'Nordea Liv '!B88+'Oslo Pensjonsforsikring'!B88+'SHB Liv'!B88+'Silver Pensjonsforsikring AS'!B88+'Sparebank 1'!B88+'Storebrand Livsforsikring'!B88+'Telenor Forsikring'!B88+'Tryg Forsikring'!B88,"")</f>
        <v/>
      </c>
      <c r="C88" s="185" t="str">
        <f>IF($A$1=4,'ACE European Group'!C88+'Danica Pensjonsforsikring'!C88+'DNB Livsforsikring'!C88+'Eika Forsikring AS'!C88+'Frende Livsforsikring'!C88+'Frende Skadeforsikring'!C88+'Gjensidige Forsikring'!C88+'Gjensidige Pensjon'!C88+'Handelsbanken Liv'!C88+'If Skadeforsikring NUF'!C88+KLP!C88+'KLP Bedriftspensjon AS'!C88+'KLP Skadeforsikring AS'!C88+'Landbruksforsikring AS'!C88+'NEMI Forsikring'!C88+'Nordea Liv '!C88+'Oslo Pensjonsforsikring'!C88+'SHB Liv'!C88+'Silver Pensjonsforsikring AS'!C88+'Sparebank 1'!C88+'Storebrand Livsforsikring'!C88+'Telenor Forsikring'!C88+'Tryg Forsikring'!C88,"")</f>
        <v/>
      </c>
      <c r="D88" s="173" t="str">
        <f>IF($A$1=4,IF(B88=0, "    ---- ", IF(ABS(ROUND(100/B88*C88-100,1))&lt;999,ROUND(100/B88*C88-100,1),IF(ROUND(100/B88*C88-100,1)&gt;999,999,-999))),"")</f>
        <v/>
      </c>
      <c r="E88" s="185" t="str">
        <f>IF($A$1=4,'ACE European Group'!F88+'Danica Pensjonsforsikring'!F88+'DNB Livsforsikring'!F88+'Eika Forsikring AS'!F88+'Frende Livsforsikring'!F88+'Frende Skadeforsikring'!F88+'Gjensidige Forsikring'!F88+'Gjensidige Pensjon'!F88+'Handelsbanken Liv'!F88+'If Skadeforsikring NUF'!F88+KLP!F88+'KLP Bedriftspensjon AS'!F88+'KLP Skadeforsikring AS'!F88+'Landbruksforsikring AS'!F88+'NEMI Forsikring'!F88+'Nordea Liv '!F88+'Oslo Pensjonsforsikring'!F88+'SHB Liv'!F88+'Silver Pensjonsforsikring AS'!F88+'Sparebank 1'!F88+'Storebrand Livsforsikring'!F88+'Telenor Forsikring'!F88+'Tryg Forsikring'!F88,"")</f>
        <v/>
      </c>
      <c r="F88" s="185" t="str">
        <f>IF($A$1=4,'ACE European Group'!G88+'Danica Pensjonsforsikring'!G88+'DNB Livsforsikring'!G88+'Eika Forsikring AS'!G88+'Frende Livsforsikring'!G88+'Frende Skadeforsikring'!G88+'Gjensidige Forsikring'!G88+'Gjensidige Pensjon'!G88+'Handelsbanken Liv'!G88+'If Skadeforsikring NUF'!G88+KLP!G88+'KLP Bedriftspensjon AS'!G88+'KLP Skadeforsikring AS'!G88+'Landbruksforsikring AS'!G88+'NEMI Forsikring'!G88+'Nordea Liv '!G88+'Oslo Pensjonsforsikring'!G88+'SHB Liv'!G88+'Silver Pensjonsforsikring AS'!G88+'Sparebank 1'!G88+'Storebrand Livsforsikring'!G88+'Telenor Forsikring'!G88+'Tryg Forsikring'!G88,"")</f>
        <v/>
      </c>
      <c r="G88" s="164" t="str">
        <f t="shared" ref="G88:G93" si="36">IF($A$1=4,IF(E88=0, "    ---- ", IF(ABS(ROUND(100/E88*F88-100,1))&lt;999,ROUND(100/E88*F88-100,1),IF(ROUND(100/E88*F88-100,1)&gt;999,999,-999))),"")</f>
        <v/>
      </c>
      <c r="H88" s="664">
        <f t="shared" si="34"/>
        <v>0</v>
      </c>
      <c r="I88" s="664">
        <f t="shared" si="35"/>
        <v>0</v>
      </c>
      <c r="J88" s="164"/>
    </row>
    <row r="89" spans="1:14" ht="15.75" customHeight="1" x14ac:dyDescent="0.2">
      <c r="A89" s="628" t="s">
        <v>12</v>
      </c>
      <c r="B89" s="211">
        <f>'ACE European Group'!B89+'Danica Pensjonsforsikring'!B89+'DNB Livsforsikring'!B89+'Eika Forsikring AS'!B89+'Frende Livsforsikring'!B89+'Frende Skadeforsikring'!B89+'Gjensidige Forsikring'!B89+'Gjensidige Pensjon'!B89+'Handelsbanken Liv'!B89+'If Skadeforsikring NUF'!B89+KLP!B89+'KLP Bedriftspensjon AS'!B89+'KLP Skadeforsikring AS'!B89+'Landbruksforsikring AS'!B89+'NEMI Forsikring'!B89+'Nordea Liv '!B89+'Oslo Pensjonsforsikring'!B89+'SHB Liv'!B89+'Silver Pensjonsforsikring AS'!B89+'Sparebank 1'!B89+'Storebrand Livsforsikring'!B89+'Telenor Forsikring'!B89+'Tryg Forsikring'!B89</f>
        <v>0</v>
      </c>
      <c r="C89" s="211">
        <f>'ACE European Group'!C89+'Danica Pensjonsforsikring'!C89+'DNB Livsforsikring'!C89+'Eika Forsikring AS'!C89+'Frende Livsforsikring'!C89+'Frende Skadeforsikring'!C89+'Gjensidige Forsikring'!C89+'Gjensidige Pensjon'!C89+'Handelsbanken Liv'!C89+'If Skadeforsikring NUF'!C89+KLP!C89+'KLP Bedriftspensjon AS'!C89+'KLP Skadeforsikring AS'!C89+'Landbruksforsikring AS'!C89+'NEMI Forsikring'!C89+'Nordea Liv '!C89+'Oslo Pensjonsforsikring'!C89+'SHB Liv'!C89+'Silver Pensjonsforsikring AS'!C89+'Sparebank 1'!C89+'Storebrand Livsforsikring'!C89+'Telenor Forsikring'!C89+'Tryg Forsikring'!C89</f>
        <v>0</v>
      </c>
      <c r="D89" s="173" t="str">
        <f t="shared" ref="D89:D90" si="37">IF($A$1=4,IF(B89=0, "    ---- ", IF(ABS(ROUND(100/B89*C89-100,1))&lt;999,ROUND(100/B89*C89-100,1),IF(ROUND(100/B89*C89-100,1)&gt;999,999,-999))),"")</f>
        <v/>
      </c>
      <c r="E89" s="185" t="str">
        <f>IF($A$1=4,'ACE European Group'!F89+'Danica Pensjonsforsikring'!F89+'DNB Livsforsikring'!F89+'Eika Forsikring AS'!F89+'Frende Livsforsikring'!F89+'Frende Skadeforsikring'!F89+'Gjensidige Forsikring'!F89+'Gjensidige Pensjon'!F89+'Handelsbanken Liv'!F89+'If Skadeforsikring NUF'!F89+KLP!F89+'KLP Bedriftspensjon AS'!F89+'KLP Skadeforsikring AS'!F89+'Landbruksforsikring AS'!F89+'NEMI Forsikring'!F89+'Nordea Liv '!F89+'Oslo Pensjonsforsikring'!F89+'SHB Liv'!F89+'Silver Pensjonsforsikring AS'!F89+'Sparebank 1'!F89+'Storebrand Livsforsikring'!F89+'Telenor Forsikring'!F89+'Tryg Forsikring'!F89,"")</f>
        <v/>
      </c>
      <c r="F89" s="185" t="str">
        <f>IF($A$1=4,'ACE European Group'!G89+'Danica Pensjonsforsikring'!G89+'DNB Livsforsikring'!G89+'Eika Forsikring AS'!G89+'Frende Livsforsikring'!G89+'Frende Skadeforsikring'!G89+'Gjensidige Forsikring'!G89+'Gjensidige Pensjon'!G89+'Handelsbanken Liv'!G89+'If Skadeforsikring NUF'!G89+KLP!G89+'KLP Bedriftspensjon AS'!G89+'KLP Skadeforsikring AS'!G89+'Landbruksforsikring AS'!G89+'NEMI Forsikring'!G89+'Nordea Liv '!G89+'Oslo Pensjonsforsikring'!G89+'SHB Liv'!G89+'Silver Pensjonsforsikring AS'!G89+'Sparebank 1'!G89+'Storebrand Livsforsikring'!G89+'Telenor Forsikring'!G89+'Tryg Forsikring'!G89,"")</f>
        <v/>
      </c>
      <c r="G89" s="164" t="str">
        <f t="shared" si="36"/>
        <v/>
      </c>
      <c r="H89" s="664">
        <f t="shared" si="34"/>
        <v>0</v>
      </c>
      <c r="I89" s="664">
        <f t="shared" si="35"/>
        <v>0</v>
      </c>
      <c r="J89" s="164"/>
      <c r="N89" s="147"/>
    </row>
    <row r="90" spans="1:14" ht="15.75" customHeight="1" x14ac:dyDescent="0.2">
      <c r="A90" s="628" t="s">
        <v>13</v>
      </c>
      <c r="B90" s="211">
        <f>'ACE European Group'!B90+'Danica Pensjonsforsikring'!B90+'DNB Livsforsikring'!B90+'Eika Forsikring AS'!B90+'Frende Livsforsikring'!B90+'Frende Skadeforsikring'!B90+'Gjensidige Forsikring'!B90+'Gjensidige Pensjon'!B90+'Handelsbanken Liv'!B90+'If Skadeforsikring NUF'!B90+KLP!B90+'KLP Bedriftspensjon AS'!B90+'KLP Skadeforsikring AS'!B90+'Landbruksforsikring AS'!B90+'NEMI Forsikring'!B90+'Nordea Liv '!B90+'Oslo Pensjonsforsikring'!B90+'SHB Liv'!B90+'Silver Pensjonsforsikring AS'!B90+'Sparebank 1'!B90+'Storebrand Livsforsikring'!B90+'Telenor Forsikring'!B90+'Tryg Forsikring'!B90</f>
        <v>0</v>
      </c>
      <c r="C90" s="211">
        <f>'ACE European Group'!C90+'Danica Pensjonsforsikring'!C90+'DNB Livsforsikring'!C90+'Eika Forsikring AS'!C90+'Frende Livsforsikring'!C90+'Frende Skadeforsikring'!C90+'Gjensidige Forsikring'!C90+'Gjensidige Pensjon'!C90+'Handelsbanken Liv'!C90+'If Skadeforsikring NUF'!C90+KLP!C90+'KLP Bedriftspensjon AS'!C90+'KLP Skadeforsikring AS'!C90+'Landbruksforsikring AS'!C90+'NEMI Forsikring'!C90+'Nordea Liv '!C90+'Oslo Pensjonsforsikring'!C90+'SHB Liv'!C90+'Silver Pensjonsforsikring AS'!C90+'Sparebank 1'!C90+'Storebrand Livsforsikring'!C90+'Telenor Forsikring'!C90+'Tryg Forsikring'!C90</f>
        <v>0</v>
      </c>
      <c r="D90" s="173" t="str">
        <f t="shared" si="37"/>
        <v/>
      </c>
      <c r="E90" s="185" t="str">
        <f>IF($A$1=4,'ACE European Group'!F90+'Danica Pensjonsforsikring'!F90+'DNB Livsforsikring'!F90+'Eika Forsikring AS'!F90+'Frende Livsforsikring'!F90+'Frende Skadeforsikring'!F90+'Gjensidige Forsikring'!F90+'Gjensidige Pensjon'!F90+'Handelsbanken Liv'!F90+'If Skadeforsikring NUF'!F90+KLP!F90+'KLP Bedriftspensjon AS'!F90+'KLP Skadeforsikring AS'!F90+'Landbruksforsikring AS'!F90+'NEMI Forsikring'!F90+'Nordea Liv '!F90+'Oslo Pensjonsforsikring'!F90+'SHB Liv'!F90+'Silver Pensjonsforsikring AS'!F90+'Sparebank 1'!F90+'Storebrand Livsforsikring'!F90+'Telenor Forsikring'!F90+'Tryg Forsikring'!F90,"")</f>
        <v/>
      </c>
      <c r="F90" s="185" t="str">
        <f>IF($A$1=4,'ACE European Group'!G90+'Danica Pensjonsforsikring'!G90+'DNB Livsforsikring'!G90+'Eika Forsikring AS'!G90+'Frende Livsforsikring'!G90+'Frende Skadeforsikring'!G90+'Gjensidige Forsikring'!G90+'Gjensidige Pensjon'!G90+'Handelsbanken Liv'!G90+'If Skadeforsikring NUF'!G90+KLP!G90+'KLP Bedriftspensjon AS'!G90+'KLP Skadeforsikring AS'!G90+'Landbruksforsikring AS'!G90+'NEMI Forsikring'!G90+'Nordea Liv '!G90+'Oslo Pensjonsforsikring'!G90+'SHB Liv'!G90+'Silver Pensjonsforsikring AS'!G90+'Sparebank 1'!G90+'Storebrand Livsforsikring'!G90+'Telenor Forsikring'!G90+'Tryg Forsikring'!G90,"")</f>
        <v/>
      </c>
      <c r="G90" s="164" t="str">
        <f t="shared" si="36"/>
        <v/>
      </c>
      <c r="H90" s="664">
        <f t="shared" si="34"/>
        <v>0</v>
      </c>
      <c r="I90" s="664">
        <f t="shared" si="35"/>
        <v>0</v>
      </c>
      <c r="J90" s="164"/>
    </row>
    <row r="91" spans="1:14" ht="15.75" customHeight="1" x14ac:dyDescent="0.2">
      <c r="A91" s="628" t="s">
        <v>384</v>
      </c>
      <c r="B91" s="185" t="str">
        <f>IF($A$1=4,'ACE European Group'!B91+'Danica Pensjonsforsikring'!B91+'DNB Livsforsikring'!B91+'Eika Forsikring AS'!B91+'Frende Livsforsikring'!B91+'Frende Skadeforsikring'!B91+'Gjensidige Forsikring'!B91+'Gjensidige Pensjon'!B91+'Handelsbanken Liv'!B91+'If Skadeforsikring NUF'!B91+KLP!B91+'KLP Bedriftspensjon AS'!B91+'KLP Skadeforsikring AS'!B91+'Landbruksforsikring AS'!B91+'NEMI Forsikring'!B91+'Nordea Liv '!B91+'Oslo Pensjonsforsikring'!B91+'SHB Liv'!B91+'Silver Pensjonsforsikring AS'!B91+'Sparebank 1'!B91+'Storebrand Livsforsikring'!B91+'Telenor Forsikring'!B91+'Tryg Forsikring'!B91,"")</f>
        <v/>
      </c>
      <c r="C91" s="185" t="str">
        <f>IF($A$1=4,'ACE European Group'!C91+'Danica Pensjonsforsikring'!C91+'DNB Livsforsikring'!C91+'Eika Forsikring AS'!C91+'Frende Livsforsikring'!C91+'Frende Skadeforsikring'!C91+'Gjensidige Forsikring'!C91+'Gjensidige Pensjon'!C91+'Handelsbanken Liv'!C91+'If Skadeforsikring NUF'!C91+KLP!C91+'KLP Bedriftspensjon AS'!C91+'KLP Skadeforsikring AS'!C91+'Landbruksforsikring AS'!C91+'NEMI Forsikring'!C91+'Nordea Liv '!C91+'Oslo Pensjonsforsikring'!C91+'SHB Liv'!C91+'Silver Pensjonsforsikring AS'!C91+'Sparebank 1'!C91+'Storebrand Livsforsikring'!C91+'Telenor Forsikring'!C91+'Tryg Forsikring'!C91,"")</f>
        <v/>
      </c>
      <c r="D91" s="173" t="str">
        <f>IF($A$1=4,IF(B91=0, "    ---- ", IF(ABS(ROUND(100/B91*C91-100,1))&lt;999,ROUND(100/B91*C91-100,1),IF(ROUND(100/B91*C91-100,1)&gt;999,999,-999))),"")</f>
        <v/>
      </c>
      <c r="E91" s="185" t="str">
        <f>IF($A$1=4,'ACE European Group'!F91+'Danica Pensjonsforsikring'!F91+'DNB Livsforsikring'!F91+'Eika Forsikring AS'!F91+'Frende Livsforsikring'!F91+'Frende Skadeforsikring'!F91+'Gjensidige Forsikring'!F91+'Gjensidige Pensjon'!F91+'Handelsbanken Liv'!F91+'If Skadeforsikring NUF'!F91+KLP!F91+'KLP Bedriftspensjon AS'!F91+'KLP Skadeforsikring AS'!F91+'Landbruksforsikring AS'!F91+'NEMI Forsikring'!F91+'Nordea Liv '!F91+'Oslo Pensjonsforsikring'!F91+'SHB Liv'!F91+'Silver Pensjonsforsikring AS'!F91+'Sparebank 1'!F91+'Storebrand Livsforsikring'!F91+'Telenor Forsikring'!F91+'Tryg Forsikring'!F91,"")</f>
        <v/>
      </c>
      <c r="F91" s="185" t="str">
        <f>IF($A$1=4,'ACE European Group'!G91+'Danica Pensjonsforsikring'!G91+'DNB Livsforsikring'!G91+'Eika Forsikring AS'!G91+'Frende Livsforsikring'!G91+'Frende Skadeforsikring'!G91+'Gjensidige Forsikring'!G91+'Gjensidige Pensjon'!G91+'Handelsbanken Liv'!G91+'If Skadeforsikring NUF'!G91+KLP!G91+'KLP Bedriftspensjon AS'!G91+'KLP Skadeforsikring AS'!G91+'Landbruksforsikring AS'!G91+'NEMI Forsikring'!G91+'Nordea Liv '!G91+'Oslo Pensjonsforsikring'!G91+'SHB Liv'!G91+'Silver Pensjonsforsikring AS'!G91+'Sparebank 1'!G91+'Storebrand Livsforsikring'!G91+'Telenor Forsikring'!G91+'Tryg Forsikring'!G91,"")</f>
        <v/>
      </c>
      <c r="G91" s="164" t="str">
        <f t="shared" si="36"/>
        <v/>
      </c>
      <c r="H91" s="664">
        <f t="shared" si="34"/>
        <v>0</v>
      </c>
      <c r="I91" s="664">
        <f t="shared" si="35"/>
        <v>0</v>
      </c>
      <c r="J91" s="164"/>
      <c r="M91" s="147"/>
    </row>
    <row r="92" spans="1:14" ht="15.75" customHeight="1" x14ac:dyDescent="0.2">
      <c r="A92" s="628" t="s">
        <v>12</v>
      </c>
      <c r="B92" s="211">
        <f>'ACE European Group'!B92+'Danica Pensjonsforsikring'!B92+'DNB Livsforsikring'!B92+'Eika Forsikring AS'!B92+'Frende Livsforsikring'!B92+'Frende Skadeforsikring'!B92+'Gjensidige Forsikring'!B92+'Gjensidige Pensjon'!B92+'Handelsbanken Liv'!B92+'If Skadeforsikring NUF'!B92+KLP!B92+'KLP Bedriftspensjon AS'!B92+'KLP Skadeforsikring AS'!B92+'Landbruksforsikring AS'!B92+'NEMI Forsikring'!B92+'Nordea Liv '!B92+'Oslo Pensjonsforsikring'!B92+'SHB Liv'!B92+'Silver Pensjonsforsikring AS'!B92+'Sparebank 1'!B92+'Storebrand Livsforsikring'!B92+'Telenor Forsikring'!B92+'Tryg Forsikring'!B92</f>
        <v>0</v>
      </c>
      <c r="C92" s="211">
        <f>'ACE European Group'!C92+'Danica Pensjonsforsikring'!C92+'DNB Livsforsikring'!C92+'Eika Forsikring AS'!C92+'Frende Livsforsikring'!C92+'Frende Skadeforsikring'!C92+'Gjensidige Forsikring'!C92+'Gjensidige Pensjon'!C92+'Handelsbanken Liv'!C92+'If Skadeforsikring NUF'!C92+KLP!C92+'KLP Bedriftspensjon AS'!C92+'KLP Skadeforsikring AS'!C92+'Landbruksforsikring AS'!C92+'NEMI Forsikring'!C92+'Nordea Liv '!C92+'Oslo Pensjonsforsikring'!C92+'SHB Liv'!C92+'Silver Pensjonsforsikring AS'!C92+'Sparebank 1'!C92+'Storebrand Livsforsikring'!C92+'Telenor Forsikring'!C92+'Tryg Forsikring'!C92</f>
        <v>0</v>
      </c>
      <c r="D92" s="173" t="str">
        <f t="shared" ref="D92:D93" si="38">IF($A$1=4,IF(B92=0, "    ---- ", IF(ABS(ROUND(100/B92*C92-100,1))&lt;999,ROUND(100/B92*C92-100,1),IF(ROUND(100/B92*C92-100,1)&gt;999,999,-999))),"")</f>
        <v/>
      </c>
      <c r="E92" s="185" t="str">
        <f>IF($A$1=4,'ACE European Group'!F92+'Danica Pensjonsforsikring'!F92+'DNB Livsforsikring'!F92+'Eika Forsikring AS'!F92+'Frende Livsforsikring'!F92+'Frende Skadeforsikring'!F92+'Gjensidige Forsikring'!F92+'Gjensidige Pensjon'!F92+'Handelsbanken Liv'!F92+'If Skadeforsikring NUF'!F92+KLP!F92+'KLP Bedriftspensjon AS'!F92+'KLP Skadeforsikring AS'!F92+'Landbruksforsikring AS'!F92+'NEMI Forsikring'!F92+'Nordea Liv '!F92+'Oslo Pensjonsforsikring'!F92+'SHB Liv'!F92+'Silver Pensjonsforsikring AS'!F92+'Sparebank 1'!F92+'Storebrand Livsforsikring'!F92+'Telenor Forsikring'!F92+'Tryg Forsikring'!F92,"")</f>
        <v/>
      </c>
      <c r="F92" s="185" t="str">
        <f>IF($A$1=4,'ACE European Group'!G92+'Danica Pensjonsforsikring'!G92+'DNB Livsforsikring'!G92+'Eika Forsikring AS'!G92+'Frende Livsforsikring'!G92+'Frende Skadeforsikring'!G92+'Gjensidige Forsikring'!G92+'Gjensidige Pensjon'!G92+'Handelsbanken Liv'!G92+'If Skadeforsikring NUF'!G92+KLP!G92+'KLP Bedriftspensjon AS'!G92+'KLP Skadeforsikring AS'!G92+'Landbruksforsikring AS'!G92+'NEMI Forsikring'!G92+'Nordea Liv '!G92+'Oslo Pensjonsforsikring'!G92+'SHB Liv'!G92+'Silver Pensjonsforsikring AS'!G92+'Sparebank 1'!G92+'Storebrand Livsforsikring'!G92+'Telenor Forsikring'!G92+'Tryg Forsikring'!G92,"")</f>
        <v/>
      </c>
      <c r="G92" s="164" t="str">
        <f t="shared" si="36"/>
        <v/>
      </c>
      <c r="H92" s="664">
        <f t="shared" si="34"/>
        <v>0</v>
      </c>
      <c r="I92" s="664">
        <f t="shared" si="35"/>
        <v>0</v>
      </c>
      <c r="J92" s="164"/>
    </row>
    <row r="93" spans="1:14" ht="15.75" customHeight="1" x14ac:dyDescent="0.2">
      <c r="A93" s="628" t="s">
        <v>13</v>
      </c>
      <c r="B93" s="211">
        <f>'ACE European Group'!B93+'Danica Pensjonsforsikring'!B93+'DNB Livsforsikring'!B93+'Eika Forsikring AS'!B93+'Frende Livsforsikring'!B93+'Frende Skadeforsikring'!B93+'Gjensidige Forsikring'!B93+'Gjensidige Pensjon'!B93+'Handelsbanken Liv'!B93+'If Skadeforsikring NUF'!B93+KLP!B93+'KLP Bedriftspensjon AS'!B93+'KLP Skadeforsikring AS'!B93+'Landbruksforsikring AS'!B93+'NEMI Forsikring'!B93+'Nordea Liv '!B93+'Oslo Pensjonsforsikring'!B93+'SHB Liv'!B93+'Silver Pensjonsforsikring AS'!B93+'Sparebank 1'!B93+'Storebrand Livsforsikring'!B93+'Telenor Forsikring'!B93+'Tryg Forsikring'!B93</f>
        <v>0</v>
      </c>
      <c r="C93" s="211">
        <f>'ACE European Group'!C93+'Danica Pensjonsforsikring'!C93+'DNB Livsforsikring'!C93+'Eika Forsikring AS'!C93+'Frende Livsforsikring'!C93+'Frende Skadeforsikring'!C93+'Gjensidige Forsikring'!C93+'Gjensidige Pensjon'!C93+'Handelsbanken Liv'!C93+'If Skadeforsikring NUF'!C93+KLP!C93+'KLP Bedriftspensjon AS'!C93+'KLP Skadeforsikring AS'!C93+'Landbruksforsikring AS'!C93+'NEMI Forsikring'!C93+'Nordea Liv '!C93+'Oslo Pensjonsforsikring'!C93+'SHB Liv'!C93+'Silver Pensjonsforsikring AS'!C93+'Sparebank 1'!C93+'Storebrand Livsforsikring'!C93+'Telenor Forsikring'!C93+'Tryg Forsikring'!C93</f>
        <v>0</v>
      </c>
      <c r="D93" s="173" t="str">
        <f t="shared" si="38"/>
        <v/>
      </c>
      <c r="E93" s="185" t="str">
        <f>IF($A$1=4,'ACE European Group'!F93+'Danica Pensjonsforsikring'!F93+'DNB Livsforsikring'!F93+'Eika Forsikring AS'!F93+'Frende Livsforsikring'!F93+'Frende Skadeforsikring'!F93+'Gjensidige Forsikring'!F93+'Gjensidige Pensjon'!F93+'Handelsbanken Liv'!F93+'If Skadeforsikring NUF'!F93+KLP!F93+'KLP Bedriftspensjon AS'!F93+'KLP Skadeforsikring AS'!F93+'Landbruksforsikring AS'!F93+'NEMI Forsikring'!F93+'Nordea Liv '!F93+'Oslo Pensjonsforsikring'!F93+'SHB Liv'!F93+'Silver Pensjonsforsikring AS'!F93+'Sparebank 1'!F93+'Storebrand Livsforsikring'!F93+'Telenor Forsikring'!F93+'Tryg Forsikring'!F93,"")</f>
        <v/>
      </c>
      <c r="F93" s="185" t="str">
        <f>IF($A$1=4,'ACE European Group'!G93+'Danica Pensjonsforsikring'!G93+'DNB Livsforsikring'!G93+'Eika Forsikring AS'!G93+'Frende Livsforsikring'!G93+'Frende Skadeforsikring'!G93+'Gjensidige Forsikring'!G93+'Gjensidige Pensjon'!G93+'Handelsbanken Liv'!G93+'If Skadeforsikring NUF'!G93+KLP!G93+'KLP Bedriftspensjon AS'!G93+'KLP Skadeforsikring AS'!G93+'Landbruksforsikring AS'!G93+'NEMI Forsikring'!G93+'Nordea Liv '!G93+'Oslo Pensjonsforsikring'!G93+'SHB Liv'!G93+'Silver Pensjonsforsikring AS'!G93+'Sparebank 1'!G93+'Storebrand Livsforsikring'!G93+'Telenor Forsikring'!G93+'Tryg Forsikring'!G93,"")</f>
        <v/>
      </c>
      <c r="G93" s="164" t="str">
        <f t="shared" si="36"/>
        <v/>
      </c>
      <c r="H93" s="664">
        <f t="shared" si="34"/>
        <v>0</v>
      </c>
      <c r="I93" s="664">
        <f t="shared" si="35"/>
        <v>0</v>
      </c>
      <c r="J93" s="164"/>
    </row>
    <row r="94" spans="1:14" ht="15.75" customHeight="1" x14ac:dyDescent="0.2">
      <c r="A94" s="21" t="s">
        <v>353</v>
      </c>
      <c r="B94" s="210">
        <f>'ACE European Group'!B94+'Danica Pensjonsforsikring'!B94+'DNB Livsforsikring'!B94+'Eika Forsikring AS'!B94+'Frende Livsforsikring'!B94+'Frende Skadeforsikring'!B94+'Gjensidige Forsikring'!B94+'Gjensidige Pensjon'!B94+'Handelsbanken Liv'!B94+'If Skadeforsikring NUF'!B94+KLP!B94+'KLP Bedriftspensjon AS'!B94+'KLP Skadeforsikring AS'!B94+'Landbruksforsikring AS'!B94+'NEMI Forsikring'!B94+'Nordea Liv '!B94+'Oslo Pensjonsforsikring'!B94+'SHB Liv'!B94+'Silver Pensjonsforsikring AS'!B94+'Sparebank 1'!B94+'Storebrand Livsforsikring'!B94+'Telenor Forsikring'!B94+'Tryg Forsikring'!B94</f>
        <v>78383.517999999996</v>
      </c>
      <c r="C94" s="210">
        <f>'ACE European Group'!C94+'Danica Pensjonsforsikring'!C94+'DNB Livsforsikring'!C94+'Eika Forsikring AS'!C94+'Frende Livsforsikring'!C94+'Frende Skadeforsikring'!C94+'Gjensidige Forsikring'!C94+'Gjensidige Pensjon'!C94+'Handelsbanken Liv'!C94+'If Skadeforsikring NUF'!C94+KLP!C94+'KLP Bedriftspensjon AS'!C94+'KLP Skadeforsikring AS'!C94+'Landbruksforsikring AS'!C94+'NEMI Forsikring'!C94+'Nordea Liv '!C94+'Oslo Pensjonsforsikring'!C94+'SHB Liv'!C94+'Silver Pensjonsforsikring AS'!C94+'Sparebank 1'!C94+'Storebrand Livsforsikring'!C94+'Telenor Forsikring'!C94+'Tryg Forsikring'!C94</f>
        <v>172703.50855999999</v>
      </c>
      <c r="D94" s="164">
        <f t="shared" si="17"/>
        <v>120.3</v>
      </c>
      <c r="E94" s="44">
        <f>'ACE European Group'!F94+'Danica Pensjonsforsikring'!F94+'DNB Livsforsikring'!F94+'Eika Forsikring AS'!F94+'Frende Livsforsikring'!F94+'Frende Skadeforsikring'!F94+'Gjensidige Forsikring'!F94+'Gjensidige Pensjon'!F94+'Handelsbanken Liv'!F94+'If Skadeforsikring NUF'!F94+KLP!F94+'KLP Bedriftspensjon AS'!F94+'KLP Skadeforsikring AS'!F94+'Landbruksforsikring AS'!F94+'NEMI Forsikring'!F94+'Nordea Liv '!F94+'Oslo Pensjonsforsikring'!F94+'SHB Liv'!F94+'Silver Pensjonsforsikring AS'!F94+'Sparebank 1'!F94+'Storebrand Livsforsikring'!F94+'Telenor Forsikring'!F94+'Tryg Forsikring'!F94</f>
        <v>0</v>
      </c>
      <c r="F94" s="44">
        <f>'ACE European Group'!G94+'Danica Pensjonsforsikring'!G94+'DNB Livsforsikring'!G94+'Eika Forsikring AS'!G94+'Frende Livsforsikring'!G94+'Frende Skadeforsikring'!G94+'Gjensidige Forsikring'!G94+'Gjensidige Pensjon'!G94+'Handelsbanken Liv'!G94+'If Skadeforsikring NUF'!G94+KLP!G94+'KLP Bedriftspensjon AS'!G94+'KLP Skadeforsikring AS'!G94+'Landbruksforsikring AS'!G94+'NEMI Forsikring'!G94+'Nordea Liv '!G94+'Oslo Pensjonsforsikring'!G94+'SHB Liv'!G94+'Silver Pensjonsforsikring AS'!G94+'Sparebank 1'!G94+'Storebrand Livsforsikring'!G94+'Telenor Forsikring'!G94+'Tryg Forsikring'!G94</f>
        <v>278603.71073000005</v>
      </c>
      <c r="G94" s="164" t="str">
        <f t="shared" si="18"/>
        <v xml:space="preserve">    ---- </v>
      </c>
      <c r="H94" s="213">
        <f t="shared" si="34"/>
        <v>78383.517999999996</v>
      </c>
      <c r="I94" s="213">
        <f t="shared" si="35"/>
        <v>451307.21929000004</v>
      </c>
      <c r="J94" s="164">
        <f t="shared" si="21"/>
        <v>475.8</v>
      </c>
      <c r="N94" s="147"/>
    </row>
    <row r="95" spans="1:14" ht="15.75" customHeight="1" x14ac:dyDescent="0.2">
      <c r="A95" s="21" t="s">
        <v>352</v>
      </c>
      <c r="B95" s="210">
        <f>'ACE European Group'!B95+'Danica Pensjonsforsikring'!B95+'DNB Livsforsikring'!B95+'Eika Forsikring AS'!B95+'Frende Livsforsikring'!B95+'Frende Skadeforsikring'!B95+'Gjensidige Forsikring'!B95+'Gjensidige Pensjon'!B95+'Handelsbanken Liv'!B95+'If Skadeforsikring NUF'!B95+KLP!B95+'KLP Bedriftspensjon AS'!B95+'KLP Skadeforsikring AS'!B95+'Landbruksforsikring AS'!B95+'NEMI Forsikring'!B95+'Nordea Liv '!B95+'Oslo Pensjonsforsikring'!B95+'SHB Liv'!B95+'Silver Pensjonsforsikring AS'!B95+'Sparebank 1'!B95+'Storebrand Livsforsikring'!B95+'Telenor Forsikring'!B95+'Tryg Forsikring'!B95</f>
        <v>0</v>
      </c>
      <c r="C95" s="210">
        <f>'ACE European Group'!C95+'Danica Pensjonsforsikring'!C95+'DNB Livsforsikring'!C95+'Eika Forsikring AS'!C95+'Frende Livsforsikring'!C95+'Frende Skadeforsikring'!C95+'Gjensidige Forsikring'!C95+'Gjensidige Pensjon'!C95+'Handelsbanken Liv'!C95+'If Skadeforsikring NUF'!C95+KLP!C95+'KLP Bedriftspensjon AS'!C95+'KLP Skadeforsikring AS'!C95+'Landbruksforsikring AS'!C95+'NEMI Forsikring'!C95+'Nordea Liv '!C95+'Oslo Pensjonsforsikring'!C95+'SHB Liv'!C95+'Silver Pensjonsforsikring AS'!C95+'Sparebank 1'!C95+'Storebrand Livsforsikring'!C95+'Telenor Forsikring'!C95+'Tryg Forsikring'!C95</f>
        <v>2744067.0818088744</v>
      </c>
      <c r="D95" s="164" t="str">
        <f t="shared" ref="D95" si="39">IF(B95=0, "    ---- ", IF(ABS(ROUND(100/B95*C95-100,1))&lt;999,ROUND(100/B95*C95-100,1),IF(ROUND(100/B95*C95-100,1)&gt;999,999,-999)))</f>
        <v xml:space="preserve">    ---- </v>
      </c>
      <c r="E95" s="44">
        <f>'ACE European Group'!F95+'Danica Pensjonsforsikring'!F95+'DNB Livsforsikring'!F95+'Eika Forsikring AS'!F95+'Frende Livsforsikring'!F95+'Frende Skadeforsikring'!F95+'Gjensidige Forsikring'!F95+'Gjensidige Pensjon'!F95+'Handelsbanken Liv'!F95+'If Skadeforsikring NUF'!F95+KLP!F95+'KLP Bedriftspensjon AS'!F95+'KLP Skadeforsikring AS'!F95+'Landbruksforsikring AS'!F95+'NEMI Forsikring'!F95+'Nordea Liv '!F95+'Oslo Pensjonsforsikring'!F95+'SHB Liv'!F95+'Silver Pensjonsforsikring AS'!F95+'Sparebank 1'!F95+'Storebrand Livsforsikring'!F95+'Telenor Forsikring'!F95+'Tryg Forsikring'!F95</f>
        <v>0</v>
      </c>
      <c r="F95" s="44">
        <f>'ACE European Group'!G95+'Danica Pensjonsforsikring'!G95+'DNB Livsforsikring'!G95+'Eika Forsikring AS'!G95+'Frende Livsforsikring'!G95+'Frende Skadeforsikring'!G95+'Gjensidige Forsikring'!G95+'Gjensidige Pensjon'!G95+'Handelsbanken Liv'!G95+'If Skadeforsikring NUF'!G95+KLP!G95+'KLP Bedriftspensjon AS'!G95+'KLP Skadeforsikring AS'!G95+'Landbruksforsikring AS'!G95+'NEMI Forsikring'!G95+'Nordea Liv '!G95+'Oslo Pensjonsforsikring'!G95+'SHB Liv'!G95+'Silver Pensjonsforsikring AS'!G95+'Sparebank 1'!G95+'Storebrand Livsforsikring'!G95+'Telenor Forsikring'!G95+'Tryg Forsikring'!G95</f>
        <v>0</v>
      </c>
      <c r="G95" s="164"/>
      <c r="H95" s="213">
        <f t="shared" ref="H95" si="40">SUM(B95,E95)</f>
        <v>0</v>
      </c>
      <c r="I95" s="213">
        <f t="shared" ref="I95" si="41">SUM(C95,F95)</f>
        <v>2744067.0818088744</v>
      </c>
      <c r="J95" s="164" t="str">
        <f t="shared" ref="J95" si="42">IF(H95=0, "    ---- ", IF(ABS(ROUND(100/H95*I95-100,1))&lt;999,ROUND(100/H95*I95-100,1),IF(ROUND(100/H95*I95-100,1)&gt;999,999,-999)))</f>
        <v xml:space="preserve">    ---- </v>
      </c>
      <c r="K95" s="147"/>
      <c r="L95" s="147"/>
    </row>
    <row r="96" spans="1:14" ht="15.75" customHeight="1" x14ac:dyDescent="0.2">
      <c r="A96" s="21" t="s">
        <v>385</v>
      </c>
      <c r="B96" s="210">
        <f>'ACE European Group'!B96+'Danica Pensjonsforsikring'!B96+'DNB Livsforsikring'!B96+'Eika Forsikring AS'!B96+'Frende Livsforsikring'!B96+'Frende Skadeforsikring'!B96+'Gjensidige Forsikring'!B96+'Gjensidige Pensjon'!B96+'Handelsbanken Liv'!B96+'If Skadeforsikring NUF'!B96+KLP!B96+'KLP Bedriftspensjon AS'!B96+'KLP Skadeforsikring AS'!B96+'Landbruksforsikring AS'!B96+'NEMI Forsikring'!B96+'Nordea Liv '!B96+'Oslo Pensjonsforsikring'!B96+'SHB Liv'!B96+'Silver Pensjonsforsikring AS'!B96+'Sparebank 1'!B96+'Storebrand Livsforsikring'!B96+'Telenor Forsikring'!B96+'Tryg Forsikring'!B96</f>
        <v>368029524.86214</v>
      </c>
      <c r="C96" s="210">
        <f>'ACE European Group'!C96+'Danica Pensjonsforsikring'!C96+'DNB Livsforsikring'!C96+'Eika Forsikring AS'!C96+'Frende Livsforsikring'!C96+'Frende Skadeforsikring'!C96+'Gjensidige Forsikring'!C96+'Gjensidige Pensjon'!C96+'Handelsbanken Liv'!C96+'If Skadeforsikring NUF'!C96+KLP!C96+'KLP Bedriftspensjon AS'!C96+'KLP Skadeforsikring AS'!C96+'Landbruksforsikring AS'!C96+'NEMI Forsikring'!C96+'Nordea Liv '!C96+'Oslo Pensjonsforsikring'!C96+'SHB Liv'!C96+'Silver Pensjonsforsikring AS'!C96+'Sparebank 1'!C96+'Storebrand Livsforsikring'!C96+'Telenor Forsikring'!C96+'Tryg Forsikring'!C96</f>
        <v>368737060.62594545</v>
      </c>
      <c r="D96" s="164">
        <f t="shared" si="17"/>
        <v>0.2</v>
      </c>
      <c r="E96" s="44">
        <f>'ACE European Group'!F96+'Danica Pensjonsforsikring'!F96+'DNB Livsforsikring'!F96+'Eika Forsikring AS'!F96+'Frende Livsforsikring'!F96+'Frende Skadeforsikring'!F96+'Gjensidige Forsikring'!F96+'Gjensidige Pensjon'!F96+'Handelsbanken Liv'!F96+'If Skadeforsikring NUF'!F96+KLP!F96+'KLP Bedriftspensjon AS'!F96+'KLP Skadeforsikring AS'!F96+'Landbruksforsikring AS'!F96+'NEMI Forsikring'!F96+'Nordea Liv '!F96+'Oslo Pensjonsforsikring'!F96+'SHB Liv'!F96+'Silver Pensjonsforsikring AS'!F96+'Sparebank 1'!F96+'Storebrand Livsforsikring'!F96+'Telenor Forsikring'!F96+'Tryg Forsikring'!F96</f>
        <v>149375803.8497</v>
      </c>
      <c r="F96" s="44">
        <f>'ACE European Group'!G96+'Danica Pensjonsforsikring'!G96+'DNB Livsforsikring'!G96+'Eika Forsikring AS'!G96+'Frende Livsforsikring'!G96+'Frende Skadeforsikring'!G96+'Gjensidige Forsikring'!G96+'Gjensidige Pensjon'!G96+'Handelsbanken Liv'!G96+'If Skadeforsikring NUF'!G96+KLP!G96+'KLP Bedriftspensjon AS'!G96+'KLP Skadeforsikring AS'!G96+'Landbruksforsikring AS'!G96+'NEMI Forsikring'!G96+'Nordea Liv '!G96+'Oslo Pensjonsforsikring'!G96+'SHB Liv'!G96+'Silver Pensjonsforsikring AS'!G96+'Sparebank 1'!G96+'Storebrand Livsforsikring'!G96+'Telenor Forsikring'!G96+'Tryg Forsikring'!G96</f>
        <v>188652467.63933998</v>
      </c>
      <c r="G96" s="164">
        <f t="shared" si="18"/>
        <v>26.3</v>
      </c>
      <c r="H96" s="213">
        <f t="shared" si="34"/>
        <v>517405328.71184003</v>
      </c>
      <c r="I96" s="213">
        <f t="shared" si="35"/>
        <v>557389528.26528549</v>
      </c>
      <c r="J96" s="164">
        <f t="shared" si="21"/>
        <v>7.7</v>
      </c>
    </row>
    <row r="97" spans="1:15" ht="15.75" customHeight="1" x14ac:dyDescent="0.2">
      <c r="A97" s="21" t="s">
        <v>9</v>
      </c>
      <c r="B97" s="210">
        <f>'ACE European Group'!B97+'Danica Pensjonsforsikring'!B97+'DNB Livsforsikring'!B97+'Eika Forsikring AS'!B97+'Frende Livsforsikring'!B97+'Frende Skadeforsikring'!B97+'Gjensidige Forsikring'!B97+'Gjensidige Pensjon'!B97+'Handelsbanken Liv'!B97+'If Skadeforsikring NUF'!B97+KLP!B97+'KLP Bedriftspensjon AS'!B97+'KLP Skadeforsikring AS'!B97+'Landbruksforsikring AS'!B97+'NEMI Forsikring'!B97+'Nordea Liv '!B97+'Oslo Pensjonsforsikring'!B97+'SHB Liv'!B97+'Silver Pensjonsforsikring AS'!B97+'Sparebank 1'!B97+'Storebrand Livsforsikring'!B97+'Telenor Forsikring'!B97+'Tryg Forsikring'!B97</f>
        <v>365849487.18514001</v>
      </c>
      <c r="C97" s="210">
        <f>'ACE European Group'!C97+'Danica Pensjonsforsikring'!C97+'DNB Livsforsikring'!C97+'Eika Forsikring AS'!C97+'Frende Livsforsikring'!C97+'Frende Skadeforsikring'!C97+'Gjensidige Forsikring'!C97+'Gjensidige Pensjon'!C97+'Handelsbanken Liv'!C97+'If Skadeforsikring NUF'!C97+KLP!C97+'KLP Bedriftspensjon AS'!C97+'KLP Skadeforsikring AS'!C97+'Landbruksforsikring AS'!C97+'NEMI Forsikring'!C97+'Nordea Liv '!C97+'Oslo Pensjonsforsikring'!C97+'SHB Liv'!C97+'Silver Pensjonsforsikring AS'!C97+'Sparebank 1'!C97+'Storebrand Livsforsikring'!C97+'Telenor Forsikring'!C97+'Tryg Forsikring'!C97</f>
        <v>366516327.33707941</v>
      </c>
      <c r="D97" s="164">
        <f t="shared" si="17"/>
        <v>0.2</v>
      </c>
      <c r="E97" s="44">
        <f>'ACE European Group'!F97+'Danica Pensjonsforsikring'!F97+'DNB Livsforsikring'!F97+'Eika Forsikring AS'!F97+'Frende Livsforsikring'!F97+'Frende Skadeforsikring'!F97+'Gjensidige Forsikring'!F97+'Gjensidige Pensjon'!F97+'Handelsbanken Liv'!F97+'If Skadeforsikring NUF'!F97+KLP!F97+'KLP Bedriftspensjon AS'!F97+'KLP Skadeforsikring AS'!F97+'Landbruksforsikring AS'!F97+'NEMI Forsikring'!F97+'Nordea Liv '!F97+'Oslo Pensjonsforsikring'!F97+'SHB Liv'!F97+'Silver Pensjonsforsikring AS'!F97+'Sparebank 1'!F97+'Storebrand Livsforsikring'!F97+'Telenor Forsikring'!F97+'Tryg Forsikring'!F97</f>
        <v>0</v>
      </c>
      <c r="F97" s="44">
        <f>'ACE European Group'!G97+'Danica Pensjonsforsikring'!G97+'DNB Livsforsikring'!G97+'Eika Forsikring AS'!G97+'Frende Livsforsikring'!G97+'Frende Skadeforsikring'!G97+'Gjensidige Forsikring'!G97+'Gjensidige Pensjon'!G97+'Handelsbanken Liv'!G97+'If Skadeforsikring NUF'!G97+KLP!G97+'KLP Bedriftspensjon AS'!G97+'KLP Skadeforsikring AS'!G97+'Landbruksforsikring AS'!G97+'NEMI Forsikring'!G97+'Nordea Liv '!G97+'Oslo Pensjonsforsikring'!G97+'SHB Liv'!G97+'Silver Pensjonsforsikring AS'!G97+'Sparebank 1'!G97+'Storebrand Livsforsikring'!G97+'Telenor Forsikring'!G97+'Tryg Forsikring'!G97</f>
        <v>0</v>
      </c>
      <c r="G97" s="164"/>
      <c r="H97" s="213">
        <f t="shared" si="34"/>
        <v>365849487.18514001</v>
      </c>
      <c r="I97" s="213">
        <f t="shared" si="35"/>
        <v>366516327.33707941</v>
      </c>
      <c r="J97" s="164">
        <f t="shared" si="21"/>
        <v>0.2</v>
      </c>
    </row>
    <row r="98" spans="1:15" ht="15.75" customHeight="1" x14ac:dyDescent="0.2">
      <c r="A98" s="21" t="s">
        <v>10</v>
      </c>
      <c r="B98" s="210">
        <f>'ACE European Group'!B98+'Danica Pensjonsforsikring'!B98+'DNB Livsforsikring'!B98+'Eika Forsikring AS'!B98+'Frende Livsforsikring'!B98+'Frende Skadeforsikring'!B98+'Gjensidige Forsikring'!B98+'Gjensidige Pensjon'!B98+'Handelsbanken Liv'!B98+'If Skadeforsikring NUF'!B98+KLP!B98+'KLP Bedriftspensjon AS'!B98+'KLP Skadeforsikring AS'!B98+'Landbruksforsikring AS'!B98+'NEMI Forsikring'!B98+'Nordea Liv '!B98+'Oslo Pensjonsforsikring'!B98+'SHB Liv'!B98+'Silver Pensjonsforsikring AS'!B98+'Sparebank 1'!B98+'Storebrand Livsforsikring'!B98+'Telenor Forsikring'!B98+'Tryg Forsikring'!B98</f>
        <v>2180037.6770000001</v>
      </c>
      <c r="C98" s="210">
        <f>'ACE European Group'!C98+'Danica Pensjonsforsikring'!C98+'DNB Livsforsikring'!C98+'Eika Forsikring AS'!C98+'Frende Livsforsikring'!C98+'Frende Skadeforsikring'!C98+'Gjensidige Forsikring'!C98+'Gjensidige Pensjon'!C98+'Handelsbanken Liv'!C98+'If Skadeforsikring NUF'!C98+KLP!C98+'KLP Bedriftspensjon AS'!C98+'KLP Skadeforsikring AS'!C98+'Landbruksforsikring AS'!C98+'NEMI Forsikring'!C98+'Nordea Liv '!C98+'Oslo Pensjonsforsikring'!C98+'SHB Liv'!C98+'Silver Pensjonsforsikring AS'!C98+'Sparebank 1'!C98+'Storebrand Livsforsikring'!C98+'Telenor Forsikring'!C98+'Tryg Forsikring'!C98</f>
        <v>2220733.2888660301</v>
      </c>
      <c r="D98" s="164">
        <f t="shared" si="17"/>
        <v>1.9</v>
      </c>
      <c r="E98" s="44">
        <f>'ACE European Group'!F98+'Danica Pensjonsforsikring'!F98+'DNB Livsforsikring'!F98+'Eika Forsikring AS'!F98+'Frende Livsforsikring'!F98+'Frende Skadeforsikring'!F98+'Gjensidige Forsikring'!F98+'Gjensidige Pensjon'!F98+'Handelsbanken Liv'!F98+'If Skadeforsikring NUF'!F98+KLP!F98+'KLP Bedriftspensjon AS'!F98+'KLP Skadeforsikring AS'!F98+'Landbruksforsikring AS'!F98+'NEMI Forsikring'!F98+'Nordea Liv '!F98+'Oslo Pensjonsforsikring'!F98+'SHB Liv'!F98+'Silver Pensjonsforsikring AS'!F98+'Sparebank 1'!F98+'Storebrand Livsforsikring'!F98+'Telenor Forsikring'!F98+'Tryg Forsikring'!F98</f>
        <v>149375803.8497</v>
      </c>
      <c r="F98" s="44">
        <f>'ACE European Group'!G98+'Danica Pensjonsforsikring'!G98+'DNB Livsforsikring'!G98+'Eika Forsikring AS'!G98+'Frende Livsforsikring'!G98+'Frende Skadeforsikring'!G98+'Gjensidige Forsikring'!G98+'Gjensidige Pensjon'!G98+'Handelsbanken Liv'!G98+'If Skadeforsikring NUF'!G98+KLP!G98+'KLP Bedriftspensjon AS'!G98+'KLP Skadeforsikring AS'!G98+'Landbruksforsikring AS'!G98+'NEMI Forsikring'!G98+'Nordea Liv '!G98+'Oslo Pensjonsforsikring'!G98+'SHB Liv'!G98+'Silver Pensjonsforsikring AS'!G98+'Sparebank 1'!G98+'Storebrand Livsforsikring'!G98+'Telenor Forsikring'!G98+'Tryg Forsikring'!G98</f>
        <v>188652467.63933998</v>
      </c>
      <c r="G98" s="164">
        <f t="shared" si="18"/>
        <v>26.3</v>
      </c>
      <c r="H98" s="213">
        <f t="shared" si="34"/>
        <v>151555841.52669999</v>
      </c>
      <c r="I98" s="213">
        <f t="shared" si="35"/>
        <v>190873200.92820603</v>
      </c>
      <c r="J98" s="164">
        <f t="shared" si="21"/>
        <v>25.9</v>
      </c>
      <c r="M98" s="147"/>
      <c r="O98" s="147"/>
    </row>
    <row r="99" spans="1:15" ht="15.75" customHeight="1" x14ac:dyDescent="0.2">
      <c r="A99" s="628" t="s">
        <v>383</v>
      </c>
      <c r="B99" s="185" t="str">
        <f>IF($A$1=4,'ACE European Group'!B99+'Danica Pensjonsforsikring'!B99+'DNB Livsforsikring'!B99+'Eika Forsikring AS'!B99+'Frende Livsforsikring'!B99+'Frende Skadeforsikring'!B99+'Gjensidige Forsikring'!B99+'Gjensidige Pensjon'!B99+'Handelsbanken Liv'!B99+'If Skadeforsikring NUF'!B99+KLP!B99+'KLP Bedriftspensjon AS'!B99+'KLP Skadeforsikring AS'!B99+'Landbruksforsikring AS'!B99+'NEMI Forsikring'!B99+'Nordea Liv '!B99+'Oslo Pensjonsforsikring'!B99+'SHB Liv'!B99+'Silver Pensjonsforsikring AS'!B99+'Sparebank 1'!B99+'Storebrand Livsforsikring'!B99+'Telenor Forsikring'!B99+'Tryg Forsikring'!B99,"")</f>
        <v/>
      </c>
      <c r="C99" s="185" t="str">
        <f>IF($A$1=4,'ACE European Group'!C99+'Danica Pensjonsforsikring'!C99+'DNB Livsforsikring'!C99+'Eika Forsikring AS'!C99+'Frende Livsforsikring'!C99+'Frende Skadeforsikring'!C99+'Gjensidige Forsikring'!C99+'Gjensidige Pensjon'!C99+'Handelsbanken Liv'!C99+'If Skadeforsikring NUF'!C99+KLP!C99+'KLP Bedriftspensjon AS'!C99+'KLP Skadeforsikring AS'!C99+'Landbruksforsikring AS'!C99+'NEMI Forsikring'!C99+'Nordea Liv '!C99+'Oslo Pensjonsforsikring'!C99+'SHB Liv'!C99+'Silver Pensjonsforsikring AS'!C99+'Sparebank 1'!C99+'Storebrand Livsforsikring'!C99+'Telenor Forsikring'!C99+'Tryg Forsikring'!C99,"")</f>
        <v/>
      </c>
      <c r="D99" s="173" t="str">
        <f>IF($A$1=4,IF(B99=0, "    ---- ", IF(ABS(ROUND(100/B99*C99-100,1))&lt;999,ROUND(100/B99*C99-100,1),IF(ROUND(100/B99*C99-100,1)&gt;999,999,-999))),"")</f>
        <v/>
      </c>
      <c r="E99" s="185" t="str">
        <f>IF($A$1=4,'ACE European Group'!F99+'Danica Pensjonsforsikring'!F99+'DNB Livsforsikring'!F99+'Eika Forsikring AS'!F99+'Frende Livsforsikring'!F99+'Frende Skadeforsikring'!F99+'Gjensidige Forsikring'!F99+'Gjensidige Pensjon'!F99+'Handelsbanken Liv'!F99+'If Skadeforsikring NUF'!F99+KLP!F99+'KLP Bedriftspensjon AS'!F99+'KLP Skadeforsikring AS'!F99+'Landbruksforsikring AS'!F99+'NEMI Forsikring'!F99+'Nordea Liv '!F99+'Oslo Pensjonsforsikring'!F99+'SHB Liv'!F99+'Silver Pensjonsforsikring AS'!F99+'Sparebank 1'!F99+'Storebrand Livsforsikring'!F99+'Telenor Forsikring'!F99+'Tryg Forsikring'!F99,"")</f>
        <v/>
      </c>
      <c r="F99" s="185" t="str">
        <f>IF($A$1=4,'ACE European Group'!G99+'Danica Pensjonsforsikring'!G99+'DNB Livsforsikring'!G99+'Eika Forsikring AS'!G99+'Frende Livsforsikring'!G99+'Frende Skadeforsikring'!G99+'Gjensidige Forsikring'!G99+'Gjensidige Pensjon'!G99+'Handelsbanken Liv'!G99+'If Skadeforsikring NUF'!G99+KLP!G99+'KLP Bedriftspensjon AS'!G99+'KLP Skadeforsikring AS'!G99+'Landbruksforsikring AS'!G99+'NEMI Forsikring'!G99+'Nordea Liv '!G99+'Oslo Pensjonsforsikring'!G99+'SHB Liv'!G99+'Silver Pensjonsforsikring AS'!G99+'Sparebank 1'!G99+'Storebrand Livsforsikring'!G99+'Telenor Forsikring'!G99+'Tryg Forsikring'!G99,"")</f>
        <v/>
      </c>
      <c r="G99" s="164" t="str">
        <f t="shared" ref="G99:G104" si="43">IF($A$1=4,IF(E99=0, "    ---- ", IF(ABS(ROUND(100/E99*F99-100,1))&lt;999,ROUND(100/E99*F99-100,1),IF(ROUND(100/E99*F99-100,1)&gt;999,999,-999))),"")</f>
        <v/>
      </c>
      <c r="H99" s="664">
        <f t="shared" si="34"/>
        <v>0</v>
      </c>
      <c r="I99" s="664">
        <f t="shared" si="35"/>
        <v>0</v>
      </c>
      <c r="J99" s="164"/>
    </row>
    <row r="100" spans="1:15" ht="15.75" customHeight="1" x14ac:dyDescent="0.2">
      <c r="A100" s="628" t="s">
        <v>12</v>
      </c>
      <c r="B100" s="211">
        <f>'ACE European Group'!B100+'Danica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AS'!B100+'Landbruksforsikring AS'!B100+'NEMI Forsikring'!B100+'Nordea Liv '!B100+'Oslo Pensjonsforsikring'!B100+'SHB Liv'!B100+'Silver Pensjonsforsikring AS'!B100+'Sparebank 1'!B100+'Storebrand Livsforsikring'!B100+'Telenor Forsikring'!B100+'Tryg Forsikring'!B100</f>
        <v>0</v>
      </c>
      <c r="C100" s="211">
        <f>'ACE European Group'!C100+'Danica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AS'!C100+'Landbruksforsikring AS'!C100+'NEMI Forsikring'!C100+'Nordea Liv '!C100+'Oslo Pensjonsforsikring'!C100+'SHB Liv'!C100+'Silver Pensjonsforsikring AS'!C100+'Sparebank 1'!C100+'Storebrand Livsforsikring'!C100+'Telenor Forsikring'!C100+'Tryg Forsikring'!C100</f>
        <v>0</v>
      </c>
      <c r="D100" s="173" t="str">
        <f t="shared" ref="D100:D101" si="44">IF($A$1=4,IF(B100=0, "    ---- ", IF(ABS(ROUND(100/B100*C100-100,1))&lt;999,ROUND(100/B100*C100-100,1),IF(ROUND(100/B100*C100-100,1)&gt;999,999,-999))),"")</f>
        <v/>
      </c>
      <c r="E100" s="185" t="str">
        <f>IF($A$1=4,'ACE European Group'!F100+'Danica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AS'!F100+'Landbruksforsikring AS'!F100+'NEMI Forsikring'!F100+'Nordea Liv '!F100+'Oslo Pensjonsforsikring'!F100+'SHB Liv'!F100+'Silver Pensjonsforsikring AS'!F100+'Sparebank 1'!F100+'Storebrand Livsforsikring'!F100+'Telenor Forsikring'!F100+'Tryg Forsikring'!F100,"")</f>
        <v/>
      </c>
      <c r="F100" s="185" t="str">
        <f>IF($A$1=4,'ACE European Group'!G100+'Danica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AS'!G100+'Landbruksforsikring AS'!G100+'NEMI Forsikring'!G100+'Nordea Liv '!G100+'Oslo Pensjonsforsikring'!G100+'SHB Liv'!G100+'Silver Pensjonsforsikring AS'!G100+'Sparebank 1'!G100+'Storebrand Livsforsikring'!G100+'Telenor Forsikring'!G100+'Tryg Forsikring'!G100,"")</f>
        <v/>
      </c>
      <c r="G100" s="164" t="str">
        <f t="shared" si="43"/>
        <v/>
      </c>
      <c r="H100" s="664">
        <f t="shared" si="34"/>
        <v>0</v>
      </c>
      <c r="I100" s="664">
        <f t="shared" si="35"/>
        <v>0</v>
      </c>
      <c r="J100" s="164"/>
    </row>
    <row r="101" spans="1:15" ht="15.75" customHeight="1" x14ac:dyDescent="0.2">
      <c r="A101" s="628" t="s">
        <v>13</v>
      </c>
      <c r="B101" s="211">
        <f>'ACE European Group'!B101+'Danica Pensjonsforsikring'!B101+'DNB Livsforsikring'!B101+'Eika Forsikring AS'!B101+'Frende Livsforsikring'!B101+'Frende Skadeforsikring'!B101+'Gjensidige Forsikring'!B101+'Gjensidige Pensjon'!B101+'Handelsbanken Liv'!B101+'If Skadeforsikring NUF'!B101+KLP!B101+'KLP Bedriftspensjon AS'!B101+'KLP Skadeforsikring AS'!B101+'Landbruksforsikring AS'!B101+'NEMI Forsikring'!B101+'Nordea Liv '!B101+'Oslo Pensjonsforsikring'!B101+'SHB Liv'!B101+'Silver Pensjonsforsikring AS'!B101+'Sparebank 1'!B101+'Storebrand Livsforsikring'!B101+'Telenor Forsikring'!B101+'Tryg Forsikring'!B101</f>
        <v>0</v>
      </c>
      <c r="C101" s="211">
        <f>'ACE European Group'!C101+'Danica Pensjonsforsikring'!C101+'DNB Livsforsikring'!C101+'Eika Forsikring AS'!C101+'Frende Livsforsikring'!C101+'Frende Skadeforsikring'!C101+'Gjensidige Forsikring'!C101+'Gjensidige Pensjon'!C101+'Handelsbanken Liv'!C101+'If Skadeforsikring NUF'!C101+KLP!C101+'KLP Bedriftspensjon AS'!C101+'KLP Skadeforsikring AS'!C101+'Landbruksforsikring AS'!C101+'NEMI Forsikring'!C101+'Nordea Liv '!C101+'Oslo Pensjonsforsikring'!C101+'SHB Liv'!C101+'Silver Pensjonsforsikring AS'!C101+'Sparebank 1'!C101+'Storebrand Livsforsikring'!C101+'Telenor Forsikring'!C101+'Tryg Forsikring'!C101</f>
        <v>0</v>
      </c>
      <c r="D101" s="173" t="str">
        <f t="shared" si="44"/>
        <v/>
      </c>
      <c r="E101" s="185" t="str">
        <f>IF($A$1=4,'ACE European Group'!F101+'Danica Pensjonsforsikring'!F101+'DNB Livsforsikring'!F101+'Eika Forsikring AS'!F101+'Frende Livsforsikring'!F101+'Frende Skadeforsikring'!F101+'Gjensidige Forsikring'!F101+'Gjensidige Pensjon'!F101+'Handelsbanken Liv'!F101+'If Skadeforsikring NUF'!F101+KLP!F101+'KLP Bedriftspensjon AS'!F101+'KLP Skadeforsikring AS'!F101+'Landbruksforsikring AS'!F101+'NEMI Forsikring'!F101+'Nordea Liv '!F101+'Oslo Pensjonsforsikring'!F101+'SHB Liv'!F101+'Silver Pensjonsforsikring AS'!F101+'Sparebank 1'!F101+'Storebrand Livsforsikring'!F101+'Telenor Forsikring'!F101+'Tryg Forsikring'!F101,"")</f>
        <v/>
      </c>
      <c r="F101" s="185" t="str">
        <f>IF($A$1=4,'ACE European Group'!G101+'Danica Pensjonsforsikring'!G101+'DNB Livsforsikring'!G101+'Eika Forsikring AS'!G101+'Frende Livsforsikring'!G101+'Frende Skadeforsikring'!G101+'Gjensidige Forsikring'!G101+'Gjensidige Pensjon'!G101+'Handelsbanken Liv'!G101+'If Skadeforsikring NUF'!G101+KLP!G101+'KLP Bedriftspensjon AS'!G101+'KLP Skadeforsikring AS'!G101+'Landbruksforsikring AS'!G101+'NEMI Forsikring'!G101+'Nordea Liv '!G101+'Oslo Pensjonsforsikring'!G101+'SHB Liv'!G101+'Silver Pensjonsforsikring AS'!G101+'Sparebank 1'!G101+'Storebrand Livsforsikring'!G101+'Telenor Forsikring'!G101+'Tryg Forsikring'!G101,"")</f>
        <v/>
      </c>
      <c r="G101" s="164" t="str">
        <f t="shared" si="43"/>
        <v/>
      </c>
      <c r="H101" s="664">
        <f t="shared" si="34"/>
        <v>0</v>
      </c>
      <c r="I101" s="664">
        <f t="shared" si="35"/>
        <v>0</v>
      </c>
      <c r="J101" s="164"/>
    </row>
    <row r="102" spans="1:15" ht="15.75" customHeight="1" x14ac:dyDescent="0.2">
      <c r="A102" s="628" t="s">
        <v>384</v>
      </c>
      <c r="B102" s="185" t="str">
        <f>IF($A$1=4,'ACE European Group'!B102+'Danica Pensjonsforsikring'!B102+'DNB Livsforsikring'!B102+'Eika Forsikring AS'!B102+'Frende Livsforsikring'!B102+'Frende Skadeforsikring'!B102+'Gjensidige Forsikring'!B102+'Gjensidige Pensjon'!B102+'Handelsbanken Liv'!B102+'If Skadeforsikring NUF'!B102+KLP!B102+'KLP Bedriftspensjon AS'!B102+'KLP Skadeforsikring AS'!B102+'Landbruksforsikring AS'!B102+'NEMI Forsikring'!B102+'Nordea Liv '!B102+'Oslo Pensjonsforsikring'!B102+'SHB Liv'!B102+'Silver Pensjonsforsikring AS'!B102+'Sparebank 1'!B102+'Storebrand Livsforsikring'!B102+'Telenor Forsikring'!B102+'Tryg Forsikring'!B102,"")</f>
        <v/>
      </c>
      <c r="C102" s="185" t="str">
        <f>IF($A$1=4,'ACE European Group'!C102+'Danica Pensjonsforsikring'!C102+'DNB Livsforsikring'!C102+'Eika Forsikring AS'!C102+'Frende Livsforsikring'!C102+'Frende Skadeforsikring'!C102+'Gjensidige Forsikring'!C102+'Gjensidige Pensjon'!C102+'Handelsbanken Liv'!C102+'If Skadeforsikring NUF'!C102+KLP!C102+'KLP Bedriftspensjon AS'!C102+'KLP Skadeforsikring AS'!C102+'Landbruksforsikring AS'!C102+'NEMI Forsikring'!C102+'Nordea Liv '!C102+'Oslo Pensjonsforsikring'!C102+'SHB Liv'!C102+'Silver Pensjonsforsikring AS'!C102+'Sparebank 1'!C102+'Storebrand Livsforsikring'!C102+'Telenor Forsikring'!C102+'Tryg Forsikring'!C102,"")</f>
        <v/>
      </c>
      <c r="D102" s="173" t="str">
        <f>IF($A$1=4,IF(B102=0, "    ---- ", IF(ABS(ROUND(100/B102*C102-100,1))&lt;999,ROUND(100/B102*C102-100,1),IF(ROUND(100/B102*C102-100,1)&gt;999,999,-999))),"")</f>
        <v/>
      </c>
      <c r="E102" s="185" t="str">
        <f>IF($A$1=4,'ACE European Group'!F102+'Danica Pensjonsforsikring'!F102+'DNB Livsforsikring'!F102+'Eika Forsikring AS'!F102+'Frende Livsforsikring'!F102+'Frende Skadeforsikring'!F102+'Gjensidige Forsikring'!F102+'Gjensidige Pensjon'!F102+'Handelsbanken Liv'!F102+'If Skadeforsikring NUF'!F102+KLP!F102+'KLP Bedriftspensjon AS'!F102+'KLP Skadeforsikring AS'!F102+'Landbruksforsikring AS'!F102+'NEMI Forsikring'!F102+'Nordea Liv '!F102+'Oslo Pensjonsforsikring'!F102+'SHB Liv'!F102+'Silver Pensjonsforsikring AS'!F102+'Sparebank 1'!F102+'Storebrand Livsforsikring'!F102+'Telenor Forsikring'!F102+'Tryg Forsikring'!F102,"")</f>
        <v/>
      </c>
      <c r="F102" s="185" t="str">
        <f>IF($A$1=4,'ACE European Group'!G102+'Danica Pensjonsforsikring'!G102+'DNB Livsforsikring'!G102+'Eika Forsikring AS'!G102+'Frende Livsforsikring'!G102+'Frende Skadeforsikring'!G102+'Gjensidige Forsikring'!G102+'Gjensidige Pensjon'!G102+'Handelsbanken Liv'!G102+'If Skadeforsikring NUF'!G102+KLP!G102+'KLP Bedriftspensjon AS'!G102+'KLP Skadeforsikring AS'!G102+'Landbruksforsikring AS'!G102+'NEMI Forsikring'!G102+'Nordea Liv '!G102+'Oslo Pensjonsforsikring'!G102+'SHB Liv'!G102+'Silver Pensjonsforsikring AS'!G102+'Sparebank 1'!G102+'Storebrand Livsforsikring'!G102+'Telenor Forsikring'!G102+'Tryg Forsikring'!G102,"")</f>
        <v/>
      </c>
      <c r="G102" s="164" t="str">
        <f t="shared" si="43"/>
        <v/>
      </c>
      <c r="H102" s="664">
        <f t="shared" si="34"/>
        <v>0</v>
      </c>
      <c r="I102" s="664">
        <f t="shared" si="35"/>
        <v>0</v>
      </c>
      <c r="J102" s="164"/>
      <c r="M102" s="147"/>
    </row>
    <row r="103" spans="1:15" ht="15.75" customHeight="1" x14ac:dyDescent="0.2">
      <c r="A103" s="628" t="s">
        <v>12</v>
      </c>
      <c r="B103" s="211">
        <f>'ACE European Group'!B103+'Danica Pensjonsforsikring'!B103+'DNB Livsforsikring'!B103+'Eika Forsikring AS'!B103+'Frende Livsforsikring'!B103+'Frende Skadeforsikring'!B103+'Gjensidige Forsikring'!B103+'Gjensidige Pensjon'!B103+'Handelsbanken Liv'!B103+'If Skadeforsikring NUF'!B103+KLP!B103+'KLP Bedriftspensjon AS'!B103+'KLP Skadeforsikring AS'!B103+'Landbruksforsikring AS'!B103+'NEMI Forsikring'!B103+'Nordea Liv '!B103+'Oslo Pensjonsforsikring'!B103+'SHB Liv'!B103+'Silver Pensjonsforsikring AS'!B103+'Sparebank 1'!B103+'Storebrand Livsforsikring'!B103+'Telenor Forsikring'!B103+'Tryg Forsikring'!B103</f>
        <v>0</v>
      </c>
      <c r="C103" s="211">
        <f>'ACE European Group'!C103+'Danica Pensjonsforsikring'!C103+'DNB Livsforsikring'!C103+'Eika Forsikring AS'!C103+'Frende Livsforsikring'!C103+'Frende Skadeforsikring'!C103+'Gjensidige Forsikring'!C103+'Gjensidige Pensjon'!C103+'Handelsbanken Liv'!C103+'If Skadeforsikring NUF'!C103+KLP!C103+'KLP Bedriftspensjon AS'!C103+'KLP Skadeforsikring AS'!C103+'Landbruksforsikring AS'!C103+'NEMI Forsikring'!C103+'Nordea Liv '!C103+'Oslo Pensjonsforsikring'!C103+'SHB Liv'!C103+'Silver Pensjonsforsikring AS'!C103+'Sparebank 1'!C103+'Storebrand Livsforsikring'!C103+'Telenor Forsikring'!C103+'Tryg Forsikring'!C103</f>
        <v>0</v>
      </c>
      <c r="D103" s="173" t="str">
        <f t="shared" ref="D103:D104" si="45">IF($A$1=4,IF(B103=0, "    ---- ", IF(ABS(ROUND(100/B103*C103-100,1))&lt;999,ROUND(100/B103*C103-100,1),IF(ROUND(100/B103*C103-100,1)&gt;999,999,-999))),"")</f>
        <v/>
      </c>
      <c r="E103" s="185" t="str">
        <f>IF($A$1=4,'ACE European Group'!F103+'Danica Pensjonsforsikring'!F103+'DNB Livsforsikring'!F103+'Eika Forsikring AS'!F103+'Frende Livsforsikring'!F103+'Frende Skadeforsikring'!F103+'Gjensidige Forsikring'!F103+'Gjensidige Pensjon'!F103+'Handelsbanken Liv'!F103+'If Skadeforsikring NUF'!F103+KLP!F103+'KLP Bedriftspensjon AS'!F103+'KLP Skadeforsikring AS'!F103+'Landbruksforsikring AS'!F103+'NEMI Forsikring'!F103+'Nordea Liv '!F103+'Oslo Pensjonsforsikring'!F103+'SHB Liv'!F103+'Silver Pensjonsforsikring AS'!F103+'Sparebank 1'!F103+'Storebrand Livsforsikring'!F103+'Telenor Forsikring'!F103+'Tryg Forsikring'!F103,"")</f>
        <v/>
      </c>
      <c r="F103" s="185" t="str">
        <f>IF($A$1=4,'ACE European Group'!G103+'Danica Pensjonsforsikring'!G103+'DNB Livsforsikring'!G103+'Eika Forsikring AS'!G103+'Frende Livsforsikring'!G103+'Frende Skadeforsikring'!G103+'Gjensidige Forsikring'!G103+'Gjensidige Pensjon'!G103+'Handelsbanken Liv'!G103+'If Skadeforsikring NUF'!G103+KLP!G103+'KLP Bedriftspensjon AS'!G103+'KLP Skadeforsikring AS'!G103+'Landbruksforsikring AS'!G103+'NEMI Forsikring'!G103+'Nordea Liv '!G103+'Oslo Pensjonsforsikring'!G103+'SHB Liv'!G103+'Silver Pensjonsforsikring AS'!G103+'Sparebank 1'!G103+'Storebrand Livsforsikring'!G103+'Telenor Forsikring'!G103+'Tryg Forsikring'!G103,"")</f>
        <v/>
      </c>
      <c r="G103" s="164" t="str">
        <f t="shared" si="43"/>
        <v/>
      </c>
      <c r="H103" s="664">
        <f t="shared" si="34"/>
        <v>0</v>
      </c>
      <c r="I103" s="664">
        <f t="shared" si="35"/>
        <v>0</v>
      </c>
      <c r="J103" s="164"/>
    </row>
    <row r="104" spans="1:15" ht="15.75" customHeight="1" x14ac:dyDescent="0.2">
      <c r="A104" s="628" t="s">
        <v>13</v>
      </c>
      <c r="B104" s="211">
        <f>'ACE European Group'!B104+'Danica Pensjonsforsikring'!B104+'DNB Livsforsikring'!B104+'Eika Forsikring AS'!B104+'Frende Livsforsikring'!B104+'Frende Skadeforsikring'!B104+'Gjensidige Forsikring'!B104+'Gjensidige Pensjon'!B104+'Handelsbanken Liv'!B104+'If Skadeforsikring NUF'!B104+KLP!B104+'KLP Bedriftspensjon AS'!B104+'KLP Skadeforsikring AS'!B104+'Landbruksforsikring AS'!B104+'NEMI Forsikring'!B104+'Nordea Liv '!B104+'Oslo Pensjonsforsikring'!B104+'SHB Liv'!B104+'Silver Pensjonsforsikring AS'!B104+'Sparebank 1'!B104+'Storebrand Livsforsikring'!B104+'Telenor Forsikring'!B104+'Tryg Forsikring'!B104</f>
        <v>0</v>
      </c>
      <c r="C104" s="211">
        <f>'ACE European Group'!C104+'Danica Pensjonsforsikring'!C104+'DNB Livsforsikring'!C104+'Eika Forsikring AS'!C104+'Frende Livsforsikring'!C104+'Frende Skadeforsikring'!C104+'Gjensidige Forsikring'!C104+'Gjensidige Pensjon'!C104+'Handelsbanken Liv'!C104+'If Skadeforsikring NUF'!C104+KLP!C104+'KLP Bedriftspensjon AS'!C104+'KLP Skadeforsikring AS'!C104+'Landbruksforsikring AS'!C104+'NEMI Forsikring'!C104+'Nordea Liv '!C104+'Oslo Pensjonsforsikring'!C104+'SHB Liv'!C104+'Silver Pensjonsforsikring AS'!C104+'Sparebank 1'!C104+'Storebrand Livsforsikring'!C104+'Telenor Forsikring'!C104+'Tryg Forsikring'!C104</f>
        <v>0</v>
      </c>
      <c r="D104" s="173" t="str">
        <f t="shared" si="45"/>
        <v/>
      </c>
      <c r="E104" s="185" t="str">
        <f>IF($A$1=4,'ACE European Group'!F104+'Danica Pensjonsforsikring'!F104+'DNB Livsforsikring'!F104+'Eika Forsikring AS'!F104+'Frende Livsforsikring'!F104+'Frende Skadeforsikring'!F104+'Gjensidige Forsikring'!F104+'Gjensidige Pensjon'!F104+'Handelsbanken Liv'!F104+'If Skadeforsikring NUF'!F104+KLP!F104+'KLP Bedriftspensjon AS'!F104+'KLP Skadeforsikring AS'!F104+'Landbruksforsikring AS'!F104+'NEMI Forsikring'!F104+'Nordea Liv '!F104+'Oslo Pensjonsforsikring'!F104+'SHB Liv'!F104+'Silver Pensjonsforsikring AS'!F104+'Sparebank 1'!F104+'Storebrand Livsforsikring'!F104+'Telenor Forsikring'!F104+'Tryg Forsikring'!F104,"")</f>
        <v/>
      </c>
      <c r="F104" s="185" t="str">
        <f>IF($A$1=4,'ACE European Group'!G104+'Danica Pensjonsforsikring'!G104+'DNB Livsforsikring'!G104+'Eika Forsikring AS'!G104+'Frende Livsforsikring'!G104+'Frende Skadeforsikring'!G104+'Gjensidige Forsikring'!G104+'Gjensidige Pensjon'!G104+'Handelsbanken Liv'!G104+'If Skadeforsikring NUF'!G104+KLP!G104+'KLP Bedriftspensjon AS'!G104+'KLP Skadeforsikring AS'!G104+'Landbruksforsikring AS'!G104+'NEMI Forsikring'!G104+'Nordea Liv '!G104+'Oslo Pensjonsforsikring'!G104+'SHB Liv'!G104+'Silver Pensjonsforsikring AS'!G104+'Sparebank 1'!G104+'Storebrand Livsforsikring'!G104+'Telenor Forsikring'!G104+'Tryg Forsikring'!G104,"")</f>
        <v/>
      </c>
      <c r="G104" s="164" t="str">
        <f t="shared" si="43"/>
        <v/>
      </c>
      <c r="H104" s="664">
        <f t="shared" si="34"/>
        <v>0</v>
      </c>
      <c r="I104" s="664">
        <f t="shared" si="35"/>
        <v>0</v>
      </c>
      <c r="J104" s="164"/>
      <c r="M104" s="147"/>
    </row>
    <row r="105" spans="1:15" ht="15.75" customHeight="1" x14ac:dyDescent="0.2">
      <c r="A105" s="21" t="s">
        <v>387</v>
      </c>
      <c r="B105" s="210">
        <f>'ACE European Group'!B105+'Danica Pensjonsforsikring'!B105+'DNB Livsforsikring'!B105+'Eika Forsikring AS'!B105+'Frende Livsforsikring'!B105+'Frende Skadeforsikring'!B105+'Gjensidige Forsikring'!B105+'Gjensidige Pensjon'!B105+'Handelsbanken Liv'!B105+'If Skadeforsikring NUF'!B105+KLP!B105+'KLP Bedriftspensjon AS'!B105+'KLP Skadeforsikring AS'!B105+'Landbruksforsikring AS'!B105+'NEMI Forsikring'!B105+'Nordea Liv '!B105+'Oslo Pensjonsforsikring'!B105+'SHB Liv'!B105+'Silver Pensjonsforsikring AS'!B105+'Sparebank 1'!B105+'Storebrand Livsforsikring'!B105+'Telenor Forsikring'!B105+'Tryg Forsikring'!B105</f>
        <v>4907886.3969999999</v>
      </c>
      <c r="C105" s="210">
        <f>'ACE European Group'!C105+'Danica Pensjonsforsikring'!C105+'DNB Livsforsikring'!C105+'Eika Forsikring AS'!C105+'Frende Livsforsikring'!C105+'Frende Skadeforsikring'!C105+'Gjensidige Forsikring'!C105+'Gjensidige Pensjon'!C105+'Handelsbanken Liv'!C105+'If Skadeforsikring NUF'!C105+KLP!C105+'KLP Bedriftspensjon AS'!C105+'KLP Skadeforsikring AS'!C105+'Landbruksforsikring AS'!C105+'NEMI Forsikring'!C105+'Nordea Liv '!C105+'Oslo Pensjonsforsikring'!C105+'SHB Liv'!C105+'Silver Pensjonsforsikring AS'!C105+'Sparebank 1'!C105+'Storebrand Livsforsikring'!C105+'Telenor Forsikring'!C105+'Tryg Forsikring'!C105</f>
        <v>4888498.0614828411</v>
      </c>
      <c r="D105" s="164">
        <f t="shared" si="17"/>
        <v>-0.4</v>
      </c>
      <c r="E105" s="44">
        <f>'ACE European Group'!F105+'Danica Pensjonsforsikring'!F105+'DNB Livsforsikring'!F105+'Eika Forsikring AS'!F105+'Frende Livsforsikring'!F105+'Frende Skadeforsikring'!F105+'Gjensidige Forsikring'!F105+'Gjensidige Pensjon'!F105+'Handelsbanken Liv'!F105+'If Skadeforsikring NUF'!F105+KLP!F105+'KLP Bedriftspensjon AS'!F105+'KLP Skadeforsikring AS'!F105+'Landbruksforsikring AS'!F105+'NEMI Forsikring'!F105+'Nordea Liv '!F105+'Oslo Pensjonsforsikring'!F105+'SHB Liv'!F105+'Silver Pensjonsforsikring AS'!F105+'Sparebank 1'!F105+'Storebrand Livsforsikring'!F105+'Telenor Forsikring'!F105+'Tryg Forsikring'!F105</f>
        <v>414188.59748</v>
      </c>
      <c r="F105" s="44">
        <f>'ACE European Group'!G105+'Danica Pensjonsforsikring'!G105+'DNB Livsforsikring'!G105+'Eika Forsikring AS'!G105+'Frende Livsforsikring'!G105+'Frende Skadeforsikring'!G105+'Gjensidige Forsikring'!G105+'Gjensidige Pensjon'!G105+'Handelsbanken Liv'!G105+'If Skadeforsikring NUF'!G105+KLP!G105+'KLP Bedriftspensjon AS'!G105+'KLP Skadeforsikring AS'!G105+'Landbruksforsikring AS'!G105+'NEMI Forsikring'!G105+'Nordea Liv '!G105+'Oslo Pensjonsforsikring'!G105+'SHB Liv'!G105+'Silver Pensjonsforsikring AS'!G105+'Sparebank 1'!G105+'Storebrand Livsforsikring'!G105+'Telenor Forsikring'!G105+'Tryg Forsikring'!G105</f>
        <v>497095.60875999992</v>
      </c>
      <c r="G105" s="164">
        <f t="shared" si="18"/>
        <v>20</v>
      </c>
      <c r="H105" s="213">
        <f t="shared" si="34"/>
        <v>5322074.9944799999</v>
      </c>
      <c r="I105" s="213">
        <f t="shared" si="35"/>
        <v>5385593.6702428414</v>
      </c>
      <c r="J105" s="164">
        <f t="shared" si="21"/>
        <v>1.2</v>
      </c>
    </row>
    <row r="106" spans="1:15" ht="15.75" customHeight="1" x14ac:dyDescent="0.2">
      <c r="A106" s="21" t="s">
        <v>388</v>
      </c>
      <c r="B106" s="210">
        <f>'ACE European Group'!B106+'Danica Pensjonsforsikring'!B106+'DNB Livsforsikring'!B106+'Eika Forsikring AS'!B106+'Frende Livsforsikring'!B106+'Frende Skadeforsikring'!B106+'Gjensidige Forsikring'!B106+'Gjensidige Pensjon'!B106+'Handelsbanken Liv'!B106+'If Skadeforsikring NUF'!B106+KLP!B106+'KLP Bedriftspensjon AS'!B106+'KLP Skadeforsikring AS'!B106+'Landbruksforsikring AS'!B106+'NEMI Forsikring'!B106+'Nordea Liv '!B106+'Oslo Pensjonsforsikring'!B106+'SHB Liv'!B106+'Silver Pensjonsforsikring AS'!B106+'Sparebank 1'!B106+'Storebrand Livsforsikring'!B106+'Telenor Forsikring'!B106+'Tryg Forsikring'!B106</f>
        <v>254495722.90456</v>
      </c>
      <c r="C106" s="210">
        <f>'ACE European Group'!C106+'Danica Pensjonsforsikring'!C106+'DNB Livsforsikring'!C106+'Eika Forsikring AS'!C106+'Frende Livsforsikring'!C106+'Frende Skadeforsikring'!C106+'Gjensidige Forsikring'!C106+'Gjensidige Pensjon'!C106+'Handelsbanken Liv'!C106+'If Skadeforsikring NUF'!C106+KLP!C106+'KLP Bedriftspensjon AS'!C106+'KLP Skadeforsikring AS'!C106+'Landbruksforsikring AS'!C106+'NEMI Forsikring'!C106+'Nordea Liv '!C106+'Oslo Pensjonsforsikring'!C106+'SHB Liv'!C106+'Silver Pensjonsforsikring AS'!C106+'Sparebank 1'!C106+'Storebrand Livsforsikring'!C106+'Telenor Forsikring'!C106+'Tryg Forsikring'!C106</f>
        <v>289405000.67765999</v>
      </c>
      <c r="D106" s="164">
        <f t="shared" si="17"/>
        <v>13.7</v>
      </c>
      <c r="E106" s="44">
        <f>'ACE European Group'!F106+'Danica Pensjonsforsikring'!F106+'DNB Livsforsikring'!F106+'Eika Forsikring AS'!F106+'Frende Livsforsikring'!F106+'Frende Skadeforsikring'!F106+'Gjensidige Forsikring'!F106+'Gjensidige Pensjon'!F106+'Handelsbanken Liv'!F106+'If Skadeforsikring NUF'!F106+KLP!F106+'KLP Bedriftspensjon AS'!F106+'KLP Skadeforsikring AS'!F106+'Landbruksforsikring AS'!F106+'NEMI Forsikring'!F106+'Nordea Liv '!F106+'Oslo Pensjonsforsikring'!F106+'SHB Liv'!F106+'Silver Pensjonsforsikring AS'!F106+'Sparebank 1'!F106+'Storebrand Livsforsikring'!F106+'Telenor Forsikring'!F106+'Tryg Forsikring'!F106</f>
        <v>4869747.3490000004</v>
      </c>
      <c r="F106" s="44">
        <f>'ACE European Group'!G106+'Danica Pensjonsforsikring'!G106+'DNB Livsforsikring'!G106+'Eika Forsikring AS'!G106+'Frende Livsforsikring'!G106+'Frende Skadeforsikring'!G106+'Gjensidige Forsikring'!G106+'Gjensidige Pensjon'!G106+'Handelsbanken Liv'!G106+'If Skadeforsikring NUF'!G106+KLP!G106+'KLP Bedriftspensjon AS'!G106+'KLP Skadeforsikring AS'!G106+'Landbruksforsikring AS'!G106+'NEMI Forsikring'!G106+'Nordea Liv '!G106+'Oslo Pensjonsforsikring'!G106+'SHB Liv'!G106+'Silver Pensjonsforsikring AS'!G106+'Sparebank 1'!G106+'Storebrand Livsforsikring'!G106+'Telenor Forsikring'!G106+'Tryg Forsikring'!G106</f>
        <v>6196244.5180000002</v>
      </c>
      <c r="G106" s="164">
        <f t="shared" si="18"/>
        <v>27.2</v>
      </c>
      <c r="H106" s="213">
        <f t="shared" si="34"/>
        <v>259365470.25356001</v>
      </c>
      <c r="I106" s="213">
        <f t="shared" si="35"/>
        <v>295601245.19566</v>
      </c>
      <c r="J106" s="164">
        <f t="shared" si="21"/>
        <v>14</v>
      </c>
    </row>
    <row r="107" spans="1:15" ht="15.75" customHeight="1" x14ac:dyDescent="0.2">
      <c r="A107" s="21" t="s">
        <v>389</v>
      </c>
      <c r="B107" s="210">
        <f>'ACE European Group'!B107+'Danica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AS'!B107+'Landbruksforsikring AS'!B107+'NEMI Forsikring'!B107+'Nordea Liv '!B107+'Oslo Pensjonsforsikring'!B107+'SHB Liv'!B107+'Silver Pensjonsforsikring AS'!B107+'Sparebank 1'!B107+'Storebrand Livsforsikring'!B107+'Telenor Forsikring'!B107+'Tryg Forsikring'!B107</f>
        <v>617043.64390000002</v>
      </c>
      <c r="C107" s="210">
        <f>'ACE European Group'!C107+'Danica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AS'!C107+'Landbruksforsikring AS'!C107+'NEMI Forsikring'!C107+'Nordea Liv '!C107+'Oslo Pensjonsforsikring'!C107+'SHB Liv'!C107+'Silver Pensjonsforsikring AS'!C107+'Sparebank 1'!C107+'Storebrand Livsforsikring'!C107+'Telenor Forsikring'!C107+'Tryg Forsikring'!C107</f>
        <v>824166.36138999998</v>
      </c>
      <c r="D107" s="164">
        <f t="shared" si="17"/>
        <v>33.6</v>
      </c>
      <c r="E107" s="44">
        <f>'ACE European Group'!F107+'Danica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AS'!F107+'Landbruksforsikring AS'!F107+'NEMI Forsikring'!F107+'Nordea Liv '!F107+'Oslo Pensjonsforsikring'!F107+'SHB Liv'!F107+'Silver Pensjonsforsikring AS'!F107+'Sparebank 1'!F107+'Storebrand Livsforsikring'!F107+'Telenor Forsikring'!F107+'Tryg Forsikring'!F107</f>
        <v>45892982.21661</v>
      </c>
      <c r="F107" s="44">
        <f>'ACE European Group'!G107+'Danica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AS'!G107+'Landbruksforsikring AS'!G107+'NEMI Forsikring'!G107+'Nordea Liv '!G107+'Oslo Pensjonsforsikring'!G107+'SHB Liv'!G107+'Silver Pensjonsforsikring AS'!G107+'Sparebank 1'!G107+'Storebrand Livsforsikring'!G107+'Telenor Forsikring'!G107+'Tryg Forsikring'!G107</f>
        <v>60437881.584696203</v>
      </c>
      <c r="G107" s="164">
        <f t="shared" si="18"/>
        <v>31.7</v>
      </c>
      <c r="H107" s="213">
        <f t="shared" si="34"/>
        <v>46510025.860509999</v>
      </c>
      <c r="I107" s="213">
        <f t="shared" si="35"/>
        <v>61262047.946086206</v>
      </c>
      <c r="J107" s="164">
        <f t="shared" si="21"/>
        <v>31.7</v>
      </c>
    </row>
    <row r="108" spans="1:15" ht="15.75" customHeight="1" x14ac:dyDescent="0.2">
      <c r="A108" s="21" t="s">
        <v>390</v>
      </c>
      <c r="B108" s="210">
        <f>'ACE European Group'!B108+'Danica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AS'!B108+'Landbruksforsikring AS'!B108+'NEMI Forsikring'!B108+'Nordea Liv '!B108+'Oslo Pensjonsforsikring'!B108+'SHB Liv'!B108+'Silver Pensjonsforsikring AS'!B108+'Sparebank 1'!B108+'Storebrand Livsforsikring'!B108+'Telenor Forsikring'!B108+'Tryg Forsikring'!B108</f>
        <v>0</v>
      </c>
      <c r="C108" s="210">
        <f>'ACE European Group'!C108+'Danica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AS'!C108+'Landbruksforsikring AS'!C108+'NEMI Forsikring'!C108+'Nordea Liv '!C108+'Oslo Pensjonsforsikring'!C108+'SHB Liv'!C108+'Silver Pensjonsforsikring AS'!C108+'Sparebank 1'!C108+'Storebrand Livsforsikring'!C108+'Telenor Forsikring'!C108+'Tryg Forsikring'!C108</f>
        <v>5477.07827</v>
      </c>
      <c r="D108" s="164" t="str">
        <f t="shared" si="17"/>
        <v xml:space="preserve">    ---- </v>
      </c>
      <c r="E108" s="44">
        <f>'ACE European Group'!F108+'Danica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AS'!F108+'Landbruksforsikring AS'!F108+'NEMI Forsikring'!F108+'Nordea Liv '!F108+'Oslo Pensjonsforsikring'!F108+'SHB Liv'!F108+'Silver Pensjonsforsikring AS'!F108+'Sparebank 1'!F108+'Storebrand Livsforsikring'!F108+'Telenor Forsikring'!F108+'Tryg Forsikring'!F108</f>
        <v>0</v>
      </c>
      <c r="F108" s="44">
        <f>'ACE European Group'!G108+'Danica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AS'!G108+'Landbruksforsikring AS'!G108+'NEMI Forsikring'!G108+'Nordea Liv '!G108+'Oslo Pensjonsforsikring'!G108+'SHB Liv'!G108+'Silver Pensjonsforsikring AS'!G108+'Sparebank 1'!G108+'Storebrand Livsforsikring'!G108+'Telenor Forsikring'!G108+'Tryg Forsikring'!G108</f>
        <v>0</v>
      </c>
      <c r="G108" s="164"/>
      <c r="H108" s="213">
        <f>SUM(B108,E108)</f>
        <v>0</v>
      </c>
      <c r="I108" s="213">
        <f t="shared" si="35"/>
        <v>5477.07827</v>
      </c>
      <c r="J108" s="164" t="str">
        <f t="shared" si="21"/>
        <v xml:space="preserve">    ---- </v>
      </c>
    </row>
    <row r="109" spans="1:15" ht="15.75" customHeight="1" x14ac:dyDescent="0.2">
      <c r="A109" s="13" t="s">
        <v>371</v>
      </c>
      <c r="B109" s="282">
        <f>'ACE European Group'!B109+'Danica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AS'!B109+'Landbruksforsikring AS'!B109+'NEMI Forsikring'!B109+'Nordea Liv '!B109+'Oslo Pensjonsforsikring'!B109+'SHB Liv'!B109+'Silver Pensjonsforsikring AS'!B109+'Sparebank 1'!B109+'Storebrand Livsforsikring'!B109+'Telenor Forsikring'!B109+'Tryg Forsikring'!B109</f>
        <v>313609.78409000003</v>
      </c>
      <c r="C109" s="282">
        <f>'ACE European Group'!C109+'Danica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AS'!C109+'Landbruksforsikring AS'!C109+'NEMI Forsikring'!C109+'Nordea Liv '!C109+'Oslo Pensjonsforsikring'!C109+'SHB Liv'!C109+'Silver Pensjonsforsikring AS'!C109+'Sparebank 1'!C109+'Storebrand Livsforsikring'!C109+'Telenor Forsikring'!C109+'Tryg Forsikring'!C109</f>
        <v>276247.89504999999</v>
      </c>
      <c r="D109" s="169">
        <f t="shared" si="17"/>
        <v>-11.9</v>
      </c>
      <c r="E109" s="212">
        <f>'ACE European Group'!F109+'Danica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AS'!F109+'Landbruksforsikring AS'!F109+'NEMI Forsikring'!F109+'Nordea Liv '!F109+'Oslo Pensjonsforsikring'!F109+'SHB Liv'!F109+'Silver Pensjonsforsikring AS'!F109+'Sparebank 1'!F109+'Storebrand Livsforsikring'!F109+'Telenor Forsikring'!F109+'Tryg Forsikring'!F109</f>
        <v>2009664.34158</v>
      </c>
      <c r="F109" s="212">
        <f>'ACE European Group'!G109+'Danica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AS'!G109+'Landbruksforsikring AS'!G109+'NEMI Forsikring'!G109+'Nordea Liv '!G109+'Oslo Pensjonsforsikring'!G109+'SHB Liv'!G109+'Silver Pensjonsforsikring AS'!G109+'Sparebank 1'!G109+'Storebrand Livsforsikring'!G109+'Telenor Forsikring'!G109+'Tryg Forsikring'!G109</f>
        <v>4454459.9280399997</v>
      </c>
      <c r="G109" s="169">
        <f t="shared" si="18"/>
        <v>121.7</v>
      </c>
      <c r="H109" s="304">
        <f t="shared" si="34"/>
        <v>2323274.12567</v>
      </c>
      <c r="I109" s="304">
        <f t="shared" si="35"/>
        <v>4730707.8230900001</v>
      </c>
      <c r="J109" s="169">
        <f t="shared" si="21"/>
        <v>103.6</v>
      </c>
    </row>
    <row r="110" spans="1:15" ht="15.75" customHeight="1" x14ac:dyDescent="0.2">
      <c r="A110" s="21" t="s">
        <v>9</v>
      </c>
      <c r="B110" s="210">
        <f>'ACE European Group'!B110+'Danica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AS'!B110+'Landbruksforsikring AS'!B110+'NEMI Forsikring'!B110+'Nordea Liv '!B110+'Oslo Pensjonsforsikring'!B110+'SHB Liv'!B110+'Silver Pensjonsforsikring AS'!B110+'Sparebank 1'!B110+'Storebrand Livsforsikring'!B110+'Telenor Forsikring'!B110+'Tryg Forsikring'!B110</f>
        <v>303381.58934000001</v>
      </c>
      <c r="C110" s="210">
        <f>'ACE European Group'!C110+'Danica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AS'!C110+'Landbruksforsikring AS'!C110+'NEMI Forsikring'!C110+'Nordea Liv '!C110+'Oslo Pensjonsforsikring'!C110+'SHB Liv'!C110+'Silver Pensjonsforsikring AS'!C110+'Sparebank 1'!C110+'Storebrand Livsforsikring'!C110+'Telenor Forsikring'!C110+'Tryg Forsikring'!C110</f>
        <v>276034.59305000002</v>
      </c>
      <c r="D110" s="164">
        <f t="shared" ref="D110:D123" si="46">IF(B110=0, "    ---- ", IF(ABS(ROUND(100/B110*C110-100,1))&lt;999,ROUND(100/B110*C110-100,1),IF(ROUND(100/B110*C110-100,1)&gt;999,999,-999)))</f>
        <v>-9</v>
      </c>
      <c r="E110" s="44">
        <f>'ACE European Group'!F110+'Danica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AS'!F110+'Landbruksforsikring AS'!F110+'NEMI Forsikring'!F110+'Nordea Liv '!F110+'Oslo Pensjonsforsikring'!F110+'SHB Liv'!F110+'Silver Pensjonsforsikring AS'!F110+'Sparebank 1'!F110+'Storebrand Livsforsikring'!F110+'Telenor Forsikring'!F110+'Tryg Forsikring'!F110</f>
        <v>0</v>
      </c>
      <c r="F110" s="44">
        <f>'ACE European Group'!G110+'Danica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AS'!G110+'Landbruksforsikring AS'!G110+'NEMI Forsikring'!G110+'Nordea Liv '!G110+'Oslo Pensjonsforsikring'!G110+'SHB Liv'!G110+'Silver Pensjonsforsikring AS'!G110+'Sparebank 1'!G110+'Storebrand Livsforsikring'!G110+'Telenor Forsikring'!G110+'Tryg Forsikring'!G110</f>
        <v>0</v>
      </c>
      <c r="G110" s="164"/>
      <c r="H110" s="213">
        <f t="shared" ref="H110:H124" si="47">SUM(B110,E110)</f>
        <v>303381.58934000001</v>
      </c>
      <c r="I110" s="213">
        <f t="shared" ref="I110:I124" si="48">SUM(C110,F110)</f>
        <v>276034.59305000002</v>
      </c>
      <c r="J110" s="164">
        <f t="shared" ref="J110:J123" si="49">IF(H110=0, "    ---- ", IF(ABS(ROUND(100/H110*I110-100,1))&lt;999,ROUND(100/H110*I110-100,1),IF(ROUND(100/H110*I110-100,1)&gt;999,999,-999)))</f>
        <v>-9</v>
      </c>
    </row>
    <row r="111" spans="1:15" ht="15.75" customHeight="1" x14ac:dyDescent="0.2">
      <c r="A111" s="21" t="s">
        <v>10</v>
      </c>
      <c r="B111" s="210">
        <f>'ACE European Group'!B111+'Danica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AS'!B111+'Landbruksforsikring AS'!B111+'NEMI Forsikring'!B111+'Nordea Liv '!B111+'Oslo Pensjonsforsikring'!B111+'SHB Liv'!B111+'Silver Pensjonsforsikring AS'!B111+'Sparebank 1'!B111+'Storebrand Livsforsikring'!B111+'Telenor Forsikring'!B111+'Tryg Forsikring'!B111</f>
        <v>632.79794000000004</v>
      </c>
      <c r="C111" s="210">
        <f>'ACE European Group'!C111+'Danica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AS'!C111+'Landbruksforsikring AS'!C111+'NEMI Forsikring'!C111+'Nordea Liv '!C111+'Oslo Pensjonsforsikring'!C111+'SHB Liv'!C111+'Silver Pensjonsforsikring AS'!C111+'Sparebank 1'!C111+'Storebrand Livsforsikring'!C111+'Telenor Forsikring'!C111+'Tryg Forsikring'!C111</f>
        <v>213.30200000000002</v>
      </c>
      <c r="D111" s="164">
        <f t="shared" si="46"/>
        <v>-66.3</v>
      </c>
      <c r="E111" s="44">
        <f>'ACE European Group'!F111+'Danica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AS'!F111+'Landbruksforsikring AS'!F111+'NEMI Forsikring'!F111+'Nordea Liv '!F111+'Oslo Pensjonsforsikring'!F111+'SHB Liv'!F111+'Silver Pensjonsforsikring AS'!F111+'Sparebank 1'!F111+'Storebrand Livsforsikring'!F111+'Telenor Forsikring'!F111+'Tryg Forsikring'!F111</f>
        <v>2009664.34158</v>
      </c>
      <c r="F111" s="44">
        <f>'ACE European Group'!G111+'Danica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AS'!G111+'Landbruksforsikring AS'!G111+'NEMI Forsikring'!G111+'Nordea Liv '!G111+'Oslo Pensjonsforsikring'!G111+'SHB Liv'!G111+'Silver Pensjonsforsikring AS'!G111+'Sparebank 1'!G111+'Storebrand Livsforsikring'!G111+'Telenor Forsikring'!G111+'Tryg Forsikring'!G111</f>
        <v>4454459.9280399997</v>
      </c>
      <c r="G111" s="164">
        <f t="shared" ref="G111:G123" si="50">IF(E111=0, "    ---- ", IF(ABS(ROUND(100/E111*F111-100,1))&lt;999,ROUND(100/E111*F111-100,1),IF(ROUND(100/E111*F111-100,1)&gt;999,999,-999)))</f>
        <v>121.7</v>
      </c>
      <c r="H111" s="213">
        <f t="shared" si="47"/>
        <v>2010297.13952</v>
      </c>
      <c r="I111" s="213">
        <f t="shared" si="48"/>
        <v>4454673.2300399998</v>
      </c>
      <c r="J111" s="164">
        <f t="shared" si="49"/>
        <v>121.6</v>
      </c>
    </row>
    <row r="112" spans="1:15" ht="15.75" customHeight="1" x14ac:dyDescent="0.2">
      <c r="A112" s="21" t="s">
        <v>27</v>
      </c>
      <c r="B112" s="210">
        <f>'ACE European Group'!B112+'Danica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AS'!B112+'Landbruksforsikring AS'!B112+'NEMI Forsikring'!B112+'Nordea Liv '!B112+'Oslo Pensjonsforsikring'!B112+'SHB Liv'!B112+'Silver Pensjonsforsikring AS'!B112+'Sparebank 1'!B112+'Storebrand Livsforsikring'!B112+'Telenor Forsikring'!B112+'Tryg Forsikring'!B112</f>
        <v>9595.3968100000002</v>
      </c>
      <c r="C112" s="210">
        <f>'ACE European Group'!C112+'Danica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AS'!C112+'Landbruksforsikring AS'!C112+'NEMI Forsikring'!C112+'Nordea Liv '!C112+'Oslo Pensjonsforsikring'!C112+'SHB Liv'!C112+'Silver Pensjonsforsikring AS'!C112+'Sparebank 1'!C112+'Storebrand Livsforsikring'!C112+'Telenor Forsikring'!C112+'Tryg Forsikring'!C112</f>
        <v>0</v>
      </c>
      <c r="D112" s="164">
        <f t="shared" si="46"/>
        <v>-100</v>
      </c>
      <c r="E112" s="44">
        <f>'ACE European Group'!F112+'Danica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AS'!F112+'Landbruksforsikring AS'!F112+'NEMI Forsikring'!F112+'Nordea Liv '!F112+'Oslo Pensjonsforsikring'!F112+'SHB Liv'!F112+'Silver Pensjonsforsikring AS'!F112+'Sparebank 1'!F112+'Storebrand Livsforsikring'!F112+'Telenor Forsikring'!F112+'Tryg Forsikring'!F112</f>
        <v>0</v>
      </c>
      <c r="F112" s="44">
        <f>'ACE European Group'!G112+'Danica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AS'!G112+'Landbruksforsikring AS'!G112+'NEMI Forsikring'!G112+'Nordea Liv '!G112+'Oslo Pensjonsforsikring'!G112+'SHB Liv'!G112+'Silver Pensjonsforsikring AS'!G112+'Sparebank 1'!G112+'Storebrand Livsforsikring'!G112+'Telenor Forsikring'!G112+'Tryg Forsikring'!G112</f>
        <v>0</v>
      </c>
      <c r="G112" s="169"/>
      <c r="H112" s="213">
        <f t="shared" si="47"/>
        <v>9595.3968100000002</v>
      </c>
      <c r="I112" s="213">
        <f t="shared" si="48"/>
        <v>0</v>
      </c>
      <c r="J112" s="164">
        <f t="shared" si="49"/>
        <v>-100</v>
      </c>
    </row>
    <row r="113" spans="1:10" ht="15.75" customHeight="1" x14ac:dyDescent="0.2">
      <c r="A113" s="628" t="s">
        <v>15</v>
      </c>
      <c r="B113" s="185" t="str">
        <f>IF($A$1=4,'ACE European Group'!B113+'Danica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AS'!B113+'Landbruksforsikring AS'!B113+'NEMI Forsikring'!B113+'Nordea Liv '!B113+'Oslo Pensjonsforsikring'!B113+'SHB Liv'!B113+'Silver Pensjonsforsikring AS'!B113+'Sparebank 1'!B113+'Storebrand Livsforsikring'!B113+'Telenor Forsikring'!B113+'Tryg Forsikring'!B113,"")</f>
        <v/>
      </c>
      <c r="C113" s="185" t="str">
        <f>IF($A$1=4,'ACE European Group'!C113+'Danica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AS'!C113+'Landbruksforsikring AS'!C113+'NEMI Forsikring'!C113+'Nordea Liv '!C113+'Oslo Pensjonsforsikring'!C113+'SHB Liv'!C113+'Silver Pensjonsforsikring AS'!C113+'Sparebank 1'!C113+'Storebrand Livsforsikring'!C113+'Telenor Forsikring'!C113+'Tryg Forsikring'!C113,"")</f>
        <v/>
      </c>
      <c r="D113" s="173"/>
      <c r="E113" s="185" t="str">
        <f>IF($A$1=4,'ACE European Group'!F113+'Danica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AS'!F113+'Landbruksforsikring AS'!F113+'NEMI Forsikring'!F113+'Nordea Liv '!F113+'Oslo Pensjonsforsikring'!F113+'SHB Liv'!F113+'Silver Pensjonsforsikring AS'!F113+'Sparebank 1'!F113+'Storebrand Livsforsikring'!F113+'Telenor Forsikring'!F113+'Tryg Forsikring'!F113,"")</f>
        <v/>
      </c>
      <c r="F113" s="185" t="str">
        <f>IF($A$1=4,'ACE European Group'!G113+'Danica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AS'!G113+'Landbruksforsikring AS'!G113+'NEMI Forsikring'!G113+'Nordea Liv '!G113+'Oslo Pensjonsforsikring'!G113+'SHB Liv'!G113+'Silver Pensjonsforsikring AS'!G113+'Sparebank 1'!G113+'Storebrand Livsforsikring'!G113+'Telenor Forsikring'!G113+'Tryg Forsikring'!G113,"")</f>
        <v/>
      </c>
      <c r="G113" s="164" t="str">
        <f>IF($A$1=4,IF(E113=0, "    ---- ", IF(ABS(ROUND(100/E113*F113-100,1))&lt;999,ROUND(100/E113*F113-100,1),IF(ROUND(100/E113*F113-100,1)&gt;999,999,-999))),"")</f>
        <v/>
      </c>
      <c r="H113" s="664">
        <f t="shared" si="47"/>
        <v>0</v>
      </c>
      <c r="I113" s="664">
        <f t="shared" si="48"/>
        <v>0</v>
      </c>
      <c r="J113" s="164"/>
    </row>
    <row r="114" spans="1:10" ht="15.75" customHeight="1" x14ac:dyDescent="0.2">
      <c r="A114" s="21" t="s">
        <v>391</v>
      </c>
      <c r="B114" s="210">
        <f>'ACE European Group'!B114+'Danica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AS'!B114+'Landbruksforsikring AS'!B114+'NEMI Forsikring'!B114+'Nordea Liv '!B114+'Oslo Pensjonsforsikring'!B114+'SHB Liv'!B114+'Silver Pensjonsforsikring AS'!B114+'Sparebank 1'!B114+'Storebrand Livsforsikring'!B114+'Telenor Forsikring'!B114+'Tryg Forsikring'!B114</f>
        <v>213436.03757000001</v>
      </c>
      <c r="C114" s="210">
        <f>'ACE European Group'!C114+'Danica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AS'!C114+'Landbruksforsikring AS'!C114+'NEMI Forsikring'!C114+'Nordea Liv '!C114+'Oslo Pensjonsforsikring'!C114+'SHB Liv'!C114+'Silver Pensjonsforsikring AS'!C114+'Sparebank 1'!C114+'Storebrand Livsforsikring'!C114+'Telenor Forsikring'!C114+'Tryg Forsikring'!C114</f>
        <v>25899.575440000001</v>
      </c>
      <c r="D114" s="164">
        <f t="shared" si="46"/>
        <v>-87.9</v>
      </c>
      <c r="E114" s="44">
        <f>'ACE European Group'!F114+'Danica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AS'!F114+'Landbruksforsikring AS'!F114+'NEMI Forsikring'!F114+'Nordea Liv '!F114+'Oslo Pensjonsforsikring'!F114+'SHB Liv'!F114+'Silver Pensjonsforsikring AS'!F114+'Sparebank 1'!F114+'Storebrand Livsforsikring'!F114+'Telenor Forsikring'!F114+'Tryg Forsikring'!F114</f>
        <v>31523.632000000001</v>
      </c>
      <c r="F114" s="44">
        <f>'ACE European Group'!G114+'Danica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AS'!G114+'Landbruksforsikring AS'!G114+'NEMI Forsikring'!G114+'Nordea Liv '!G114+'Oslo Pensjonsforsikring'!G114+'SHB Liv'!G114+'Silver Pensjonsforsikring AS'!G114+'Sparebank 1'!G114+'Storebrand Livsforsikring'!G114+'Telenor Forsikring'!G114+'Tryg Forsikring'!G114</f>
        <v>7049.1859999999997</v>
      </c>
      <c r="G114" s="164">
        <f t="shared" si="50"/>
        <v>-77.599999999999994</v>
      </c>
      <c r="H114" s="213">
        <f t="shared" si="47"/>
        <v>244959.66957000003</v>
      </c>
      <c r="I114" s="213">
        <f t="shared" si="48"/>
        <v>32948.761440000002</v>
      </c>
      <c r="J114" s="164">
        <f t="shared" si="49"/>
        <v>-86.5</v>
      </c>
    </row>
    <row r="115" spans="1:10" ht="15.75" customHeight="1" x14ac:dyDescent="0.2">
      <c r="A115" s="21" t="s">
        <v>392</v>
      </c>
      <c r="B115" s="210">
        <f>'ACE European Group'!B115+'Danica Pensjonsforsikring'!B115+'DNB Livsforsikring'!B115+'Eika Forsikring AS'!B115+'Frende Livsforsikring'!B115+'Frende Skadeforsikring'!B115+'Gjensidige Forsikring'!B115+'Gjensidige Pensjon'!B115+'Handelsbanken Liv'!B115+'If Skadeforsikring NUF'!B115+KLP!B115+'KLP Bedriftspensjon AS'!B115+'KLP Skadeforsikring AS'!B115+'Landbruksforsikring AS'!B115+'NEMI Forsikring'!B115+'Nordea Liv '!B115+'Oslo Pensjonsforsikring'!B115+'SHB Liv'!B115+'Silver Pensjonsforsikring AS'!B115+'Sparebank 1'!B115+'Storebrand Livsforsikring'!B115+'Telenor Forsikring'!B115+'Tryg Forsikring'!B115</f>
        <v>13.897</v>
      </c>
      <c r="C115" s="210">
        <f>'ACE European Group'!C115+'Danica Pensjonsforsikring'!C115+'DNB Livsforsikring'!C115+'Eika Forsikring AS'!C115+'Frende Livsforsikring'!C115+'Frende Skadeforsikring'!C115+'Gjensidige Forsikring'!C115+'Gjensidige Pensjon'!C115+'Handelsbanken Liv'!C115+'If Skadeforsikring NUF'!C115+KLP!C115+'KLP Bedriftspensjon AS'!C115+'KLP Skadeforsikring AS'!C115+'Landbruksforsikring AS'!C115+'NEMI Forsikring'!C115+'Nordea Liv '!C115+'Oslo Pensjonsforsikring'!C115+'SHB Liv'!C115+'Silver Pensjonsforsikring AS'!C115+'Sparebank 1'!C115+'Storebrand Livsforsikring'!C115+'Telenor Forsikring'!C115+'Tryg Forsikring'!C115</f>
        <v>0</v>
      </c>
      <c r="D115" s="164">
        <f t="shared" si="46"/>
        <v>-100</v>
      </c>
      <c r="E115" s="44">
        <f>'ACE European Group'!F115+'Danica Pensjonsforsikring'!F115+'DNB Livsforsikring'!F115+'Eika Forsikring AS'!F115+'Frende Livsforsikring'!F115+'Frende Skadeforsikring'!F115+'Gjensidige Forsikring'!F115+'Gjensidige Pensjon'!F115+'Handelsbanken Liv'!F115+'If Skadeforsikring NUF'!F115+KLP!F115+'KLP Bedriftspensjon AS'!F115+'KLP Skadeforsikring AS'!F115+'Landbruksforsikring AS'!F115+'NEMI Forsikring'!F115+'Nordea Liv '!F115+'Oslo Pensjonsforsikring'!F115+'SHB Liv'!F115+'Silver Pensjonsforsikring AS'!F115+'Sparebank 1'!F115+'Storebrand Livsforsikring'!F115+'Telenor Forsikring'!F115+'Tryg Forsikring'!F115</f>
        <v>211119.27906999999</v>
      </c>
      <c r="F115" s="44">
        <f>'ACE European Group'!G115+'Danica Pensjonsforsikring'!G115+'DNB Livsforsikring'!G115+'Eika Forsikring AS'!G115+'Frende Livsforsikring'!G115+'Frende Skadeforsikring'!G115+'Gjensidige Forsikring'!G115+'Gjensidige Pensjon'!G115+'Handelsbanken Liv'!G115+'If Skadeforsikring NUF'!G115+KLP!G115+'KLP Bedriftspensjon AS'!G115+'KLP Skadeforsikring AS'!G115+'Landbruksforsikring AS'!G115+'NEMI Forsikring'!G115+'Nordea Liv '!G115+'Oslo Pensjonsforsikring'!G115+'SHB Liv'!G115+'Silver Pensjonsforsikring AS'!G115+'Sparebank 1'!G115+'Storebrand Livsforsikring'!G115+'Telenor Forsikring'!G115+'Tryg Forsikring'!G115</f>
        <v>389321.39397999999</v>
      </c>
      <c r="G115" s="164">
        <f t="shared" si="50"/>
        <v>84.4</v>
      </c>
      <c r="H115" s="213">
        <f t="shared" si="47"/>
        <v>211133.17606999999</v>
      </c>
      <c r="I115" s="213">
        <f t="shared" si="48"/>
        <v>389321.39397999999</v>
      </c>
      <c r="J115" s="164">
        <f t="shared" si="49"/>
        <v>84.4</v>
      </c>
    </row>
    <row r="116" spans="1:10" ht="15.75" customHeight="1" x14ac:dyDescent="0.2">
      <c r="A116" s="21" t="s">
        <v>390</v>
      </c>
      <c r="B116" s="210">
        <f>'ACE European Group'!B116+'Danica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AS'!B116+'Landbruksforsikring AS'!B116+'NEMI Forsikring'!B116+'Nordea Liv '!B116+'Oslo Pensjonsforsikring'!B116+'SHB Liv'!B116+'Silver Pensjonsforsikring AS'!B116+'Sparebank 1'!B116+'Storebrand Livsforsikring'!B116+'Telenor Forsikring'!B116+'Tryg Forsikring'!B116</f>
        <v>0</v>
      </c>
      <c r="C116" s="210">
        <f>'ACE European Group'!C116+'Danica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AS'!C116+'Landbruksforsikring AS'!C116+'NEMI Forsikring'!C116+'Nordea Liv '!C116+'Oslo Pensjonsforsikring'!C116+'SHB Liv'!C116+'Silver Pensjonsforsikring AS'!C116+'Sparebank 1'!C116+'Storebrand Livsforsikring'!C116+'Telenor Forsikring'!C116+'Tryg Forsikring'!C116</f>
        <v>0</v>
      </c>
      <c r="D116" s="164"/>
      <c r="E116" s="44">
        <f>'ACE European Group'!F116+'Danica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AS'!F116+'Landbruksforsikring AS'!F116+'NEMI Forsikring'!F116+'Nordea Liv '!F116+'Oslo Pensjonsforsikring'!F116+'SHB Liv'!F116+'Silver Pensjonsforsikring AS'!F116+'Sparebank 1'!F116+'Storebrand Livsforsikring'!F116+'Telenor Forsikring'!F116+'Tryg Forsikring'!F116</f>
        <v>0</v>
      </c>
      <c r="F116" s="44">
        <f>'ACE European Group'!G116+'Danica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AS'!G116+'Landbruksforsikring AS'!G116+'NEMI Forsikring'!G116+'Nordea Liv '!G116+'Oslo Pensjonsforsikring'!G116+'SHB Liv'!G116+'Silver Pensjonsforsikring AS'!G116+'Sparebank 1'!G116+'Storebrand Livsforsikring'!G116+'Telenor Forsikring'!G116+'Tryg Forsikring'!G116</f>
        <v>0</v>
      </c>
      <c r="G116" s="164"/>
      <c r="H116" s="213">
        <f t="shared" si="47"/>
        <v>0</v>
      </c>
      <c r="I116" s="213">
        <f t="shared" si="48"/>
        <v>0</v>
      </c>
      <c r="J116" s="164"/>
    </row>
    <row r="117" spans="1:10" ht="15.75" customHeight="1" x14ac:dyDescent="0.2">
      <c r="A117" s="13" t="s">
        <v>372</v>
      </c>
      <c r="B117" s="304">
        <f>'ACE European Group'!B117+'Danica Pensjonsforsikring'!B117+'DNB Livsforsikring'!B117+'Eika Forsikring AS'!B117+'Frende Livsforsikring'!B117+'Frende Skadeforsikring'!B117+'Gjensidige Forsikring'!B117+'Gjensidige Pensjon'!B117+'Handelsbanken Liv'!B117+'If Skadeforsikring NUF'!B117+KLP!B117+'KLP Bedriftspensjon AS'!B117+'KLP Skadeforsikring AS'!B117+'Landbruksforsikring AS'!B117+'NEMI Forsikring'!B117+'Nordea Liv '!B117+'Oslo Pensjonsforsikring'!B117+'SHB Liv'!B117+'Silver Pensjonsforsikring AS'!B117+'Sparebank 1'!B117+'Storebrand Livsforsikring'!B117+'Telenor Forsikring'!B117+'Tryg Forsikring'!B117</f>
        <v>461230.10845</v>
      </c>
      <c r="C117" s="304">
        <f>'ACE European Group'!C117+'Danica Pensjonsforsikring'!C117+'DNB Livsforsikring'!C117+'Eika Forsikring AS'!C117+'Frende Livsforsikring'!C117+'Frende Skadeforsikring'!C117+'Gjensidige Forsikring'!C117+'Gjensidige Pensjon'!C117+'Handelsbanken Liv'!C117+'If Skadeforsikring NUF'!C117+KLP!C117+'KLP Bedriftspensjon AS'!C117+'KLP Skadeforsikring AS'!C117+'Landbruksforsikring AS'!C117+'NEMI Forsikring'!C117+'Nordea Liv '!C117+'Oslo Pensjonsforsikring'!C117+'SHB Liv'!C117+'Silver Pensjonsforsikring AS'!C117+'Sparebank 1'!C117+'Storebrand Livsforsikring'!C117+'Telenor Forsikring'!C117+'Tryg Forsikring'!C117</f>
        <v>280519.07824</v>
      </c>
      <c r="D117" s="169">
        <f t="shared" si="46"/>
        <v>-39.200000000000003</v>
      </c>
      <c r="E117" s="212">
        <f>'ACE European Group'!F117+'Danica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AS'!F117+'Landbruksforsikring AS'!F117+'NEMI Forsikring'!F117+'Nordea Liv '!F117+'Oslo Pensjonsforsikring'!F117+'SHB Liv'!F117+'Silver Pensjonsforsikring AS'!F117+'Sparebank 1'!F117+'Storebrand Livsforsikring'!F117+'Telenor Forsikring'!F117+'Tryg Forsikring'!F117</f>
        <v>1768037.7773600002</v>
      </c>
      <c r="F117" s="212">
        <f>'ACE European Group'!G117+'Danica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AS'!G117+'Landbruksforsikring AS'!G117+'NEMI Forsikring'!G117+'Nordea Liv '!G117+'Oslo Pensjonsforsikring'!G117+'SHB Liv'!G117+'Silver Pensjonsforsikring AS'!G117+'Sparebank 1'!G117+'Storebrand Livsforsikring'!G117+'Telenor Forsikring'!G117+'Tryg Forsikring'!G117</f>
        <v>4453830.9808799997</v>
      </c>
      <c r="G117" s="169">
        <f t="shared" si="50"/>
        <v>151.9</v>
      </c>
      <c r="H117" s="304">
        <f t="shared" si="47"/>
        <v>2229267.8858100004</v>
      </c>
      <c r="I117" s="304">
        <f t="shared" si="48"/>
        <v>4734350.0591199994</v>
      </c>
      <c r="J117" s="169">
        <f t="shared" si="49"/>
        <v>112.4</v>
      </c>
    </row>
    <row r="118" spans="1:10" ht="15.75" customHeight="1" x14ac:dyDescent="0.2">
      <c r="A118" s="21" t="s">
        <v>9</v>
      </c>
      <c r="B118" s="213">
        <f>'ACE European Group'!B118+'Danica Pensjonsforsikring'!B118+'DNB Livsforsikring'!B118+'Eika Forsikring AS'!B118+'Frende Livsforsikring'!B118+'Frende Skadeforsikring'!B118+'Gjensidige Forsikring'!B118+'Gjensidige Pensjon'!B118+'Handelsbanken Liv'!B118+'If Skadeforsikring NUF'!B118+KLP!B118+'KLP Bedriftspensjon AS'!B118+'KLP Skadeforsikring AS'!B118+'Landbruksforsikring AS'!B118+'NEMI Forsikring'!B118+'Nordea Liv '!B118+'Oslo Pensjonsforsikring'!B118+'SHB Liv'!B118+'Silver Pensjonsforsikring AS'!B118+'Sparebank 1'!B118+'Storebrand Livsforsikring'!B118+'Telenor Forsikring'!B118+'Tryg Forsikring'!B118</f>
        <v>449087.79234000004</v>
      </c>
      <c r="C118" s="213">
        <f>'ACE European Group'!C118+'Danica Pensjonsforsikring'!C118+'DNB Livsforsikring'!C118+'Eika Forsikring AS'!C118+'Frende Livsforsikring'!C118+'Frende Skadeforsikring'!C118+'Gjensidige Forsikring'!C118+'Gjensidige Pensjon'!C118+'Handelsbanken Liv'!C118+'If Skadeforsikring NUF'!C118+KLP!C118+'KLP Bedriftspensjon AS'!C118+'KLP Skadeforsikring AS'!C118+'Landbruksforsikring AS'!C118+'NEMI Forsikring'!C118+'Nordea Liv '!C118+'Oslo Pensjonsforsikring'!C118+'SHB Liv'!C118+'Silver Pensjonsforsikring AS'!C118+'Sparebank 1'!C118+'Storebrand Livsforsikring'!C118+'Telenor Forsikring'!C118+'Tryg Forsikring'!C118</f>
        <v>263703.24699999997</v>
      </c>
      <c r="D118" s="164">
        <f t="shared" si="46"/>
        <v>-41.3</v>
      </c>
      <c r="E118" s="44">
        <f>'ACE European Group'!F118+'Danica Pensjonsforsikring'!F118+'DNB Livsforsikring'!F118+'Eika Forsikring AS'!F118+'Frende Livsforsikring'!F118+'Frende Skadeforsikring'!F118+'Gjensidige Forsikring'!F118+'Gjensidige Pensjon'!F118+'Handelsbanken Liv'!F118+'If Skadeforsikring NUF'!F118+KLP!F118+'KLP Bedriftspensjon AS'!F118+'KLP Skadeforsikring AS'!F118+'Landbruksforsikring AS'!F118+'NEMI Forsikring'!F118+'Nordea Liv '!F118+'Oslo Pensjonsforsikring'!F118+'SHB Liv'!F118+'Silver Pensjonsforsikring AS'!F118+'Sparebank 1'!F118+'Storebrand Livsforsikring'!F118+'Telenor Forsikring'!F118+'Tryg Forsikring'!F118</f>
        <v>0</v>
      </c>
      <c r="F118" s="44">
        <f>'ACE European Group'!G118+'Danica Pensjonsforsikring'!G118+'DNB Livsforsikring'!G118+'Eika Forsikring AS'!G118+'Frende Livsforsikring'!G118+'Frende Skadeforsikring'!G118+'Gjensidige Forsikring'!G118+'Gjensidige Pensjon'!G118+'Handelsbanken Liv'!G118+'If Skadeforsikring NUF'!G118+KLP!G118+'KLP Bedriftspensjon AS'!G118+'KLP Skadeforsikring AS'!G118+'Landbruksforsikring AS'!G118+'NEMI Forsikring'!G118+'Nordea Liv '!G118+'Oslo Pensjonsforsikring'!G118+'SHB Liv'!G118+'Silver Pensjonsforsikring AS'!G118+'Sparebank 1'!G118+'Storebrand Livsforsikring'!G118+'Telenor Forsikring'!G118+'Tryg Forsikring'!G118</f>
        <v>0</v>
      </c>
      <c r="G118" s="164"/>
      <c r="H118" s="213">
        <f t="shared" si="47"/>
        <v>449087.79234000004</v>
      </c>
      <c r="I118" s="213">
        <f t="shared" si="48"/>
        <v>263703.24699999997</v>
      </c>
      <c r="J118" s="164">
        <f t="shared" si="49"/>
        <v>-41.3</v>
      </c>
    </row>
    <row r="119" spans="1:10" ht="15.75" customHeight="1" x14ac:dyDescent="0.2">
      <c r="A119" s="21" t="s">
        <v>10</v>
      </c>
      <c r="B119" s="213">
        <f>'ACE European Group'!B119+'Danica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AS'!B119+'Landbruksforsikring AS'!B119+'NEMI Forsikring'!B119+'Nordea Liv '!B119+'Oslo Pensjonsforsikring'!B119+'SHB Liv'!B119+'Silver Pensjonsforsikring AS'!B119+'Sparebank 1'!B119+'Storebrand Livsforsikring'!B119+'Telenor Forsikring'!B119+'Tryg Forsikring'!B119</f>
        <v>9361.4106900000006</v>
      </c>
      <c r="C119" s="213">
        <f>'ACE European Group'!C119+'Danica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AS'!C119+'Landbruksforsikring AS'!C119+'NEMI Forsikring'!C119+'Nordea Liv '!C119+'Oslo Pensjonsforsikring'!C119+'SHB Liv'!C119+'Silver Pensjonsforsikring AS'!C119+'Sparebank 1'!C119+'Storebrand Livsforsikring'!C119+'Telenor Forsikring'!C119+'Tryg Forsikring'!C119</f>
        <v>16815.83124</v>
      </c>
      <c r="D119" s="164">
        <f t="shared" si="46"/>
        <v>79.599999999999994</v>
      </c>
      <c r="E119" s="44">
        <f>'ACE European Group'!F119+'Danica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AS'!F119+'Landbruksforsikring AS'!F119+'NEMI Forsikring'!F119+'Nordea Liv '!F119+'Oslo Pensjonsforsikring'!F119+'SHB Liv'!F119+'Silver Pensjonsforsikring AS'!F119+'Sparebank 1'!F119+'Storebrand Livsforsikring'!F119+'Telenor Forsikring'!F119+'Tryg Forsikring'!F119</f>
        <v>1768037.7773600002</v>
      </c>
      <c r="F119" s="44">
        <f>'ACE European Group'!G119+'Danica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AS'!G119+'Landbruksforsikring AS'!G119+'NEMI Forsikring'!G119+'Nordea Liv '!G119+'Oslo Pensjonsforsikring'!G119+'SHB Liv'!G119+'Silver Pensjonsforsikring AS'!G119+'Sparebank 1'!G119+'Storebrand Livsforsikring'!G119+'Telenor Forsikring'!G119+'Tryg Forsikring'!G119</f>
        <v>4453830.9808799997</v>
      </c>
      <c r="G119" s="164">
        <f t="shared" si="50"/>
        <v>151.9</v>
      </c>
      <c r="H119" s="213">
        <f t="shared" si="47"/>
        <v>1777399.1880500002</v>
      </c>
      <c r="I119" s="213">
        <f t="shared" si="48"/>
        <v>4470646.8121199999</v>
      </c>
      <c r="J119" s="164">
        <f t="shared" si="49"/>
        <v>151.5</v>
      </c>
    </row>
    <row r="120" spans="1:10" ht="15.75" customHeight="1" x14ac:dyDescent="0.2">
      <c r="A120" s="21" t="s">
        <v>27</v>
      </c>
      <c r="B120" s="213">
        <f>'ACE European Group'!B120+'Danica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AS'!B120+'Landbruksforsikring AS'!B120+'NEMI Forsikring'!B120+'Nordea Liv '!B120+'Oslo Pensjonsforsikring'!B120+'SHB Liv'!B120+'Silver Pensjonsforsikring AS'!B120+'Sparebank 1'!B120+'Storebrand Livsforsikring'!B120+'Telenor Forsikring'!B120+'Tryg Forsikring'!B120</f>
        <v>2780.90542</v>
      </c>
      <c r="C120" s="213">
        <f>'ACE European Group'!C120+'Danica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AS'!C120+'Landbruksforsikring AS'!C120+'NEMI Forsikring'!C120+'Nordea Liv '!C120+'Oslo Pensjonsforsikring'!C120+'SHB Liv'!C120+'Silver Pensjonsforsikring AS'!C120+'Sparebank 1'!C120+'Storebrand Livsforsikring'!C120+'Telenor Forsikring'!C120+'Tryg Forsikring'!C120</f>
        <v>0</v>
      </c>
      <c r="D120" s="164">
        <f t="shared" si="46"/>
        <v>-100</v>
      </c>
      <c r="E120" s="44">
        <f>'ACE European Group'!F120+'Danica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AS'!F120+'Landbruksforsikring AS'!F120+'NEMI Forsikring'!F120+'Nordea Liv '!F120+'Oslo Pensjonsforsikring'!F120+'SHB Liv'!F120+'Silver Pensjonsforsikring AS'!F120+'Sparebank 1'!F120+'Storebrand Livsforsikring'!F120+'Telenor Forsikring'!F120+'Tryg Forsikring'!F120</f>
        <v>0</v>
      </c>
      <c r="F120" s="44">
        <f>'ACE European Group'!G120+'Danica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AS'!G120+'Landbruksforsikring AS'!G120+'NEMI Forsikring'!G120+'Nordea Liv '!G120+'Oslo Pensjonsforsikring'!G120+'SHB Liv'!G120+'Silver Pensjonsforsikring AS'!G120+'Sparebank 1'!G120+'Storebrand Livsforsikring'!G120+'Telenor Forsikring'!G120+'Tryg Forsikring'!G120</f>
        <v>0</v>
      </c>
      <c r="G120" s="164"/>
      <c r="H120" s="213">
        <f t="shared" si="47"/>
        <v>2780.90542</v>
      </c>
      <c r="I120" s="213">
        <f t="shared" si="48"/>
        <v>0</v>
      </c>
      <c r="J120" s="164">
        <f t="shared" si="49"/>
        <v>-100</v>
      </c>
    </row>
    <row r="121" spans="1:10" ht="15.75" customHeight="1" x14ac:dyDescent="0.2">
      <c r="A121" s="628" t="s">
        <v>14</v>
      </c>
      <c r="B121" s="185" t="str">
        <f>IF($A$1=4,'ACE European Group'!B121+'Danica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AS'!B121+'Landbruksforsikring AS'!B121+'NEMI Forsikring'!B121+'Nordea Liv '!B121+'Oslo Pensjonsforsikring'!B121+'SHB Liv'!B121+'Silver Pensjonsforsikring AS'!B121+'Sparebank 1'!B121+'Storebrand Livsforsikring'!B121+'Telenor Forsikring'!B121+'Tryg Forsikring'!B121,"")</f>
        <v/>
      </c>
      <c r="C121" s="185" t="str">
        <f>IF($A$1=4,'ACE European Group'!C121+'Danica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AS'!C121+'Landbruksforsikring AS'!C121+'NEMI Forsikring'!C121+'Nordea Liv '!C121+'Oslo Pensjonsforsikring'!C121+'SHB Liv'!C121+'Silver Pensjonsforsikring AS'!C121+'Sparebank 1'!C121+'Storebrand Livsforsikring'!C121+'Telenor Forsikring'!C121+'Tryg Forsikring'!C121,"")</f>
        <v/>
      </c>
      <c r="D121" s="173" t="str">
        <f>IF($A$1=4,IF(B121=0, "    ---- ", IF(ABS(ROUND(100/B121*C121-100,1))&lt;999,ROUND(100/B121*C121-100,1),IF(ROUND(100/B121*C121-100,1)&gt;999,999,-999))),"")</f>
        <v/>
      </c>
      <c r="E121" s="185" t="str">
        <f>IF($A$1=4,'ACE European Group'!F121+'Danica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AS'!F121+'Landbruksforsikring AS'!F121+'NEMI Forsikring'!F121+'Nordea Liv '!F121+'Oslo Pensjonsforsikring'!F121+'SHB Liv'!F121+'Silver Pensjonsforsikring AS'!F121+'Sparebank 1'!F121+'Storebrand Livsforsikring'!F121+'Telenor Forsikring'!F121+'Tryg Forsikring'!F121,"")</f>
        <v/>
      </c>
      <c r="F121" s="185" t="str">
        <f>IF($A$1=4,'ACE European Group'!G121+'Danica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AS'!G121+'Landbruksforsikring AS'!G121+'NEMI Forsikring'!G121+'Nordea Liv '!G121+'Oslo Pensjonsforsikring'!G121+'SHB Liv'!G121+'Silver Pensjonsforsikring AS'!G121+'Sparebank 1'!G121+'Storebrand Livsforsikring'!G121+'Telenor Forsikring'!G121+'Tryg Forsikring'!G121,"")</f>
        <v/>
      </c>
      <c r="G121" s="164" t="str">
        <f>IF($A$1=4,IF(E121=0, "    ---- ", IF(ABS(ROUND(100/E121*F121-100,1))&lt;999,ROUND(100/E121*F121-100,1),IF(ROUND(100/E121*F121-100,1)&gt;999,999,-999))),"")</f>
        <v/>
      </c>
      <c r="H121" s="664">
        <f t="shared" si="47"/>
        <v>0</v>
      </c>
      <c r="I121" s="664">
        <f t="shared" si="48"/>
        <v>0</v>
      </c>
      <c r="J121" s="164"/>
    </row>
    <row r="122" spans="1:10" ht="15.75" customHeight="1" x14ac:dyDescent="0.2">
      <c r="A122" s="21" t="s">
        <v>393</v>
      </c>
      <c r="B122" s="213">
        <f>'ACE European Group'!B122+'Danica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AS'!B122+'Landbruksforsikring AS'!B122+'NEMI Forsikring'!B122+'Nordea Liv '!B122+'Oslo Pensjonsforsikring'!B122+'SHB Liv'!B122+'Silver Pensjonsforsikring AS'!B122+'Sparebank 1'!B122+'Storebrand Livsforsikring'!B122+'Telenor Forsikring'!B122+'Tryg Forsikring'!B122</f>
        <v>21441.105000000003</v>
      </c>
      <c r="C122" s="213">
        <f>'ACE European Group'!C122+'Danica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AS'!C122+'Landbruksforsikring AS'!C122+'NEMI Forsikring'!C122+'Nordea Liv '!C122+'Oslo Pensjonsforsikring'!C122+'SHB Liv'!C122+'Silver Pensjonsforsikring AS'!C122+'Sparebank 1'!C122+'Storebrand Livsforsikring'!C122+'Telenor Forsikring'!C122+'Tryg Forsikring'!C122</f>
        <v>4150.5689999999995</v>
      </c>
      <c r="D122" s="164">
        <f t="shared" si="46"/>
        <v>-80.599999999999994</v>
      </c>
      <c r="E122" s="44">
        <f>'ACE European Group'!F122+'Danica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AS'!F122+'Landbruksforsikring AS'!F122+'NEMI Forsikring'!F122+'Nordea Liv '!F122+'Oslo Pensjonsforsikring'!F122+'SHB Liv'!F122+'Silver Pensjonsforsikring AS'!F122+'Sparebank 1'!F122+'Storebrand Livsforsikring'!F122+'Telenor Forsikring'!F122+'Tryg Forsikring'!F122</f>
        <v>12499.775</v>
      </c>
      <c r="F122" s="44">
        <f>'ACE European Group'!G122+'Danica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AS'!G122+'Landbruksforsikring AS'!G122+'NEMI Forsikring'!G122+'Nordea Liv '!G122+'Oslo Pensjonsforsikring'!G122+'SHB Liv'!G122+'Silver Pensjonsforsikring AS'!G122+'Sparebank 1'!G122+'Storebrand Livsforsikring'!G122+'Telenor Forsikring'!G122+'Tryg Forsikring'!G122</f>
        <v>5057.1930000000002</v>
      </c>
      <c r="G122" s="164">
        <f t="shared" si="50"/>
        <v>-59.5</v>
      </c>
      <c r="H122" s="213">
        <f t="shared" si="47"/>
        <v>33940.880000000005</v>
      </c>
      <c r="I122" s="213">
        <f t="shared" si="48"/>
        <v>9207.7619999999988</v>
      </c>
      <c r="J122" s="164">
        <f t="shared" si="49"/>
        <v>-72.900000000000006</v>
      </c>
    </row>
    <row r="123" spans="1:10" ht="15.75" customHeight="1" x14ac:dyDescent="0.2">
      <c r="A123" s="21" t="s">
        <v>389</v>
      </c>
      <c r="B123" s="213">
        <f>'ACE European Group'!B123+'Danica Pensjonsforsikring'!B123+'DNB Livsforsikring'!B123+'Eika Forsikring AS'!B123+'Frende Livsforsikring'!B123+'Frende Skadeforsikring'!B123+'Gjensidige Forsikring'!B123+'Gjensidige Pensjon'!B123+'Handelsbanken Liv'!B123+'If Skadeforsikring NUF'!B123+KLP!B123+'KLP Bedriftspensjon AS'!B123+'KLP Skadeforsikring AS'!B123+'Landbruksforsikring AS'!B123+'NEMI Forsikring'!B123+'Nordea Liv '!B123+'Oslo Pensjonsforsikring'!B123+'SHB Liv'!B123+'Silver Pensjonsforsikring AS'!B123+'Sparebank 1'!B123+'Storebrand Livsforsikring'!B123+'Telenor Forsikring'!B123+'Tryg Forsikring'!B123</f>
        <v>804.09944999999993</v>
      </c>
      <c r="C123" s="213">
        <f>'ACE European Group'!C123+'Danica Pensjonsforsikring'!C123+'DNB Livsforsikring'!C123+'Eika Forsikring AS'!C123+'Frende Livsforsikring'!C123+'Frende Skadeforsikring'!C123+'Gjensidige Forsikring'!C123+'Gjensidige Pensjon'!C123+'Handelsbanken Liv'!C123+'If Skadeforsikring NUF'!C123+KLP!C123+'KLP Bedriftspensjon AS'!C123+'KLP Skadeforsikring AS'!C123+'Landbruksforsikring AS'!C123+'NEMI Forsikring'!C123+'Nordea Liv '!C123+'Oslo Pensjonsforsikring'!C123+'SHB Liv'!C123+'Silver Pensjonsforsikring AS'!C123+'Sparebank 1'!C123+'Storebrand Livsforsikring'!C123+'Telenor Forsikring'!C123+'Tryg Forsikring'!C123</f>
        <v>321.17265000000003</v>
      </c>
      <c r="D123" s="164">
        <f t="shared" si="46"/>
        <v>-60.1</v>
      </c>
      <c r="E123" s="44">
        <f>'ACE European Group'!F123+'Danica Pensjonsforsikring'!F123+'DNB Livsforsikring'!F123+'Eika Forsikring AS'!F123+'Frende Livsforsikring'!F123+'Frende Skadeforsikring'!F123+'Gjensidige Forsikring'!F123+'Gjensidige Pensjon'!F123+'Handelsbanken Liv'!F123+'If Skadeforsikring NUF'!F123+KLP!F123+'KLP Bedriftspensjon AS'!F123+'KLP Skadeforsikring AS'!F123+'Landbruksforsikring AS'!F123+'NEMI Forsikring'!F123+'Nordea Liv '!F123+'Oslo Pensjonsforsikring'!F123+'SHB Liv'!F123+'Silver Pensjonsforsikring AS'!F123+'Sparebank 1'!F123+'Storebrand Livsforsikring'!F123+'Telenor Forsikring'!F123+'Tryg Forsikring'!F123</f>
        <v>199446.52570699999</v>
      </c>
      <c r="F123" s="44">
        <f>'ACE European Group'!G123+'Danica Pensjonsforsikring'!G123+'DNB Livsforsikring'!G123+'Eika Forsikring AS'!G123+'Frende Livsforsikring'!G123+'Frende Skadeforsikring'!G123+'Gjensidige Forsikring'!G123+'Gjensidige Pensjon'!G123+'Handelsbanken Liv'!G123+'If Skadeforsikring NUF'!G123+KLP!G123+'KLP Bedriftspensjon AS'!G123+'KLP Skadeforsikring AS'!G123+'Landbruksforsikring AS'!G123+'NEMI Forsikring'!G123+'Nordea Liv '!G123+'Oslo Pensjonsforsikring'!G123+'SHB Liv'!G123+'Silver Pensjonsforsikring AS'!G123+'Sparebank 1'!G123+'Storebrand Livsforsikring'!G123+'Telenor Forsikring'!G123+'Tryg Forsikring'!G123</f>
        <v>447300.46603999997</v>
      </c>
      <c r="G123" s="164">
        <f t="shared" si="50"/>
        <v>124.3</v>
      </c>
      <c r="H123" s="213">
        <f t="shared" si="47"/>
        <v>200250.625157</v>
      </c>
      <c r="I123" s="213">
        <f t="shared" si="48"/>
        <v>447621.63868999999</v>
      </c>
      <c r="J123" s="164">
        <f t="shared" si="49"/>
        <v>123.5</v>
      </c>
    </row>
    <row r="124" spans="1:10" ht="15.75" customHeight="1" x14ac:dyDescent="0.2">
      <c r="A124" s="10" t="s">
        <v>390</v>
      </c>
      <c r="B124" s="214">
        <f>'ACE European Group'!B124+'Danica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AS'!B124+'Landbruksforsikring AS'!B124+'NEMI Forsikring'!B124+'Nordea Liv '!B124+'Oslo Pensjonsforsikring'!B124+'SHB Liv'!B124+'Silver Pensjonsforsikring AS'!B124+'Sparebank 1'!B124+'Storebrand Livsforsikring'!B124+'Telenor Forsikring'!B124+'Tryg Forsikring'!B124</f>
        <v>0</v>
      </c>
      <c r="C124" s="215">
        <f>'ACE European Group'!C124+'Danica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AS'!C124+'Landbruksforsikring AS'!C124+'NEMI Forsikring'!C124+'Nordea Liv '!C124+'Oslo Pensjonsforsikring'!C124+'SHB Liv'!C124+'Silver Pensjonsforsikring AS'!C124+'Sparebank 1'!C124+'Storebrand Livsforsikring'!C124+'Telenor Forsikring'!C124+'Tryg Forsikring'!C124</f>
        <v>0</v>
      </c>
      <c r="D124" s="22"/>
      <c r="E124" s="45">
        <f>'ACE European Group'!F124+'Danica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AS'!F124+'Landbruksforsikring AS'!F124+'NEMI Forsikring'!F124+'Nordea Liv '!F124+'Oslo Pensjonsforsikring'!F124+'SHB Liv'!F124+'Silver Pensjonsforsikring AS'!F124+'Sparebank 1'!F124+'Storebrand Livsforsikring'!F124+'Telenor Forsikring'!F124+'Tryg Forsikring'!F124</f>
        <v>0</v>
      </c>
      <c r="F124" s="45">
        <f>'ACE European Group'!G124+'Danica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AS'!G124+'Landbruksforsikring AS'!G124+'NEMI Forsikring'!G124+'Nordea Liv '!G124+'Oslo Pensjonsforsikring'!G124+'SHB Liv'!G124+'Silver Pensjonsforsikring AS'!G124+'Sparebank 1'!G124+'Storebrand Livsforsikring'!G124+'Telenor Forsikring'!G124+'Tryg Forsikring'!G124</f>
        <v>0</v>
      </c>
      <c r="G124" s="165"/>
      <c r="H124" s="214">
        <f t="shared" si="47"/>
        <v>0</v>
      </c>
      <c r="I124" s="215">
        <f t="shared" si="48"/>
        <v>0</v>
      </c>
      <c r="J124" s="165"/>
    </row>
    <row r="125" spans="1:10" ht="15.75" customHeight="1" x14ac:dyDescent="0.2">
      <c r="A125" s="153"/>
    </row>
    <row r="126" spans="1:10" ht="15.75" customHeight="1" x14ac:dyDescent="0.2">
      <c r="A126" s="147"/>
    </row>
    <row r="127" spans="1:10" ht="15.75" customHeight="1" x14ac:dyDescent="0.25">
      <c r="A127" s="163" t="s">
        <v>28</v>
      </c>
    </row>
    <row r="128" spans="1:10" ht="15.75" customHeight="1" x14ac:dyDescent="0.25">
      <c r="A128" s="147"/>
      <c r="B128" s="682"/>
      <c r="C128" s="682"/>
      <c r="D128" s="682"/>
      <c r="E128" s="682"/>
      <c r="F128" s="682"/>
      <c r="G128" s="682"/>
      <c r="H128" s="682"/>
      <c r="I128" s="682"/>
      <c r="J128" s="682"/>
    </row>
    <row r="129" spans="1:10" s="3" customFormat="1" ht="20.100000000000001" customHeight="1" x14ac:dyDescent="0.2">
      <c r="A129" s="142"/>
      <c r="B129" s="679" t="s">
        <v>0</v>
      </c>
      <c r="C129" s="680"/>
      <c r="D129" s="681"/>
      <c r="E129" s="680" t="s">
        <v>1</v>
      </c>
      <c r="F129" s="680"/>
      <c r="G129" s="680"/>
      <c r="H129" s="679" t="s">
        <v>2</v>
      </c>
      <c r="I129" s="680"/>
      <c r="J129" s="681"/>
    </row>
    <row r="130" spans="1:10" s="3" customFormat="1" ht="15.75" customHeight="1" x14ac:dyDescent="0.2">
      <c r="A130" s="139"/>
      <c r="B130" s="225" t="s">
        <v>365</v>
      </c>
      <c r="C130" s="225" t="s">
        <v>366</v>
      </c>
      <c r="D130" s="19" t="s">
        <v>3</v>
      </c>
      <c r="E130" s="225" t="s">
        <v>365</v>
      </c>
      <c r="F130" s="225" t="s">
        <v>366</v>
      </c>
      <c r="G130" s="19" t="s">
        <v>3</v>
      </c>
      <c r="H130" s="225" t="s">
        <v>365</v>
      </c>
      <c r="I130" s="225" t="s">
        <v>366</v>
      </c>
      <c r="J130" s="19" t="s">
        <v>3</v>
      </c>
    </row>
    <row r="131" spans="1:10" s="3" customFormat="1" ht="15.75" customHeight="1" x14ac:dyDescent="0.2">
      <c r="A131" s="649"/>
      <c r="B131" s="15"/>
      <c r="C131" s="15"/>
      <c r="D131" s="17" t="s">
        <v>4</v>
      </c>
      <c r="E131" s="16"/>
      <c r="F131" s="16"/>
      <c r="G131" s="15" t="s">
        <v>4</v>
      </c>
      <c r="H131" s="16"/>
      <c r="I131" s="16"/>
      <c r="J131" s="15" t="s">
        <v>4</v>
      </c>
    </row>
    <row r="132" spans="1:10" s="3" customFormat="1" ht="15.75" customHeight="1" x14ac:dyDescent="0.2">
      <c r="A132" s="14" t="s">
        <v>394</v>
      </c>
      <c r="B132" s="212">
        <f>'ACE European Group'!B132+'Danica Pensjonsforsikring'!B132+'DNB Livsforsikring'!B132+'Eika Forsikring AS'!B132+'Frende Livsforsikring'!B132+'Frende Skadeforsikring'!B132+'Gjensidige Forsikring'!B132+'Gjensidige Pensjon'!B132+'Handelsbanken Liv'!B132+'If Skadeforsikring NUF'!B132+KLP!B132+'KLP Bedriftspensjon AS'!B132+'KLP Skadeforsikring AS'!B132+'Landbruksforsikring AS'!B132+'NEMI Forsikring'!B132+'Nordea Liv '!B132+'Oslo Pensjonsforsikring'!B132+'SHB Liv'!B132+'Silver Pensjonsforsikring AS'!B132+'Sparebank 1'!B132+'Storebrand Livsforsikring'!B132+'Telenor Forsikring'!B132+'Tryg Forsikring'!B132</f>
        <v>6392724.7139999997</v>
      </c>
      <c r="C132" s="212">
        <f>'ACE European Group'!C132+'Danica Pensjonsforsikring'!C132+'DNB Livsforsikring'!C132+'Eika Forsikring AS'!C132+'Frende Livsforsikring'!C132+'Frende Skadeforsikring'!C132+'Gjensidige Forsikring'!C132+'Gjensidige Pensjon'!C132+'Handelsbanken Liv'!C132+'If Skadeforsikring NUF'!C132+KLP!C132+'KLP Bedriftspensjon AS'!C132+'KLP Skadeforsikring AS'!C132+'Landbruksforsikring AS'!C132+'NEMI Forsikring'!C132+'Nordea Liv '!C132+'Oslo Pensjonsforsikring'!C132+'SHB Liv'!C132+'Silver Pensjonsforsikring AS'!C132+'Sparebank 1'!C132+'Storebrand Livsforsikring'!C132+'Telenor Forsikring'!C132+'Tryg Forsikring'!C132</f>
        <v>7136900.6703000003</v>
      </c>
      <c r="D132" s="158">
        <f t="shared" ref="D132:D135" si="51">IF(B132=0, "    ---- ", IF(ABS(ROUND(100/B132*C132-100,1))&lt;999,ROUND(100/B132*C132-100,1),IF(ROUND(100/B132*C132-100,1)&gt;999,999,-999)))</f>
        <v>11.6</v>
      </c>
      <c r="E132" s="212">
        <f>'ACE European Group'!F132+'Danica Pensjonsforsikring'!F132+'DNB Livsforsikring'!F132+'Eika Forsikring AS'!F132+'Frende Livsforsikring'!F132+'Frende Skadeforsikring'!F132+'Gjensidige Forsikring'!F132+'Gjensidige Pensjon'!F132+'Handelsbanken Liv'!F132+'If Skadeforsikring NUF'!F132+KLP!F132+'KLP Bedriftspensjon AS'!F132+'KLP Skadeforsikring AS'!F132+'Landbruksforsikring AS'!F132+'NEMI Forsikring'!F132+'Nordea Liv '!F132+'Oslo Pensjonsforsikring'!F132+'SHB Liv'!F132+'Silver Pensjonsforsikring AS'!F132+'Sparebank 1'!F132+'Storebrand Livsforsikring'!F132+'Telenor Forsikring'!F132+'Tryg Forsikring'!F132</f>
        <v>19254.72</v>
      </c>
      <c r="F132" s="212">
        <f>'ACE European Group'!G132+'Danica Pensjonsforsikring'!G132+'DNB Livsforsikring'!G132+'Eika Forsikring AS'!G132+'Frende Livsforsikring'!G132+'Frende Skadeforsikring'!G132+'Gjensidige Forsikring'!G132+'Gjensidige Pensjon'!G132+'Handelsbanken Liv'!G132+'If Skadeforsikring NUF'!G132+KLP!G132+'KLP Bedriftspensjon AS'!G132+'KLP Skadeforsikring AS'!G132+'Landbruksforsikring AS'!G132+'NEMI Forsikring'!G132+'Nordea Liv '!G132+'Oslo Pensjonsforsikring'!G132+'SHB Liv'!G132+'Silver Pensjonsforsikring AS'!G132+'Sparebank 1'!G132+'Storebrand Livsforsikring'!G132+'Telenor Forsikring'!G132+'Tryg Forsikring'!G132</f>
        <v>17027.863000000001</v>
      </c>
      <c r="G132" s="158">
        <f t="shared" ref="G132:G134" si="52">IF(E132=0, "    ---- ", IF(ABS(ROUND(100/E132*F132-100,1))&lt;999,ROUND(100/E132*F132-100,1),IF(ROUND(100/E132*F132-100,1)&gt;999,999,-999)))</f>
        <v>-11.6</v>
      </c>
      <c r="H132" s="212">
        <f t="shared" ref="H132:I135" si="53">SUM(B132,E132)</f>
        <v>6411979.4339999994</v>
      </c>
      <c r="I132" s="212">
        <f t="shared" si="53"/>
        <v>7153928.5333000002</v>
      </c>
      <c r="J132" s="158">
        <f t="shared" ref="J132:J135" si="54">IF(H132=0, "    ---- ", IF(ABS(ROUND(100/H132*I132-100,1))&lt;999,ROUND(100/H132*I132-100,1),IF(ROUND(100/H132*I132-100,1)&gt;999,999,-999)))</f>
        <v>11.6</v>
      </c>
    </row>
    <row r="133" spans="1:10" s="3" customFormat="1" ht="15.75" customHeight="1" x14ac:dyDescent="0.2">
      <c r="A133" s="13" t="s">
        <v>397</v>
      </c>
      <c r="B133" s="212">
        <f>'ACE European Group'!B133+'Danica Pensjonsforsikring'!B133+'DNB Livsforsikring'!B133+'Eika Forsikring AS'!B133+'Frende Livsforsikring'!B133+'Frende Skadeforsikring'!B133+'Gjensidige Forsikring'!B133+'Gjensidige Pensjon'!B133+'Handelsbanken Liv'!B133+'If Skadeforsikring NUF'!B133+KLP!B133+'KLP Bedriftspensjon AS'!B133+'KLP Skadeforsikring AS'!B133+'Landbruksforsikring AS'!B133+'NEMI Forsikring'!B133+'Nordea Liv '!B133+'Oslo Pensjonsforsikring'!B133+'SHB Liv'!B133+'Silver Pensjonsforsikring AS'!B133+'Sparebank 1'!B133+'Storebrand Livsforsikring'!B133+'Telenor Forsikring'!B133+'Tryg Forsikring'!B133</f>
        <v>461310605.91600001</v>
      </c>
      <c r="C133" s="212">
        <f>'ACE European Group'!C133+'Danica Pensjonsforsikring'!C133+'DNB Livsforsikring'!C133+'Eika Forsikring AS'!C133+'Frende Livsforsikring'!C133+'Frende Skadeforsikring'!C133+'Gjensidige Forsikring'!C133+'Gjensidige Pensjon'!C133+'Handelsbanken Liv'!C133+'If Skadeforsikring NUF'!C133+KLP!C133+'KLP Bedriftspensjon AS'!C133+'KLP Skadeforsikring AS'!C133+'Landbruksforsikring AS'!C133+'NEMI Forsikring'!C133+'Nordea Liv '!C133+'Oslo Pensjonsforsikring'!C133+'SHB Liv'!C133+'Silver Pensjonsforsikring AS'!C133+'Sparebank 1'!C133+'Storebrand Livsforsikring'!C133+'Telenor Forsikring'!C133+'Tryg Forsikring'!C133</f>
        <v>494244392.93642002</v>
      </c>
      <c r="D133" s="158">
        <f t="shared" si="51"/>
        <v>7.1</v>
      </c>
      <c r="E133" s="212">
        <f>'ACE European Group'!F133+'Danica Pensjonsforsikring'!F133+'DNB Livsforsikring'!F133+'Eika Forsikring AS'!F133+'Frende Livsforsikring'!F133+'Frende Skadeforsikring'!F133+'Gjensidige Forsikring'!F133+'Gjensidige Pensjon'!F133+'Handelsbanken Liv'!F133+'If Skadeforsikring NUF'!F133+KLP!F133+'KLP Bedriftspensjon AS'!F133+'KLP Skadeforsikring AS'!F133+'Landbruksforsikring AS'!F133+'NEMI Forsikring'!F133+'Nordea Liv '!F133+'Oslo Pensjonsforsikring'!F133+'SHB Liv'!F133+'Silver Pensjonsforsikring AS'!F133+'Sparebank 1'!F133+'Storebrand Livsforsikring'!F133+'Telenor Forsikring'!F133+'Tryg Forsikring'!F133</f>
        <v>2046847.926</v>
      </c>
      <c r="F133" s="212">
        <f>'ACE European Group'!G133+'Danica Pensjonsforsikring'!G133+'DNB Livsforsikring'!G133+'Eika Forsikring AS'!G133+'Frende Livsforsikring'!G133+'Frende Skadeforsikring'!G133+'Gjensidige Forsikring'!G133+'Gjensidige Pensjon'!G133+'Handelsbanken Liv'!G133+'If Skadeforsikring NUF'!G133+KLP!G133+'KLP Bedriftspensjon AS'!G133+'KLP Skadeforsikring AS'!G133+'Landbruksforsikring AS'!G133+'NEMI Forsikring'!G133+'Nordea Liv '!G133+'Oslo Pensjonsforsikring'!G133+'SHB Liv'!G133+'Silver Pensjonsforsikring AS'!G133+'Sparebank 1'!G133+'Storebrand Livsforsikring'!G133+'Telenor Forsikring'!G133+'Tryg Forsikring'!G133</f>
        <v>2241526.4711500001</v>
      </c>
      <c r="G133" s="158">
        <f t="shared" si="52"/>
        <v>9.5</v>
      </c>
      <c r="H133" s="212">
        <f t="shared" si="53"/>
        <v>463357453.84200001</v>
      </c>
      <c r="I133" s="212">
        <f t="shared" si="53"/>
        <v>496485919.40757</v>
      </c>
      <c r="J133" s="158">
        <f t="shared" si="54"/>
        <v>7.1</v>
      </c>
    </row>
    <row r="134" spans="1:10" s="3" customFormat="1" ht="15.75" customHeight="1" x14ac:dyDescent="0.2">
      <c r="A134" s="13" t="s">
        <v>395</v>
      </c>
      <c r="B134" s="212">
        <f>'ACE European Group'!B134+'Danica Pensjonsforsikring'!B134+'DNB Livsforsikring'!B134+'Eika Forsikring AS'!B134+'Frende Livsforsikring'!B134+'Frende Skadeforsikring'!B134+'Gjensidige Forsikring'!B134+'Gjensidige Pensjon'!B134+'Handelsbanken Liv'!B134+'If Skadeforsikring NUF'!B134+KLP!B134+'KLP Bedriftspensjon AS'!B134+'KLP Skadeforsikring AS'!B134+'Landbruksforsikring AS'!B134+'NEMI Forsikring'!B134+'Nordea Liv '!B134+'Oslo Pensjonsforsikring'!B134+'SHB Liv'!B134+'Silver Pensjonsforsikring AS'!B134+'Sparebank 1'!B134+'Storebrand Livsforsikring'!B134+'Telenor Forsikring'!B134+'Tryg Forsikring'!B134</f>
        <v>1837680.078</v>
      </c>
      <c r="C134" s="212">
        <f>'ACE European Group'!C134+'Danica Pensjonsforsikring'!C134+'DNB Livsforsikring'!C134+'Eika Forsikring AS'!C134+'Frende Livsforsikring'!C134+'Frende Skadeforsikring'!C134+'Gjensidige Forsikring'!C134+'Gjensidige Pensjon'!C134+'Handelsbanken Liv'!C134+'If Skadeforsikring NUF'!C134+KLP!C134+'KLP Bedriftspensjon AS'!C134+'KLP Skadeforsikring AS'!C134+'Landbruksforsikring AS'!C134+'NEMI Forsikring'!C134+'Nordea Liv '!C134+'Oslo Pensjonsforsikring'!C134+'SHB Liv'!C134+'Silver Pensjonsforsikring AS'!C134+'Sparebank 1'!C134+'Storebrand Livsforsikring'!C134+'Telenor Forsikring'!C134+'Tryg Forsikring'!C134</f>
        <v>151652.45499999999</v>
      </c>
      <c r="D134" s="158">
        <f t="shared" si="51"/>
        <v>-91.7</v>
      </c>
      <c r="E134" s="212">
        <f>'ACE European Group'!F134+'Danica Pensjonsforsikring'!F134+'DNB Livsforsikring'!F134+'Eika Forsikring AS'!F134+'Frende Livsforsikring'!F134+'Frende Skadeforsikring'!F134+'Gjensidige Forsikring'!F134+'Gjensidige Pensjon'!F134+'Handelsbanken Liv'!F134+'If Skadeforsikring NUF'!F134+KLP!F134+'KLP Bedriftspensjon AS'!F134+'KLP Skadeforsikring AS'!F134+'Landbruksforsikring AS'!F134+'NEMI Forsikring'!F134+'Nordea Liv '!F134+'Oslo Pensjonsforsikring'!F134+'SHB Liv'!F134+'Silver Pensjonsforsikring AS'!F134+'Sparebank 1'!F134+'Storebrand Livsforsikring'!F134+'Telenor Forsikring'!F134+'Tryg Forsikring'!F134</f>
        <v>0</v>
      </c>
      <c r="F134" s="212">
        <f>'ACE European Group'!G134+'Danica Pensjonsforsikring'!G134+'DNB Livsforsikring'!G134+'Eika Forsikring AS'!G134+'Frende Livsforsikring'!G134+'Frende Skadeforsikring'!G134+'Gjensidige Forsikring'!G134+'Gjensidige Pensjon'!G134+'Handelsbanken Liv'!G134+'If Skadeforsikring NUF'!G134+KLP!G134+'KLP Bedriftspensjon AS'!G134+'KLP Skadeforsikring AS'!G134+'Landbruksforsikring AS'!G134+'NEMI Forsikring'!G134+'Nordea Liv '!G134+'Oslo Pensjonsforsikring'!G134+'SHB Liv'!G134+'Silver Pensjonsforsikring AS'!G134+'Sparebank 1'!G134+'Storebrand Livsforsikring'!G134+'Telenor Forsikring'!G134+'Tryg Forsikring'!G134</f>
        <v>24988.125</v>
      </c>
      <c r="G134" s="158" t="str">
        <f t="shared" si="52"/>
        <v xml:space="preserve">    ---- </v>
      </c>
      <c r="H134" s="212">
        <f t="shared" si="53"/>
        <v>1837680.078</v>
      </c>
      <c r="I134" s="212">
        <f t="shared" si="53"/>
        <v>176640.58</v>
      </c>
      <c r="J134" s="158">
        <f t="shared" si="54"/>
        <v>-90.4</v>
      </c>
    </row>
    <row r="135" spans="1:10" s="3" customFormat="1" ht="15.75" customHeight="1" x14ac:dyDescent="0.2">
      <c r="A135" s="41" t="s">
        <v>396</v>
      </c>
      <c r="B135" s="253">
        <f>'ACE European Group'!B135+'Danica Pensjonsforsikring'!B135+'DNB Livsforsikring'!B135+'Eika Forsikring AS'!B135+'Frende Livsforsikring'!B135+'Frende Skadeforsikring'!B135+'Gjensidige Forsikring'!B135+'Gjensidige Pensjon'!B135+'Handelsbanken Liv'!B135+'If Skadeforsikring NUF'!B135+KLP!B135+'KLP Bedriftspensjon AS'!B135+'KLP Skadeforsikring AS'!B135+'Landbruksforsikring AS'!B135+'NEMI Forsikring'!B135+'Nordea Liv '!B135+'Oslo Pensjonsforsikring'!B135+'SHB Liv'!B135+'Silver Pensjonsforsikring AS'!B135+'Sparebank 1'!B135+'Storebrand Livsforsikring'!B135+'Telenor Forsikring'!B135+'Tryg Forsikring'!B135</f>
        <v>1956443.8599999999</v>
      </c>
      <c r="C135" s="253">
        <f>'ACE European Group'!C135+'Danica Pensjonsforsikring'!C135+'DNB Livsforsikring'!C135+'Eika Forsikring AS'!C135+'Frende Livsforsikring'!C135+'Frende Skadeforsikring'!C135+'Gjensidige Forsikring'!C135+'Gjensidige Pensjon'!C135+'Handelsbanken Liv'!C135+'If Skadeforsikring NUF'!C135+KLP!C135+'KLP Bedriftspensjon AS'!C135+'KLP Skadeforsikring AS'!C135+'Landbruksforsikring AS'!C135+'NEMI Forsikring'!C135+'Nordea Liv '!C135+'Oslo Pensjonsforsikring'!C135+'SHB Liv'!C135+'Silver Pensjonsforsikring AS'!C135+'Sparebank 1'!C135+'Storebrand Livsforsikring'!C135+'Telenor Forsikring'!C135+'Tryg Forsikring'!C135</f>
        <v>321263.54099999997</v>
      </c>
      <c r="D135" s="168">
        <f t="shared" si="51"/>
        <v>-83.6</v>
      </c>
      <c r="E135" s="253">
        <f>'ACE European Group'!F135+'Danica Pensjonsforsikring'!F135+'DNB Livsforsikring'!F135+'Eika Forsikring AS'!F135+'Frende Livsforsikring'!F135+'Frende Skadeforsikring'!F135+'Gjensidige Forsikring'!F135+'Gjensidige Pensjon'!F135+'Handelsbanken Liv'!F135+'If Skadeforsikring NUF'!F135+KLP!F135+'KLP Bedriftspensjon AS'!F135+'KLP Skadeforsikring AS'!F135+'Landbruksforsikring AS'!F135+'NEMI Forsikring'!F135+'Nordea Liv '!F135+'Oslo Pensjonsforsikring'!F135+'SHB Liv'!F135+'Silver Pensjonsforsikring AS'!F135+'Sparebank 1'!F135+'Storebrand Livsforsikring'!F135+'Telenor Forsikring'!F135+'Tryg Forsikring'!F135</f>
        <v>0</v>
      </c>
      <c r="F135" s="253">
        <f>'ACE European Group'!G135+'Danica Pensjonsforsikring'!G135+'DNB Livsforsikring'!G135+'Eika Forsikring AS'!G135+'Frende Livsforsikring'!G135+'Frende Skadeforsikring'!G135+'Gjensidige Forsikring'!G135+'Gjensidige Pensjon'!G135+'Handelsbanken Liv'!G135+'If Skadeforsikring NUF'!G135+KLP!G135+'KLP Bedriftspensjon AS'!G135+'KLP Skadeforsikring AS'!G135+'Landbruksforsikring AS'!G135+'NEMI Forsikring'!G135+'Nordea Liv '!G135+'Oslo Pensjonsforsikring'!G135+'SHB Liv'!G135+'Silver Pensjonsforsikring AS'!G135+'Sparebank 1'!G135+'Storebrand Livsforsikring'!G135+'Telenor Forsikring'!G135+'Tryg Forsikring'!G135</f>
        <v>0</v>
      </c>
      <c r="G135" s="168"/>
      <c r="H135" s="253">
        <f t="shared" si="53"/>
        <v>1956443.8599999999</v>
      </c>
      <c r="I135" s="253">
        <f t="shared" si="53"/>
        <v>321263.54099999997</v>
      </c>
      <c r="J135" s="168">
        <f t="shared" si="54"/>
        <v>-83.6</v>
      </c>
    </row>
    <row r="136" spans="1:10" s="3" customFormat="1" ht="15.75" customHeight="1" x14ac:dyDescent="0.2">
      <c r="A136" s="8"/>
      <c r="E136" s="7"/>
      <c r="F136" s="7"/>
      <c r="G136" s="6"/>
      <c r="H136" s="7"/>
      <c r="I136" s="7"/>
      <c r="J136" s="6"/>
    </row>
    <row r="137" spans="1:10" ht="15.75" customHeight="1" x14ac:dyDescent="0.2"/>
    <row r="138" spans="1:10" ht="15.75" customHeight="1" x14ac:dyDescent="0.2"/>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sheetData>
  <mergeCells count="27">
    <mergeCell ref="B18:D18"/>
    <mergeCell ref="E18:G18"/>
    <mergeCell ref="H18:J18"/>
    <mergeCell ref="B2:D2"/>
    <mergeCell ref="E2:G2"/>
    <mergeCell ref="H2:J2"/>
    <mergeCell ref="B4:D4"/>
    <mergeCell ref="E4:G4"/>
    <mergeCell ref="H4:J4"/>
    <mergeCell ref="B61:D61"/>
    <mergeCell ref="E61:G61"/>
    <mergeCell ref="H61:J61"/>
    <mergeCell ref="B19:D19"/>
    <mergeCell ref="E19:G19"/>
    <mergeCell ref="H19:J19"/>
    <mergeCell ref="B60:D60"/>
    <mergeCell ref="E60:G60"/>
    <mergeCell ref="H60:J60"/>
    <mergeCell ref="B40:D40"/>
    <mergeCell ref="E40:G40"/>
    <mergeCell ref="H40:J40"/>
    <mergeCell ref="B129:D129"/>
    <mergeCell ref="E129:G129"/>
    <mergeCell ref="H129:J129"/>
    <mergeCell ref="B128:D128"/>
    <mergeCell ref="E128:G128"/>
    <mergeCell ref="H128:J128"/>
  </mergeCells>
  <conditionalFormatting sqref="B23:C26 E23:F26">
    <cfRule type="expression" dxfId="1909" priority="85">
      <formula>kvartal&lt;4</formula>
    </cfRule>
  </conditionalFormatting>
  <conditionalFormatting sqref="H23:I26">
    <cfRule type="expression" dxfId="1908" priority="84">
      <formula>kvartal&lt;4</formula>
    </cfRule>
  </conditionalFormatting>
  <conditionalFormatting sqref="H29:I31">
    <cfRule type="expression" dxfId="1907" priority="82">
      <formula>kvartal&lt;4</formula>
    </cfRule>
  </conditionalFormatting>
  <conditionalFormatting sqref="H67:I72">
    <cfRule type="expression" dxfId="1906" priority="79">
      <formula>kvartal&lt;4</formula>
    </cfRule>
  </conditionalFormatting>
  <conditionalFormatting sqref="H113:I113">
    <cfRule type="expression" dxfId="1905" priority="70">
      <formula>kvartal&lt;4</formula>
    </cfRule>
  </conditionalFormatting>
  <conditionalFormatting sqref="H121:I121">
    <cfRule type="expression" dxfId="1904" priority="69">
      <formula>kvartal&lt;4</formula>
    </cfRule>
  </conditionalFormatting>
  <conditionalFormatting sqref="E29:F31">
    <cfRule type="expression" dxfId="1903" priority="52">
      <formula>kvartal&lt;4</formula>
    </cfRule>
  </conditionalFormatting>
  <conditionalFormatting sqref="B29:C31">
    <cfRule type="expression" dxfId="1902" priority="50">
      <formula>kvartal&lt;4</formula>
    </cfRule>
  </conditionalFormatting>
  <conditionalFormatting sqref="B48:C50">
    <cfRule type="expression" dxfId="1901" priority="49">
      <formula>kvartal&lt;4</formula>
    </cfRule>
  </conditionalFormatting>
  <conditionalFormatting sqref="B67:C67">
    <cfRule type="expression" dxfId="1900" priority="47">
      <formula>kvartal&lt;4</formula>
    </cfRule>
  </conditionalFormatting>
  <conditionalFormatting sqref="B70:C70">
    <cfRule type="expression" dxfId="1899" priority="46">
      <formula>kvartal&lt;4</formula>
    </cfRule>
  </conditionalFormatting>
  <conditionalFormatting sqref="B113:C113">
    <cfRule type="expression" dxfId="1898" priority="35">
      <formula>kvartal&lt;4</formula>
    </cfRule>
  </conditionalFormatting>
  <conditionalFormatting sqref="B121:C121">
    <cfRule type="expression" dxfId="1897" priority="34">
      <formula>kvartal&lt;4</formula>
    </cfRule>
  </conditionalFormatting>
  <conditionalFormatting sqref="E67:F72">
    <cfRule type="expression" dxfId="1896" priority="33">
      <formula>kvartal&lt;4</formula>
    </cfRule>
  </conditionalFormatting>
  <conditionalFormatting sqref="E113:F113">
    <cfRule type="expression" dxfId="1895" priority="27">
      <formula>kvartal&lt;4</formula>
    </cfRule>
  </conditionalFormatting>
  <conditionalFormatting sqref="E121:F121">
    <cfRule type="expression" dxfId="1894" priority="26">
      <formula>kvartal&lt;4</formula>
    </cfRule>
  </conditionalFormatting>
  <conditionalFormatting sqref="A23:A25">
    <cfRule type="expression" dxfId="1893" priority="25">
      <formula>kvartal &lt; 4</formula>
    </cfRule>
  </conditionalFormatting>
  <conditionalFormatting sqref="A29:A31">
    <cfRule type="expression" dxfId="1892" priority="24">
      <formula>kvartal &lt; 4</formula>
    </cfRule>
  </conditionalFormatting>
  <conditionalFormatting sqref="A48:A50">
    <cfRule type="expression" dxfId="1891" priority="23">
      <formula>kvartal &lt; 4</formula>
    </cfRule>
  </conditionalFormatting>
  <conditionalFormatting sqref="A67:A72">
    <cfRule type="expression" dxfId="1890" priority="22">
      <formula>kvartal &lt; 4</formula>
    </cfRule>
  </conditionalFormatting>
  <conditionalFormatting sqref="A113">
    <cfRule type="expression" dxfId="1889" priority="21">
      <formula>kvartal &lt; 4</formula>
    </cfRule>
  </conditionalFormatting>
  <conditionalFormatting sqref="A121">
    <cfRule type="expression" dxfId="1888" priority="20">
      <formula>kvartal &lt; 4</formula>
    </cfRule>
  </conditionalFormatting>
  <conditionalFormatting sqref="A26">
    <cfRule type="expression" dxfId="1887" priority="19">
      <formula>kvartal &lt; 4</formula>
    </cfRule>
  </conditionalFormatting>
  <conditionalFormatting sqref="A78:A83">
    <cfRule type="expression" dxfId="1886" priority="11">
      <formula>kvartal &lt; 4</formula>
    </cfRule>
  </conditionalFormatting>
  <conditionalFormatting sqref="A99:A104">
    <cfRule type="expression" dxfId="1885" priority="1">
      <formula>kvartal &lt; 4</formula>
    </cfRule>
  </conditionalFormatting>
  <conditionalFormatting sqref="H78:I83">
    <cfRule type="expression" dxfId="1884" priority="15">
      <formula>kvartal&lt;4</formula>
    </cfRule>
  </conditionalFormatting>
  <conditionalFormatting sqref="B78:C78">
    <cfRule type="expression" dxfId="1883" priority="14">
      <formula>kvartal&lt;4</formula>
    </cfRule>
  </conditionalFormatting>
  <conditionalFormatting sqref="B81:C81">
    <cfRule type="expression" dxfId="1882" priority="13">
      <formula>kvartal&lt;4</formula>
    </cfRule>
  </conditionalFormatting>
  <conditionalFormatting sqref="E78:F83">
    <cfRule type="expression" dxfId="1881" priority="12">
      <formula>kvartal&lt;4</formula>
    </cfRule>
  </conditionalFormatting>
  <conditionalFormatting sqref="H88:I93">
    <cfRule type="expression" dxfId="1880" priority="10">
      <formula>kvartal&lt;4</formula>
    </cfRule>
  </conditionalFormatting>
  <conditionalFormatting sqref="B88:C88">
    <cfRule type="expression" dxfId="1879" priority="9">
      <formula>kvartal&lt;4</formula>
    </cfRule>
  </conditionalFormatting>
  <conditionalFormatting sqref="B91:C91">
    <cfRule type="expression" dxfId="1878" priority="8">
      <formula>kvartal&lt;4</formula>
    </cfRule>
  </conditionalFormatting>
  <conditionalFormatting sqref="E88:F93">
    <cfRule type="expression" dxfId="1877" priority="7">
      <formula>kvartal&lt;4</formula>
    </cfRule>
  </conditionalFormatting>
  <conditionalFormatting sqref="A88:A93">
    <cfRule type="expression" dxfId="1876" priority="6">
      <formula>kvartal &lt; 4</formula>
    </cfRule>
  </conditionalFormatting>
  <conditionalFormatting sqref="H99:I104">
    <cfRule type="expression" dxfId="1875" priority="5">
      <formula>kvartal&lt;4</formula>
    </cfRule>
  </conditionalFormatting>
  <conditionalFormatting sqref="B99:C99">
    <cfRule type="expression" dxfId="1874" priority="4">
      <formula>kvartal&lt;4</formula>
    </cfRule>
  </conditionalFormatting>
  <conditionalFormatting sqref="B102:C102">
    <cfRule type="expression" dxfId="1873" priority="3">
      <formula>kvartal&lt;4</formula>
    </cfRule>
  </conditionalFormatting>
  <conditionalFormatting sqref="E99:F104">
    <cfRule type="expression" dxfId="1872" priority="2">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O142"/>
  <sheetViews>
    <sheetView showGridLines="0" zoomScale="85" zoomScaleNormal="85" workbookViewId="0">
      <pane xSplit="1" topLeftCell="B1" activePane="topRight" state="frozen"/>
      <selection activeCell="K85" sqref="K85"/>
      <selection pane="topRight"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135</v>
      </c>
      <c r="D1" s="26"/>
      <c r="E1" s="26"/>
      <c r="F1" s="26"/>
      <c r="G1" s="26"/>
      <c r="H1" s="26"/>
      <c r="I1" s="26"/>
      <c r="J1" s="26"/>
      <c r="K1" s="26"/>
      <c r="L1" s="26"/>
      <c r="M1" s="26"/>
      <c r="O1" s="645"/>
    </row>
    <row r="2" spans="1:15" ht="15.75" x14ac:dyDescent="0.25">
      <c r="A2" s="163" t="s">
        <v>29</v>
      </c>
      <c r="B2" s="342"/>
      <c r="C2" s="342"/>
      <c r="D2" s="342"/>
      <c r="E2" s="342"/>
      <c r="F2" s="342"/>
      <c r="G2" s="342"/>
      <c r="H2" s="342"/>
      <c r="I2" s="342"/>
      <c r="J2" s="342"/>
      <c r="K2" s="342"/>
      <c r="L2" s="342"/>
      <c r="M2" s="342"/>
    </row>
    <row r="3" spans="1:15" ht="15.75" x14ac:dyDescent="0.25">
      <c r="A3" s="161"/>
      <c r="B3" s="342"/>
      <c r="C3" s="342"/>
      <c r="D3" s="342"/>
      <c r="E3" s="342"/>
      <c r="F3" s="342"/>
      <c r="G3" s="342"/>
      <c r="H3" s="342"/>
      <c r="I3" s="342"/>
      <c r="J3" s="342"/>
      <c r="K3" s="342"/>
      <c r="L3" s="342"/>
      <c r="M3" s="342"/>
    </row>
    <row r="4" spans="1:15" x14ac:dyDescent="0.2">
      <c r="A4" s="142"/>
      <c r="B4" s="338" t="s">
        <v>0</v>
      </c>
      <c r="C4" s="339"/>
      <c r="D4" s="339"/>
      <c r="E4" s="339"/>
      <c r="F4" s="338" t="s">
        <v>1</v>
      </c>
      <c r="G4" s="339"/>
      <c r="H4" s="339"/>
      <c r="I4" s="340"/>
      <c r="J4" s="338" t="s">
        <v>2</v>
      </c>
      <c r="K4" s="339"/>
      <c r="L4" s="339"/>
      <c r="M4" s="340"/>
    </row>
    <row r="5" spans="1:15" x14ac:dyDescent="0.2">
      <c r="A5" s="156"/>
      <c r="B5" s="150" t="s">
        <v>365</v>
      </c>
      <c r="C5" s="150" t="s">
        <v>366</v>
      </c>
      <c r="D5" s="219" t="s">
        <v>3</v>
      </c>
      <c r="E5" s="279" t="s">
        <v>30</v>
      </c>
      <c r="F5" s="150" t="s">
        <v>365</v>
      </c>
      <c r="G5" s="150" t="s">
        <v>366</v>
      </c>
      <c r="H5" s="219" t="s">
        <v>3</v>
      </c>
      <c r="I5" s="279"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345">
        <v>0</v>
      </c>
      <c r="C7" s="346">
        <v>0</v>
      </c>
      <c r="D7" s="353">
        <f t="shared" ref="D7:D12" si="0">IF(AND(_xlfn.NUMBERVALUE(B7)=0,_xlfn.NUMBERVALUE(C7)=0),,IF(B7=0, "    ---- ", IF(ABS(ROUND(100/B7*C7-100,1))&lt;999,IF(ROUND(100/B7*C7-100,1)=0,"    ---- ",ROUND(100/B7*C7-100,1)),IF(ROUND(100/B7*C7-100,1)&gt;999,999,-999))))</f>
        <v>0</v>
      </c>
      <c r="E7" s="614"/>
      <c r="F7" s="345">
        <v>0</v>
      </c>
      <c r="G7" s="346">
        <v>0</v>
      </c>
      <c r="H7" s="353">
        <f t="shared" ref="H7:H12" si="1">IF(AND(_xlfn.NUMBERVALUE(F7)=0,_xlfn.NUMBERVALUE(G7)=0),,IF(F7=0, "    ---- ", IF(ABS(ROUND(100/F7*G7-100,1))&lt;999,IF(ROUND(100/F7*G7-100,1)=0,"    ---- ",ROUND(100/F7*G7-100,1)),IF(ROUND(100/F7*G7-100,1)&gt;999,999,-999))))</f>
        <v>0</v>
      </c>
      <c r="I7" s="614"/>
      <c r="J7" s="354">
        <f t="shared" ref="J7:K12" si="2">SUM(B7,F7)</f>
        <v>0</v>
      </c>
      <c r="K7" s="350">
        <f t="shared" si="2"/>
        <v>0</v>
      </c>
      <c r="L7" s="353">
        <f t="shared" ref="L7:L12" si="3">IF(AND(_xlfn.NUMBERVALUE(J7)=0,_xlfn.NUMBERVALUE(K7)=0),,IF(J7=0, "    ---- ", IF(ABS(ROUND(100/J7*K7-100,1))&lt;999,IF(ROUND(100/J7*K7-100,1)=0,"    ---- ",ROUND(100/J7*K7-100,1)),IF(ROUND(100/J7*K7-100,1)&gt;999,999,-999))))</f>
        <v>0</v>
      </c>
      <c r="M7" s="614"/>
    </row>
    <row r="8" spans="1:15" ht="15.75" x14ac:dyDescent="0.2">
      <c r="A8" s="21" t="s">
        <v>26</v>
      </c>
      <c r="B8" s="347">
        <v>0</v>
      </c>
      <c r="C8" s="348">
        <v>0</v>
      </c>
      <c r="D8" s="355">
        <f t="shared" si="0"/>
        <v>0</v>
      </c>
      <c r="E8" s="614"/>
      <c r="F8" s="653"/>
      <c r="G8" s="654"/>
      <c r="H8" s="355">
        <f t="shared" si="1"/>
        <v>0</v>
      </c>
      <c r="I8" s="614"/>
      <c r="J8" s="356">
        <f t="shared" si="2"/>
        <v>0</v>
      </c>
      <c r="K8" s="348">
        <f t="shared" si="2"/>
        <v>0</v>
      </c>
      <c r="L8" s="355">
        <f t="shared" si="3"/>
        <v>0</v>
      </c>
      <c r="M8" s="614"/>
    </row>
    <row r="9" spans="1:15" ht="15.75" x14ac:dyDescent="0.2">
      <c r="A9" s="21" t="s">
        <v>25</v>
      </c>
      <c r="B9" s="347">
        <v>0</v>
      </c>
      <c r="C9" s="348">
        <v>0</v>
      </c>
      <c r="D9" s="355">
        <f t="shared" si="0"/>
        <v>0</v>
      </c>
      <c r="E9" s="614"/>
      <c r="F9" s="653"/>
      <c r="G9" s="654"/>
      <c r="H9" s="355">
        <f t="shared" si="1"/>
        <v>0</v>
      </c>
      <c r="I9" s="614"/>
      <c r="J9" s="356">
        <f t="shared" si="2"/>
        <v>0</v>
      </c>
      <c r="K9" s="348">
        <f t="shared" si="2"/>
        <v>0</v>
      </c>
      <c r="L9" s="355">
        <f t="shared" si="3"/>
        <v>0</v>
      </c>
      <c r="M9" s="614"/>
    </row>
    <row r="10" spans="1:15" ht="15.75" x14ac:dyDescent="0.2">
      <c r="A10" s="13" t="s">
        <v>370</v>
      </c>
      <c r="B10" s="349">
        <v>0</v>
      </c>
      <c r="C10" s="350">
        <v>0</v>
      </c>
      <c r="D10" s="355">
        <f t="shared" si="0"/>
        <v>0</v>
      </c>
      <c r="E10" s="614"/>
      <c r="F10" s="349">
        <v>0</v>
      </c>
      <c r="G10" s="350">
        <v>0</v>
      </c>
      <c r="H10" s="355">
        <f t="shared" si="1"/>
        <v>0</v>
      </c>
      <c r="I10" s="614"/>
      <c r="J10" s="354">
        <f t="shared" si="2"/>
        <v>0</v>
      </c>
      <c r="K10" s="350">
        <f t="shared" si="2"/>
        <v>0</v>
      </c>
      <c r="L10" s="355">
        <f t="shared" si="3"/>
        <v>0</v>
      </c>
      <c r="M10" s="614"/>
    </row>
    <row r="11" spans="1:15" s="43" customFormat="1" ht="15.75" x14ac:dyDescent="0.2">
      <c r="A11" s="13" t="s">
        <v>371</v>
      </c>
      <c r="B11" s="349">
        <v>0</v>
      </c>
      <c r="C11" s="350">
        <v>0</v>
      </c>
      <c r="D11" s="355">
        <f t="shared" si="0"/>
        <v>0</v>
      </c>
      <c r="E11" s="614"/>
      <c r="F11" s="349">
        <v>0</v>
      </c>
      <c r="G11" s="350">
        <v>0</v>
      </c>
      <c r="H11" s="355">
        <f t="shared" si="1"/>
        <v>0</v>
      </c>
      <c r="I11" s="614"/>
      <c r="J11" s="354">
        <f t="shared" si="2"/>
        <v>0</v>
      </c>
      <c r="K11" s="350">
        <f t="shared" si="2"/>
        <v>0</v>
      </c>
      <c r="L11" s="355">
        <f t="shared" si="3"/>
        <v>0</v>
      </c>
      <c r="M11" s="614"/>
      <c r="N11" s="141"/>
      <c r="O11" s="146"/>
    </row>
    <row r="12" spans="1:15" s="43" customFormat="1" ht="15.75" x14ac:dyDescent="0.2">
      <c r="A12" s="41" t="s">
        <v>372</v>
      </c>
      <c r="B12" s="351">
        <v>0</v>
      </c>
      <c r="C12" s="352">
        <v>0</v>
      </c>
      <c r="D12" s="357">
        <f t="shared" si="0"/>
        <v>0</v>
      </c>
      <c r="E12" s="615"/>
      <c r="F12" s="351">
        <v>0</v>
      </c>
      <c r="G12" s="352">
        <v>0</v>
      </c>
      <c r="H12" s="357">
        <f t="shared" si="1"/>
        <v>0</v>
      </c>
      <c r="I12" s="615"/>
      <c r="J12" s="358">
        <f t="shared" si="2"/>
        <v>0</v>
      </c>
      <c r="K12" s="352">
        <f t="shared" si="2"/>
        <v>0</v>
      </c>
      <c r="L12" s="357">
        <f t="shared" si="3"/>
        <v>0</v>
      </c>
      <c r="M12" s="615"/>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341"/>
      <c r="C18" s="341"/>
      <c r="D18" s="341"/>
      <c r="E18" s="342"/>
      <c r="F18" s="341"/>
      <c r="G18" s="341"/>
      <c r="H18" s="341"/>
      <c r="I18" s="342"/>
      <c r="J18" s="341"/>
      <c r="K18" s="341"/>
      <c r="L18" s="341"/>
      <c r="M18" s="342"/>
    </row>
    <row r="19" spans="1:15" x14ac:dyDescent="0.2">
      <c r="A19" s="142"/>
      <c r="B19" s="338" t="s">
        <v>0</v>
      </c>
      <c r="C19" s="339"/>
      <c r="D19" s="339"/>
      <c r="E19" s="339"/>
      <c r="F19" s="338" t="s">
        <v>1</v>
      </c>
      <c r="G19" s="339"/>
      <c r="H19" s="339"/>
      <c r="I19" s="340"/>
      <c r="J19" s="338" t="s">
        <v>2</v>
      </c>
      <c r="K19" s="339"/>
      <c r="L19" s="339"/>
      <c r="M19" s="340"/>
    </row>
    <row r="20" spans="1:15" x14ac:dyDescent="0.2">
      <c r="A20" s="139" t="s">
        <v>5</v>
      </c>
      <c r="B20" s="150" t="s">
        <v>365</v>
      </c>
      <c r="C20" s="150" t="s">
        <v>366</v>
      </c>
      <c r="D20" s="160" t="s">
        <v>3</v>
      </c>
      <c r="E20" s="279" t="s">
        <v>30</v>
      </c>
      <c r="F20" s="150" t="s">
        <v>365</v>
      </c>
      <c r="G20" s="150" t="s">
        <v>366</v>
      </c>
      <c r="H20" s="160" t="s">
        <v>3</v>
      </c>
      <c r="I20" s="279"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345">
        <v>0</v>
      </c>
      <c r="C22" s="346">
        <v>0</v>
      </c>
      <c r="D22" s="353">
        <f t="shared" ref="D22:D37" si="4">IF(AND(_xlfn.NUMBERVALUE(B22)=0,_xlfn.NUMBERVALUE(C22)=0),,IF(B22=0, "    ---- ", IF(ABS(ROUND(100/B22*C22-100,1))&lt;999,IF(ROUND(100/B22*C22-100,1)=0,"    ---- ",ROUND(100/B22*C22-100,1)),IF(ROUND(100/B22*C22-100,1)&gt;999,999,-999))))</f>
        <v>0</v>
      </c>
      <c r="E22" s="614"/>
      <c r="F22" s="359">
        <v>0</v>
      </c>
      <c r="G22" s="346">
        <v>0</v>
      </c>
      <c r="H22" s="353">
        <f t="shared" ref="H22:H37" si="5">IF(AND(_xlfn.NUMBERVALUE(F22)=0,_xlfn.NUMBERVALUE(G22)=0),,IF(F22=0, "    ---- ", IF(ABS(ROUND(100/F22*G22-100,1))&lt;999,IF(ROUND(100/F22*G22-100,1)=0,"    ---- ",ROUND(100/F22*G22-100,1)),IF(ROUND(100/F22*G22-100,1)&gt;999,999,-999))))</f>
        <v>0</v>
      </c>
      <c r="I22" s="614"/>
      <c r="J22" s="345">
        <f t="shared" ref="J22:K33" si="6">SUM(B22,F22)</f>
        <v>0</v>
      </c>
      <c r="K22" s="345">
        <f t="shared" si="6"/>
        <v>0</v>
      </c>
      <c r="L22" s="353">
        <f t="shared" ref="L22:L37" si="7">IF(AND(_xlfn.NUMBERVALUE(J22)=0,_xlfn.NUMBERVALUE(K22)=0),,IF(J22=0, "    ---- ", IF(ABS(ROUND(100/J22*K22-100,1))&lt;999,IF(ROUND(100/J22*K22-100,1)=0,"    ---- ",ROUND(100/J22*K22-100,1)),IF(ROUND(100/J22*K22-100,1)&gt;999,999,-999))))</f>
        <v>0</v>
      </c>
      <c r="M22" s="614"/>
    </row>
    <row r="23" spans="1:15" ht="15.75" x14ac:dyDescent="0.2">
      <c r="A23" s="631" t="s">
        <v>373</v>
      </c>
      <c r="B23" s="653" t="s">
        <v>369</v>
      </c>
      <c r="C23" s="653" t="s">
        <v>369</v>
      </c>
      <c r="D23" s="355"/>
      <c r="E23" s="616"/>
      <c r="F23" s="653"/>
      <c r="G23" s="653"/>
      <c r="H23" s="355"/>
      <c r="I23" s="614"/>
      <c r="J23" s="653"/>
      <c r="K23" s="653"/>
      <c r="L23" s="355"/>
      <c r="M23" s="614"/>
    </row>
    <row r="24" spans="1:15" ht="15.75" x14ac:dyDescent="0.2">
      <c r="A24" s="631" t="s">
        <v>374</v>
      </c>
      <c r="B24" s="653" t="s">
        <v>369</v>
      </c>
      <c r="C24" s="653" t="s">
        <v>369</v>
      </c>
      <c r="D24" s="355"/>
      <c r="E24" s="616"/>
      <c r="F24" s="653"/>
      <c r="G24" s="653"/>
      <c r="H24" s="355"/>
      <c r="I24" s="614"/>
      <c r="J24" s="653"/>
      <c r="K24" s="653"/>
      <c r="L24" s="355"/>
      <c r="M24" s="614"/>
    </row>
    <row r="25" spans="1:15" ht="15.75" x14ac:dyDescent="0.2">
      <c r="A25" s="631" t="s">
        <v>375</v>
      </c>
      <c r="B25" s="653" t="s">
        <v>369</v>
      </c>
      <c r="C25" s="653" t="s">
        <v>369</v>
      </c>
      <c r="D25" s="355"/>
      <c r="E25" s="616"/>
      <c r="F25" s="653"/>
      <c r="G25" s="653"/>
      <c r="H25" s="355"/>
      <c r="I25" s="614"/>
      <c r="J25" s="653"/>
      <c r="K25" s="653"/>
      <c r="L25" s="355"/>
      <c r="M25" s="614"/>
    </row>
    <row r="26" spans="1:15" x14ac:dyDescent="0.2">
      <c r="A26" s="631" t="s">
        <v>11</v>
      </c>
      <c r="B26" s="653" t="s">
        <v>369</v>
      </c>
      <c r="C26" s="653" t="s">
        <v>369</v>
      </c>
      <c r="D26" s="355"/>
      <c r="E26" s="616"/>
      <c r="F26" s="653"/>
      <c r="G26" s="653"/>
      <c r="H26" s="355"/>
      <c r="I26" s="614"/>
      <c r="J26" s="653"/>
      <c r="K26" s="653"/>
      <c r="L26" s="355"/>
      <c r="M26" s="614"/>
    </row>
    <row r="27" spans="1:15" ht="15.75" x14ac:dyDescent="0.2">
      <c r="A27" s="49" t="s">
        <v>274</v>
      </c>
      <c r="B27" s="347">
        <v>0</v>
      </c>
      <c r="C27" s="348">
        <v>0</v>
      </c>
      <c r="D27" s="355">
        <f t="shared" si="4"/>
        <v>0</v>
      </c>
      <c r="E27" s="614"/>
      <c r="F27" s="356">
        <v>0</v>
      </c>
      <c r="G27" s="348">
        <v>0</v>
      </c>
      <c r="H27" s="355">
        <f t="shared" si="5"/>
        <v>0</v>
      </c>
      <c r="I27" s="614"/>
      <c r="J27" s="347">
        <f t="shared" si="6"/>
        <v>0</v>
      </c>
      <c r="K27" s="347">
        <f t="shared" si="6"/>
        <v>0</v>
      </c>
      <c r="L27" s="355">
        <f t="shared" si="7"/>
        <v>0</v>
      </c>
      <c r="M27" s="614"/>
    </row>
    <row r="28" spans="1:15" s="3" customFormat="1" ht="15.75" x14ac:dyDescent="0.2">
      <c r="A28" s="13" t="s">
        <v>370</v>
      </c>
      <c r="B28" s="349">
        <v>0</v>
      </c>
      <c r="C28" s="350">
        <v>0</v>
      </c>
      <c r="D28" s="355">
        <f t="shared" si="4"/>
        <v>0</v>
      </c>
      <c r="E28" s="614"/>
      <c r="F28" s="354">
        <v>0</v>
      </c>
      <c r="G28" s="350">
        <v>0</v>
      </c>
      <c r="H28" s="355">
        <f t="shared" si="5"/>
        <v>0</v>
      </c>
      <c r="I28" s="614"/>
      <c r="J28" s="349">
        <f t="shared" si="6"/>
        <v>0</v>
      </c>
      <c r="K28" s="349">
        <f t="shared" si="6"/>
        <v>0</v>
      </c>
      <c r="L28" s="355">
        <f t="shared" si="7"/>
        <v>0</v>
      </c>
      <c r="M28" s="614"/>
      <c r="N28" s="146"/>
      <c r="O28" s="146"/>
    </row>
    <row r="29" spans="1:15" s="3" customFormat="1" ht="15.75" x14ac:dyDescent="0.2">
      <c r="A29" s="631" t="s">
        <v>373</v>
      </c>
      <c r="B29" s="653" t="s">
        <v>369</v>
      </c>
      <c r="C29" s="653" t="s">
        <v>369</v>
      </c>
      <c r="D29" s="355"/>
      <c r="E29" s="616"/>
      <c r="F29" s="653"/>
      <c r="G29" s="653"/>
      <c r="H29" s="355"/>
      <c r="I29" s="614"/>
      <c r="J29" s="653"/>
      <c r="K29" s="653"/>
      <c r="L29" s="355"/>
      <c r="M29" s="614"/>
      <c r="N29" s="146"/>
      <c r="O29" s="146"/>
    </row>
    <row r="30" spans="1:15" s="3" customFormat="1" ht="15.75" x14ac:dyDescent="0.2">
      <c r="A30" s="631" t="s">
        <v>374</v>
      </c>
      <c r="B30" s="653" t="s">
        <v>369</v>
      </c>
      <c r="C30" s="653" t="s">
        <v>369</v>
      </c>
      <c r="D30" s="355"/>
      <c r="E30" s="616"/>
      <c r="F30" s="653"/>
      <c r="G30" s="653"/>
      <c r="H30" s="355"/>
      <c r="I30" s="614"/>
      <c r="J30" s="653"/>
      <c r="K30" s="653"/>
      <c r="L30" s="355"/>
      <c r="M30" s="614"/>
      <c r="N30" s="146"/>
      <c r="O30" s="146"/>
    </row>
    <row r="31" spans="1:15" ht="15.75" x14ac:dyDescent="0.2">
      <c r="A31" s="631" t="s">
        <v>375</v>
      </c>
      <c r="B31" s="653" t="s">
        <v>369</v>
      </c>
      <c r="C31" s="653" t="s">
        <v>369</v>
      </c>
      <c r="D31" s="355"/>
      <c r="E31" s="616"/>
      <c r="F31" s="653"/>
      <c r="G31" s="653"/>
      <c r="H31" s="355"/>
      <c r="I31" s="614"/>
      <c r="J31" s="653"/>
      <c r="K31" s="653"/>
      <c r="L31" s="355"/>
      <c r="M31" s="614"/>
    </row>
    <row r="32" spans="1:15" ht="15.75" x14ac:dyDescent="0.2">
      <c r="A32" s="13" t="s">
        <v>371</v>
      </c>
      <c r="B32" s="349">
        <v>0</v>
      </c>
      <c r="C32" s="350">
        <v>0</v>
      </c>
      <c r="D32" s="355">
        <f t="shared" si="4"/>
        <v>0</v>
      </c>
      <c r="E32" s="614"/>
      <c r="F32" s="354">
        <v>0</v>
      </c>
      <c r="G32" s="350">
        <v>0</v>
      </c>
      <c r="H32" s="355">
        <f t="shared" si="5"/>
        <v>0</v>
      </c>
      <c r="I32" s="614"/>
      <c r="J32" s="349">
        <f t="shared" si="6"/>
        <v>0</v>
      </c>
      <c r="K32" s="349">
        <f t="shared" si="6"/>
        <v>0</v>
      </c>
      <c r="L32" s="355">
        <f t="shared" si="7"/>
        <v>0</v>
      </c>
      <c r="M32" s="614"/>
    </row>
    <row r="33" spans="1:15" ht="15.75" x14ac:dyDescent="0.2">
      <c r="A33" s="13" t="s">
        <v>372</v>
      </c>
      <c r="B33" s="349">
        <v>0</v>
      </c>
      <c r="C33" s="350">
        <v>0</v>
      </c>
      <c r="D33" s="355">
        <f t="shared" si="4"/>
        <v>0</v>
      </c>
      <c r="E33" s="614"/>
      <c r="F33" s="354">
        <v>0</v>
      </c>
      <c r="G33" s="350">
        <v>0</v>
      </c>
      <c r="H33" s="355">
        <f t="shared" si="5"/>
        <v>0</v>
      </c>
      <c r="I33" s="614"/>
      <c r="J33" s="349">
        <f t="shared" si="6"/>
        <v>0</v>
      </c>
      <c r="K33" s="349">
        <f t="shared" si="6"/>
        <v>0</v>
      </c>
      <c r="L33" s="355">
        <f t="shared" si="7"/>
        <v>0</v>
      </c>
      <c r="M33" s="614"/>
    </row>
    <row r="34" spans="1:15" ht="15.75" x14ac:dyDescent="0.2">
      <c r="A34" s="12" t="s">
        <v>282</v>
      </c>
      <c r="B34" s="349">
        <v>0</v>
      </c>
      <c r="C34" s="350">
        <v>0</v>
      </c>
      <c r="D34" s="355">
        <f t="shared" si="4"/>
        <v>0</v>
      </c>
      <c r="E34" s="614"/>
      <c r="F34" s="655"/>
      <c r="G34" s="656"/>
      <c r="H34" s="355">
        <f t="shared" si="5"/>
        <v>0</v>
      </c>
      <c r="I34" s="614"/>
      <c r="J34" s="349">
        <f t="shared" ref="J34:J37" si="8">SUM(B34,F34)</f>
        <v>0</v>
      </c>
      <c r="K34" s="349">
        <f t="shared" ref="K34:K37" si="9">SUM(C34,G34)</f>
        <v>0</v>
      </c>
      <c r="L34" s="355">
        <f t="shared" si="7"/>
        <v>0</v>
      </c>
      <c r="M34" s="614"/>
    </row>
    <row r="35" spans="1:15" ht="15.75" x14ac:dyDescent="0.2">
      <c r="A35" s="12" t="s">
        <v>376</v>
      </c>
      <c r="B35" s="349">
        <v>0</v>
      </c>
      <c r="C35" s="350">
        <v>0</v>
      </c>
      <c r="D35" s="355">
        <f t="shared" si="4"/>
        <v>0</v>
      </c>
      <c r="E35" s="614"/>
      <c r="F35" s="655"/>
      <c r="G35" s="657"/>
      <c r="H35" s="355">
        <f t="shared" si="5"/>
        <v>0</v>
      </c>
      <c r="I35" s="614"/>
      <c r="J35" s="349">
        <f t="shared" si="8"/>
        <v>0</v>
      </c>
      <c r="K35" s="349">
        <f t="shared" si="9"/>
        <v>0</v>
      </c>
      <c r="L35" s="355">
        <f t="shared" si="7"/>
        <v>0</v>
      </c>
      <c r="M35" s="614"/>
    </row>
    <row r="36" spans="1:15" ht="15.75" x14ac:dyDescent="0.2">
      <c r="A36" s="12" t="s">
        <v>377</v>
      </c>
      <c r="B36" s="349">
        <v>0</v>
      </c>
      <c r="C36" s="350">
        <v>0</v>
      </c>
      <c r="D36" s="355">
        <f t="shared" si="4"/>
        <v>0</v>
      </c>
      <c r="E36" s="614"/>
      <c r="F36" s="655"/>
      <c r="G36" s="656"/>
      <c r="H36" s="355">
        <f t="shared" si="5"/>
        <v>0</v>
      </c>
      <c r="I36" s="614"/>
      <c r="J36" s="349">
        <f t="shared" si="8"/>
        <v>0</v>
      </c>
      <c r="K36" s="349">
        <f t="shared" si="9"/>
        <v>0</v>
      </c>
      <c r="L36" s="355">
        <f t="shared" si="7"/>
        <v>0</v>
      </c>
      <c r="M36" s="614"/>
    </row>
    <row r="37" spans="1:15" ht="15.75" x14ac:dyDescent="0.2">
      <c r="A37" s="18" t="s">
        <v>378</v>
      </c>
      <c r="B37" s="351">
        <v>0</v>
      </c>
      <c r="C37" s="352">
        <v>0</v>
      </c>
      <c r="D37" s="357">
        <f t="shared" si="4"/>
        <v>0</v>
      </c>
      <c r="E37" s="617"/>
      <c r="F37" s="658"/>
      <c r="G37" s="659"/>
      <c r="H37" s="357">
        <f t="shared" si="5"/>
        <v>0</v>
      </c>
      <c r="I37" s="614"/>
      <c r="J37" s="349">
        <f t="shared" si="8"/>
        <v>0</v>
      </c>
      <c r="K37" s="349">
        <f t="shared" si="9"/>
        <v>0</v>
      </c>
      <c r="L37" s="357">
        <f t="shared" si="7"/>
        <v>0</v>
      </c>
      <c r="M37" s="615"/>
    </row>
    <row r="38" spans="1:15" ht="15.75" x14ac:dyDescent="0.25">
      <c r="A38" s="47"/>
      <c r="B38" s="230"/>
      <c r="C38" s="230"/>
      <c r="D38" s="344"/>
      <c r="E38" s="344"/>
      <c r="F38" s="344"/>
      <c r="G38" s="344"/>
      <c r="H38" s="344"/>
      <c r="I38" s="344"/>
      <c r="J38" s="344"/>
      <c r="K38" s="344"/>
      <c r="L38" s="344"/>
      <c r="M38" s="343"/>
    </row>
    <row r="39" spans="1:15" x14ac:dyDescent="0.2">
      <c r="A39" s="153"/>
    </row>
    <row r="40" spans="1:15" ht="15.75" x14ac:dyDescent="0.25">
      <c r="A40" s="145" t="s">
        <v>271</v>
      </c>
      <c r="B40" s="342"/>
      <c r="C40" s="342"/>
      <c r="D40" s="342"/>
      <c r="E40" s="342"/>
      <c r="F40" s="343"/>
      <c r="G40" s="343"/>
      <c r="H40" s="343"/>
      <c r="I40" s="343"/>
      <c r="J40" s="343"/>
      <c r="K40" s="343"/>
      <c r="L40" s="343"/>
      <c r="M40" s="343"/>
    </row>
    <row r="41" spans="1:15" ht="15.75" x14ac:dyDescent="0.25">
      <c r="A41" s="161"/>
      <c r="B41" s="341"/>
      <c r="C41" s="341"/>
      <c r="D41" s="341"/>
      <c r="E41" s="341"/>
      <c r="F41" s="343"/>
      <c r="G41" s="343"/>
      <c r="H41" s="343"/>
      <c r="I41" s="343"/>
      <c r="J41" s="343"/>
      <c r="K41" s="343"/>
      <c r="L41" s="343"/>
      <c r="M41" s="343"/>
    </row>
    <row r="42" spans="1:15" ht="15.75" x14ac:dyDescent="0.25">
      <c r="A42" s="221"/>
      <c r="B42" s="338" t="s">
        <v>0</v>
      </c>
      <c r="C42" s="339"/>
      <c r="D42" s="339"/>
      <c r="E42" s="217"/>
      <c r="F42" s="343"/>
      <c r="G42" s="343"/>
      <c r="H42" s="343"/>
      <c r="I42" s="343"/>
      <c r="J42" s="343"/>
      <c r="K42" s="343"/>
      <c r="L42" s="343"/>
      <c r="M42" s="343"/>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349">
        <v>52816.702400000002</v>
      </c>
      <c r="C45" s="350">
        <v>0</v>
      </c>
      <c r="D45" s="594">
        <f>IF(AND(_xlfn.NUMBERVALUE(B45)=0,_xlfn.NUMBERVALUE(C45)=0),,IF(B45=0, "    ---- ", IF(ABS(ROUND(100/B45*C45-100,1))&lt;999,IF(ROUND(100/B45*C45-100,1)=0,"    ---- ",ROUND(100/B45*C45-100,1)),IF(ROUND(100/B45*C45-100,1)&gt;999,999,-999))))</f>
        <v>-100</v>
      </c>
      <c r="E45" s="614">
        <f>IFERROR(100/'Skjema total MA'!C45*C45,0)</f>
        <v>0</v>
      </c>
      <c r="F45" s="143"/>
      <c r="G45" s="33"/>
      <c r="H45" s="157"/>
      <c r="I45" s="157"/>
      <c r="J45" s="37"/>
      <c r="K45" s="37"/>
      <c r="L45" s="157"/>
      <c r="M45" s="157"/>
      <c r="N45" s="146"/>
      <c r="O45" s="146"/>
    </row>
    <row r="46" spans="1:15" s="3" customFormat="1" ht="15.75" x14ac:dyDescent="0.2">
      <c r="A46" s="38" t="s">
        <v>379</v>
      </c>
      <c r="B46" s="347">
        <v>0</v>
      </c>
      <c r="C46" s="348">
        <v>0</v>
      </c>
      <c r="D46" s="355">
        <f t="shared" ref="D46:D56" si="10">IF(AND(_xlfn.NUMBERVALUE(B46)=0,_xlfn.NUMBERVALUE(C46)=0),,IF(B46=0, "    ---- ", IF(ABS(ROUND(100/B46*C46-100,1))&lt;999,IF(ROUND(100/B46*C46-100,1)=0,"    ---- ",ROUND(100/B46*C46-100,1)),IF(ROUND(100/B46*C46-100,1)&gt;999,999,-999))))</f>
        <v>0</v>
      </c>
      <c r="E46" s="614"/>
      <c r="F46" s="143"/>
      <c r="G46" s="33"/>
      <c r="H46" s="143"/>
      <c r="I46" s="143"/>
      <c r="J46" s="33"/>
      <c r="K46" s="33"/>
      <c r="L46" s="157"/>
      <c r="M46" s="157"/>
      <c r="N46" s="146"/>
      <c r="O46" s="146"/>
    </row>
    <row r="47" spans="1:15" s="3" customFormat="1" ht="15.75" x14ac:dyDescent="0.2">
      <c r="A47" s="38" t="s">
        <v>380</v>
      </c>
      <c r="B47" s="347">
        <v>52816.702400000002</v>
      </c>
      <c r="C47" s="348">
        <v>0</v>
      </c>
      <c r="D47" s="355">
        <f t="shared" si="10"/>
        <v>-100</v>
      </c>
      <c r="E47" s="614">
        <f>IFERROR(100/'Skjema total MA'!C47*C47,0)</f>
        <v>0</v>
      </c>
      <c r="F47" s="143"/>
      <c r="G47" s="33"/>
      <c r="H47" s="143"/>
      <c r="I47" s="143"/>
      <c r="J47" s="37"/>
      <c r="K47" s="37"/>
      <c r="L47" s="157"/>
      <c r="M47" s="157"/>
      <c r="N47" s="146"/>
      <c r="O47" s="146"/>
    </row>
    <row r="48" spans="1:15" s="3" customFormat="1" x14ac:dyDescent="0.2">
      <c r="A48" s="631" t="s">
        <v>6</v>
      </c>
      <c r="B48" s="653"/>
      <c r="C48" s="654"/>
      <c r="D48" s="355"/>
      <c r="E48" s="618"/>
      <c r="F48" s="143"/>
      <c r="G48" s="33"/>
      <c r="H48" s="143"/>
      <c r="I48" s="143"/>
      <c r="J48" s="33"/>
      <c r="K48" s="33"/>
      <c r="L48" s="157"/>
      <c r="M48" s="157"/>
      <c r="N48" s="146"/>
      <c r="O48" s="146"/>
    </row>
    <row r="49" spans="1:15" s="3" customFormat="1" x14ac:dyDescent="0.2">
      <c r="A49" s="631" t="s">
        <v>7</v>
      </c>
      <c r="B49" s="653"/>
      <c r="C49" s="654"/>
      <c r="D49" s="355"/>
      <c r="E49" s="618"/>
      <c r="F49" s="143"/>
      <c r="G49" s="33"/>
      <c r="H49" s="143"/>
      <c r="I49" s="143"/>
      <c r="J49" s="33"/>
      <c r="K49" s="33"/>
      <c r="L49" s="157"/>
      <c r="M49" s="157"/>
      <c r="N49" s="146"/>
      <c r="O49" s="146"/>
    </row>
    <row r="50" spans="1:15" s="3" customFormat="1" x14ac:dyDescent="0.2">
      <c r="A50" s="631" t="s">
        <v>8</v>
      </c>
      <c r="B50" s="653"/>
      <c r="C50" s="654"/>
      <c r="D50" s="355"/>
      <c r="E50" s="618"/>
      <c r="F50" s="143"/>
      <c r="G50" s="33"/>
      <c r="H50" s="143"/>
      <c r="I50" s="143"/>
      <c r="J50" s="33"/>
      <c r="K50" s="33"/>
      <c r="L50" s="157"/>
      <c r="M50" s="157"/>
      <c r="N50" s="146"/>
      <c r="O50" s="146"/>
    </row>
    <row r="51" spans="1:15" s="3" customFormat="1" ht="15.75" x14ac:dyDescent="0.2">
      <c r="A51" s="39" t="s">
        <v>381</v>
      </c>
      <c r="B51" s="349">
        <v>0</v>
      </c>
      <c r="C51" s="350">
        <v>0</v>
      </c>
      <c r="D51" s="355">
        <f t="shared" si="10"/>
        <v>0</v>
      </c>
      <c r="E51" s="614"/>
      <c r="F51" s="143"/>
      <c r="G51" s="33"/>
      <c r="H51" s="143"/>
      <c r="I51" s="143"/>
      <c r="J51" s="33"/>
      <c r="K51" s="33"/>
      <c r="L51" s="157"/>
      <c r="M51" s="157"/>
      <c r="N51" s="146"/>
      <c r="O51" s="146"/>
    </row>
    <row r="52" spans="1:15" s="3" customFormat="1" ht="15.75" x14ac:dyDescent="0.2">
      <c r="A52" s="38" t="s">
        <v>379</v>
      </c>
      <c r="B52" s="347">
        <v>0</v>
      </c>
      <c r="C52" s="348">
        <v>0</v>
      </c>
      <c r="D52" s="355">
        <f t="shared" si="10"/>
        <v>0</v>
      </c>
      <c r="E52" s="614"/>
      <c r="F52" s="143"/>
      <c r="G52" s="33"/>
      <c r="H52" s="143"/>
      <c r="I52" s="143"/>
      <c r="J52" s="33"/>
      <c r="K52" s="33"/>
      <c r="L52" s="157"/>
      <c r="M52" s="157"/>
      <c r="N52" s="146"/>
      <c r="O52" s="146"/>
    </row>
    <row r="53" spans="1:15" s="3" customFormat="1" ht="15.75" x14ac:dyDescent="0.2">
      <c r="A53" s="38" t="s">
        <v>380</v>
      </c>
      <c r="B53" s="347">
        <v>0</v>
      </c>
      <c r="C53" s="348">
        <v>0</v>
      </c>
      <c r="D53" s="355">
        <f t="shared" si="10"/>
        <v>0</v>
      </c>
      <c r="E53" s="614"/>
      <c r="F53" s="143"/>
      <c r="G53" s="33"/>
      <c r="H53" s="143"/>
      <c r="I53" s="143"/>
      <c r="J53" s="33"/>
      <c r="K53" s="33"/>
      <c r="L53" s="157"/>
      <c r="M53" s="157"/>
      <c r="N53" s="146"/>
      <c r="O53" s="146"/>
    </row>
    <row r="54" spans="1:15" s="3" customFormat="1" ht="15.75" x14ac:dyDescent="0.2">
      <c r="A54" s="39" t="s">
        <v>382</v>
      </c>
      <c r="B54" s="349">
        <v>0</v>
      </c>
      <c r="C54" s="350">
        <v>0</v>
      </c>
      <c r="D54" s="355">
        <f t="shared" si="10"/>
        <v>0</v>
      </c>
      <c r="E54" s="614"/>
      <c r="F54" s="143"/>
      <c r="G54" s="33"/>
      <c r="H54" s="143"/>
      <c r="I54" s="143"/>
      <c r="J54" s="33"/>
      <c r="K54" s="33"/>
      <c r="L54" s="157"/>
      <c r="M54" s="157"/>
      <c r="N54" s="146"/>
      <c r="O54" s="146"/>
    </row>
    <row r="55" spans="1:15" s="3" customFormat="1" ht="15.75" x14ac:dyDescent="0.2">
      <c r="A55" s="38" t="s">
        <v>379</v>
      </c>
      <c r="B55" s="347">
        <v>0</v>
      </c>
      <c r="C55" s="348">
        <v>0</v>
      </c>
      <c r="D55" s="355">
        <f t="shared" si="10"/>
        <v>0</v>
      </c>
      <c r="E55" s="614"/>
      <c r="F55" s="143"/>
      <c r="G55" s="33"/>
      <c r="H55" s="143"/>
      <c r="I55" s="143"/>
      <c r="J55" s="33"/>
      <c r="K55" s="33"/>
      <c r="L55" s="157"/>
      <c r="M55" s="157"/>
      <c r="N55" s="146"/>
      <c r="O55" s="146"/>
    </row>
    <row r="56" spans="1:15" s="3" customFormat="1" ht="15.75" x14ac:dyDescent="0.2">
      <c r="A56" s="46" t="s">
        <v>380</v>
      </c>
      <c r="B56" s="360">
        <v>0</v>
      </c>
      <c r="C56" s="361">
        <v>0</v>
      </c>
      <c r="D56" s="357">
        <f t="shared" si="10"/>
        <v>0</v>
      </c>
      <c r="E56" s="615"/>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341"/>
      <c r="C60" s="341"/>
      <c r="D60" s="341"/>
      <c r="E60" s="342"/>
      <c r="F60" s="341"/>
      <c r="G60" s="341"/>
      <c r="H60" s="341"/>
      <c r="I60" s="342"/>
      <c r="J60" s="341"/>
      <c r="K60" s="341"/>
      <c r="L60" s="341"/>
      <c r="M60" s="342"/>
    </row>
    <row r="61" spans="1:15" x14ac:dyDescent="0.2">
      <c r="A61" s="142"/>
      <c r="B61" s="338" t="s">
        <v>0</v>
      </c>
      <c r="C61" s="339"/>
      <c r="D61" s="340"/>
      <c r="E61" s="338"/>
      <c r="F61" s="339" t="s">
        <v>1</v>
      </c>
      <c r="G61" s="339"/>
      <c r="H61" s="339"/>
      <c r="I61" s="340"/>
      <c r="J61" s="338" t="s">
        <v>2</v>
      </c>
      <c r="K61" s="339"/>
      <c r="L61" s="339"/>
      <c r="M61" s="340"/>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62">
        <v>0</v>
      </c>
      <c r="C64" s="362">
        <v>0</v>
      </c>
      <c r="D64" s="353">
        <f t="shared" ref="D64:D109" si="11">IF(AND(_xlfn.NUMBERVALUE(B64)=0,_xlfn.NUMBERVALUE(C64)=0),,IF(B64=0, "    ---- ", IF(ABS(ROUND(100/B64*C64-100,1))&lt;999,IF(ROUND(100/B64*C64-100,1)=0,"    ---- ",ROUND(100/B64*C64-100,1)),IF(ROUND(100/B64*C64-100,1)&gt;999,999,-999))))</f>
        <v>0</v>
      </c>
      <c r="E64" s="614"/>
      <c r="F64" s="362">
        <v>0</v>
      </c>
      <c r="G64" s="362">
        <v>0</v>
      </c>
      <c r="H64" s="353">
        <f t="shared" ref="H64:H109" si="12">IF(AND(_xlfn.NUMBERVALUE(F64)=0,_xlfn.NUMBERVALUE(G64)=0),,IF(F64=0, "    ---- ", IF(ABS(ROUND(100/F64*G64-100,1))&lt;999,IF(ROUND(100/F64*G64-100,1)=0,"    ---- ",ROUND(100/F64*G64-100,1)),IF(ROUND(100/F64*G64-100,1)&gt;999,999,-999))))</f>
        <v>0</v>
      </c>
      <c r="I64" s="614"/>
      <c r="J64" s="350">
        <f t="shared" ref="J64:K84" si="13">SUM(B64,F64)</f>
        <v>0</v>
      </c>
      <c r="K64" s="345">
        <f t="shared" si="13"/>
        <v>0</v>
      </c>
      <c r="L64" s="355">
        <f t="shared" ref="L64:L109" si="14">IF(AND(_xlfn.NUMBERVALUE(J64)=0,_xlfn.NUMBERVALUE(K64)=0),,IF(J64=0, "    ---- ", IF(ABS(ROUND(100/J64*K64-100,1))&lt;999,IF(ROUND(100/J64*K64-100,1)=0,"    ---- ",ROUND(100/J64*K64-100,1)),IF(ROUND(100/J64*K64-100,1)&gt;999,999,-999))))</f>
        <v>0</v>
      </c>
      <c r="M64" s="614"/>
    </row>
    <row r="65" spans="1:15" x14ac:dyDescent="0.2">
      <c r="A65" s="21" t="s">
        <v>9</v>
      </c>
      <c r="B65" s="347">
        <v>0</v>
      </c>
      <c r="C65" s="363">
        <v>0</v>
      </c>
      <c r="D65" s="355">
        <f t="shared" si="11"/>
        <v>0</v>
      </c>
      <c r="E65" s="614"/>
      <c r="F65" s="356">
        <v>0</v>
      </c>
      <c r="G65" s="363">
        <v>0</v>
      </c>
      <c r="H65" s="355">
        <f t="shared" si="12"/>
        <v>0</v>
      </c>
      <c r="I65" s="614"/>
      <c r="J65" s="348">
        <f t="shared" si="13"/>
        <v>0</v>
      </c>
      <c r="K65" s="347">
        <f t="shared" si="13"/>
        <v>0</v>
      </c>
      <c r="L65" s="355">
        <f t="shared" si="14"/>
        <v>0</v>
      </c>
      <c r="M65" s="614"/>
    </row>
    <row r="66" spans="1:15" x14ac:dyDescent="0.2">
      <c r="A66" s="21" t="s">
        <v>10</v>
      </c>
      <c r="B66" s="364">
        <v>0</v>
      </c>
      <c r="C66" s="365">
        <v>0</v>
      </c>
      <c r="D66" s="355">
        <f t="shared" si="11"/>
        <v>0</v>
      </c>
      <c r="E66" s="614"/>
      <c r="F66" s="364">
        <v>0</v>
      </c>
      <c r="G66" s="365">
        <v>0</v>
      </c>
      <c r="H66" s="355">
        <f t="shared" si="12"/>
        <v>0</v>
      </c>
      <c r="I66" s="614"/>
      <c r="J66" s="348">
        <f t="shared" si="13"/>
        <v>0</v>
      </c>
      <c r="K66" s="347">
        <f t="shared" si="13"/>
        <v>0</v>
      </c>
      <c r="L66" s="355">
        <f t="shared" si="14"/>
        <v>0</v>
      </c>
      <c r="M66" s="614"/>
    </row>
    <row r="67" spans="1:15" ht="15.75" x14ac:dyDescent="0.2">
      <c r="A67" s="631" t="s">
        <v>383</v>
      </c>
      <c r="B67" s="653"/>
      <c r="C67" s="653"/>
      <c r="D67" s="355"/>
      <c r="E67" s="616"/>
      <c r="F67" s="653"/>
      <c r="G67" s="653"/>
      <c r="H67" s="355"/>
      <c r="I67" s="614"/>
      <c r="J67" s="653"/>
      <c r="K67" s="653"/>
      <c r="L67" s="355"/>
      <c r="M67" s="614"/>
    </row>
    <row r="68" spans="1:15" x14ac:dyDescent="0.2">
      <c r="A68" s="631" t="s">
        <v>12</v>
      </c>
      <c r="B68" s="660"/>
      <c r="C68" s="661"/>
      <c r="D68" s="355"/>
      <c r="E68" s="616"/>
      <c r="F68" s="653"/>
      <c r="G68" s="653"/>
      <c r="H68" s="355"/>
      <c r="I68" s="614"/>
      <c r="J68" s="653"/>
      <c r="K68" s="653"/>
      <c r="L68" s="355"/>
      <c r="M68" s="614"/>
    </row>
    <row r="69" spans="1:15" x14ac:dyDescent="0.2">
      <c r="A69" s="631" t="s">
        <v>13</v>
      </c>
      <c r="B69" s="662"/>
      <c r="C69" s="663"/>
      <c r="D69" s="355"/>
      <c r="E69" s="616"/>
      <c r="F69" s="653"/>
      <c r="G69" s="653"/>
      <c r="H69" s="355"/>
      <c r="I69" s="614"/>
      <c r="J69" s="653"/>
      <c r="K69" s="653"/>
      <c r="L69" s="355"/>
      <c r="M69" s="614"/>
    </row>
    <row r="70" spans="1:15" ht="15.75" x14ac:dyDescent="0.2">
      <c r="A70" s="631" t="s">
        <v>384</v>
      </c>
      <c r="B70" s="653"/>
      <c r="C70" s="653"/>
      <c r="D70" s="355"/>
      <c r="E70" s="616"/>
      <c r="F70" s="653"/>
      <c r="G70" s="653"/>
      <c r="H70" s="355"/>
      <c r="I70" s="614"/>
      <c r="J70" s="653"/>
      <c r="K70" s="653"/>
      <c r="L70" s="355"/>
      <c r="M70" s="614"/>
    </row>
    <row r="71" spans="1:15" x14ac:dyDescent="0.2">
      <c r="A71" s="631" t="s">
        <v>12</v>
      </c>
      <c r="B71" s="662"/>
      <c r="C71" s="663"/>
      <c r="D71" s="355"/>
      <c r="E71" s="616"/>
      <c r="F71" s="653"/>
      <c r="G71" s="653"/>
      <c r="H71" s="355"/>
      <c r="I71" s="614"/>
      <c r="J71" s="653"/>
      <c r="K71" s="653"/>
      <c r="L71" s="355"/>
      <c r="M71" s="614"/>
    </row>
    <row r="72" spans="1:15" s="3" customFormat="1" x14ac:dyDescent="0.2">
      <c r="A72" s="631" t="s">
        <v>13</v>
      </c>
      <c r="B72" s="662"/>
      <c r="C72" s="663"/>
      <c r="D72" s="355"/>
      <c r="E72" s="616"/>
      <c r="F72" s="653"/>
      <c r="G72" s="653"/>
      <c r="H72" s="355"/>
      <c r="I72" s="614"/>
      <c r="J72" s="653"/>
      <c r="K72" s="653"/>
      <c r="L72" s="355"/>
      <c r="M72" s="614"/>
      <c r="N72" s="146"/>
      <c r="O72" s="146"/>
    </row>
    <row r="73" spans="1:15" s="3" customFormat="1" x14ac:dyDescent="0.2">
      <c r="A73" s="21" t="s">
        <v>355</v>
      </c>
      <c r="B73" s="356">
        <v>0</v>
      </c>
      <c r="C73" s="363">
        <v>0</v>
      </c>
      <c r="D73" s="355">
        <f t="shared" si="11"/>
        <v>0</v>
      </c>
      <c r="E73" s="614"/>
      <c r="F73" s="356">
        <v>0</v>
      </c>
      <c r="G73" s="363">
        <v>0</v>
      </c>
      <c r="H73" s="355">
        <f t="shared" si="12"/>
        <v>0</v>
      </c>
      <c r="I73" s="614"/>
      <c r="J73" s="348">
        <f t="shared" si="13"/>
        <v>0</v>
      </c>
      <c r="K73" s="347">
        <f t="shared" si="13"/>
        <v>0</v>
      </c>
      <c r="L73" s="355">
        <f t="shared" si="14"/>
        <v>0</v>
      </c>
      <c r="M73" s="614"/>
      <c r="N73" s="146"/>
      <c r="O73" s="146"/>
    </row>
    <row r="74" spans="1:15" s="3" customFormat="1" x14ac:dyDescent="0.2">
      <c r="A74" s="21" t="s">
        <v>354</v>
      </c>
      <c r="B74" s="356">
        <v>0</v>
      </c>
      <c r="C74" s="363">
        <v>0</v>
      </c>
      <c r="D74" s="355">
        <f t="shared" ref="D74" si="15">IF(AND(_xlfn.NUMBERVALUE(B74)=0,_xlfn.NUMBERVALUE(C74)=0),,IF(B74=0, "    ---- ", IF(ABS(ROUND(100/B74*C74-100,1))&lt;999,IF(ROUND(100/B74*C74-100,1)=0,"    ---- ",ROUND(100/B74*C74-100,1)),IF(ROUND(100/B74*C74-100,1)&gt;999,999,-999))))</f>
        <v>0</v>
      </c>
      <c r="E74" s="614"/>
      <c r="F74" s="356">
        <v>0</v>
      </c>
      <c r="G74" s="363">
        <v>0</v>
      </c>
      <c r="H74" s="355">
        <f t="shared" ref="H74" si="16">IF(AND(_xlfn.NUMBERVALUE(F74)=0,_xlfn.NUMBERVALUE(G74)=0),,IF(F74=0, "    ---- ", IF(ABS(ROUND(100/F74*G74-100,1))&lt;999,IF(ROUND(100/F74*G74-100,1)=0,"    ---- ",ROUND(100/F74*G74-100,1)),IF(ROUND(100/F74*G74-100,1)&gt;999,999,-999))))</f>
        <v>0</v>
      </c>
      <c r="I74" s="614"/>
      <c r="J74" s="348">
        <f t="shared" ref="J74" si="17">SUM(B74,F74)</f>
        <v>0</v>
      </c>
      <c r="K74" s="347">
        <f t="shared" ref="K74" si="18">SUM(C74,G74)</f>
        <v>0</v>
      </c>
      <c r="L74" s="355">
        <f t="shared" ref="L74" si="19">IF(AND(_xlfn.NUMBERVALUE(J74)=0,_xlfn.NUMBERVALUE(K74)=0),,IF(J74=0, "    ---- ", IF(ABS(ROUND(100/J74*K74-100,1))&lt;999,IF(ROUND(100/J74*K74-100,1)=0,"    ---- ",ROUND(100/J74*K74-100,1)),IF(ROUND(100/J74*K74-100,1)&gt;999,999,-999))))</f>
        <v>0</v>
      </c>
      <c r="M74" s="614"/>
      <c r="N74" s="146"/>
      <c r="O74" s="146"/>
    </row>
    <row r="75" spans="1:15" ht="15.75" x14ac:dyDescent="0.2">
      <c r="A75" s="21" t="s">
        <v>385</v>
      </c>
      <c r="B75" s="356">
        <v>0</v>
      </c>
      <c r="C75" s="356">
        <v>0</v>
      </c>
      <c r="D75" s="355">
        <f t="shared" si="11"/>
        <v>0</v>
      </c>
      <c r="E75" s="614"/>
      <c r="F75" s="356">
        <v>0</v>
      </c>
      <c r="G75" s="363">
        <v>0</v>
      </c>
      <c r="H75" s="355">
        <f t="shared" si="12"/>
        <v>0</v>
      </c>
      <c r="I75" s="614"/>
      <c r="J75" s="348">
        <f t="shared" si="13"/>
        <v>0</v>
      </c>
      <c r="K75" s="347">
        <f t="shared" si="13"/>
        <v>0</v>
      </c>
      <c r="L75" s="355">
        <f t="shared" si="14"/>
        <v>0</v>
      </c>
      <c r="M75" s="614"/>
    </row>
    <row r="76" spans="1:15" x14ac:dyDescent="0.2">
      <c r="A76" s="21" t="s">
        <v>9</v>
      </c>
      <c r="B76" s="356">
        <v>0</v>
      </c>
      <c r="C76" s="363">
        <v>0</v>
      </c>
      <c r="D76" s="355">
        <f t="shared" si="11"/>
        <v>0</v>
      </c>
      <c r="E76" s="614"/>
      <c r="F76" s="356">
        <v>0</v>
      </c>
      <c r="G76" s="363">
        <v>0</v>
      </c>
      <c r="H76" s="355">
        <f t="shared" si="12"/>
        <v>0</v>
      </c>
      <c r="I76" s="614"/>
      <c r="J76" s="348">
        <f t="shared" si="13"/>
        <v>0</v>
      </c>
      <c r="K76" s="347">
        <f t="shared" si="13"/>
        <v>0</v>
      </c>
      <c r="L76" s="355">
        <f t="shared" si="14"/>
        <v>0</v>
      </c>
      <c r="M76" s="614"/>
    </row>
    <row r="77" spans="1:15" x14ac:dyDescent="0.2">
      <c r="A77" s="21" t="s">
        <v>10</v>
      </c>
      <c r="B77" s="364">
        <v>0</v>
      </c>
      <c r="C77" s="365">
        <v>0</v>
      </c>
      <c r="D77" s="355">
        <f t="shared" si="11"/>
        <v>0</v>
      </c>
      <c r="E77" s="614"/>
      <c r="F77" s="364">
        <v>0</v>
      </c>
      <c r="G77" s="365">
        <v>0</v>
      </c>
      <c r="H77" s="355">
        <f t="shared" si="12"/>
        <v>0</v>
      </c>
      <c r="I77" s="614"/>
      <c r="J77" s="348">
        <f t="shared" si="13"/>
        <v>0</v>
      </c>
      <c r="K77" s="347">
        <f t="shared" si="13"/>
        <v>0</v>
      </c>
      <c r="L77" s="355">
        <f t="shared" si="14"/>
        <v>0</v>
      </c>
      <c r="M77" s="614"/>
    </row>
    <row r="78" spans="1:15" ht="15.75" x14ac:dyDescent="0.2">
      <c r="A78" s="631" t="s">
        <v>383</v>
      </c>
      <c r="B78" s="653" t="s">
        <v>369</v>
      </c>
      <c r="C78" s="653"/>
      <c r="D78" s="355"/>
      <c r="E78" s="616"/>
      <c r="F78" s="653"/>
      <c r="G78" s="653"/>
      <c r="H78" s="355"/>
      <c r="I78" s="614"/>
      <c r="J78" s="653"/>
      <c r="K78" s="653"/>
      <c r="L78" s="355"/>
      <c r="M78" s="614"/>
    </row>
    <row r="79" spans="1:15" x14ac:dyDescent="0.2">
      <c r="A79" s="631" t="s">
        <v>12</v>
      </c>
      <c r="B79" s="662"/>
      <c r="C79" s="663"/>
      <c r="D79" s="355"/>
      <c r="E79" s="616"/>
      <c r="F79" s="653"/>
      <c r="G79" s="653"/>
      <c r="H79" s="355"/>
      <c r="I79" s="614"/>
      <c r="J79" s="653"/>
      <c r="K79" s="653"/>
      <c r="L79" s="355"/>
      <c r="M79" s="614"/>
    </row>
    <row r="80" spans="1:15" x14ac:dyDescent="0.2">
      <c r="A80" s="631" t="s">
        <v>13</v>
      </c>
      <c r="B80" s="662"/>
      <c r="C80" s="663"/>
      <c r="D80" s="355"/>
      <c r="E80" s="616"/>
      <c r="F80" s="653"/>
      <c r="G80" s="653"/>
      <c r="H80" s="355"/>
      <c r="I80" s="614"/>
      <c r="J80" s="653"/>
      <c r="K80" s="653"/>
      <c r="L80" s="355"/>
      <c r="M80" s="614"/>
    </row>
    <row r="81" spans="1:13" ht="15.75" x14ac:dyDescent="0.2">
      <c r="A81" s="631" t="s">
        <v>384</v>
      </c>
      <c r="B81" s="653" t="s">
        <v>369</v>
      </c>
      <c r="C81" s="653"/>
      <c r="D81" s="355"/>
      <c r="E81" s="616"/>
      <c r="F81" s="653"/>
      <c r="G81" s="653"/>
      <c r="H81" s="355"/>
      <c r="I81" s="614"/>
      <c r="J81" s="653"/>
      <c r="K81" s="653"/>
      <c r="L81" s="355"/>
      <c r="M81" s="614"/>
    </row>
    <row r="82" spans="1:13" x14ac:dyDescent="0.2">
      <c r="A82" s="631" t="s">
        <v>12</v>
      </c>
      <c r="B82" s="662"/>
      <c r="C82" s="663"/>
      <c r="D82" s="355"/>
      <c r="E82" s="616"/>
      <c r="F82" s="653"/>
      <c r="G82" s="653"/>
      <c r="H82" s="355"/>
      <c r="I82" s="614"/>
      <c r="J82" s="653"/>
      <c r="K82" s="653"/>
      <c r="L82" s="355"/>
      <c r="M82" s="614"/>
    </row>
    <row r="83" spans="1:13" x14ac:dyDescent="0.2">
      <c r="A83" s="631" t="s">
        <v>13</v>
      </c>
      <c r="B83" s="662"/>
      <c r="C83" s="663"/>
      <c r="D83" s="355"/>
      <c r="E83" s="616"/>
      <c r="F83" s="653"/>
      <c r="G83" s="653"/>
      <c r="H83" s="355"/>
      <c r="I83" s="614"/>
      <c r="J83" s="653"/>
      <c r="K83" s="653"/>
      <c r="L83" s="355"/>
      <c r="M83" s="614"/>
    </row>
    <row r="84" spans="1:13" ht="15.75" x14ac:dyDescent="0.2">
      <c r="A84" s="21" t="s">
        <v>386</v>
      </c>
      <c r="B84" s="356">
        <v>0</v>
      </c>
      <c r="C84" s="363">
        <v>0</v>
      </c>
      <c r="D84" s="355">
        <f t="shared" si="11"/>
        <v>0</v>
      </c>
      <c r="E84" s="614"/>
      <c r="F84" s="356">
        <v>0</v>
      </c>
      <c r="G84" s="363">
        <v>0</v>
      </c>
      <c r="H84" s="355">
        <f t="shared" si="12"/>
        <v>0</v>
      </c>
      <c r="I84" s="614"/>
      <c r="J84" s="348">
        <f t="shared" si="13"/>
        <v>0</v>
      </c>
      <c r="K84" s="347">
        <f t="shared" si="13"/>
        <v>0</v>
      </c>
      <c r="L84" s="355">
        <f t="shared" si="14"/>
        <v>0</v>
      </c>
      <c r="M84" s="614"/>
    </row>
    <row r="85" spans="1:13" ht="15.75" x14ac:dyDescent="0.2">
      <c r="A85" s="13" t="s">
        <v>370</v>
      </c>
      <c r="B85" s="362">
        <v>0</v>
      </c>
      <c r="C85" s="362">
        <v>0</v>
      </c>
      <c r="D85" s="355">
        <f t="shared" si="11"/>
        <v>0</v>
      </c>
      <c r="E85" s="614"/>
      <c r="F85" s="362">
        <v>0</v>
      </c>
      <c r="G85" s="362">
        <v>0</v>
      </c>
      <c r="H85" s="355">
        <f t="shared" si="12"/>
        <v>0</v>
      </c>
      <c r="I85" s="614"/>
      <c r="J85" s="350">
        <f t="shared" ref="J85:K109" si="20">SUM(B85,F85)</f>
        <v>0</v>
      </c>
      <c r="K85" s="349">
        <f t="shared" si="20"/>
        <v>0</v>
      </c>
      <c r="L85" s="355">
        <f t="shared" si="14"/>
        <v>0</v>
      </c>
      <c r="M85" s="614"/>
    </row>
    <row r="86" spans="1:13" x14ac:dyDescent="0.2">
      <c r="A86" s="21" t="s">
        <v>9</v>
      </c>
      <c r="B86" s="356">
        <v>0</v>
      </c>
      <c r="C86" s="363">
        <v>0</v>
      </c>
      <c r="D86" s="355">
        <f t="shared" si="11"/>
        <v>0</v>
      </c>
      <c r="E86" s="614"/>
      <c r="F86" s="356">
        <v>0</v>
      </c>
      <c r="G86" s="363">
        <v>0</v>
      </c>
      <c r="H86" s="355">
        <f t="shared" si="12"/>
        <v>0</v>
      </c>
      <c r="I86" s="614"/>
      <c r="J86" s="348">
        <f t="shared" si="20"/>
        <v>0</v>
      </c>
      <c r="K86" s="347">
        <f t="shared" si="20"/>
        <v>0</v>
      </c>
      <c r="L86" s="355">
        <f t="shared" si="14"/>
        <v>0</v>
      </c>
      <c r="M86" s="614"/>
    </row>
    <row r="87" spans="1:13" x14ac:dyDescent="0.2">
      <c r="A87" s="21" t="s">
        <v>10</v>
      </c>
      <c r="B87" s="356">
        <v>0</v>
      </c>
      <c r="C87" s="363">
        <v>0</v>
      </c>
      <c r="D87" s="355">
        <f t="shared" si="11"/>
        <v>0</v>
      </c>
      <c r="E87" s="614"/>
      <c r="F87" s="356">
        <v>0</v>
      </c>
      <c r="G87" s="363">
        <v>0</v>
      </c>
      <c r="H87" s="355">
        <f t="shared" si="12"/>
        <v>0</v>
      </c>
      <c r="I87" s="614"/>
      <c r="J87" s="348">
        <f t="shared" si="20"/>
        <v>0</v>
      </c>
      <c r="K87" s="347">
        <f t="shared" si="20"/>
        <v>0</v>
      </c>
      <c r="L87" s="355">
        <f t="shared" si="14"/>
        <v>0</v>
      </c>
      <c r="M87" s="614"/>
    </row>
    <row r="88" spans="1:13" ht="15.75" x14ac:dyDescent="0.2">
      <c r="A88" s="631" t="s">
        <v>383</v>
      </c>
      <c r="B88" s="653"/>
      <c r="C88" s="653"/>
      <c r="D88" s="355"/>
      <c r="E88" s="616"/>
      <c r="F88" s="653"/>
      <c r="G88" s="653"/>
      <c r="H88" s="355"/>
      <c r="I88" s="614"/>
      <c r="J88" s="653"/>
      <c r="K88" s="653"/>
      <c r="L88" s="355"/>
      <c r="M88" s="614"/>
    </row>
    <row r="89" spans="1:13" x14ac:dyDescent="0.2">
      <c r="A89" s="631" t="s">
        <v>12</v>
      </c>
      <c r="B89" s="662"/>
      <c r="C89" s="663"/>
      <c r="D89" s="355"/>
      <c r="E89" s="616"/>
      <c r="F89" s="653"/>
      <c r="G89" s="653"/>
      <c r="H89" s="355"/>
      <c r="I89" s="614"/>
      <c r="J89" s="653"/>
      <c r="K89" s="653"/>
      <c r="L89" s="355"/>
      <c r="M89" s="614"/>
    </row>
    <row r="90" spans="1:13" x14ac:dyDescent="0.2">
      <c r="A90" s="631" t="s">
        <v>13</v>
      </c>
      <c r="B90" s="662"/>
      <c r="C90" s="663"/>
      <c r="D90" s="355"/>
      <c r="E90" s="616"/>
      <c r="F90" s="653"/>
      <c r="G90" s="653"/>
      <c r="H90" s="355"/>
      <c r="I90" s="614"/>
      <c r="J90" s="653"/>
      <c r="K90" s="653"/>
      <c r="L90" s="355"/>
      <c r="M90" s="614"/>
    </row>
    <row r="91" spans="1:13" ht="15.75" x14ac:dyDescent="0.2">
      <c r="A91" s="631" t="s">
        <v>384</v>
      </c>
      <c r="B91" s="653"/>
      <c r="C91" s="653"/>
      <c r="D91" s="355"/>
      <c r="E91" s="616"/>
      <c r="F91" s="653"/>
      <c r="G91" s="653"/>
      <c r="H91" s="355"/>
      <c r="I91" s="614"/>
      <c r="J91" s="653"/>
      <c r="K91" s="653"/>
      <c r="L91" s="355"/>
      <c r="M91" s="614"/>
    </row>
    <row r="92" spans="1:13" x14ac:dyDescent="0.2">
      <c r="A92" s="631" t="s">
        <v>12</v>
      </c>
      <c r="B92" s="662"/>
      <c r="C92" s="663"/>
      <c r="D92" s="355"/>
      <c r="E92" s="616"/>
      <c r="F92" s="653"/>
      <c r="G92" s="653"/>
      <c r="H92" s="355"/>
      <c r="I92" s="614"/>
      <c r="J92" s="653"/>
      <c r="K92" s="653"/>
      <c r="L92" s="355"/>
      <c r="M92" s="614"/>
    </row>
    <row r="93" spans="1:13" x14ac:dyDescent="0.2">
      <c r="A93" s="631" t="s">
        <v>13</v>
      </c>
      <c r="B93" s="662"/>
      <c r="C93" s="663"/>
      <c r="D93" s="355"/>
      <c r="E93" s="616"/>
      <c r="F93" s="653"/>
      <c r="G93" s="653"/>
      <c r="H93" s="355"/>
      <c r="I93" s="614"/>
      <c r="J93" s="653"/>
      <c r="K93" s="653"/>
      <c r="L93" s="355"/>
      <c r="M93" s="614"/>
    </row>
    <row r="94" spans="1:13" x14ac:dyDescent="0.2">
      <c r="A94" s="21" t="s">
        <v>353</v>
      </c>
      <c r="B94" s="356">
        <v>0</v>
      </c>
      <c r="C94" s="363">
        <v>0</v>
      </c>
      <c r="D94" s="355">
        <f t="shared" si="11"/>
        <v>0</v>
      </c>
      <c r="E94" s="614"/>
      <c r="F94" s="356">
        <v>0</v>
      </c>
      <c r="G94" s="363">
        <v>0</v>
      </c>
      <c r="H94" s="355">
        <f t="shared" si="12"/>
        <v>0</v>
      </c>
      <c r="I94" s="614"/>
      <c r="J94" s="348">
        <f t="shared" si="20"/>
        <v>0</v>
      </c>
      <c r="K94" s="347">
        <f t="shared" si="20"/>
        <v>0</v>
      </c>
      <c r="L94" s="355">
        <f t="shared" si="14"/>
        <v>0</v>
      </c>
      <c r="M94" s="614"/>
    </row>
    <row r="95" spans="1:13" x14ac:dyDescent="0.2">
      <c r="A95" s="21" t="s">
        <v>352</v>
      </c>
      <c r="B95" s="356">
        <v>0</v>
      </c>
      <c r="C95" s="363">
        <v>0</v>
      </c>
      <c r="D95" s="355">
        <f t="shared" ref="D95" si="21">IF(AND(_xlfn.NUMBERVALUE(B95)=0,_xlfn.NUMBERVALUE(C95)=0),,IF(B95=0, "    ---- ", IF(ABS(ROUND(100/B95*C95-100,1))&lt;999,IF(ROUND(100/B95*C95-100,1)=0,"    ---- ",ROUND(100/B95*C95-100,1)),IF(ROUND(100/B95*C95-100,1)&gt;999,999,-999))))</f>
        <v>0</v>
      </c>
      <c r="E95" s="614"/>
      <c r="F95" s="356">
        <v>0</v>
      </c>
      <c r="G95" s="363">
        <v>0</v>
      </c>
      <c r="H95" s="355">
        <f t="shared" ref="H95" si="22">IF(AND(_xlfn.NUMBERVALUE(F95)=0,_xlfn.NUMBERVALUE(G95)=0),,IF(F95=0, "    ---- ", IF(ABS(ROUND(100/F95*G95-100,1))&lt;999,IF(ROUND(100/F95*G95-100,1)=0,"    ---- ",ROUND(100/F95*G95-100,1)),IF(ROUND(100/F95*G95-100,1)&gt;999,999,-999))))</f>
        <v>0</v>
      </c>
      <c r="I95" s="614"/>
      <c r="J95" s="348">
        <f t="shared" ref="J95" si="23">SUM(B95,F95)</f>
        <v>0</v>
      </c>
      <c r="K95" s="347">
        <f t="shared" ref="K95" si="24">SUM(C95,G95)</f>
        <v>0</v>
      </c>
      <c r="L95" s="355">
        <f t="shared" ref="L95" si="25">IF(AND(_xlfn.NUMBERVALUE(J95)=0,_xlfn.NUMBERVALUE(K95)=0),,IF(J95=0, "    ---- ", IF(ABS(ROUND(100/J95*K95-100,1))&lt;999,IF(ROUND(100/J95*K95-100,1)=0,"    ---- ",ROUND(100/J95*K95-100,1)),IF(ROUND(100/J95*K95-100,1)&gt;999,999,-999))))</f>
        <v>0</v>
      </c>
      <c r="M95" s="614"/>
    </row>
    <row r="96" spans="1:13" ht="15.75" x14ac:dyDescent="0.2">
      <c r="A96" s="21" t="s">
        <v>385</v>
      </c>
      <c r="B96" s="356">
        <v>0</v>
      </c>
      <c r="C96" s="356">
        <v>0</v>
      </c>
      <c r="D96" s="355">
        <f t="shared" si="11"/>
        <v>0</v>
      </c>
      <c r="E96" s="614"/>
      <c r="F96" s="364">
        <v>0</v>
      </c>
      <c r="G96" s="364">
        <v>0</v>
      </c>
      <c r="H96" s="355">
        <f t="shared" si="12"/>
        <v>0</v>
      </c>
      <c r="I96" s="614"/>
      <c r="J96" s="348">
        <f t="shared" si="20"/>
        <v>0</v>
      </c>
      <c r="K96" s="347">
        <f t="shared" si="20"/>
        <v>0</v>
      </c>
      <c r="L96" s="355">
        <f t="shared" si="14"/>
        <v>0</v>
      </c>
      <c r="M96" s="614"/>
    </row>
    <row r="97" spans="1:13" x14ac:dyDescent="0.2">
      <c r="A97" s="21" t="s">
        <v>9</v>
      </c>
      <c r="B97" s="364">
        <v>0</v>
      </c>
      <c r="C97" s="365">
        <v>0</v>
      </c>
      <c r="D97" s="355">
        <f t="shared" si="11"/>
        <v>0</v>
      </c>
      <c r="E97" s="614"/>
      <c r="F97" s="356">
        <v>0</v>
      </c>
      <c r="G97" s="363">
        <v>0</v>
      </c>
      <c r="H97" s="355">
        <f t="shared" si="12"/>
        <v>0</v>
      </c>
      <c r="I97" s="614"/>
      <c r="J97" s="348">
        <f t="shared" si="20"/>
        <v>0</v>
      </c>
      <c r="K97" s="347">
        <f t="shared" si="20"/>
        <v>0</v>
      </c>
      <c r="L97" s="355">
        <f t="shared" si="14"/>
        <v>0</v>
      </c>
      <c r="M97" s="614"/>
    </row>
    <row r="98" spans="1:13" x14ac:dyDescent="0.2">
      <c r="A98" s="21" t="s">
        <v>10</v>
      </c>
      <c r="B98" s="364">
        <v>0</v>
      </c>
      <c r="C98" s="365">
        <v>0</v>
      </c>
      <c r="D98" s="355">
        <f t="shared" si="11"/>
        <v>0</v>
      </c>
      <c r="E98" s="614"/>
      <c r="F98" s="356">
        <v>0</v>
      </c>
      <c r="G98" s="356">
        <v>0</v>
      </c>
      <c r="H98" s="355">
        <f t="shared" si="12"/>
        <v>0</v>
      </c>
      <c r="I98" s="614"/>
      <c r="J98" s="348">
        <f t="shared" si="20"/>
        <v>0</v>
      </c>
      <c r="K98" s="347">
        <f t="shared" si="20"/>
        <v>0</v>
      </c>
      <c r="L98" s="355">
        <f t="shared" si="14"/>
        <v>0</v>
      </c>
      <c r="M98" s="614"/>
    </row>
    <row r="99" spans="1:13" ht="15.75" x14ac:dyDescent="0.2">
      <c r="A99" s="631" t="s">
        <v>383</v>
      </c>
      <c r="B99" s="653"/>
      <c r="C99" s="653"/>
      <c r="D99" s="355"/>
      <c r="E99" s="616"/>
      <c r="F99" s="653"/>
      <c r="G99" s="653"/>
      <c r="H99" s="355"/>
      <c r="I99" s="614"/>
      <c r="J99" s="653"/>
      <c r="K99" s="653"/>
      <c r="L99" s="355"/>
      <c r="M99" s="614"/>
    </row>
    <row r="100" spans="1:13" x14ac:dyDescent="0.2">
      <c r="A100" s="631" t="s">
        <v>12</v>
      </c>
      <c r="B100" s="662"/>
      <c r="C100" s="663"/>
      <c r="D100" s="355"/>
      <c r="E100" s="616"/>
      <c r="F100" s="653"/>
      <c r="G100" s="653"/>
      <c r="H100" s="355"/>
      <c r="I100" s="614"/>
      <c r="J100" s="653"/>
      <c r="K100" s="653"/>
      <c r="L100" s="355"/>
      <c r="M100" s="614"/>
    </row>
    <row r="101" spans="1:13" x14ac:dyDescent="0.2">
      <c r="A101" s="631" t="s">
        <v>13</v>
      </c>
      <c r="B101" s="662"/>
      <c r="C101" s="663"/>
      <c r="D101" s="355"/>
      <c r="E101" s="616"/>
      <c r="F101" s="653"/>
      <c r="G101" s="653"/>
      <c r="H101" s="355"/>
      <c r="I101" s="614"/>
      <c r="J101" s="653"/>
      <c r="K101" s="653"/>
      <c r="L101" s="355"/>
      <c r="M101" s="614"/>
    </row>
    <row r="102" spans="1:13" ht="15.75" x14ac:dyDescent="0.2">
      <c r="A102" s="631" t="s">
        <v>384</v>
      </c>
      <c r="B102" s="653"/>
      <c r="C102" s="653"/>
      <c r="D102" s="355"/>
      <c r="E102" s="616"/>
      <c r="F102" s="653"/>
      <c r="G102" s="653"/>
      <c r="H102" s="355"/>
      <c r="I102" s="614"/>
      <c r="J102" s="653"/>
      <c r="K102" s="653"/>
      <c r="L102" s="355"/>
      <c r="M102" s="614"/>
    </row>
    <row r="103" spans="1:13" x14ac:dyDescent="0.2">
      <c r="A103" s="631" t="s">
        <v>12</v>
      </c>
      <c r="B103" s="662"/>
      <c r="C103" s="663"/>
      <c r="D103" s="355"/>
      <c r="E103" s="616"/>
      <c r="F103" s="653"/>
      <c r="G103" s="653"/>
      <c r="H103" s="355"/>
      <c r="I103" s="614"/>
      <c r="J103" s="653"/>
      <c r="K103" s="653"/>
      <c r="L103" s="355"/>
      <c r="M103" s="614"/>
    </row>
    <row r="104" spans="1:13" x14ac:dyDescent="0.2">
      <c r="A104" s="631" t="s">
        <v>13</v>
      </c>
      <c r="B104" s="662"/>
      <c r="C104" s="663"/>
      <c r="D104" s="355"/>
      <c r="E104" s="616"/>
      <c r="F104" s="653"/>
      <c r="G104" s="653"/>
      <c r="H104" s="355"/>
      <c r="I104" s="614"/>
      <c r="J104" s="653"/>
      <c r="K104" s="653"/>
      <c r="L104" s="355"/>
      <c r="M104" s="614"/>
    </row>
    <row r="105" spans="1:13" ht="15.75" x14ac:dyDescent="0.2">
      <c r="A105" s="21" t="s">
        <v>387</v>
      </c>
      <c r="B105" s="356">
        <v>0</v>
      </c>
      <c r="C105" s="363">
        <v>0</v>
      </c>
      <c r="D105" s="355">
        <f t="shared" si="11"/>
        <v>0</v>
      </c>
      <c r="E105" s="614"/>
      <c r="F105" s="356">
        <v>0</v>
      </c>
      <c r="G105" s="363">
        <v>0</v>
      </c>
      <c r="H105" s="355">
        <f t="shared" si="12"/>
        <v>0</v>
      </c>
      <c r="I105" s="614"/>
      <c r="J105" s="348">
        <f t="shared" si="20"/>
        <v>0</v>
      </c>
      <c r="K105" s="347">
        <f t="shared" si="20"/>
        <v>0</v>
      </c>
      <c r="L105" s="355">
        <f t="shared" si="14"/>
        <v>0</v>
      </c>
      <c r="M105" s="614"/>
    </row>
    <row r="106" spans="1:13" ht="15.75" x14ac:dyDescent="0.2">
      <c r="A106" s="21" t="s">
        <v>388</v>
      </c>
      <c r="B106" s="356">
        <v>0</v>
      </c>
      <c r="C106" s="356">
        <v>0</v>
      </c>
      <c r="D106" s="355">
        <f t="shared" si="11"/>
        <v>0</v>
      </c>
      <c r="E106" s="614"/>
      <c r="F106" s="356">
        <v>0</v>
      </c>
      <c r="G106" s="356">
        <v>0</v>
      </c>
      <c r="H106" s="355">
        <f t="shared" si="12"/>
        <v>0</v>
      </c>
      <c r="I106" s="614"/>
      <c r="J106" s="348">
        <f t="shared" si="20"/>
        <v>0</v>
      </c>
      <c r="K106" s="347">
        <f t="shared" si="20"/>
        <v>0</v>
      </c>
      <c r="L106" s="355">
        <f t="shared" si="14"/>
        <v>0</v>
      </c>
      <c r="M106" s="614"/>
    </row>
    <row r="107" spans="1:13" ht="15.75" x14ac:dyDescent="0.2">
      <c r="A107" s="21" t="s">
        <v>389</v>
      </c>
      <c r="B107" s="356">
        <v>0</v>
      </c>
      <c r="C107" s="356">
        <v>0</v>
      </c>
      <c r="D107" s="355">
        <f t="shared" si="11"/>
        <v>0</v>
      </c>
      <c r="E107" s="614"/>
      <c r="F107" s="356">
        <v>0</v>
      </c>
      <c r="G107" s="356">
        <v>0</v>
      </c>
      <c r="H107" s="355">
        <f t="shared" si="12"/>
        <v>0</v>
      </c>
      <c r="I107" s="614"/>
      <c r="J107" s="348">
        <f t="shared" si="20"/>
        <v>0</v>
      </c>
      <c r="K107" s="347">
        <f t="shared" si="20"/>
        <v>0</v>
      </c>
      <c r="L107" s="355">
        <f t="shared" si="14"/>
        <v>0</v>
      </c>
      <c r="M107" s="614"/>
    </row>
    <row r="108" spans="1:13" ht="15.75" x14ac:dyDescent="0.2">
      <c r="A108" s="21" t="s">
        <v>390</v>
      </c>
      <c r="B108" s="356">
        <v>0</v>
      </c>
      <c r="C108" s="356">
        <v>0</v>
      </c>
      <c r="D108" s="355">
        <f t="shared" si="11"/>
        <v>0</v>
      </c>
      <c r="E108" s="614"/>
      <c r="F108" s="356">
        <v>0</v>
      </c>
      <c r="G108" s="356">
        <v>0</v>
      </c>
      <c r="H108" s="355">
        <f t="shared" si="12"/>
        <v>0</v>
      </c>
      <c r="I108" s="614"/>
      <c r="J108" s="348">
        <f t="shared" si="20"/>
        <v>0</v>
      </c>
      <c r="K108" s="347">
        <f t="shared" si="20"/>
        <v>0</v>
      </c>
      <c r="L108" s="355">
        <f t="shared" si="14"/>
        <v>0</v>
      </c>
      <c r="M108" s="614"/>
    </row>
    <row r="109" spans="1:13" ht="15.75" x14ac:dyDescent="0.2">
      <c r="A109" s="13" t="s">
        <v>371</v>
      </c>
      <c r="B109" s="354">
        <v>0</v>
      </c>
      <c r="C109" s="366">
        <v>0</v>
      </c>
      <c r="D109" s="355">
        <f t="shared" si="11"/>
        <v>0</v>
      </c>
      <c r="E109" s="614"/>
      <c r="F109" s="354">
        <v>0</v>
      </c>
      <c r="G109" s="366">
        <v>0</v>
      </c>
      <c r="H109" s="355">
        <f t="shared" si="12"/>
        <v>0</v>
      </c>
      <c r="I109" s="614"/>
      <c r="J109" s="350">
        <f t="shared" si="20"/>
        <v>0</v>
      </c>
      <c r="K109" s="349">
        <f t="shared" si="20"/>
        <v>0</v>
      </c>
      <c r="L109" s="355">
        <f t="shared" si="14"/>
        <v>0</v>
      </c>
      <c r="M109" s="614"/>
    </row>
    <row r="110" spans="1:13" x14ac:dyDescent="0.2">
      <c r="A110" s="21" t="s">
        <v>9</v>
      </c>
      <c r="B110" s="356">
        <v>0</v>
      </c>
      <c r="C110" s="363">
        <v>0</v>
      </c>
      <c r="D110" s="355">
        <f t="shared" ref="D110:D124" si="26">IF(AND(_xlfn.NUMBERVALUE(B110)=0,_xlfn.NUMBERVALUE(C110)=0),,IF(B110=0, "    ---- ", IF(ABS(ROUND(100/B110*C110-100,1))&lt;999,IF(ROUND(100/B110*C110-100,1)=0,"    ---- ",ROUND(100/B110*C110-100,1)),IF(ROUND(100/B110*C110-100,1)&gt;999,999,-999))))</f>
        <v>0</v>
      </c>
      <c r="E110" s="614"/>
      <c r="F110" s="356">
        <v>0</v>
      </c>
      <c r="G110" s="363">
        <v>0</v>
      </c>
      <c r="H110" s="355">
        <f t="shared" ref="H110:H124" si="27">IF(AND(_xlfn.NUMBERVALUE(F110)=0,_xlfn.NUMBERVALUE(G110)=0),,IF(F110=0, "    ---- ", IF(ABS(ROUND(100/F110*G110-100,1))&lt;999,IF(ROUND(100/F110*G110-100,1)=0,"    ---- ",ROUND(100/F110*G110-100,1)),IF(ROUND(100/F110*G110-100,1)&gt;999,999,-999))))</f>
        <v>0</v>
      </c>
      <c r="I110" s="614"/>
      <c r="J110" s="348">
        <f t="shared" ref="J110:K124" si="28">SUM(B110,F110)</f>
        <v>0</v>
      </c>
      <c r="K110" s="347">
        <f t="shared" si="28"/>
        <v>0</v>
      </c>
      <c r="L110" s="355">
        <f t="shared" ref="L110:L124" si="29">IF(AND(_xlfn.NUMBERVALUE(J110)=0,_xlfn.NUMBERVALUE(K110)=0),,IF(J110=0, "    ---- ", IF(ABS(ROUND(100/J110*K110-100,1))&lt;999,IF(ROUND(100/J110*K110-100,1)=0,"    ---- ",ROUND(100/J110*K110-100,1)),IF(ROUND(100/J110*K110-100,1)&gt;999,999,-999))))</f>
        <v>0</v>
      </c>
      <c r="M110" s="614"/>
    </row>
    <row r="111" spans="1:13" x14ac:dyDescent="0.2">
      <c r="A111" s="21" t="s">
        <v>10</v>
      </c>
      <c r="B111" s="356">
        <v>0</v>
      </c>
      <c r="C111" s="363">
        <v>0</v>
      </c>
      <c r="D111" s="355">
        <f t="shared" si="26"/>
        <v>0</v>
      </c>
      <c r="E111" s="614"/>
      <c r="F111" s="356">
        <v>0</v>
      </c>
      <c r="G111" s="363">
        <v>0</v>
      </c>
      <c r="H111" s="355">
        <f t="shared" si="27"/>
        <v>0</v>
      </c>
      <c r="I111" s="614"/>
      <c r="J111" s="348">
        <f t="shared" si="28"/>
        <v>0</v>
      </c>
      <c r="K111" s="347">
        <f t="shared" si="28"/>
        <v>0</v>
      </c>
      <c r="L111" s="355">
        <f t="shared" si="29"/>
        <v>0</v>
      </c>
      <c r="M111" s="614"/>
    </row>
    <row r="112" spans="1:13" x14ac:dyDescent="0.2">
      <c r="A112" s="21" t="s">
        <v>27</v>
      </c>
      <c r="B112" s="356">
        <v>0</v>
      </c>
      <c r="C112" s="363">
        <v>0</v>
      </c>
      <c r="D112" s="355">
        <f t="shared" si="26"/>
        <v>0</v>
      </c>
      <c r="E112" s="614"/>
      <c r="F112" s="356">
        <v>0</v>
      </c>
      <c r="G112" s="363">
        <v>0</v>
      </c>
      <c r="H112" s="355">
        <f t="shared" si="27"/>
        <v>0</v>
      </c>
      <c r="I112" s="614"/>
      <c r="J112" s="348">
        <f t="shared" si="28"/>
        <v>0</v>
      </c>
      <c r="K112" s="347">
        <f t="shared" si="28"/>
        <v>0</v>
      </c>
      <c r="L112" s="355">
        <f t="shared" si="29"/>
        <v>0</v>
      </c>
      <c r="M112" s="614"/>
    </row>
    <row r="113" spans="1:14" x14ac:dyDescent="0.2">
      <c r="A113" s="631" t="s">
        <v>15</v>
      </c>
      <c r="B113" s="653" t="s">
        <v>369</v>
      </c>
      <c r="C113" s="653"/>
      <c r="D113" s="355"/>
      <c r="E113" s="616"/>
      <c r="F113" s="653"/>
      <c r="G113" s="653"/>
      <c r="H113" s="355"/>
      <c r="I113" s="614"/>
      <c r="J113" s="653"/>
      <c r="K113" s="653"/>
      <c r="L113" s="355"/>
      <c r="M113" s="614"/>
    </row>
    <row r="114" spans="1:14" ht="15.75" x14ac:dyDescent="0.2">
      <c r="A114" s="21" t="s">
        <v>391</v>
      </c>
      <c r="B114" s="356">
        <v>0</v>
      </c>
      <c r="C114" s="356">
        <v>0</v>
      </c>
      <c r="D114" s="355">
        <f t="shared" si="26"/>
        <v>0</v>
      </c>
      <c r="E114" s="614"/>
      <c r="F114" s="356">
        <v>0</v>
      </c>
      <c r="G114" s="356">
        <v>0</v>
      </c>
      <c r="H114" s="355">
        <f t="shared" si="27"/>
        <v>0</v>
      </c>
      <c r="I114" s="614"/>
      <c r="J114" s="348">
        <f t="shared" si="28"/>
        <v>0</v>
      </c>
      <c r="K114" s="347">
        <f t="shared" si="28"/>
        <v>0</v>
      </c>
      <c r="L114" s="355">
        <f t="shared" si="29"/>
        <v>0</v>
      </c>
      <c r="M114" s="614"/>
    </row>
    <row r="115" spans="1:14" ht="15.75" x14ac:dyDescent="0.2">
      <c r="A115" s="21" t="s">
        <v>392</v>
      </c>
      <c r="B115" s="356">
        <v>0</v>
      </c>
      <c r="C115" s="356">
        <v>0</v>
      </c>
      <c r="D115" s="355">
        <f t="shared" si="26"/>
        <v>0</v>
      </c>
      <c r="E115" s="614"/>
      <c r="F115" s="356">
        <v>0</v>
      </c>
      <c r="G115" s="356">
        <v>0</v>
      </c>
      <c r="H115" s="355">
        <f t="shared" si="27"/>
        <v>0</v>
      </c>
      <c r="I115" s="614"/>
      <c r="J115" s="348">
        <f t="shared" si="28"/>
        <v>0</v>
      </c>
      <c r="K115" s="347">
        <f t="shared" si="28"/>
        <v>0</v>
      </c>
      <c r="L115" s="355">
        <f t="shared" si="29"/>
        <v>0</v>
      </c>
      <c r="M115" s="614"/>
    </row>
    <row r="116" spans="1:14" ht="15.75" x14ac:dyDescent="0.2">
      <c r="A116" s="21" t="s">
        <v>390</v>
      </c>
      <c r="B116" s="356">
        <v>0</v>
      </c>
      <c r="C116" s="356">
        <v>0</v>
      </c>
      <c r="D116" s="355">
        <f t="shared" si="26"/>
        <v>0</v>
      </c>
      <c r="E116" s="614"/>
      <c r="F116" s="356">
        <v>0</v>
      </c>
      <c r="G116" s="356">
        <v>0</v>
      </c>
      <c r="H116" s="355">
        <f t="shared" si="27"/>
        <v>0</v>
      </c>
      <c r="I116" s="614"/>
      <c r="J116" s="348">
        <f t="shared" si="28"/>
        <v>0</v>
      </c>
      <c r="K116" s="347">
        <f t="shared" si="28"/>
        <v>0</v>
      </c>
      <c r="L116" s="355">
        <f t="shared" si="29"/>
        <v>0</v>
      </c>
      <c r="M116" s="614"/>
    </row>
    <row r="117" spans="1:14" ht="15.75" x14ac:dyDescent="0.2">
      <c r="A117" s="13" t="s">
        <v>372</v>
      </c>
      <c r="B117" s="354">
        <v>0</v>
      </c>
      <c r="C117" s="366">
        <v>0</v>
      </c>
      <c r="D117" s="355">
        <f t="shared" si="26"/>
        <v>0</v>
      </c>
      <c r="E117" s="614"/>
      <c r="F117" s="354">
        <v>0</v>
      </c>
      <c r="G117" s="366">
        <v>0</v>
      </c>
      <c r="H117" s="355">
        <f t="shared" si="27"/>
        <v>0</v>
      </c>
      <c r="I117" s="614"/>
      <c r="J117" s="350">
        <f t="shared" si="28"/>
        <v>0</v>
      </c>
      <c r="K117" s="349">
        <f t="shared" si="28"/>
        <v>0</v>
      </c>
      <c r="L117" s="355">
        <f t="shared" si="29"/>
        <v>0</v>
      </c>
      <c r="M117" s="614"/>
    </row>
    <row r="118" spans="1:14" x14ac:dyDescent="0.2">
      <c r="A118" s="21" t="s">
        <v>9</v>
      </c>
      <c r="B118" s="356">
        <v>0</v>
      </c>
      <c r="C118" s="363">
        <v>0</v>
      </c>
      <c r="D118" s="355">
        <f t="shared" si="26"/>
        <v>0</v>
      </c>
      <c r="E118" s="614"/>
      <c r="F118" s="356">
        <v>0</v>
      </c>
      <c r="G118" s="363">
        <v>0</v>
      </c>
      <c r="H118" s="355">
        <f t="shared" si="27"/>
        <v>0</v>
      </c>
      <c r="I118" s="614"/>
      <c r="J118" s="348">
        <f t="shared" si="28"/>
        <v>0</v>
      </c>
      <c r="K118" s="347">
        <f t="shared" si="28"/>
        <v>0</v>
      </c>
      <c r="L118" s="355">
        <f t="shared" si="29"/>
        <v>0</v>
      </c>
      <c r="M118" s="614"/>
    </row>
    <row r="119" spans="1:14" x14ac:dyDescent="0.2">
      <c r="A119" s="21" t="s">
        <v>10</v>
      </c>
      <c r="B119" s="356">
        <v>0</v>
      </c>
      <c r="C119" s="363">
        <v>0</v>
      </c>
      <c r="D119" s="355">
        <f t="shared" si="26"/>
        <v>0</v>
      </c>
      <c r="E119" s="614"/>
      <c r="F119" s="356">
        <v>0</v>
      </c>
      <c r="G119" s="363">
        <v>0</v>
      </c>
      <c r="H119" s="355">
        <f t="shared" si="27"/>
        <v>0</v>
      </c>
      <c r="I119" s="614"/>
      <c r="J119" s="348">
        <f t="shared" si="28"/>
        <v>0</v>
      </c>
      <c r="K119" s="347">
        <f t="shared" si="28"/>
        <v>0</v>
      </c>
      <c r="L119" s="355">
        <f t="shared" si="29"/>
        <v>0</v>
      </c>
      <c r="M119" s="614"/>
    </row>
    <row r="120" spans="1:14" x14ac:dyDescent="0.2">
      <c r="A120" s="21" t="s">
        <v>27</v>
      </c>
      <c r="B120" s="356">
        <v>0</v>
      </c>
      <c r="C120" s="363">
        <v>0</v>
      </c>
      <c r="D120" s="355">
        <f t="shared" si="26"/>
        <v>0</v>
      </c>
      <c r="E120" s="614"/>
      <c r="F120" s="356">
        <v>0</v>
      </c>
      <c r="G120" s="363">
        <v>0</v>
      </c>
      <c r="H120" s="355">
        <f t="shared" si="27"/>
        <v>0</v>
      </c>
      <c r="I120" s="614"/>
      <c r="J120" s="348">
        <f t="shared" si="28"/>
        <v>0</v>
      </c>
      <c r="K120" s="347">
        <f t="shared" si="28"/>
        <v>0</v>
      </c>
      <c r="L120" s="355">
        <f t="shared" si="29"/>
        <v>0</v>
      </c>
      <c r="M120" s="614"/>
    </row>
    <row r="121" spans="1:14" x14ac:dyDescent="0.2">
      <c r="A121" s="631" t="s">
        <v>14</v>
      </c>
      <c r="B121" s="653" t="s">
        <v>369</v>
      </c>
      <c r="C121" s="653"/>
      <c r="D121" s="355"/>
      <c r="E121" s="616"/>
      <c r="F121" s="653"/>
      <c r="G121" s="653"/>
      <c r="H121" s="355"/>
      <c r="I121" s="614"/>
      <c r="J121" s="653"/>
      <c r="K121" s="653"/>
      <c r="L121" s="355"/>
      <c r="M121" s="614"/>
    </row>
    <row r="122" spans="1:14" ht="15.75" x14ac:dyDescent="0.2">
      <c r="A122" s="21" t="s">
        <v>393</v>
      </c>
      <c r="B122" s="356">
        <v>0</v>
      </c>
      <c r="C122" s="356">
        <v>0</v>
      </c>
      <c r="D122" s="355">
        <f t="shared" si="26"/>
        <v>0</v>
      </c>
      <c r="E122" s="614"/>
      <c r="F122" s="356">
        <v>0</v>
      </c>
      <c r="G122" s="356">
        <v>0</v>
      </c>
      <c r="H122" s="355">
        <f t="shared" si="27"/>
        <v>0</v>
      </c>
      <c r="I122" s="614"/>
      <c r="J122" s="348">
        <f t="shared" si="28"/>
        <v>0</v>
      </c>
      <c r="K122" s="347">
        <f t="shared" si="28"/>
        <v>0</v>
      </c>
      <c r="L122" s="355">
        <f t="shared" si="29"/>
        <v>0</v>
      </c>
      <c r="M122" s="614"/>
    </row>
    <row r="123" spans="1:14" ht="15.75" x14ac:dyDescent="0.2">
      <c r="A123" s="21" t="s">
        <v>389</v>
      </c>
      <c r="B123" s="356">
        <v>0</v>
      </c>
      <c r="C123" s="356">
        <v>0</v>
      </c>
      <c r="D123" s="355">
        <f t="shared" si="26"/>
        <v>0</v>
      </c>
      <c r="E123" s="614"/>
      <c r="F123" s="356">
        <v>0</v>
      </c>
      <c r="G123" s="356">
        <v>0</v>
      </c>
      <c r="H123" s="355">
        <f t="shared" si="27"/>
        <v>0</v>
      </c>
      <c r="I123" s="614"/>
      <c r="J123" s="348">
        <f t="shared" si="28"/>
        <v>0</v>
      </c>
      <c r="K123" s="347">
        <f t="shared" si="28"/>
        <v>0</v>
      </c>
      <c r="L123" s="355">
        <f t="shared" si="29"/>
        <v>0</v>
      </c>
      <c r="M123" s="614"/>
    </row>
    <row r="124" spans="1:14" ht="15.75" x14ac:dyDescent="0.2">
      <c r="A124" s="10" t="s">
        <v>390</v>
      </c>
      <c r="B124" s="360">
        <v>0</v>
      </c>
      <c r="C124" s="360">
        <v>0</v>
      </c>
      <c r="D124" s="357">
        <f t="shared" si="26"/>
        <v>0</v>
      </c>
      <c r="E124" s="617"/>
      <c r="F124" s="360">
        <v>0</v>
      </c>
      <c r="G124" s="360">
        <v>0</v>
      </c>
      <c r="H124" s="357">
        <f t="shared" si="27"/>
        <v>0</v>
      </c>
      <c r="I124" s="615"/>
      <c r="J124" s="361">
        <f t="shared" si="28"/>
        <v>0</v>
      </c>
      <c r="K124" s="360">
        <f t="shared" si="28"/>
        <v>0</v>
      </c>
      <c r="L124" s="357">
        <f t="shared" si="29"/>
        <v>0</v>
      </c>
      <c r="M124" s="615"/>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341"/>
      <c r="C128" s="341"/>
      <c r="D128" s="341"/>
      <c r="E128" s="342"/>
      <c r="F128" s="341"/>
      <c r="G128" s="341"/>
      <c r="H128" s="341"/>
      <c r="I128" s="342"/>
      <c r="J128" s="341"/>
      <c r="K128" s="341"/>
      <c r="L128" s="341"/>
      <c r="M128" s="342"/>
    </row>
    <row r="129" spans="1:15" s="3" customFormat="1" x14ac:dyDescent="0.2">
      <c r="A129" s="142"/>
      <c r="B129" s="338" t="s">
        <v>0</v>
      </c>
      <c r="C129" s="339"/>
      <c r="D129" s="339"/>
      <c r="E129" s="339"/>
      <c r="F129" s="338" t="s">
        <v>1</v>
      </c>
      <c r="G129" s="339"/>
      <c r="H129" s="339"/>
      <c r="I129" s="340"/>
      <c r="J129" s="338" t="s">
        <v>2</v>
      </c>
      <c r="K129" s="339"/>
      <c r="L129" s="339"/>
      <c r="M129" s="340"/>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349">
        <v>0</v>
      </c>
      <c r="C132" s="350">
        <v>0</v>
      </c>
      <c r="D132" s="594">
        <f t="shared" ref="D132:D135" si="30">IF(AND(_xlfn.NUMBERVALUE(B132)=0,_xlfn.NUMBERVALUE(C132)=0),,IF(B132=0, "    ---- ", IF(ABS(ROUND(100/B132*C132-100,1))&lt;999,IF(ROUND(100/B132*C132-100,1)=0,"    ---- ",ROUND(100/B132*C132-100,1)),IF(ROUND(100/B132*C132-100,1)&gt;999,999,-999))))</f>
        <v>0</v>
      </c>
      <c r="E132" s="619"/>
      <c r="F132" s="345">
        <v>0</v>
      </c>
      <c r="G132" s="346">
        <v>0</v>
      </c>
      <c r="H132" s="620">
        <f t="shared" ref="H132:H135" si="31">IF(AND(_xlfn.NUMBERVALUE(F132)=0,_xlfn.NUMBERVALUE(G132)=0),,IF(F132=0, "    ---- ", IF(ABS(ROUND(100/F132*G132-100,1))&lt;999,IF(ROUND(100/F132*G132-100,1)=0,"    ---- ",ROUND(100/F132*G132-100,1)),IF(ROUND(100/F132*G132-100,1)&gt;999,999,-999))))</f>
        <v>0</v>
      </c>
      <c r="I132" s="643"/>
      <c r="J132" s="359">
        <f t="shared" ref="J132:K135" si="32">SUM(B132,F132)</f>
        <v>0</v>
      </c>
      <c r="K132" s="359">
        <f t="shared" si="32"/>
        <v>0</v>
      </c>
      <c r="L132" s="594">
        <f t="shared" ref="L132:L135" si="33">IF(AND(_xlfn.NUMBERVALUE(J132)=0,_xlfn.NUMBERVALUE(K132)=0),,IF(J132=0, "    ---- ", IF(ABS(ROUND(100/J132*K132-100,1))&lt;999,IF(ROUND(100/J132*K132-100,1)=0,"    ---- ",ROUND(100/J132*K132-100,1)),IF(ROUND(100/J132*K132-100,1)&gt;999,999,-999))))</f>
        <v>0</v>
      </c>
      <c r="M132" s="619"/>
      <c r="N132" s="146"/>
      <c r="O132" s="146"/>
    </row>
    <row r="133" spans="1:15" s="3" customFormat="1" ht="15.75" x14ac:dyDescent="0.2">
      <c r="A133" s="13" t="s">
        <v>397</v>
      </c>
      <c r="B133" s="349">
        <v>0</v>
      </c>
      <c r="C133" s="350">
        <v>0</v>
      </c>
      <c r="D133" s="621">
        <f t="shared" si="30"/>
        <v>0</v>
      </c>
      <c r="E133" s="619"/>
      <c r="F133" s="349">
        <v>0</v>
      </c>
      <c r="G133" s="350">
        <v>0</v>
      </c>
      <c r="H133" s="622">
        <f t="shared" si="31"/>
        <v>0</v>
      </c>
      <c r="I133" s="644"/>
      <c r="J133" s="354">
        <f t="shared" si="32"/>
        <v>0</v>
      </c>
      <c r="K133" s="354">
        <f t="shared" si="32"/>
        <v>0</v>
      </c>
      <c r="L133" s="621">
        <f t="shared" si="33"/>
        <v>0</v>
      </c>
      <c r="M133" s="619"/>
      <c r="N133" s="146"/>
      <c r="O133" s="146"/>
    </row>
    <row r="134" spans="1:15" s="3" customFormat="1" ht="15.75" x14ac:dyDescent="0.2">
      <c r="A134" s="13" t="s">
        <v>395</v>
      </c>
      <c r="B134" s="349">
        <v>0</v>
      </c>
      <c r="C134" s="350">
        <v>0</v>
      </c>
      <c r="D134" s="621">
        <f t="shared" si="30"/>
        <v>0</v>
      </c>
      <c r="E134" s="619"/>
      <c r="F134" s="349">
        <v>0</v>
      </c>
      <c r="G134" s="350">
        <v>0</v>
      </c>
      <c r="H134" s="622">
        <f t="shared" si="31"/>
        <v>0</v>
      </c>
      <c r="I134" s="644"/>
      <c r="J134" s="354">
        <f t="shared" si="32"/>
        <v>0</v>
      </c>
      <c r="K134" s="354">
        <f t="shared" si="32"/>
        <v>0</v>
      </c>
      <c r="L134" s="621">
        <f t="shared" si="33"/>
        <v>0</v>
      </c>
      <c r="M134" s="619"/>
      <c r="N134" s="146"/>
      <c r="O134" s="146"/>
    </row>
    <row r="135" spans="1:15" s="3" customFormat="1" ht="15.75" x14ac:dyDescent="0.2">
      <c r="A135" s="41" t="s">
        <v>396</v>
      </c>
      <c r="B135" s="351">
        <v>0</v>
      </c>
      <c r="C135" s="352">
        <v>0</v>
      </c>
      <c r="D135" s="623">
        <f t="shared" si="30"/>
        <v>0</v>
      </c>
      <c r="E135" s="624"/>
      <c r="F135" s="351">
        <v>0</v>
      </c>
      <c r="G135" s="352">
        <v>0</v>
      </c>
      <c r="H135" s="625">
        <f t="shared" si="31"/>
        <v>0</v>
      </c>
      <c r="I135" s="626"/>
      <c r="J135" s="358">
        <f t="shared" si="32"/>
        <v>0</v>
      </c>
      <c r="K135" s="358">
        <f t="shared" si="32"/>
        <v>0</v>
      </c>
      <c r="L135" s="623">
        <f t="shared" si="33"/>
        <v>0</v>
      </c>
      <c r="M135" s="62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conditionalFormatting sqref="B48:C50">
    <cfRule type="expression" dxfId="1871" priority="142">
      <formula>kvartal &lt; 4</formula>
    </cfRule>
  </conditionalFormatting>
  <conditionalFormatting sqref="B29">
    <cfRule type="expression" dxfId="1870" priority="140">
      <formula>kvartal &lt; 4</formula>
    </cfRule>
  </conditionalFormatting>
  <conditionalFormatting sqref="B30">
    <cfRule type="expression" dxfId="1869" priority="139">
      <formula>kvartal &lt; 4</formula>
    </cfRule>
  </conditionalFormatting>
  <conditionalFormatting sqref="B31">
    <cfRule type="expression" dxfId="1868" priority="138">
      <formula>kvartal &lt; 4</formula>
    </cfRule>
  </conditionalFormatting>
  <conditionalFormatting sqref="C29">
    <cfRule type="expression" dxfId="1867" priority="137">
      <formula>kvartal &lt; 4</formula>
    </cfRule>
  </conditionalFormatting>
  <conditionalFormatting sqref="C30">
    <cfRule type="expression" dxfId="1866" priority="136">
      <formula>kvartal &lt; 4</formula>
    </cfRule>
  </conditionalFormatting>
  <conditionalFormatting sqref="C31">
    <cfRule type="expression" dxfId="1865" priority="135">
      <formula>kvartal &lt; 4</formula>
    </cfRule>
  </conditionalFormatting>
  <conditionalFormatting sqref="B23:C25">
    <cfRule type="expression" dxfId="1864" priority="134">
      <formula>kvartal &lt; 4</formula>
    </cfRule>
  </conditionalFormatting>
  <conditionalFormatting sqref="F23:G25">
    <cfRule type="expression" dxfId="1863" priority="130">
      <formula>kvartal &lt; 4</formula>
    </cfRule>
  </conditionalFormatting>
  <conditionalFormatting sqref="F29">
    <cfRule type="expression" dxfId="1862" priority="123">
      <formula>kvartal &lt; 4</formula>
    </cfRule>
  </conditionalFormatting>
  <conditionalFormatting sqref="F30">
    <cfRule type="expression" dxfId="1861" priority="122">
      <formula>kvartal &lt; 4</formula>
    </cfRule>
  </conditionalFormatting>
  <conditionalFormatting sqref="F31">
    <cfRule type="expression" dxfId="1860" priority="121">
      <formula>kvartal &lt; 4</formula>
    </cfRule>
  </conditionalFormatting>
  <conditionalFormatting sqref="G29">
    <cfRule type="expression" dxfId="1859" priority="120">
      <formula>kvartal &lt; 4</formula>
    </cfRule>
  </conditionalFormatting>
  <conditionalFormatting sqref="G30">
    <cfRule type="expression" dxfId="1858" priority="119">
      <formula>kvartal &lt; 4</formula>
    </cfRule>
  </conditionalFormatting>
  <conditionalFormatting sqref="G31">
    <cfRule type="expression" dxfId="1857" priority="118">
      <formula>kvartal &lt; 4</formula>
    </cfRule>
  </conditionalFormatting>
  <conditionalFormatting sqref="B26">
    <cfRule type="expression" dxfId="1856" priority="117">
      <formula>kvartal &lt; 4</formula>
    </cfRule>
  </conditionalFormatting>
  <conditionalFormatting sqref="C26">
    <cfRule type="expression" dxfId="1855" priority="116">
      <formula>kvartal &lt; 4</formula>
    </cfRule>
  </conditionalFormatting>
  <conditionalFormatting sqref="F26">
    <cfRule type="expression" dxfId="1854" priority="115">
      <formula>kvartal &lt; 4</formula>
    </cfRule>
  </conditionalFormatting>
  <conditionalFormatting sqref="G26">
    <cfRule type="expression" dxfId="1853" priority="114">
      <formula>kvartal &lt; 4</formula>
    </cfRule>
  </conditionalFormatting>
  <conditionalFormatting sqref="J23:K26">
    <cfRule type="expression" dxfId="1852" priority="113">
      <formula>kvartal &lt; 4</formula>
    </cfRule>
  </conditionalFormatting>
  <conditionalFormatting sqref="J29:K31">
    <cfRule type="expression" dxfId="1851" priority="111">
      <formula>kvartal &lt; 4</formula>
    </cfRule>
  </conditionalFormatting>
  <conditionalFormatting sqref="B67">
    <cfRule type="expression" dxfId="1850" priority="110">
      <formula>kvartal &lt; 4</formula>
    </cfRule>
  </conditionalFormatting>
  <conditionalFormatting sqref="C67">
    <cfRule type="expression" dxfId="1849" priority="109">
      <formula>kvartal &lt; 4</formula>
    </cfRule>
  </conditionalFormatting>
  <conditionalFormatting sqref="B70">
    <cfRule type="expression" dxfId="1848" priority="108">
      <formula>kvartal &lt; 4</formula>
    </cfRule>
  </conditionalFormatting>
  <conditionalFormatting sqref="C70">
    <cfRule type="expression" dxfId="1847" priority="107">
      <formula>kvartal &lt; 4</formula>
    </cfRule>
  </conditionalFormatting>
  <conditionalFormatting sqref="B78">
    <cfRule type="expression" dxfId="1846" priority="106">
      <formula>kvartal &lt; 4</formula>
    </cfRule>
  </conditionalFormatting>
  <conditionalFormatting sqref="C78">
    <cfRule type="expression" dxfId="1845" priority="105">
      <formula>kvartal &lt; 4</formula>
    </cfRule>
  </conditionalFormatting>
  <conditionalFormatting sqref="B81">
    <cfRule type="expression" dxfId="1844" priority="104">
      <formula>kvartal &lt; 4</formula>
    </cfRule>
  </conditionalFormatting>
  <conditionalFormatting sqref="C81">
    <cfRule type="expression" dxfId="1843" priority="103">
      <formula>kvartal &lt; 4</formula>
    </cfRule>
  </conditionalFormatting>
  <conditionalFormatting sqref="B88">
    <cfRule type="expression" dxfId="1842" priority="94">
      <formula>kvartal &lt; 4</formula>
    </cfRule>
  </conditionalFormatting>
  <conditionalFormatting sqref="C88">
    <cfRule type="expression" dxfId="1841" priority="93">
      <formula>kvartal &lt; 4</formula>
    </cfRule>
  </conditionalFormatting>
  <conditionalFormatting sqref="B91">
    <cfRule type="expression" dxfId="1840" priority="92">
      <formula>kvartal &lt; 4</formula>
    </cfRule>
  </conditionalFormatting>
  <conditionalFormatting sqref="C91">
    <cfRule type="expression" dxfId="1839" priority="91">
      <formula>kvartal &lt; 4</formula>
    </cfRule>
  </conditionalFormatting>
  <conditionalFormatting sqref="B99">
    <cfRule type="expression" dxfId="1838" priority="90">
      <formula>kvartal &lt; 4</formula>
    </cfRule>
  </conditionalFormatting>
  <conditionalFormatting sqref="C99">
    <cfRule type="expression" dxfId="1837" priority="89">
      <formula>kvartal &lt; 4</formula>
    </cfRule>
  </conditionalFormatting>
  <conditionalFormatting sqref="B102">
    <cfRule type="expression" dxfId="1836" priority="88">
      <formula>kvartal &lt; 4</formula>
    </cfRule>
  </conditionalFormatting>
  <conditionalFormatting sqref="C102">
    <cfRule type="expression" dxfId="1835" priority="87">
      <formula>kvartal &lt; 4</formula>
    </cfRule>
  </conditionalFormatting>
  <conditionalFormatting sqref="B113">
    <cfRule type="expression" dxfId="1834" priority="86">
      <formula>kvartal &lt; 4</formula>
    </cfRule>
  </conditionalFormatting>
  <conditionalFormatting sqref="C113">
    <cfRule type="expression" dxfId="1833" priority="85">
      <formula>kvartal &lt; 4</formula>
    </cfRule>
  </conditionalFormatting>
  <conditionalFormatting sqref="B121">
    <cfRule type="expression" dxfId="1832" priority="84">
      <formula>kvartal &lt; 4</formula>
    </cfRule>
  </conditionalFormatting>
  <conditionalFormatting sqref="C121">
    <cfRule type="expression" dxfId="1831" priority="83">
      <formula>kvartal &lt; 4</formula>
    </cfRule>
  </conditionalFormatting>
  <conditionalFormatting sqref="F68">
    <cfRule type="expression" dxfId="1830" priority="82">
      <formula>kvartal &lt; 4</formula>
    </cfRule>
  </conditionalFormatting>
  <conditionalFormatting sqref="G68">
    <cfRule type="expression" dxfId="1829" priority="81">
      <formula>kvartal &lt; 4</formula>
    </cfRule>
  </conditionalFormatting>
  <conditionalFormatting sqref="F69:G69">
    <cfRule type="expression" dxfId="1828" priority="80">
      <formula>kvartal &lt; 4</formula>
    </cfRule>
  </conditionalFormatting>
  <conditionalFormatting sqref="F71:G72">
    <cfRule type="expression" dxfId="1827" priority="79">
      <formula>kvartal &lt; 4</formula>
    </cfRule>
  </conditionalFormatting>
  <conditionalFormatting sqref="F79:G80">
    <cfRule type="expression" dxfId="1826" priority="78">
      <formula>kvartal &lt; 4</formula>
    </cfRule>
  </conditionalFormatting>
  <conditionalFormatting sqref="F82:G83">
    <cfRule type="expression" dxfId="1825" priority="77">
      <formula>kvartal &lt; 4</formula>
    </cfRule>
  </conditionalFormatting>
  <conditionalFormatting sqref="F89:G90">
    <cfRule type="expression" dxfId="1824" priority="72">
      <formula>kvartal &lt; 4</formula>
    </cfRule>
  </conditionalFormatting>
  <conditionalFormatting sqref="F92:G93">
    <cfRule type="expression" dxfId="1823" priority="71">
      <formula>kvartal &lt; 4</formula>
    </cfRule>
  </conditionalFormatting>
  <conditionalFormatting sqref="F100:G101">
    <cfRule type="expression" dxfId="1822" priority="70">
      <formula>kvartal &lt; 4</formula>
    </cfRule>
  </conditionalFormatting>
  <conditionalFormatting sqref="F103:G104">
    <cfRule type="expression" dxfId="1821" priority="69">
      <formula>kvartal &lt; 4</formula>
    </cfRule>
  </conditionalFormatting>
  <conditionalFormatting sqref="F113">
    <cfRule type="expression" dxfId="1820" priority="68">
      <formula>kvartal &lt; 4</formula>
    </cfRule>
  </conditionalFormatting>
  <conditionalFormatting sqref="G113">
    <cfRule type="expression" dxfId="1819" priority="67">
      <formula>kvartal &lt; 4</formula>
    </cfRule>
  </conditionalFormatting>
  <conditionalFormatting sqref="F121:G121">
    <cfRule type="expression" dxfId="1818" priority="66">
      <formula>kvartal &lt; 4</formula>
    </cfRule>
  </conditionalFormatting>
  <conditionalFormatting sqref="F67:G67">
    <cfRule type="expression" dxfId="1817" priority="65">
      <formula>kvartal &lt; 4</formula>
    </cfRule>
  </conditionalFormatting>
  <conditionalFormatting sqref="F70:G70">
    <cfRule type="expression" dxfId="1816" priority="64">
      <formula>kvartal &lt; 4</formula>
    </cfRule>
  </conditionalFormatting>
  <conditionalFormatting sqref="F78:G78">
    <cfRule type="expression" dxfId="1815" priority="63">
      <formula>kvartal &lt; 4</formula>
    </cfRule>
  </conditionalFormatting>
  <conditionalFormatting sqref="F81:G81">
    <cfRule type="expression" dxfId="1814" priority="62">
      <formula>kvartal &lt; 4</formula>
    </cfRule>
  </conditionalFormatting>
  <conditionalFormatting sqref="F88:G88">
    <cfRule type="expression" dxfId="1813" priority="56">
      <formula>kvartal &lt; 4</formula>
    </cfRule>
  </conditionalFormatting>
  <conditionalFormatting sqref="F91">
    <cfRule type="expression" dxfId="1812" priority="55">
      <formula>kvartal &lt; 4</formula>
    </cfRule>
  </conditionalFormatting>
  <conditionalFormatting sqref="G91">
    <cfRule type="expression" dxfId="1811" priority="54">
      <formula>kvartal &lt; 4</formula>
    </cfRule>
  </conditionalFormatting>
  <conditionalFormatting sqref="F99">
    <cfRule type="expression" dxfId="1810" priority="53">
      <formula>kvartal &lt; 4</formula>
    </cfRule>
  </conditionalFormatting>
  <conditionalFormatting sqref="G99">
    <cfRule type="expression" dxfId="1809" priority="52">
      <formula>kvartal &lt; 4</formula>
    </cfRule>
  </conditionalFormatting>
  <conditionalFormatting sqref="G102">
    <cfRule type="expression" dxfId="1808" priority="51">
      <formula>kvartal &lt; 4</formula>
    </cfRule>
  </conditionalFormatting>
  <conditionalFormatting sqref="F102">
    <cfRule type="expression" dxfId="1807" priority="50">
      <formula>kvartal &lt; 4</formula>
    </cfRule>
  </conditionalFormatting>
  <conditionalFormatting sqref="J67:K71">
    <cfRule type="expression" dxfId="1806" priority="49">
      <formula>kvartal &lt; 4</formula>
    </cfRule>
  </conditionalFormatting>
  <conditionalFormatting sqref="J72:K72">
    <cfRule type="expression" dxfId="1805" priority="48">
      <formula>kvartal &lt; 4</formula>
    </cfRule>
  </conditionalFormatting>
  <conditionalFormatting sqref="J78:K83">
    <cfRule type="expression" dxfId="1804" priority="47">
      <formula>kvartal &lt; 4</formula>
    </cfRule>
  </conditionalFormatting>
  <conditionalFormatting sqref="J88:K93">
    <cfRule type="expression" dxfId="1803" priority="44">
      <formula>kvartal &lt; 4</formula>
    </cfRule>
  </conditionalFormatting>
  <conditionalFormatting sqref="J99:K104">
    <cfRule type="expression" dxfId="1802" priority="43">
      <formula>kvartal &lt; 4</formula>
    </cfRule>
  </conditionalFormatting>
  <conditionalFormatting sqref="J113:K113">
    <cfRule type="expression" dxfId="1801" priority="42">
      <formula>kvartal &lt; 4</formula>
    </cfRule>
  </conditionalFormatting>
  <conditionalFormatting sqref="J121:K121">
    <cfRule type="expression" dxfId="1800" priority="41">
      <formula>kvartal &lt; 4</formula>
    </cfRule>
  </conditionalFormatting>
  <conditionalFormatting sqref="A23:A25">
    <cfRule type="expression" dxfId="1799" priority="10">
      <formula>kvartal &lt; 4</formula>
    </cfRule>
  </conditionalFormatting>
  <conditionalFormatting sqref="A29:A31">
    <cfRule type="expression" dxfId="1798" priority="9">
      <formula>kvartal &lt; 4</formula>
    </cfRule>
  </conditionalFormatting>
  <conditionalFormatting sqref="A48:A50">
    <cfRule type="expression" dxfId="1797" priority="8">
      <formula>kvartal &lt; 4</formula>
    </cfRule>
  </conditionalFormatting>
  <conditionalFormatting sqref="A67:A72">
    <cfRule type="expression" dxfId="1796" priority="7">
      <formula>kvartal &lt; 4</formula>
    </cfRule>
  </conditionalFormatting>
  <conditionalFormatting sqref="A113">
    <cfRule type="expression" dxfId="1795" priority="6">
      <formula>kvartal &lt; 4</formula>
    </cfRule>
  </conditionalFormatting>
  <conditionalFormatting sqref="A121">
    <cfRule type="expression" dxfId="1794" priority="5">
      <formula>kvartal &lt; 4</formula>
    </cfRule>
  </conditionalFormatting>
  <conditionalFormatting sqref="A26">
    <cfRule type="expression" dxfId="1793" priority="4">
      <formula>kvartal &lt; 4</formula>
    </cfRule>
  </conditionalFormatting>
  <conditionalFormatting sqref="A78:A83">
    <cfRule type="expression" dxfId="1792" priority="3">
      <formula>kvartal &lt; 4</formula>
    </cfRule>
  </conditionalFormatting>
  <conditionalFormatting sqref="A88:A93">
    <cfRule type="expression" dxfId="1791" priority="2">
      <formula>kvartal &lt; 4</formula>
    </cfRule>
  </conditionalFormatting>
  <conditionalFormatting sqref="A99:A104">
    <cfRule type="expression" dxfId="1790" priority="1">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O142"/>
  <sheetViews>
    <sheetView showGridLines="0" zoomScale="90" zoomScaleNormal="90" workbookViewId="0">
      <selection activeCell="C1" sqref="C1"/>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150</v>
      </c>
      <c r="B1" s="647"/>
      <c r="C1" s="222" t="s">
        <v>91</v>
      </c>
      <c r="D1" s="26"/>
      <c r="E1" s="26"/>
      <c r="F1" s="26"/>
      <c r="G1" s="26"/>
      <c r="H1" s="26"/>
      <c r="I1" s="26"/>
      <c r="J1" s="26"/>
      <c r="K1" s="26"/>
      <c r="L1" s="26"/>
      <c r="M1" s="26"/>
      <c r="O1" s="645"/>
    </row>
    <row r="2" spans="1:15" ht="15.75" x14ac:dyDescent="0.25">
      <c r="A2" s="163" t="s">
        <v>29</v>
      </c>
      <c r="B2" s="684"/>
      <c r="C2" s="684"/>
      <c r="D2" s="684"/>
      <c r="E2" s="370"/>
      <c r="F2" s="684"/>
      <c r="G2" s="684"/>
      <c r="H2" s="684"/>
      <c r="I2" s="370"/>
      <c r="J2" s="684"/>
      <c r="K2" s="684"/>
      <c r="L2" s="684"/>
      <c r="M2" s="370"/>
    </row>
    <row r="3" spans="1:15" ht="15.75" x14ac:dyDescent="0.25">
      <c r="A3" s="161"/>
      <c r="B3" s="370"/>
      <c r="C3" s="370"/>
      <c r="D3" s="370"/>
      <c r="E3" s="370"/>
      <c r="F3" s="370"/>
      <c r="G3" s="370"/>
      <c r="H3" s="370"/>
      <c r="I3" s="370"/>
      <c r="J3" s="370"/>
      <c r="K3" s="370"/>
      <c r="L3" s="370"/>
      <c r="M3" s="370"/>
    </row>
    <row r="4" spans="1:15" x14ac:dyDescent="0.2">
      <c r="A4" s="142"/>
      <c r="B4" s="685" t="s">
        <v>0</v>
      </c>
      <c r="C4" s="686"/>
      <c r="D4" s="686"/>
      <c r="E4" s="369"/>
      <c r="F4" s="685" t="s">
        <v>1</v>
      </c>
      <c r="G4" s="686"/>
      <c r="H4" s="686"/>
      <c r="I4" s="372"/>
      <c r="J4" s="685" t="s">
        <v>2</v>
      </c>
      <c r="K4" s="686"/>
      <c r="L4" s="686"/>
      <c r="M4" s="372"/>
    </row>
    <row r="5" spans="1:15" x14ac:dyDescent="0.2">
      <c r="A5" s="156"/>
      <c r="B5" s="150" t="s">
        <v>365</v>
      </c>
      <c r="C5" s="150" t="s">
        <v>366</v>
      </c>
      <c r="D5" s="219" t="s">
        <v>3</v>
      </c>
      <c r="E5" s="279" t="s">
        <v>30</v>
      </c>
      <c r="F5" s="150" t="s">
        <v>365</v>
      </c>
      <c r="G5" s="150" t="s">
        <v>366</v>
      </c>
      <c r="H5" s="219" t="s">
        <v>3</v>
      </c>
      <c r="I5" s="279" t="s">
        <v>30</v>
      </c>
      <c r="J5" s="150" t="s">
        <v>365</v>
      </c>
      <c r="K5" s="150" t="s">
        <v>366</v>
      </c>
      <c r="L5" s="219" t="s">
        <v>3</v>
      </c>
      <c r="M5" s="160" t="s">
        <v>30</v>
      </c>
      <c r="O5" s="646"/>
    </row>
    <row r="6" spans="1:15" x14ac:dyDescent="0.2">
      <c r="A6" s="648"/>
      <c r="B6" s="154"/>
      <c r="C6" s="154"/>
      <c r="D6" s="220" t="s">
        <v>4</v>
      </c>
      <c r="E6" s="154" t="s">
        <v>31</v>
      </c>
      <c r="F6" s="159"/>
      <c r="G6" s="159"/>
      <c r="H6" s="219" t="s">
        <v>4</v>
      </c>
      <c r="I6" s="154" t="s">
        <v>31</v>
      </c>
      <c r="J6" s="159"/>
      <c r="K6" s="159"/>
      <c r="L6" s="219" t="s">
        <v>4</v>
      </c>
      <c r="M6" s="154" t="s">
        <v>31</v>
      </c>
    </row>
    <row r="7" spans="1:15" ht="15.75" x14ac:dyDescent="0.2">
      <c r="A7" s="14" t="s">
        <v>24</v>
      </c>
      <c r="B7" s="280">
        <v>63905</v>
      </c>
      <c r="C7" s="281">
        <v>67238.801999999996</v>
      </c>
      <c r="D7" s="333">
        <f>IF(B7=0, "    ---- ", IF(ABS(ROUND(100/B7*C7-100,1))&lt;999,ROUND(100/B7*C7-100,1),IF(ROUND(100/B7*C7-100,1)&gt;999,999,-999)))</f>
        <v>5.2</v>
      </c>
      <c r="E7" s="604">
        <f>IFERROR(100/'Skjema total MA'!C7*C7,0)</f>
        <v>4.0007989781941804</v>
      </c>
      <c r="F7" s="280">
        <v>126180.83</v>
      </c>
      <c r="G7" s="281">
        <v>128532.694</v>
      </c>
      <c r="H7" s="333">
        <f>IF(F7=0, "    ---- ", IF(ABS(ROUND(100/F7*G7-100,1))&lt;999,ROUND(100/F7*G7-100,1),IF(ROUND(100/F7*G7-100,1)&gt;999,999,-999)))</f>
        <v>1.9</v>
      </c>
      <c r="I7" s="604">
        <f>IFERROR(100/'Skjema total MA'!F7*G7,0)</f>
        <v>5.4850106840487074</v>
      </c>
      <c r="J7" s="282">
        <f t="shared" ref="J7:K12" si="0">SUM(B7,F7)</f>
        <v>190085.83000000002</v>
      </c>
      <c r="K7" s="283">
        <f t="shared" si="0"/>
        <v>195771.49599999998</v>
      </c>
      <c r="L7" s="595">
        <f>IF(J7=0, "    ---- ", IF(ABS(ROUND(100/J7*K7-100,1))&lt;999,ROUND(100/J7*K7-100,1),IF(ROUND(100/J7*K7-100,1)&gt;999,999,-999)))</f>
        <v>3</v>
      </c>
      <c r="M7" s="604">
        <f>IFERROR(100/'Skjema total MA'!I7*K7,0)</f>
        <v>4.8651224352850369</v>
      </c>
    </row>
    <row r="8" spans="1:15" ht="15.75" x14ac:dyDescent="0.2">
      <c r="A8" s="21" t="s">
        <v>26</v>
      </c>
      <c r="B8" s="258">
        <v>24556.585999999999</v>
      </c>
      <c r="C8" s="259">
        <v>33059.142999999996</v>
      </c>
      <c r="D8" s="164">
        <f t="shared" ref="D8:D10" si="1">IF(B8=0, "    ---- ", IF(ABS(ROUND(100/B8*C8-100,1))&lt;999,ROUND(100/B8*C8-100,1),IF(ROUND(100/B8*C8-100,1)&gt;999,999,-999)))</f>
        <v>34.6</v>
      </c>
      <c r="E8" s="605">
        <f>IFERROR(100/'Skjema total MA'!C8*C8,0)</f>
        <v>3.3673426526862582</v>
      </c>
      <c r="F8" s="629"/>
      <c r="G8" s="630"/>
      <c r="H8" s="164"/>
      <c r="I8" s="605">
        <f>IFERROR(100/'Skjema total MA'!F8*G8,0)</f>
        <v>0</v>
      </c>
      <c r="J8" s="210">
        <f t="shared" si="0"/>
        <v>24556.585999999999</v>
      </c>
      <c r="K8" s="264">
        <f t="shared" si="0"/>
        <v>33059.142999999996</v>
      </c>
      <c r="L8" s="231"/>
      <c r="M8" s="605">
        <f>IFERROR(100/'Skjema total MA'!I8*K8,0)</f>
        <v>3.3673426526862582</v>
      </c>
    </row>
    <row r="9" spans="1:15" ht="15.75" x14ac:dyDescent="0.2">
      <c r="A9" s="21" t="s">
        <v>25</v>
      </c>
      <c r="B9" s="258">
        <v>21499.536</v>
      </c>
      <c r="C9" s="259">
        <v>20074.726999999999</v>
      </c>
      <c r="D9" s="164">
        <f t="shared" si="1"/>
        <v>-6.6</v>
      </c>
      <c r="E9" s="605">
        <f>IFERROR(100/'Skjema total MA'!C9*C9,0)</f>
        <v>3.8891131598739364</v>
      </c>
      <c r="F9" s="629"/>
      <c r="G9" s="630"/>
      <c r="H9" s="164"/>
      <c r="I9" s="605">
        <f>IFERROR(100/'Skjema total MA'!F9*G9,0)</f>
        <v>0</v>
      </c>
      <c r="J9" s="210">
        <f t="shared" si="0"/>
        <v>21499.536</v>
      </c>
      <c r="K9" s="264">
        <f t="shared" si="0"/>
        <v>20074.726999999999</v>
      </c>
      <c r="L9" s="231"/>
      <c r="M9" s="605">
        <f>IFERROR(100/'Skjema total MA'!I9*K9,0)</f>
        <v>3.8891131598739364</v>
      </c>
    </row>
    <row r="10" spans="1:15" ht="15.75" x14ac:dyDescent="0.2">
      <c r="A10" s="13" t="s">
        <v>370</v>
      </c>
      <c r="B10" s="284">
        <v>341974</v>
      </c>
      <c r="C10" s="285">
        <v>357193.63500000001</v>
      </c>
      <c r="D10" s="169">
        <f t="shared" si="1"/>
        <v>4.5</v>
      </c>
      <c r="E10" s="604">
        <f>IFERROR(100/'Skjema total MA'!C10*C10,0)</f>
        <v>1.5066304330433862</v>
      </c>
      <c r="F10" s="284">
        <v>1577112.5430000001</v>
      </c>
      <c r="G10" s="285">
        <v>2202716.8059999999</v>
      </c>
      <c r="H10" s="169">
        <f t="shared" ref="H10:H12" si="2">IF(F10=0, "    ---- ", IF(ABS(ROUND(100/F10*G10-100,1))&lt;999,ROUND(100/F10*G10-100,1),IF(ROUND(100/F10*G10-100,1)&gt;999,999,-999)))</f>
        <v>39.700000000000003</v>
      </c>
      <c r="I10" s="604">
        <f>IFERROR(100/'Skjema total MA'!F10*G10,0)</f>
        <v>6.1807365302378079</v>
      </c>
      <c r="J10" s="282">
        <f t="shared" si="0"/>
        <v>1919086.5430000001</v>
      </c>
      <c r="K10" s="283">
        <f t="shared" si="0"/>
        <v>2559910.4409999996</v>
      </c>
      <c r="L10" s="596">
        <f t="shared" ref="L10:L12" si="3">IF(J10=0, "    ---- ", IF(ABS(ROUND(100/J10*K10-100,1))&lt;999,ROUND(100/J10*K10-100,1),IF(ROUND(100/J10*K10-100,1)&gt;999,999,-999)))</f>
        <v>33.4</v>
      </c>
      <c r="M10" s="604">
        <f>IFERROR(100/'Skjema total MA'!I10*K10,0)</f>
        <v>4.3134962872502731</v>
      </c>
    </row>
    <row r="11" spans="1:15" s="43" customFormat="1" ht="15.75" x14ac:dyDescent="0.2">
      <c r="A11" s="13" t="s">
        <v>371</v>
      </c>
      <c r="B11" s="284"/>
      <c r="C11" s="285"/>
      <c r="D11" s="169"/>
      <c r="E11" s="604">
        <f>IFERROR(100/'Skjema total MA'!C11*C11,0)</f>
        <v>0</v>
      </c>
      <c r="F11" s="284">
        <v>39641.137999999999</v>
      </c>
      <c r="G11" s="285">
        <v>45361.466999999997</v>
      </c>
      <c r="H11" s="169">
        <f t="shared" si="2"/>
        <v>14.4</v>
      </c>
      <c r="I11" s="604">
        <f>IFERROR(100/'Skjema total MA'!F11*G11,0)</f>
        <v>39.070987356608349</v>
      </c>
      <c r="J11" s="282">
        <f t="shared" si="0"/>
        <v>39641.137999999999</v>
      </c>
      <c r="K11" s="283">
        <f t="shared" si="0"/>
        <v>45361.466999999997</v>
      </c>
      <c r="L11" s="596">
        <f t="shared" si="3"/>
        <v>14.4</v>
      </c>
      <c r="M11" s="604">
        <f>IFERROR(100/'Skjema total MA'!I11*K11,0)</f>
        <v>37.27283970830117</v>
      </c>
      <c r="N11" s="141"/>
      <c r="O11" s="146"/>
    </row>
    <row r="12" spans="1:15" s="43" customFormat="1" ht="15.75" x14ac:dyDescent="0.2">
      <c r="A12" s="41" t="s">
        <v>372</v>
      </c>
      <c r="B12" s="286"/>
      <c r="C12" s="287"/>
      <c r="D12" s="167"/>
      <c r="E12" s="606">
        <f>IFERROR(100/'Skjema total MA'!C12*C12,0)</f>
        <v>0</v>
      </c>
      <c r="F12" s="286">
        <v>10843.81</v>
      </c>
      <c r="G12" s="287">
        <v>7726.4539999999997</v>
      </c>
      <c r="H12" s="167">
        <f t="shared" si="2"/>
        <v>-28.7</v>
      </c>
      <c r="I12" s="606">
        <f>IFERROR(100/'Skjema total MA'!F12*G12,0)</f>
        <v>15.818565599640905</v>
      </c>
      <c r="J12" s="288">
        <f t="shared" si="0"/>
        <v>10843.81</v>
      </c>
      <c r="K12" s="289">
        <f t="shared" si="0"/>
        <v>7726.4539999999997</v>
      </c>
      <c r="L12" s="597">
        <f t="shared" si="3"/>
        <v>-28.7</v>
      </c>
      <c r="M12" s="606">
        <f>IFERROR(100/'Skjema total MA'!I12*K12,0)</f>
        <v>15.581544937614852</v>
      </c>
      <c r="N12" s="141"/>
      <c r="O12" s="146"/>
    </row>
    <row r="13" spans="1:15" s="43" customFormat="1" x14ac:dyDescent="0.2">
      <c r="A13" s="166"/>
      <c r="B13" s="143"/>
      <c r="C13" s="33"/>
      <c r="D13" s="157"/>
      <c r="E13" s="157"/>
      <c r="F13" s="143"/>
      <c r="G13" s="33"/>
      <c r="H13" s="157"/>
      <c r="I13" s="157"/>
      <c r="J13" s="48"/>
      <c r="K13" s="48"/>
      <c r="L13" s="157"/>
      <c r="M13" s="157"/>
      <c r="N13" s="141"/>
      <c r="O13" s="645"/>
    </row>
    <row r="14" spans="1:15" x14ac:dyDescent="0.2">
      <c r="A14" s="151" t="s">
        <v>273</v>
      </c>
      <c r="B14" s="26"/>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270</v>
      </c>
      <c r="B17" s="155"/>
      <c r="C17" s="155"/>
      <c r="D17" s="149"/>
      <c r="E17" s="149"/>
      <c r="F17" s="155"/>
      <c r="G17" s="155"/>
      <c r="H17" s="155"/>
      <c r="I17" s="155"/>
      <c r="J17" s="155"/>
      <c r="K17" s="155"/>
      <c r="L17" s="155"/>
      <c r="M17" s="155"/>
    </row>
    <row r="18" spans="1:15" ht="15.75" x14ac:dyDescent="0.25">
      <c r="B18" s="687"/>
      <c r="C18" s="687"/>
      <c r="D18" s="687"/>
      <c r="E18" s="370"/>
      <c r="F18" s="687"/>
      <c r="G18" s="687"/>
      <c r="H18" s="687"/>
      <c r="I18" s="370"/>
      <c r="J18" s="687"/>
      <c r="K18" s="687"/>
      <c r="L18" s="687"/>
      <c r="M18" s="370"/>
    </row>
    <row r="19" spans="1:15" x14ac:dyDescent="0.2">
      <c r="A19" s="142"/>
      <c r="B19" s="685" t="s">
        <v>0</v>
      </c>
      <c r="C19" s="686"/>
      <c r="D19" s="686"/>
      <c r="E19" s="369"/>
      <c r="F19" s="685" t="s">
        <v>1</v>
      </c>
      <c r="G19" s="686"/>
      <c r="H19" s="686"/>
      <c r="I19" s="372"/>
      <c r="J19" s="685" t="s">
        <v>2</v>
      </c>
      <c r="K19" s="686"/>
      <c r="L19" s="686"/>
      <c r="M19" s="372"/>
    </row>
    <row r="20" spans="1:15" x14ac:dyDescent="0.2">
      <c r="A20" s="139" t="s">
        <v>5</v>
      </c>
      <c r="B20" s="150" t="s">
        <v>365</v>
      </c>
      <c r="C20" s="150" t="s">
        <v>366</v>
      </c>
      <c r="D20" s="160" t="s">
        <v>3</v>
      </c>
      <c r="E20" s="279" t="s">
        <v>30</v>
      </c>
      <c r="F20" s="150" t="s">
        <v>365</v>
      </c>
      <c r="G20" s="150" t="s">
        <v>366</v>
      </c>
      <c r="H20" s="160" t="s">
        <v>3</v>
      </c>
      <c r="I20" s="279" t="s">
        <v>30</v>
      </c>
      <c r="J20" s="150" t="s">
        <v>365</v>
      </c>
      <c r="K20" s="150" t="s">
        <v>366</v>
      </c>
      <c r="L20" s="160" t="s">
        <v>3</v>
      </c>
      <c r="M20" s="160" t="s">
        <v>30</v>
      </c>
    </row>
    <row r="21" spans="1:15" x14ac:dyDescent="0.2">
      <c r="A21" s="649"/>
      <c r="B21" s="154"/>
      <c r="C21" s="154"/>
      <c r="D21" s="220" t="s">
        <v>4</v>
      </c>
      <c r="E21" s="154" t="s">
        <v>31</v>
      </c>
      <c r="F21" s="159"/>
      <c r="G21" s="159"/>
      <c r="H21" s="219" t="s">
        <v>4</v>
      </c>
      <c r="I21" s="154" t="s">
        <v>31</v>
      </c>
      <c r="J21" s="159"/>
      <c r="K21" s="159"/>
      <c r="L21" s="154" t="s">
        <v>4</v>
      </c>
      <c r="M21" s="154" t="s">
        <v>31</v>
      </c>
    </row>
    <row r="22" spans="1:15" ht="15.75" x14ac:dyDescent="0.2">
      <c r="A22" s="14" t="s">
        <v>24</v>
      </c>
      <c r="B22" s="290">
        <v>4798</v>
      </c>
      <c r="C22" s="291">
        <v>4486</v>
      </c>
      <c r="D22" s="333">
        <f t="shared" ref="D22:D28" si="4">IF(B22=0, "    ---- ", IF(ABS(ROUND(100/B22*C22-100,1))&lt;999,ROUND(100/B22*C22-100,1),IF(ROUND(100/B22*C22-100,1)&gt;999,999,-999)))</f>
        <v>-6.5</v>
      </c>
      <c r="E22" s="604">
        <f>IFERROR(100/'Skjema total MA'!C22*C22,0)</f>
        <v>0.91914321339228211</v>
      </c>
      <c r="F22" s="292">
        <v>2578.8119999999999</v>
      </c>
      <c r="G22" s="291">
        <v>2531.44</v>
      </c>
      <c r="H22" s="333">
        <f t="shared" ref="H22:H33" si="5">IF(F22=0, "    ---- ", IF(ABS(ROUND(100/F22*G22-100,1))&lt;999,ROUND(100/F22*G22-100,1),IF(ROUND(100/F22*G22-100,1)&gt;999,999,-999)))</f>
        <v>-1.8</v>
      </c>
      <c r="I22" s="604">
        <f>IFERROR(100/'Skjema total MA'!F22*G22,0)</f>
        <v>2.6465459606651964</v>
      </c>
      <c r="J22" s="290">
        <f t="shared" ref="J22:K33" si="6">SUM(B22,F22)</f>
        <v>7376.8119999999999</v>
      </c>
      <c r="K22" s="290">
        <f t="shared" si="6"/>
        <v>7017.4400000000005</v>
      </c>
      <c r="L22" s="595">
        <f t="shared" ref="L22:L33" si="7">IF(J22=0, "    ---- ", IF(ABS(ROUND(100/J22*K22-100,1))&lt;999,ROUND(100/J22*K22-100,1),IF(ROUND(100/J22*K22-100,1)&gt;999,999,-999)))</f>
        <v>-4.9000000000000004</v>
      </c>
      <c r="M22" s="610">
        <f>IFERROR(100/'Skjema total MA'!I22*K22,0)</f>
        <v>1.2022053257071377</v>
      </c>
    </row>
    <row r="23" spans="1:15" ht="15.75" x14ac:dyDescent="0.2">
      <c r="A23" s="631" t="s">
        <v>373</v>
      </c>
      <c r="B23" s="629" t="s">
        <v>369</v>
      </c>
      <c r="C23" s="629" t="s">
        <v>369</v>
      </c>
      <c r="D23" s="164"/>
      <c r="E23" s="607"/>
      <c r="F23" s="629"/>
      <c r="G23" s="629"/>
      <c r="H23" s="164"/>
      <c r="I23" s="607"/>
      <c r="J23" s="629"/>
      <c r="K23" s="629"/>
      <c r="L23" s="164"/>
      <c r="M23" s="611"/>
    </row>
    <row r="24" spans="1:15" ht="15.75" x14ac:dyDescent="0.2">
      <c r="A24" s="631" t="s">
        <v>374</v>
      </c>
      <c r="B24" s="629" t="s">
        <v>369</v>
      </c>
      <c r="C24" s="629" t="s">
        <v>369</v>
      </c>
      <c r="D24" s="164"/>
      <c r="E24" s="607"/>
      <c r="F24" s="629"/>
      <c r="G24" s="629"/>
      <c r="H24" s="164"/>
      <c r="I24" s="607"/>
      <c r="J24" s="629"/>
      <c r="K24" s="629"/>
      <c r="L24" s="164"/>
      <c r="M24" s="611"/>
    </row>
    <row r="25" spans="1:15" ht="15.75" x14ac:dyDescent="0.2">
      <c r="A25" s="631" t="s">
        <v>375</v>
      </c>
      <c r="B25" s="629" t="s">
        <v>369</v>
      </c>
      <c r="C25" s="629" t="s">
        <v>369</v>
      </c>
      <c r="D25" s="164"/>
      <c r="E25" s="607"/>
      <c r="F25" s="629"/>
      <c r="G25" s="629"/>
      <c r="H25" s="164"/>
      <c r="I25" s="607"/>
      <c r="J25" s="629"/>
      <c r="K25" s="629"/>
      <c r="L25" s="164"/>
      <c r="M25" s="611"/>
    </row>
    <row r="26" spans="1:15" x14ac:dyDescent="0.2">
      <c r="A26" s="631" t="s">
        <v>11</v>
      </c>
      <c r="B26" s="629" t="s">
        <v>369</v>
      </c>
      <c r="C26" s="629" t="s">
        <v>369</v>
      </c>
      <c r="D26" s="164"/>
      <c r="E26" s="607"/>
      <c r="F26" s="629"/>
      <c r="G26" s="629"/>
      <c r="H26" s="164"/>
      <c r="I26" s="607"/>
      <c r="J26" s="629"/>
      <c r="K26" s="629"/>
      <c r="L26" s="164"/>
      <c r="M26" s="611"/>
    </row>
    <row r="27" spans="1:15" ht="15.75" x14ac:dyDescent="0.2">
      <c r="A27" s="49" t="s">
        <v>274</v>
      </c>
      <c r="B27" s="44">
        <v>4798</v>
      </c>
      <c r="C27" s="264">
        <v>4485.6949999999997</v>
      </c>
      <c r="D27" s="164">
        <f t="shared" si="4"/>
        <v>-6.5</v>
      </c>
      <c r="E27" s="605">
        <f>IFERROR(100/'Skjema total MA'!C27*C27,0)</f>
        <v>0.67010092251692244</v>
      </c>
      <c r="F27" s="210"/>
      <c r="G27" s="264"/>
      <c r="H27" s="164"/>
      <c r="I27" s="605"/>
      <c r="J27" s="44">
        <f t="shared" si="6"/>
        <v>4798</v>
      </c>
      <c r="K27" s="44">
        <f t="shared" si="6"/>
        <v>4485.6949999999997</v>
      </c>
      <c r="L27" s="231">
        <f t="shared" si="7"/>
        <v>-6.5</v>
      </c>
      <c r="M27" s="611">
        <f>IFERROR(100/'Skjema total MA'!I27*K27,0)</f>
        <v>0.67010092251692244</v>
      </c>
    </row>
    <row r="28" spans="1:15" s="3" customFormat="1" ht="15.75" x14ac:dyDescent="0.2">
      <c r="A28" s="13" t="s">
        <v>370</v>
      </c>
      <c r="B28" s="212">
        <v>57953</v>
      </c>
      <c r="C28" s="283">
        <v>62579.506999999998</v>
      </c>
      <c r="D28" s="169">
        <f t="shared" si="4"/>
        <v>8</v>
      </c>
      <c r="E28" s="604">
        <f>IFERROR(100/'Skjema total MA'!C28*C28,0)</f>
        <v>0.12283465934955666</v>
      </c>
      <c r="F28" s="282">
        <v>2244320.71</v>
      </c>
      <c r="G28" s="283">
        <v>2257427.7030000002</v>
      </c>
      <c r="H28" s="169">
        <f t="shared" si="5"/>
        <v>0.6</v>
      </c>
      <c r="I28" s="604">
        <f>IFERROR(100/'Skjema total MA'!F28*G28,0)</f>
        <v>11.5985702882124</v>
      </c>
      <c r="J28" s="212">
        <f t="shared" si="6"/>
        <v>2302273.71</v>
      </c>
      <c r="K28" s="212">
        <f t="shared" si="6"/>
        <v>2320007.2100000004</v>
      </c>
      <c r="L28" s="596">
        <f t="shared" si="7"/>
        <v>0.8</v>
      </c>
      <c r="M28" s="610">
        <f>IFERROR(100/'Skjema total MA'!I28*K28,0)</f>
        <v>3.2950382145630854</v>
      </c>
      <c r="N28" s="146"/>
      <c r="O28" s="146"/>
    </row>
    <row r="29" spans="1:15" s="3" customFormat="1" ht="15.75" x14ac:dyDescent="0.2">
      <c r="A29" s="631" t="s">
        <v>373</v>
      </c>
      <c r="B29" s="629" t="s">
        <v>369</v>
      </c>
      <c r="C29" s="629" t="s">
        <v>369</v>
      </c>
      <c r="D29" s="164"/>
      <c r="E29" s="607"/>
      <c r="F29" s="629"/>
      <c r="G29" s="629"/>
      <c r="H29" s="164"/>
      <c r="I29" s="607"/>
      <c r="J29" s="629"/>
      <c r="K29" s="629"/>
      <c r="L29" s="164"/>
      <c r="M29" s="611"/>
      <c r="N29" s="146"/>
      <c r="O29" s="146"/>
    </row>
    <row r="30" spans="1:15" s="3" customFormat="1" ht="15.75" x14ac:dyDescent="0.2">
      <c r="A30" s="631" t="s">
        <v>374</v>
      </c>
      <c r="B30" s="629" t="s">
        <v>369</v>
      </c>
      <c r="C30" s="629" t="s">
        <v>369</v>
      </c>
      <c r="D30" s="164"/>
      <c r="E30" s="607"/>
      <c r="F30" s="629"/>
      <c r="G30" s="629"/>
      <c r="H30" s="164"/>
      <c r="I30" s="607"/>
      <c r="J30" s="629"/>
      <c r="K30" s="629"/>
      <c r="L30" s="164"/>
      <c r="M30" s="611"/>
      <c r="N30" s="146"/>
      <c r="O30" s="146"/>
    </row>
    <row r="31" spans="1:15" ht="15.75" x14ac:dyDescent="0.2">
      <c r="A31" s="631" t="s">
        <v>375</v>
      </c>
      <c r="B31" s="629" t="s">
        <v>369</v>
      </c>
      <c r="C31" s="629" t="s">
        <v>369</v>
      </c>
      <c r="D31" s="164"/>
      <c r="E31" s="607"/>
      <c r="F31" s="629"/>
      <c r="G31" s="629"/>
      <c r="H31" s="164"/>
      <c r="I31" s="607"/>
      <c r="J31" s="629"/>
      <c r="K31" s="629"/>
      <c r="L31" s="164"/>
      <c r="M31" s="611"/>
    </row>
    <row r="32" spans="1:15" ht="15.75" x14ac:dyDescent="0.2">
      <c r="A32" s="13" t="s">
        <v>371</v>
      </c>
      <c r="B32" s="212"/>
      <c r="C32" s="283"/>
      <c r="D32" s="169"/>
      <c r="E32" s="604"/>
      <c r="F32" s="282">
        <v>14154.187</v>
      </c>
      <c r="G32" s="283">
        <v>11371.834000000001</v>
      </c>
      <c r="H32" s="169">
        <f t="shared" si="5"/>
        <v>-19.7</v>
      </c>
      <c r="I32" s="604">
        <f>IFERROR(100/'Skjema total MA'!F32*G32,0)</f>
        <v>318.12851805949941</v>
      </c>
      <c r="J32" s="212">
        <f t="shared" si="6"/>
        <v>14154.187</v>
      </c>
      <c r="K32" s="212">
        <f t="shared" si="6"/>
        <v>11371.834000000001</v>
      </c>
      <c r="L32" s="596">
        <f t="shared" si="7"/>
        <v>-19.7</v>
      </c>
      <c r="M32" s="610">
        <f>IFERROR(100/'Skjema total MA'!I32*K32,0)</f>
        <v>85.385626316533319</v>
      </c>
    </row>
    <row r="33" spans="1:15" ht="15.75" x14ac:dyDescent="0.2">
      <c r="A33" s="13" t="s">
        <v>372</v>
      </c>
      <c r="B33" s="212"/>
      <c r="C33" s="283"/>
      <c r="D33" s="169"/>
      <c r="E33" s="604"/>
      <c r="F33" s="282">
        <v>1678.0239999999999</v>
      </c>
      <c r="G33" s="283">
        <v>8108.9309999999996</v>
      </c>
      <c r="H33" s="169">
        <f t="shared" si="5"/>
        <v>383.2</v>
      </c>
      <c r="I33" s="604">
        <f>IFERROR(100/'Skjema total MA'!F33*G33,0)</f>
        <v>20.254438056212592</v>
      </c>
      <c r="J33" s="212">
        <f t="shared" si="6"/>
        <v>1678.0239999999999</v>
      </c>
      <c r="K33" s="212">
        <f t="shared" si="6"/>
        <v>8108.9309999999996</v>
      </c>
      <c r="L33" s="596">
        <f t="shared" si="7"/>
        <v>383.2</v>
      </c>
      <c r="M33" s="610">
        <f>IFERROR(100/'Skjema total MA'!I33*K33,0)</f>
        <v>44.012445227520807</v>
      </c>
    </row>
    <row r="34" spans="1:15" ht="15.75" x14ac:dyDescent="0.2">
      <c r="A34" s="12" t="s">
        <v>282</v>
      </c>
      <c r="B34" s="212"/>
      <c r="C34" s="283"/>
      <c r="D34" s="169"/>
      <c r="E34" s="604"/>
      <c r="F34" s="632"/>
      <c r="G34" s="633"/>
      <c r="H34" s="169"/>
      <c r="I34" s="609"/>
      <c r="J34" s="212"/>
      <c r="K34" s="212"/>
      <c r="L34" s="596"/>
      <c r="M34" s="610"/>
    </row>
    <row r="35" spans="1:15" ht="15.75" x14ac:dyDescent="0.2">
      <c r="A35" s="12" t="s">
        <v>376</v>
      </c>
      <c r="B35" s="212"/>
      <c r="C35" s="283"/>
      <c r="D35" s="169"/>
      <c r="E35" s="604"/>
      <c r="F35" s="632"/>
      <c r="G35" s="634"/>
      <c r="H35" s="169"/>
      <c r="I35" s="609"/>
      <c r="J35" s="212"/>
      <c r="K35" s="212"/>
      <c r="L35" s="596"/>
      <c r="M35" s="610"/>
    </row>
    <row r="36" spans="1:15" ht="15.75" x14ac:dyDescent="0.2">
      <c r="A36" s="12" t="s">
        <v>377</v>
      </c>
      <c r="B36" s="212"/>
      <c r="C36" s="283"/>
      <c r="D36" s="169"/>
      <c r="E36" s="604"/>
      <c r="F36" s="632"/>
      <c r="G36" s="633"/>
      <c r="H36" s="169"/>
      <c r="I36" s="609"/>
      <c r="J36" s="212"/>
      <c r="K36" s="212"/>
      <c r="L36" s="596"/>
      <c r="M36" s="610"/>
    </row>
    <row r="37" spans="1:15" ht="15.75" x14ac:dyDescent="0.2">
      <c r="A37" s="18" t="s">
        <v>378</v>
      </c>
      <c r="B37" s="253"/>
      <c r="C37" s="289"/>
      <c r="D37" s="167"/>
      <c r="E37" s="604"/>
      <c r="F37" s="635"/>
      <c r="G37" s="636"/>
      <c r="H37" s="167"/>
      <c r="I37" s="606"/>
      <c r="J37" s="212"/>
      <c r="K37" s="212"/>
      <c r="L37" s="597"/>
      <c r="M37" s="606"/>
    </row>
    <row r="38" spans="1:15" ht="15.75" x14ac:dyDescent="0.25">
      <c r="A38" s="47"/>
      <c r="B38" s="230"/>
      <c r="C38" s="230"/>
      <c r="D38" s="688"/>
      <c r="E38" s="688"/>
      <c r="F38" s="688"/>
      <c r="G38" s="688"/>
      <c r="H38" s="688"/>
      <c r="I38" s="688"/>
      <c r="J38" s="688"/>
      <c r="K38" s="688"/>
      <c r="L38" s="688"/>
      <c r="M38" s="371"/>
    </row>
    <row r="39" spans="1:15" x14ac:dyDescent="0.2">
      <c r="A39" s="153"/>
    </row>
    <row r="40" spans="1:15" ht="15.75" x14ac:dyDescent="0.25">
      <c r="A40" s="145" t="s">
        <v>271</v>
      </c>
      <c r="B40" s="684"/>
      <c r="C40" s="684"/>
      <c r="D40" s="684"/>
      <c r="E40" s="370"/>
      <c r="F40" s="689"/>
      <c r="G40" s="689"/>
      <c r="H40" s="689"/>
      <c r="I40" s="371"/>
      <c r="J40" s="689"/>
      <c r="K40" s="689"/>
      <c r="L40" s="689"/>
      <c r="M40" s="371"/>
    </row>
    <row r="41" spans="1:15" ht="15.75" x14ac:dyDescent="0.25">
      <c r="A41" s="161"/>
      <c r="B41" s="367"/>
      <c r="C41" s="367"/>
      <c r="D41" s="367"/>
      <c r="E41" s="367"/>
      <c r="F41" s="371"/>
      <c r="G41" s="371"/>
      <c r="H41" s="371"/>
      <c r="I41" s="371"/>
      <c r="J41" s="371"/>
      <c r="K41" s="371"/>
      <c r="L41" s="371"/>
      <c r="M41" s="371"/>
    </row>
    <row r="42" spans="1:15" ht="15.75" x14ac:dyDescent="0.25">
      <c r="A42" s="221"/>
      <c r="B42" s="685" t="s">
        <v>0</v>
      </c>
      <c r="C42" s="686"/>
      <c r="D42" s="686"/>
      <c r="E42" s="217"/>
      <c r="F42" s="371"/>
      <c r="G42" s="371"/>
      <c r="H42" s="371"/>
      <c r="I42" s="371"/>
      <c r="J42" s="371"/>
      <c r="K42" s="371"/>
      <c r="L42" s="371"/>
      <c r="M42" s="371"/>
    </row>
    <row r="43" spans="1:15" s="3" customFormat="1" x14ac:dyDescent="0.2">
      <c r="A43" s="139"/>
      <c r="B43" s="150" t="s">
        <v>365</v>
      </c>
      <c r="C43" s="150" t="s">
        <v>366</v>
      </c>
      <c r="D43" s="160" t="s">
        <v>3</v>
      </c>
      <c r="E43" s="160" t="s">
        <v>30</v>
      </c>
      <c r="F43" s="172"/>
      <c r="G43" s="172"/>
      <c r="H43" s="171"/>
      <c r="I43" s="171"/>
      <c r="J43" s="172"/>
      <c r="K43" s="172"/>
      <c r="L43" s="171"/>
      <c r="M43" s="171"/>
      <c r="N43" s="146"/>
      <c r="O43" s="146"/>
    </row>
    <row r="44" spans="1:15" s="3" customFormat="1" x14ac:dyDescent="0.2">
      <c r="A44" s="649"/>
      <c r="B44" s="218"/>
      <c r="C44" s="218"/>
      <c r="D44" s="219" t="s">
        <v>4</v>
      </c>
      <c r="E44" s="154" t="s">
        <v>31</v>
      </c>
      <c r="F44" s="171"/>
      <c r="G44" s="171"/>
      <c r="H44" s="171"/>
      <c r="I44" s="171"/>
      <c r="J44" s="171"/>
      <c r="K44" s="171"/>
      <c r="L44" s="171"/>
      <c r="M44" s="171"/>
      <c r="N44" s="146"/>
      <c r="O44" s="146"/>
    </row>
    <row r="45" spans="1:15" s="3" customFormat="1" ht="15.75" x14ac:dyDescent="0.2">
      <c r="A45" s="14" t="s">
        <v>24</v>
      </c>
      <c r="B45" s="284">
        <f>SUM(B46:B47)</f>
        <v>3119.4140000000002</v>
      </c>
      <c r="C45" s="285">
        <f>SUM(C46:C47)</f>
        <v>3001.297</v>
      </c>
      <c r="D45" s="595">
        <f t="shared" ref="D45:D46" si="8">IF(B45=0, "    ---- ", IF(ABS(ROUND(100/B45*C45-100,1))&lt;999,ROUND(100/B45*C45-100,1),IF(ROUND(100/B45*C45-100,1)&gt;999,999,-999)))</f>
        <v>-3.8</v>
      </c>
      <c r="E45" s="604">
        <f>IFERROR(100/'Skjema total MA'!C45*C45,0)</f>
        <v>0.13530855561288349</v>
      </c>
      <c r="F45" s="143"/>
      <c r="G45" s="33"/>
      <c r="H45" s="157"/>
      <c r="I45" s="157"/>
      <c r="J45" s="37"/>
      <c r="K45" s="37"/>
      <c r="L45" s="157"/>
      <c r="M45" s="157"/>
      <c r="N45" s="146"/>
      <c r="O45" s="146"/>
    </row>
    <row r="46" spans="1:15" s="3" customFormat="1" ht="15.75" x14ac:dyDescent="0.2">
      <c r="A46" s="38" t="s">
        <v>379</v>
      </c>
      <c r="B46" s="258">
        <v>3119.4140000000002</v>
      </c>
      <c r="C46" s="259">
        <v>3001.297</v>
      </c>
      <c r="D46" s="231">
        <f t="shared" si="8"/>
        <v>-3.8</v>
      </c>
      <c r="E46" s="605">
        <f>IFERROR(100/'Skjema total MA'!C46*C46,0)</f>
        <v>0.26015694491212615</v>
      </c>
      <c r="F46" s="143"/>
      <c r="G46" s="33"/>
      <c r="H46" s="143"/>
      <c r="I46" s="143"/>
      <c r="J46" s="33"/>
      <c r="K46" s="33"/>
      <c r="L46" s="157"/>
      <c r="M46" s="157"/>
      <c r="N46" s="146"/>
      <c r="O46" s="146"/>
    </row>
    <row r="47" spans="1:15" s="3" customFormat="1" ht="15.75" x14ac:dyDescent="0.2">
      <c r="A47" s="38" t="s">
        <v>380</v>
      </c>
      <c r="B47" s="44"/>
      <c r="C47" s="264"/>
      <c r="D47" s="231"/>
      <c r="E47" s="605"/>
      <c r="F47" s="143"/>
      <c r="G47" s="33"/>
      <c r="H47" s="143"/>
      <c r="I47" s="143"/>
      <c r="J47" s="37"/>
      <c r="K47" s="37"/>
      <c r="L47" s="157"/>
      <c r="M47" s="157"/>
      <c r="N47" s="146"/>
      <c r="O47" s="146"/>
    </row>
    <row r="48" spans="1:15" s="3" customFormat="1" x14ac:dyDescent="0.2">
      <c r="A48" s="631" t="s">
        <v>6</v>
      </c>
      <c r="B48" s="629"/>
      <c r="C48" s="630"/>
      <c r="D48" s="231"/>
      <c r="E48" s="611"/>
      <c r="F48" s="143"/>
      <c r="G48" s="33"/>
      <c r="H48" s="143"/>
      <c r="I48" s="143"/>
      <c r="J48" s="33"/>
      <c r="K48" s="33"/>
      <c r="L48" s="157"/>
      <c r="M48" s="157"/>
      <c r="N48" s="146"/>
      <c r="O48" s="146"/>
    </row>
    <row r="49" spans="1:15" s="3" customFormat="1" x14ac:dyDescent="0.2">
      <c r="A49" s="631" t="s">
        <v>7</v>
      </c>
      <c r="B49" s="629"/>
      <c r="C49" s="630"/>
      <c r="D49" s="231"/>
      <c r="E49" s="611"/>
      <c r="F49" s="143"/>
      <c r="G49" s="33"/>
      <c r="H49" s="143"/>
      <c r="I49" s="143"/>
      <c r="J49" s="33"/>
      <c r="K49" s="33"/>
      <c r="L49" s="157"/>
      <c r="M49" s="157"/>
      <c r="N49" s="146"/>
      <c r="O49" s="146"/>
    </row>
    <row r="50" spans="1:15" s="3" customFormat="1" x14ac:dyDescent="0.2">
      <c r="A50" s="631" t="s">
        <v>8</v>
      </c>
      <c r="B50" s="629"/>
      <c r="C50" s="630"/>
      <c r="D50" s="231"/>
      <c r="E50" s="611"/>
      <c r="F50" s="143"/>
      <c r="G50" s="33"/>
      <c r="H50" s="143"/>
      <c r="I50" s="143"/>
      <c r="J50" s="33"/>
      <c r="K50" s="33"/>
      <c r="L50" s="157"/>
      <c r="M50" s="157"/>
      <c r="N50" s="146"/>
      <c r="O50" s="146"/>
    </row>
    <row r="51" spans="1:15" s="3" customFormat="1" ht="15.75" x14ac:dyDescent="0.2">
      <c r="A51" s="39" t="s">
        <v>381</v>
      </c>
      <c r="B51" s="284"/>
      <c r="C51" s="285"/>
      <c r="D51" s="596"/>
      <c r="E51" s="604"/>
      <c r="F51" s="143"/>
      <c r="G51" s="33"/>
      <c r="H51" s="143"/>
      <c r="I51" s="143"/>
      <c r="J51" s="33"/>
      <c r="K51" s="33"/>
      <c r="L51" s="157"/>
      <c r="M51" s="157"/>
      <c r="N51" s="146"/>
      <c r="O51" s="146"/>
    </row>
    <row r="52" spans="1:15" s="3" customFormat="1" ht="15.75" x14ac:dyDescent="0.2">
      <c r="A52" s="38" t="s">
        <v>379</v>
      </c>
      <c r="B52" s="258"/>
      <c r="C52" s="259"/>
      <c r="D52" s="231"/>
      <c r="E52" s="605"/>
      <c r="F52" s="143"/>
      <c r="G52" s="33"/>
      <c r="H52" s="143"/>
      <c r="I52" s="143"/>
      <c r="J52" s="33"/>
      <c r="K52" s="33"/>
      <c r="L52" s="157"/>
      <c r="M52" s="157"/>
      <c r="N52" s="146"/>
      <c r="O52" s="146"/>
    </row>
    <row r="53" spans="1:15" s="3" customFormat="1" ht="15.75" x14ac:dyDescent="0.2">
      <c r="A53" s="38" t="s">
        <v>380</v>
      </c>
      <c r="B53" s="258"/>
      <c r="C53" s="259"/>
      <c r="D53" s="231"/>
      <c r="E53" s="605"/>
      <c r="F53" s="143"/>
      <c r="G53" s="33"/>
      <c r="H53" s="143"/>
      <c r="I53" s="143"/>
      <c r="J53" s="33"/>
      <c r="K53" s="33"/>
      <c r="L53" s="157"/>
      <c r="M53" s="157"/>
      <c r="N53" s="146"/>
      <c r="O53" s="146"/>
    </row>
    <row r="54" spans="1:15" s="3" customFormat="1" ht="15.75" x14ac:dyDescent="0.2">
      <c r="A54" s="39" t="s">
        <v>382</v>
      </c>
      <c r="B54" s="284"/>
      <c r="C54" s="285"/>
      <c r="D54" s="596"/>
      <c r="E54" s="604"/>
      <c r="F54" s="143"/>
      <c r="G54" s="33"/>
      <c r="H54" s="143"/>
      <c r="I54" s="143"/>
      <c r="J54" s="33"/>
      <c r="K54" s="33"/>
      <c r="L54" s="157"/>
      <c r="M54" s="157"/>
      <c r="N54" s="146"/>
      <c r="O54" s="146"/>
    </row>
    <row r="55" spans="1:15" s="3" customFormat="1" ht="15.75" x14ac:dyDescent="0.2">
      <c r="A55" s="38" t="s">
        <v>379</v>
      </c>
      <c r="B55" s="258"/>
      <c r="C55" s="259"/>
      <c r="D55" s="231"/>
      <c r="E55" s="605"/>
      <c r="F55" s="143"/>
      <c r="G55" s="33"/>
      <c r="H55" s="143"/>
      <c r="I55" s="143"/>
      <c r="J55" s="33"/>
      <c r="K55" s="33"/>
      <c r="L55" s="157"/>
      <c r="M55" s="157"/>
      <c r="N55" s="146"/>
      <c r="O55" s="146"/>
    </row>
    <row r="56" spans="1:15" s="3" customFormat="1" ht="15.75" x14ac:dyDescent="0.2">
      <c r="A56" s="46" t="s">
        <v>380</v>
      </c>
      <c r="B56" s="260"/>
      <c r="C56" s="261"/>
      <c r="D56" s="232"/>
      <c r="E56" s="612"/>
      <c r="F56" s="143"/>
      <c r="G56" s="33"/>
      <c r="H56" s="143"/>
      <c r="I56" s="143"/>
      <c r="J56" s="33"/>
      <c r="K56" s="33"/>
      <c r="L56" s="157"/>
      <c r="M56" s="157"/>
      <c r="N56" s="146"/>
      <c r="O56" s="146"/>
    </row>
    <row r="57" spans="1:15" s="3" customFormat="1" ht="15.75" x14ac:dyDescent="0.25">
      <c r="A57" s="162"/>
      <c r="B57" s="152"/>
      <c r="C57" s="152"/>
      <c r="D57" s="152"/>
      <c r="E57" s="152"/>
      <c r="F57" s="140"/>
      <c r="G57" s="140"/>
      <c r="H57" s="140"/>
      <c r="I57" s="140"/>
      <c r="J57" s="140"/>
      <c r="K57" s="140"/>
      <c r="L57" s="140"/>
      <c r="M57" s="140"/>
      <c r="N57" s="146"/>
      <c r="O57" s="146"/>
    </row>
    <row r="58" spans="1:15" x14ac:dyDescent="0.2">
      <c r="A58" s="153"/>
    </row>
    <row r="59" spans="1:15" ht="15.75" x14ac:dyDescent="0.25">
      <c r="A59" s="145" t="s">
        <v>272</v>
      </c>
      <c r="C59" s="26"/>
      <c r="D59" s="26"/>
      <c r="E59" s="26"/>
      <c r="F59" s="26"/>
      <c r="G59" s="26"/>
      <c r="H59" s="26"/>
      <c r="I59" s="26"/>
      <c r="J59" s="26"/>
      <c r="K59" s="26"/>
      <c r="L59" s="26"/>
      <c r="M59" s="26"/>
    </row>
    <row r="60" spans="1:15" ht="15.75" x14ac:dyDescent="0.25">
      <c r="B60" s="687"/>
      <c r="C60" s="687"/>
      <c r="D60" s="687"/>
      <c r="E60" s="370"/>
      <c r="F60" s="687"/>
      <c r="G60" s="687"/>
      <c r="H60" s="687"/>
      <c r="I60" s="370"/>
      <c r="J60" s="687"/>
      <c r="K60" s="687"/>
      <c r="L60" s="687"/>
      <c r="M60" s="370"/>
    </row>
    <row r="61" spans="1:15" x14ac:dyDescent="0.2">
      <c r="A61" s="142"/>
      <c r="B61" s="685" t="s">
        <v>0</v>
      </c>
      <c r="C61" s="686"/>
      <c r="D61" s="690"/>
      <c r="E61" s="368"/>
      <c r="F61" s="686" t="s">
        <v>1</v>
      </c>
      <c r="G61" s="686"/>
      <c r="H61" s="686"/>
      <c r="I61" s="372"/>
      <c r="J61" s="685" t="s">
        <v>2</v>
      </c>
      <c r="K61" s="686"/>
      <c r="L61" s="686"/>
      <c r="M61" s="372"/>
    </row>
    <row r="62" spans="1:15" x14ac:dyDescent="0.2">
      <c r="A62" s="139"/>
      <c r="B62" s="150" t="s">
        <v>365</v>
      </c>
      <c r="C62" s="150" t="s">
        <v>366</v>
      </c>
      <c r="D62" s="219" t="s">
        <v>3</v>
      </c>
      <c r="E62" s="279" t="s">
        <v>30</v>
      </c>
      <c r="F62" s="150" t="s">
        <v>365</v>
      </c>
      <c r="G62" s="150" t="s">
        <v>366</v>
      </c>
      <c r="H62" s="219" t="s">
        <v>3</v>
      </c>
      <c r="I62" s="279" t="s">
        <v>30</v>
      </c>
      <c r="J62" s="150" t="s">
        <v>365</v>
      </c>
      <c r="K62" s="150" t="s">
        <v>366</v>
      </c>
      <c r="L62" s="219" t="s">
        <v>3</v>
      </c>
      <c r="M62" s="160" t="s">
        <v>30</v>
      </c>
    </row>
    <row r="63" spans="1:15" x14ac:dyDescent="0.2">
      <c r="A63" s="649"/>
      <c r="B63" s="154"/>
      <c r="C63" s="154"/>
      <c r="D63" s="220" t="s">
        <v>4</v>
      </c>
      <c r="E63" s="154" t="s">
        <v>31</v>
      </c>
      <c r="F63" s="159"/>
      <c r="G63" s="159"/>
      <c r="H63" s="219" t="s">
        <v>4</v>
      </c>
      <c r="I63" s="154" t="s">
        <v>31</v>
      </c>
      <c r="J63" s="159"/>
      <c r="K63" s="203"/>
      <c r="L63" s="154" t="s">
        <v>4</v>
      </c>
      <c r="M63" s="154" t="s">
        <v>31</v>
      </c>
    </row>
    <row r="64" spans="1:15" ht="15.75" x14ac:dyDescent="0.2">
      <c r="A64" s="14" t="s">
        <v>24</v>
      </c>
      <c r="B64" s="336">
        <f>B65+B66+B73+B74</f>
        <v>28816.63</v>
      </c>
      <c r="C64" s="336">
        <f>C65+C66+C73+C74</f>
        <v>26609.764999999999</v>
      </c>
      <c r="D64" s="333">
        <f t="shared" ref="D64:D118" si="9">IF(B64=0, "    ---- ", IF(ABS(ROUND(100/B64*C64-100,1))&lt;999,ROUND(100/B64*C64-100,1),IF(ROUND(100/B64*C64-100,1)&gt;999,999,-999)))</f>
        <v>-7.7</v>
      </c>
      <c r="E64" s="604">
        <f>IFERROR(100/'Skjema total MA'!C64*C64,0)</f>
        <v>0.63842569542421146</v>
      </c>
      <c r="F64" s="335">
        <f>F65+F66+F73+F74</f>
        <v>299118.90500000003</v>
      </c>
      <c r="G64" s="335">
        <f>G65+G66+G73+G74</f>
        <v>350247.68099999998</v>
      </c>
      <c r="H64" s="333">
        <f t="shared" ref="H64:H123" si="10">IF(F64=0, "    ---- ", IF(ABS(ROUND(100/F64*G64-100,1))&lt;999,ROUND(100/F64*G64-100,1),IF(ROUND(100/F64*G64-100,1)&gt;999,999,-999)))</f>
        <v>17.100000000000001</v>
      </c>
      <c r="I64" s="604">
        <f>IFERROR(100/'Skjema total MA'!F64*G64,0)</f>
        <v>5.3819246939006664</v>
      </c>
      <c r="J64" s="283">
        <f t="shared" ref="J64:K77" si="11">SUM(B64,F64)</f>
        <v>327935.53500000003</v>
      </c>
      <c r="K64" s="290">
        <f t="shared" si="11"/>
        <v>376857.446</v>
      </c>
      <c r="L64" s="596">
        <f t="shared" ref="L64:L123" si="12">IF(J64=0, "    ---- ", IF(ABS(ROUND(100/J64*K64-100,1))&lt;999,ROUND(100/J64*K64-100,1),IF(ROUND(100/J64*K64-100,1)&gt;999,999,-999)))</f>
        <v>14.9</v>
      </c>
      <c r="M64" s="604">
        <f>IFERROR(100/'Skjema total MA'!I64*K64,0)</f>
        <v>3.5299894380137249</v>
      </c>
    </row>
    <row r="65" spans="1:15" x14ac:dyDescent="0.2">
      <c r="A65" s="21" t="s">
        <v>9</v>
      </c>
      <c r="B65" s="44">
        <v>28816.63</v>
      </c>
      <c r="C65" s="143">
        <v>26609.764999999999</v>
      </c>
      <c r="D65" s="164">
        <f t="shared" si="9"/>
        <v>-7.7</v>
      </c>
      <c r="E65" s="605">
        <f>IFERROR(100/'Skjema total MA'!C65*C65,0)</f>
        <v>0.72623480920974914</v>
      </c>
      <c r="F65" s="210"/>
      <c r="G65" s="143"/>
      <c r="H65" s="164"/>
      <c r="I65" s="605"/>
      <c r="J65" s="264">
        <f t="shared" si="11"/>
        <v>28816.63</v>
      </c>
      <c r="K65" s="44">
        <f t="shared" si="11"/>
        <v>26609.764999999999</v>
      </c>
      <c r="L65" s="231">
        <f t="shared" si="12"/>
        <v>-7.7</v>
      </c>
      <c r="M65" s="605">
        <f>IFERROR(100/'Skjema total MA'!I65*K65,0)</f>
        <v>0.72623480920974914</v>
      </c>
    </row>
    <row r="66" spans="1:15" x14ac:dyDescent="0.2">
      <c r="A66" s="21" t="s">
        <v>10</v>
      </c>
      <c r="B66" s="267"/>
      <c r="C66" s="268"/>
      <c r="D66" s="164"/>
      <c r="E66" s="605"/>
      <c r="F66" s="267">
        <v>299118.90500000003</v>
      </c>
      <c r="G66" s="268">
        <v>350247.68099999998</v>
      </c>
      <c r="H66" s="164">
        <f t="shared" si="10"/>
        <v>17.100000000000001</v>
      </c>
      <c r="I66" s="605">
        <f>IFERROR(100/'Skjema total MA'!F66*G66,0)</f>
        <v>5.430948937419914</v>
      </c>
      <c r="J66" s="264">
        <f t="shared" si="11"/>
        <v>299118.90500000003</v>
      </c>
      <c r="K66" s="44">
        <f t="shared" si="11"/>
        <v>350247.68099999998</v>
      </c>
      <c r="L66" s="231">
        <f t="shared" si="12"/>
        <v>17.100000000000001</v>
      </c>
      <c r="M66" s="605">
        <f>IFERROR(100/'Skjema total MA'!I66*K66,0)</f>
        <v>5.3534395660261564</v>
      </c>
    </row>
    <row r="67" spans="1:15" ht="15.75" x14ac:dyDescent="0.2">
      <c r="A67" s="631" t="s">
        <v>383</v>
      </c>
      <c r="B67" s="629"/>
      <c r="C67" s="629"/>
      <c r="D67" s="164"/>
      <c r="E67" s="607"/>
      <c r="F67" s="629"/>
      <c r="G67" s="629"/>
      <c r="H67" s="164"/>
      <c r="I67" s="607"/>
      <c r="J67" s="629"/>
      <c r="K67" s="629"/>
      <c r="L67" s="164"/>
      <c r="M67" s="611"/>
    </row>
    <row r="68" spans="1:15" x14ac:dyDescent="0.2">
      <c r="A68" s="631" t="s">
        <v>12</v>
      </c>
      <c r="B68" s="637"/>
      <c r="C68" s="638"/>
      <c r="D68" s="164"/>
      <c r="E68" s="607"/>
      <c r="F68" s="629"/>
      <c r="G68" s="629"/>
      <c r="H68" s="164"/>
      <c r="I68" s="607"/>
      <c r="J68" s="629"/>
      <c r="K68" s="629"/>
      <c r="L68" s="164"/>
      <c r="M68" s="611"/>
    </row>
    <row r="69" spans="1:15" x14ac:dyDescent="0.2">
      <c r="A69" s="631" t="s">
        <v>13</v>
      </c>
      <c r="B69" s="639"/>
      <c r="C69" s="640"/>
      <c r="D69" s="164"/>
      <c r="E69" s="607"/>
      <c r="F69" s="629"/>
      <c r="G69" s="629"/>
      <c r="H69" s="164"/>
      <c r="I69" s="607"/>
      <c r="J69" s="629"/>
      <c r="K69" s="629"/>
      <c r="L69" s="164"/>
      <c r="M69" s="611"/>
    </row>
    <row r="70" spans="1:15" ht="15.75" x14ac:dyDescent="0.2">
      <c r="A70" s="631" t="s">
        <v>384</v>
      </c>
      <c r="B70" s="629"/>
      <c r="C70" s="629"/>
      <c r="D70" s="164"/>
      <c r="E70" s="607"/>
      <c r="F70" s="629"/>
      <c r="G70" s="629"/>
      <c r="H70" s="164"/>
      <c r="I70" s="607"/>
      <c r="J70" s="629"/>
      <c r="K70" s="629"/>
      <c r="L70" s="164"/>
      <c r="M70" s="611"/>
    </row>
    <row r="71" spans="1:15" x14ac:dyDescent="0.2">
      <c r="A71" s="631" t="s">
        <v>12</v>
      </c>
      <c r="B71" s="639"/>
      <c r="C71" s="640"/>
      <c r="D71" s="164"/>
      <c r="E71" s="607"/>
      <c r="F71" s="629"/>
      <c r="G71" s="629"/>
      <c r="H71" s="164"/>
      <c r="I71" s="607"/>
      <c r="J71" s="629"/>
      <c r="K71" s="629"/>
      <c r="L71" s="164"/>
      <c r="M71" s="611"/>
    </row>
    <row r="72" spans="1:15" s="3" customFormat="1" x14ac:dyDescent="0.2">
      <c r="A72" s="631" t="s">
        <v>13</v>
      </c>
      <c r="B72" s="639"/>
      <c r="C72" s="640"/>
      <c r="D72" s="164"/>
      <c r="E72" s="607"/>
      <c r="F72" s="629"/>
      <c r="G72" s="629"/>
      <c r="H72" s="164"/>
      <c r="I72" s="607"/>
      <c r="J72" s="629"/>
      <c r="K72" s="629"/>
      <c r="L72" s="164"/>
      <c r="M72" s="611"/>
      <c r="N72" s="146"/>
      <c r="O72" s="146"/>
    </row>
    <row r="73" spans="1:15" s="3" customFormat="1" x14ac:dyDescent="0.2">
      <c r="A73" s="21" t="s">
        <v>355</v>
      </c>
      <c r="B73" s="210"/>
      <c r="C73" s="143"/>
      <c r="D73" s="164"/>
      <c r="E73" s="605"/>
      <c r="F73" s="210"/>
      <c r="G73" s="143"/>
      <c r="H73" s="164"/>
      <c r="I73" s="605"/>
      <c r="J73" s="264"/>
      <c r="K73" s="44"/>
      <c r="L73" s="231"/>
      <c r="M73" s="605"/>
      <c r="N73" s="146"/>
      <c r="O73" s="146"/>
    </row>
    <row r="74" spans="1:15" s="3" customFormat="1" x14ac:dyDescent="0.2">
      <c r="A74" s="21" t="s">
        <v>354</v>
      </c>
      <c r="B74" s="210"/>
      <c r="C74" s="143"/>
      <c r="D74" s="164"/>
      <c r="E74" s="605"/>
      <c r="F74" s="210"/>
      <c r="G74" s="143"/>
      <c r="H74" s="164"/>
      <c r="I74" s="605"/>
      <c r="J74" s="264"/>
      <c r="K74" s="44"/>
      <c r="L74" s="231"/>
      <c r="M74" s="605"/>
      <c r="N74" s="146"/>
      <c r="O74" s="146"/>
    </row>
    <row r="75" spans="1:15" ht="15.75" x14ac:dyDescent="0.2">
      <c r="A75" s="21" t="s">
        <v>385</v>
      </c>
      <c r="B75" s="210">
        <f>B76+B77</f>
        <v>28816.63</v>
      </c>
      <c r="C75" s="210">
        <f>C76+C77</f>
        <v>26609.764999999999</v>
      </c>
      <c r="D75" s="164">
        <f t="shared" si="9"/>
        <v>-7.7</v>
      </c>
      <c r="E75" s="605">
        <f>IFERROR(100/'Skjema total MA'!C75*C75,0)</f>
        <v>0.7330310393814865</v>
      </c>
      <c r="F75" s="210">
        <f>F76+F77</f>
        <v>299118.90500000003</v>
      </c>
      <c r="G75" s="210">
        <f>G76+G77</f>
        <v>350247.68099999998</v>
      </c>
      <c r="H75" s="164">
        <f t="shared" si="10"/>
        <v>17.100000000000001</v>
      </c>
      <c r="I75" s="605">
        <f>IFERROR(100/'Skjema total MA'!F75*G75,0)</f>
        <v>5.4335786922310874</v>
      </c>
      <c r="J75" s="264">
        <f t="shared" si="11"/>
        <v>327935.53500000003</v>
      </c>
      <c r="K75" s="44">
        <f t="shared" si="11"/>
        <v>376857.446</v>
      </c>
      <c r="L75" s="231">
        <f t="shared" si="12"/>
        <v>14.9</v>
      </c>
      <c r="M75" s="605">
        <f>IFERROR(100/'Skjema total MA'!I75*K75,0)</f>
        <v>3.7401174161405968</v>
      </c>
    </row>
    <row r="76" spans="1:15" x14ac:dyDescent="0.2">
      <c r="A76" s="21" t="s">
        <v>9</v>
      </c>
      <c r="B76" s="210">
        <v>28816.63</v>
      </c>
      <c r="C76" s="143">
        <v>26609.764999999999</v>
      </c>
      <c r="D76" s="164">
        <f t="shared" si="9"/>
        <v>-7.7</v>
      </c>
      <c r="E76" s="605">
        <f>IFERROR(100/'Skjema total MA'!C76*C76,0)</f>
        <v>0.75216027011163755</v>
      </c>
      <c r="F76" s="210"/>
      <c r="G76" s="143"/>
      <c r="H76" s="164"/>
      <c r="I76" s="605"/>
      <c r="J76" s="264">
        <f t="shared" si="11"/>
        <v>28816.63</v>
      </c>
      <c r="K76" s="44">
        <f t="shared" si="11"/>
        <v>26609.764999999999</v>
      </c>
      <c r="L76" s="231">
        <f t="shared" si="12"/>
        <v>-7.7</v>
      </c>
      <c r="M76" s="605">
        <f>IFERROR(100/'Skjema total MA'!I76*K76,0)</f>
        <v>0.75216027011163755</v>
      </c>
    </row>
    <row r="77" spans="1:15" x14ac:dyDescent="0.2">
      <c r="A77" s="21" t="s">
        <v>10</v>
      </c>
      <c r="B77" s="267"/>
      <c r="C77" s="268"/>
      <c r="D77" s="164"/>
      <c r="E77" s="605"/>
      <c r="F77" s="267">
        <v>299118.90500000003</v>
      </c>
      <c r="G77" s="268">
        <v>350247.68099999998</v>
      </c>
      <c r="H77" s="164">
        <f t="shared" si="10"/>
        <v>17.100000000000001</v>
      </c>
      <c r="I77" s="605">
        <f>IFERROR(100/'Skjema total MA'!F77*G77,0)</f>
        <v>5.4335786922310874</v>
      </c>
      <c r="J77" s="264">
        <f t="shared" si="11"/>
        <v>299118.90500000003</v>
      </c>
      <c r="K77" s="44">
        <f t="shared" si="11"/>
        <v>350247.68099999998</v>
      </c>
      <c r="L77" s="231">
        <f t="shared" si="12"/>
        <v>17.100000000000001</v>
      </c>
      <c r="M77" s="605">
        <f>IFERROR(100/'Skjema total MA'!I77*K77,0)</f>
        <v>5.3568555435380718</v>
      </c>
    </row>
    <row r="78" spans="1:15" ht="15.75" x14ac:dyDescent="0.2">
      <c r="A78" s="631" t="s">
        <v>383</v>
      </c>
      <c r="B78" s="629" t="s">
        <v>369</v>
      </c>
      <c r="C78" s="629"/>
      <c r="D78" s="164"/>
      <c r="E78" s="607"/>
      <c r="F78" s="629"/>
      <c r="G78" s="629"/>
      <c r="H78" s="164"/>
      <c r="I78" s="607"/>
      <c r="J78" s="629"/>
      <c r="K78" s="629"/>
      <c r="L78" s="164"/>
      <c r="M78" s="611"/>
    </row>
    <row r="79" spans="1:15" x14ac:dyDescent="0.2">
      <c r="A79" s="631" t="s">
        <v>12</v>
      </c>
      <c r="B79" s="639"/>
      <c r="C79" s="640"/>
      <c r="D79" s="164"/>
      <c r="E79" s="607"/>
      <c r="F79" s="629"/>
      <c r="G79" s="629"/>
      <c r="H79" s="164"/>
      <c r="I79" s="607"/>
      <c r="J79" s="629"/>
      <c r="K79" s="629"/>
      <c r="L79" s="164"/>
      <c r="M79" s="611"/>
    </row>
    <row r="80" spans="1:15" x14ac:dyDescent="0.2">
      <c r="A80" s="631" t="s">
        <v>13</v>
      </c>
      <c r="B80" s="639"/>
      <c r="C80" s="640"/>
      <c r="D80" s="164"/>
      <c r="E80" s="607"/>
      <c r="F80" s="629"/>
      <c r="G80" s="629"/>
      <c r="H80" s="164"/>
      <c r="I80" s="607"/>
      <c r="J80" s="629"/>
      <c r="K80" s="629"/>
      <c r="L80" s="164"/>
      <c r="M80" s="611"/>
    </row>
    <row r="81" spans="1:13" ht="15.75" x14ac:dyDescent="0.2">
      <c r="A81" s="631" t="s">
        <v>384</v>
      </c>
      <c r="B81" s="629" t="s">
        <v>369</v>
      </c>
      <c r="C81" s="629"/>
      <c r="D81" s="164"/>
      <c r="E81" s="607"/>
      <c r="F81" s="629"/>
      <c r="G81" s="629"/>
      <c r="H81" s="164"/>
      <c r="I81" s="607"/>
      <c r="J81" s="629"/>
      <c r="K81" s="629"/>
      <c r="L81" s="164"/>
      <c r="M81" s="611"/>
    </row>
    <row r="82" spans="1:13" x14ac:dyDescent="0.2">
      <c r="A82" s="631" t="s">
        <v>12</v>
      </c>
      <c r="B82" s="639"/>
      <c r="C82" s="640"/>
      <c r="D82" s="164"/>
      <c r="E82" s="607"/>
      <c r="F82" s="629"/>
      <c r="G82" s="629"/>
      <c r="H82" s="164"/>
      <c r="I82" s="607"/>
      <c r="J82" s="629"/>
      <c r="K82" s="629"/>
      <c r="L82" s="164"/>
      <c r="M82" s="611"/>
    </row>
    <row r="83" spans="1:13" x14ac:dyDescent="0.2">
      <c r="A83" s="631" t="s">
        <v>13</v>
      </c>
      <c r="B83" s="639"/>
      <c r="C83" s="640"/>
      <c r="D83" s="164"/>
      <c r="E83" s="607"/>
      <c r="F83" s="629"/>
      <c r="G83" s="629"/>
      <c r="H83" s="164"/>
      <c r="I83" s="607"/>
      <c r="J83" s="629"/>
      <c r="K83" s="629"/>
      <c r="L83" s="164"/>
      <c r="M83" s="611"/>
    </row>
    <row r="84" spans="1:13" ht="15.75" x14ac:dyDescent="0.2">
      <c r="A84" s="21" t="s">
        <v>386</v>
      </c>
      <c r="B84" s="210"/>
      <c r="C84" s="143"/>
      <c r="D84" s="164"/>
      <c r="E84" s="605"/>
      <c r="F84" s="210"/>
      <c r="G84" s="143"/>
      <c r="H84" s="164"/>
      <c r="I84" s="605"/>
      <c r="J84" s="264"/>
      <c r="K84" s="44"/>
      <c r="L84" s="231"/>
      <c r="M84" s="605"/>
    </row>
    <row r="85" spans="1:13" ht="15.75" x14ac:dyDescent="0.2">
      <c r="A85" s="13" t="s">
        <v>370</v>
      </c>
      <c r="B85" s="336">
        <f>B86+B87+B94+B95</f>
        <v>516048.54100000003</v>
      </c>
      <c r="C85" s="336">
        <f>C86+C87+C94+C95</f>
        <v>563152.67700000003</v>
      </c>
      <c r="D85" s="169">
        <f t="shared" si="9"/>
        <v>9.1</v>
      </c>
      <c r="E85" s="604">
        <f>IFERROR(100/'Skjema total MA'!C85*C85,0)</f>
        <v>0.1496623833285062</v>
      </c>
      <c r="F85" s="335">
        <f>SUM(F86,F87,F94,F95)</f>
        <v>8398503.9059999995</v>
      </c>
      <c r="G85" s="335">
        <f>SUM(G86,G87,G94,G95)</f>
        <v>10511053.952</v>
      </c>
      <c r="H85" s="169">
        <f t="shared" si="10"/>
        <v>25.2</v>
      </c>
      <c r="I85" s="604">
        <f>IFERROR(100/'Skjema total MA'!F85*G85,0)</f>
        <v>5.5488336928712698</v>
      </c>
      <c r="J85" s="283">
        <f t="shared" ref="J85:K109" si="13">SUM(B85,F85)</f>
        <v>8914552.4469999988</v>
      </c>
      <c r="K85" s="212">
        <f t="shared" si="13"/>
        <v>11074206.628999999</v>
      </c>
      <c r="L85" s="596">
        <f t="shared" si="12"/>
        <v>24.2</v>
      </c>
      <c r="M85" s="604">
        <f>IFERROR(100/'Skjema total MA'!I85*K85,0)</f>
        <v>1.9575758735583588</v>
      </c>
    </row>
    <row r="86" spans="1:13" x14ac:dyDescent="0.2">
      <c r="A86" s="21" t="s">
        <v>9</v>
      </c>
      <c r="B86" s="210">
        <v>516048.54100000003</v>
      </c>
      <c r="C86" s="143">
        <v>563152.67700000003</v>
      </c>
      <c r="D86" s="164">
        <f t="shared" si="9"/>
        <v>9.1</v>
      </c>
      <c r="E86" s="605">
        <f>IFERROR(100/'Skjema total MA'!C86*C86,0)</f>
        <v>0.15173405888657418</v>
      </c>
      <c r="F86" s="210"/>
      <c r="G86" s="143"/>
      <c r="H86" s="164"/>
      <c r="I86" s="605"/>
      <c r="J86" s="264">
        <f t="shared" si="13"/>
        <v>516048.54100000003</v>
      </c>
      <c r="K86" s="44">
        <f t="shared" si="13"/>
        <v>563152.67700000003</v>
      </c>
      <c r="L86" s="231">
        <f t="shared" si="12"/>
        <v>9.1</v>
      </c>
      <c r="M86" s="605">
        <f>IFERROR(100/'Skjema total MA'!I86*K86,0)</f>
        <v>0.15173405888657418</v>
      </c>
    </row>
    <row r="87" spans="1:13" x14ac:dyDescent="0.2">
      <c r="A87" s="21" t="s">
        <v>10</v>
      </c>
      <c r="B87" s="210"/>
      <c r="C87" s="143"/>
      <c r="D87" s="164"/>
      <c r="E87" s="605"/>
      <c r="F87" s="210">
        <v>8398503.9059999995</v>
      </c>
      <c r="G87" s="143">
        <v>10511053.952</v>
      </c>
      <c r="H87" s="164">
        <f t="shared" si="10"/>
        <v>25.2</v>
      </c>
      <c r="I87" s="605">
        <f>IFERROR(100/'Skjema total MA'!F87*G87,0)</f>
        <v>5.5570067260546967</v>
      </c>
      <c r="J87" s="264">
        <f t="shared" si="13"/>
        <v>8398503.9059999995</v>
      </c>
      <c r="K87" s="44">
        <f t="shared" si="13"/>
        <v>10511053.952</v>
      </c>
      <c r="L87" s="231">
        <f t="shared" si="12"/>
        <v>25.2</v>
      </c>
      <c r="M87" s="605">
        <f>IFERROR(100/'Skjema total MA'!I87*K87,0)</f>
        <v>5.4925211185893899</v>
      </c>
    </row>
    <row r="88" spans="1:13" ht="15.75" x14ac:dyDescent="0.2">
      <c r="A88" s="631" t="s">
        <v>383</v>
      </c>
      <c r="B88" s="629"/>
      <c r="C88" s="629"/>
      <c r="D88" s="164"/>
      <c r="E88" s="607"/>
      <c r="F88" s="629"/>
      <c r="G88" s="629"/>
      <c r="H88" s="164"/>
      <c r="I88" s="607"/>
      <c r="J88" s="629"/>
      <c r="K88" s="629"/>
      <c r="L88" s="164"/>
      <c r="M88" s="611"/>
    </row>
    <row r="89" spans="1:13" x14ac:dyDescent="0.2">
      <c r="A89" s="631" t="s">
        <v>12</v>
      </c>
      <c r="B89" s="639"/>
      <c r="C89" s="640"/>
      <c r="D89" s="164"/>
      <c r="E89" s="607"/>
      <c r="F89" s="629"/>
      <c r="G89" s="629"/>
      <c r="H89" s="164"/>
      <c r="I89" s="607"/>
      <c r="J89" s="629"/>
      <c r="K89" s="629"/>
      <c r="L89" s="164"/>
      <c r="M89" s="611"/>
    </row>
    <row r="90" spans="1:13" x14ac:dyDescent="0.2">
      <c r="A90" s="631" t="s">
        <v>13</v>
      </c>
      <c r="B90" s="639"/>
      <c r="C90" s="640"/>
      <c r="D90" s="164"/>
      <c r="E90" s="607"/>
      <c r="F90" s="629"/>
      <c r="G90" s="629"/>
      <c r="H90" s="164"/>
      <c r="I90" s="607"/>
      <c r="J90" s="629"/>
      <c r="K90" s="629"/>
      <c r="L90" s="164"/>
      <c r="M90" s="611"/>
    </row>
    <row r="91" spans="1:13" ht="15.75" x14ac:dyDescent="0.2">
      <c r="A91" s="631" t="s">
        <v>384</v>
      </c>
      <c r="B91" s="629"/>
      <c r="C91" s="629"/>
      <c r="D91" s="164"/>
      <c r="E91" s="607"/>
      <c r="F91" s="629"/>
      <c r="G91" s="629"/>
      <c r="H91" s="164"/>
      <c r="I91" s="607"/>
      <c r="J91" s="629"/>
      <c r="K91" s="629"/>
      <c r="L91" s="164"/>
      <c r="M91" s="611"/>
    </row>
    <row r="92" spans="1:13" x14ac:dyDescent="0.2">
      <c r="A92" s="631" t="s">
        <v>12</v>
      </c>
      <c r="B92" s="639"/>
      <c r="C92" s="640"/>
      <c r="D92" s="164"/>
      <c r="E92" s="607"/>
      <c r="F92" s="629"/>
      <c r="G92" s="629"/>
      <c r="H92" s="164"/>
      <c r="I92" s="607"/>
      <c r="J92" s="629"/>
      <c r="K92" s="629"/>
      <c r="L92" s="164"/>
      <c r="M92" s="611"/>
    </row>
    <row r="93" spans="1:13" x14ac:dyDescent="0.2">
      <c r="A93" s="631" t="s">
        <v>13</v>
      </c>
      <c r="B93" s="639"/>
      <c r="C93" s="640"/>
      <c r="D93" s="164"/>
      <c r="E93" s="607"/>
      <c r="F93" s="629"/>
      <c r="G93" s="629"/>
      <c r="H93" s="164"/>
      <c r="I93" s="607"/>
      <c r="J93" s="629"/>
      <c r="K93" s="629"/>
      <c r="L93" s="164"/>
      <c r="M93" s="611"/>
    </row>
    <row r="94" spans="1:13" x14ac:dyDescent="0.2">
      <c r="A94" s="21" t="s">
        <v>353</v>
      </c>
      <c r="B94" s="210"/>
      <c r="C94" s="143"/>
      <c r="D94" s="164"/>
      <c r="E94" s="605"/>
      <c r="F94" s="210"/>
      <c r="G94" s="143"/>
      <c r="H94" s="164"/>
      <c r="I94" s="605"/>
      <c r="J94" s="264"/>
      <c r="K94" s="44"/>
      <c r="L94" s="231"/>
      <c r="M94" s="605"/>
    </row>
    <row r="95" spans="1:13" x14ac:dyDescent="0.2">
      <c r="A95" s="21" t="s">
        <v>352</v>
      </c>
      <c r="B95" s="210"/>
      <c r="C95" s="143"/>
      <c r="D95" s="164"/>
      <c r="E95" s="605"/>
      <c r="F95" s="210"/>
      <c r="G95" s="143"/>
      <c r="H95" s="164"/>
      <c r="I95" s="605"/>
      <c r="J95" s="264"/>
      <c r="K95" s="44"/>
      <c r="L95" s="231"/>
      <c r="M95" s="605"/>
    </row>
    <row r="96" spans="1:13" ht="15.75" x14ac:dyDescent="0.2">
      <c r="A96" s="21" t="s">
        <v>385</v>
      </c>
      <c r="B96" s="210">
        <f>B97+B98</f>
        <v>516048.54100000003</v>
      </c>
      <c r="C96" s="210">
        <f>C97+C98</f>
        <v>563152.67700000003</v>
      </c>
      <c r="D96" s="164">
        <f t="shared" si="9"/>
        <v>9.1</v>
      </c>
      <c r="E96" s="605">
        <f>IFERROR(100/'Skjema total MA'!C96*C96,0)</f>
        <v>0.15272472911836596</v>
      </c>
      <c r="F96" s="267">
        <f>SUM(F97,F98)</f>
        <v>8398503.9059999995</v>
      </c>
      <c r="G96" s="267">
        <f>SUM(G97,G98)</f>
        <v>10511053.952</v>
      </c>
      <c r="H96" s="164">
        <f t="shared" si="10"/>
        <v>25.2</v>
      </c>
      <c r="I96" s="605">
        <f>IFERROR(100/'Skjema total MA'!F96*G96,0)</f>
        <v>5.5716493314546574</v>
      </c>
      <c r="J96" s="264">
        <f t="shared" si="13"/>
        <v>8914552.4469999988</v>
      </c>
      <c r="K96" s="44">
        <f t="shared" si="13"/>
        <v>11074206.628999999</v>
      </c>
      <c r="L96" s="231">
        <f t="shared" si="12"/>
        <v>24.2</v>
      </c>
      <c r="M96" s="605">
        <f>IFERROR(100/'Skjema total MA'!I96*K96,0)</f>
        <v>1.9867984717016984</v>
      </c>
    </row>
    <row r="97" spans="1:13" x14ac:dyDescent="0.2">
      <c r="A97" s="21" t="s">
        <v>9</v>
      </c>
      <c r="B97" s="267">
        <v>516048.54100000003</v>
      </c>
      <c r="C97" s="268">
        <v>563152.67700000003</v>
      </c>
      <c r="D97" s="164">
        <f t="shared" si="9"/>
        <v>9.1</v>
      </c>
      <c r="E97" s="605">
        <f>IFERROR(100/'Skjema total MA'!C97*C97,0)</f>
        <v>0.1536500927780162</v>
      </c>
      <c r="F97" s="210"/>
      <c r="G97" s="143"/>
      <c r="H97" s="164"/>
      <c r="I97" s="605"/>
      <c r="J97" s="264">
        <f t="shared" si="13"/>
        <v>516048.54100000003</v>
      </c>
      <c r="K97" s="44">
        <f t="shared" si="13"/>
        <v>563152.67700000003</v>
      </c>
      <c r="L97" s="231">
        <f t="shared" si="12"/>
        <v>9.1</v>
      </c>
      <c r="M97" s="605">
        <f>IFERROR(100/'Skjema total MA'!I97*K97,0)</f>
        <v>0.1536500927780162</v>
      </c>
    </row>
    <row r="98" spans="1:13" x14ac:dyDescent="0.2">
      <c r="A98" s="21" t="s">
        <v>10</v>
      </c>
      <c r="B98" s="267"/>
      <c r="C98" s="268"/>
      <c r="D98" s="164"/>
      <c r="E98" s="605"/>
      <c r="F98" s="210">
        <v>8398503.9059999995</v>
      </c>
      <c r="G98" s="210">
        <v>10511053.952</v>
      </c>
      <c r="H98" s="164">
        <f t="shared" si="10"/>
        <v>25.2</v>
      </c>
      <c r="I98" s="605">
        <f>IFERROR(100/'Skjema total MA'!F98*G98,0)</f>
        <v>5.5716493314546574</v>
      </c>
      <c r="J98" s="264">
        <f t="shared" si="13"/>
        <v>8398503.9059999995</v>
      </c>
      <c r="K98" s="44">
        <f t="shared" si="13"/>
        <v>10511053.952</v>
      </c>
      <c r="L98" s="231">
        <f t="shared" si="12"/>
        <v>25.2</v>
      </c>
      <c r="M98" s="605">
        <f>IFERROR(100/'Skjema total MA'!I98*K98,0)</f>
        <v>5.5068254217382613</v>
      </c>
    </row>
    <row r="99" spans="1:13" ht="15.75" x14ac:dyDescent="0.2">
      <c r="A99" s="631" t="s">
        <v>383</v>
      </c>
      <c r="B99" s="629"/>
      <c r="C99" s="629"/>
      <c r="D99" s="164"/>
      <c r="E99" s="607"/>
      <c r="F99" s="629"/>
      <c r="G99" s="629"/>
      <c r="H99" s="164"/>
      <c r="I99" s="607"/>
      <c r="J99" s="629"/>
      <c r="K99" s="629"/>
      <c r="L99" s="164"/>
      <c r="M99" s="611"/>
    </row>
    <row r="100" spans="1:13" x14ac:dyDescent="0.2">
      <c r="A100" s="631" t="s">
        <v>12</v>
      </c>
      <c r="B100" s="639"/>
      <c r="C100" s="640"/>
      <c r="D100" s="164"/>
      <c r="E100" s="607"/>
      <c r="F100" s="629"/>
      <c r="G100" s="629"/>
      <c r="H100" s="164"/>
      <c r="I100" s="607"/>
      <c r="J100" s="629"/>
      <c r="K100" s="629"/>
      <c r="L100" s="164"/>
      <c r="M100" s="611"/>
    </row>
    <row r="101" spans="1:13" x14ac:dyDescent="0.2">
      <c r="A101" s="631" t="s">
        <v>13</v>
      </c>
      <c r="B101" s="639"/>
      <c r="C101" s="640"/>
      <c r="D101" s="164"/>
      <c r="E101" s="607"/>
      <c r="F101" s="629"/>
      <c r="G101" s="629"/>
      <c r="H101" s="164"/>
      <c r="I101" s="607"/>
      <c r="J101" s="629"/>
      <c r="K101" s="629"/>
      <c r="L101" s="164"/>
      <c r="M101" s="611"/>
    </row>
    <row r="102" spans="1:13" ht="15.75" x14ac:dyDescent="0.2">
      <c r="A102" s="631" t="s">
        <v>384</v>
      </c>
      <c r="B102" s="629"/>
      <c r="C102" s="629"/>
      <c r="D102" s="164"/>
      <c r="E102" s="607"/>
      <c r="F102" s="629"/>
      <c r="G102" s="629"/>
      <c r="H102" s="164"/>
      <c r="I102" s="607"/>
      <c r="J102" s="629"/>
      <c r="K102" s="629"/>
      <c r="L102" s="164"/>
      <c r="M102" s="611"/>
    </row>
    <row r="103" spans="1:13" x14ac:dyDescent="0.2">
      <c r="A103" s="631" t="s">
        <v>12</v>
      </c>
      <c r="B103" s="639"/>
      <c r="C103" s="640"/>
      <c r="D103" s="164"/>
      <c r="E103" s="607"/>
      <c r="F103" s="629"/>
      <c r="G103" s="629"/>
      <c r="H103" s="164"/>
      <c r="I103" s="607"/>
      <c r="J103" s="629"/>
      <c r="K103" s="629"/>
      <c r="L103" s="164"/>
      <c r="M103" s="611"/>
    </row>
    <row r="104" spans="1:13" x14ac:dyDescent="0.2">
      <c r="A104" s="631" t="s">
        <v>13</v>
      </c>
      <c r="B104" s="639"/>
      <c r="C104" s="640"/>
      <c r="D104" s="164"/>
      <c r="E104" s="607"/>
      <c r="F104" s="629"/>
      <c r="G104" s="629"/>
      <c r="H104" s="164"/>
      <c r="I104" s="607"/>
      <c r="J104" s="629"/>
      <c r="K104" s="629"/>
      <c r="L104" s="164"/>
      <c r="M104" s="611"/>
    </row>
    <row r="105" spans="1:13" ht="15.75" x14ac:dyDescent="0.2">
      <c r="A105" s="21" t="s">
        <v>387</v>
      </c>
      <c r="B105" s="210"/>
      <c r="C105" s="143"/>
      <c r="D105" s="164"/>
      <c r="E105" s="605"/>
      <c r="F105" s="210"/>
      <c r="G105" s="143"/>
      <c r="H105" s="164"/>
      <c r="I105" s="605"/>
      <c r="J105" s="264"/>
      <c r="K105" s="44"/>
      <c r="L105" s="231"/>
      <c r="M105" s="605"/>
    </row>
    <row r="106" spans="1:13" ht="15.75" x14ac:dyDescent="0.2">
      <c r="A106" s="21" t="s">
        <v>388</v>
      </c>
      <c r="B106" s="210">
        <v>20196.79</v>
      </c>
      <c r="C106" s="210">
        <v>26721.976999999999</v>
      </c>
      <c r="D106" s="164">
        <f t="shared" si="9"/>
        <v>32.299999999999997</v>
      </c>
      <c r="E106" s="605">
        <f>IFERROR(100/'Skjema total MA'!C106*C106,0)</f>
        <v>9.2334192351302882E-3</v>
      </c>
      <c r="F106" s="210">
        <v>106947.73299999999</v>
      </c>
      <c r="G106" s="210">
        <v>159730.60999999999</v>
      </c>
      <c r="H106" s="164">
        <f t="shared" si="10"/>
        <v>49.4</v>
      </c>
      <c r="I106" s="605">
        <f>IFERROR(100/'Skjema total MA'!F106*G106,0)</f>
        <v>2.5778616311216398</v>
      </c>
      <c r="J106" s="264">
        <f t="shared" si="13"/>
        <v>127144.52299999999</v>
      </c>
      <c r="K106" s="44">
        <f t="shared" si="13"/>
        <v>186452.587</v>
      </c>
      <c r="L106" s="231">
        <f t="shared" si="12"/>
        <v>46.6</v>
      </c>
      <c r="M106" s="605">
        <f>IFERROR(100/'Skjema total MA'!I106*K106,0)</f>
        <v>6.3075710955339884E-2</v>
      </c>
    </row>
    <row r="107" spans="1:13" ht="15.75" x14ac:dyDescent="0.2">
      <c r="A107" s="21" t="s">
        <v>389</v>
      </c>
      <c r="B107" s="210"/>
      <c r="C107" s="210"/>
      <c r="D107" s="164"/>
      <c r="E107" s="605"/>
      <c r="F107" s="210">
        <v>2942355.6970000002</v>
      </c>
      <c r="G107" s="210">
        <v>3655174.65</v>
      </c>
      <c r="H107" s="164">
        <f t="shared" si="10"/>
        <v>24.2</v>
      </c>
      <c r="I107" s="605">
        <f>IFERROR(100/'Skjema total MA'!F107*G107,0)</f>
        <v>6.0478205955609567</v>
      </c>
      <c r="J107" s="264">
        <f t="shared" si="13"/>
        <v>2942355.6970000002</v>
      </c>
      <c r="K107" s="44">
        <f t="shared" si="13"/>
        <v>3655174.65</v>
      </c>
      <c r="L107" s="231">
        <f t="shared" si="12"/>
        <v>24.2</v>
      </c>
      <c r="M107" s="605">
        <f>IFERROR(100/'Skjema total MA'!I107*K107,0)</f>
        <v>5.9664584723265275</v>
      </c>
    </row>
    <row r="108" spans="1:13" ht="15.75" x14ac:dyDescent="0.2">
      <c r="A108" s="21" t="s">
        <v>390</v>
      </c>
      <c r="B108" s="210"/>
      <c r="C108" s="210"/>
      <c r="D108" s="164"/>
      <c r="E108" s="605"/>
      <c r="F108" s="210"/>
      <c r="G108" s="210"/>
      <c r="H108" s="164"/>
      <c r="I108" s="605"/>
      <c r="J108" s="264"/>
      <c r="K108" s="44"/>
      <c r="L108" s="231"/>
      <c r="M108" s="605"/>
    </row>
    <row r="109" spans="1:13" ht="15.75" x14ac:dyDescent="0.2">
      <c r="A109" s="13" t="s">
        <v>371</v>
      </c>
      <c r="B109" s="282">
        <f>SUM(B110:B112)</f>
        <v>8038.1729999999998</v>
      </c>
      <c r="C109" s="157">
        <f>SUM(C110:C112)</f>
        <v>6513.8019999999997</v>
      </c>
      <c r="D109" s="169">
        <f t="shared" si="9"/>
        <v>-19</v>
      </c>
      <c r="E109" s="604">
        <f>IFERROR(100/'Skjema total MA'!C109*C109,0)</f>
        <v>2.3579553425451523</v>
      </c>
      <c r="F109" s="282">
        <f>SUM(F110:F112)</f>
        <v>161450.67300000001</v>
      </c>
      <c r="G109" s="157">
        <f>SUM(G110:G112)</f>
        <v>277894.32699999999</v>
      </c>
      <c r="H109" s="169">
        <f t="shared" si="10"/>
        <v>72.099999999999994</v>
      </c>
      <c r="I109" s="604">
        <f>IFERROR(100/'Skjema total MA'!F109*G109,0)</f>
        <v>6.2385638548616562</v>
      </c>
      <c r="J109" s="283">
        <f t="shared" si="13"/>
        <v>169488.84600000002</v>
      </c>
      <c r="K109" s="212">
        <f t="shared" si="13"/>
        <v>284408.12900000002</v>
      </c>
      <c r="L109" s="596">
        <f t="shared" si="12"/>
        <v>67.8</v>
      </c>
      <c r="M109" s="604">
        <f>IFERROR(100/'Skjema total MA'!I109*K109,0)</f>
        <v>6.0119571877138362</v>
      </c>
    </row>
    <row r="110" spans="1:13" x14ac:dyDescent="0.2">
      <c r="A110" s="21" t="s">
        <v>9</v>
      </c>
      <c r="B110" s="210">
        <v>8038.1729999999998</v>
      </c>
      <c r="C110" s="143">
        <v>6513.8019999999997</v>
      </c>
      <c r="D110" s="164">
        <f t="shared" si="9"/>
        <v>-19</v>
      </c>
      <c r="E110" s="605">
        <f>IFERROR(100/'Skjema total MA'!C110*C110,0)</f>
        <v>2.3597774206583266</v>
      </c>
      <c r="F110" s="210"/>
      <c r="G110" s="143"/>
      <c r="H110" s="164"/>
      <c r="I110" s="605"/>
      <c r="J110" s="264">
        <f t="shared" ref="J110:K123" si="14">SUM(B110,F110)</f>
        <v>8038.1729999999998</v>
      </c>
      <c r="K110" s="44">
        <f t="shared" si="14"/>
        <v>6513.8019999999997</v>
      </c>
      <c r="L110" s="231">
        <f t="shared" si="12"/>
        <v>-19</v>
      </c>
      <c r="M110" s="605">
        <f>IFERROR(100/'Skjema total MA'!I110*K110,0)</f>
        <v>2.3597774206583266</v>
      </c>
    </row>
    <row r="111" spans="1:13" x14ac:dyDescent="0.2">
      <c r="A111" s="21" t="s">
        <v>10</v>
      </c>
      <c r="B111" s="210"/>
      <c r="C111" s="143"/>
      <c r="D111" s="164"/>
      <c r="E111" s="605"/>
      <c r="F111" s="210">
        <v>161450.67300000001</v>
      </c>
      <c r="G111" s="143">
        <v>277894.32699999999</v>
      </c>
      <c r="H111" s="164">
        <f t="shared" si="10"/>
        <v>72.099999999999994</v>
      </c>
      <c r="I111" s="605">
        <f>IFERROR(100/'Skjema total MA'!F111*G111,0)</f>
        <v>6.2385638548616562</v>
      </c>
      <c r="J111" s="264">
        <f t="shared" si="14"/>
        <v>161450.67300000001</v>
      </c>
      <c r="K111" s="44">
        <f t="shared" si="14"/>
        <v>277894.32699999999</v>
      </c>
      <c r="L111" s="231">
        <f t="shared" si="12"/>
        <v>72.099999999999994</v>
      </c>
      <c r="M111" s="605">
        <f>IFERROR(100/'Skjema total MA'!I111*K111,0)</f>
        <v>6.238265135274685</v>
      </c>
    </row>
    <row r="112" spans="1:13" x14ac:dyDescent="0.2">
      <c r="A112" s="21" t="s">
        <v>27</v>
      </c>
      <c r="B112" s="210"/>
      <c r="C112" s="143"/>
      <c r="D112" s="164"/>
      <c r="E112" s="605"/>
      <c r="F112" s="210"/>
      <c r="G112" s="143"/>
      <c r="H112" s="164"/>
      <c r="I112" s="605"/>
      <c r="J112" s="264"/>
      <c r="K112" s="44"/>
      <c r="L112" s="231"/>
      <c r="M112" s="605"/>
    </row>
    <row r="113" spans="1:14" x14ac:dyDescent="0.2">
      <c r="A113" s="631" t="s">
        <v>15</v>
      </c>
      <c r="B113" s="629" t="s">
        <v>369</v>
      </c>
      <c r="C113" s="629"/>
      <c r="D113" s="164"/>
      <c r="E113" s="607"/>
      <c r="F113" s="629"/>
      <c r="G113" s="629"/>
      <c r="H113" s="164"/>
      <c r="I113" s="607"/>
      <c r="J113" s="629"/>
      <c r="K113" s="629"/>
      <c r="L113" s="164"/>
      <c r="M113" s="611"/>
    </row>
    <row r="114" spans="1:14" ht="15.75" x14ac:dyDescent="0.2">
      <c r="A114" s="21" t="s">
        <v>391</v>
      </c>
      <c r="B114" s="210">
        <v>5871.8739999999998</v>
      </c>
      <c r="C114" s="210">
        <v>1145.056</v>
      </c>
      <c r="D114" s="164">
        <f t="shared" si="9"/>
        <v>-80.5</v>
      </c>
      <c r="E114" s="605">
        <f>IFERROR(100/'Skjema total MA'!C114*C114,0)</f>
        <v>4.4211381095905713</v>
      </c>
      <c r="F114" s="210">
        <v>31523.632000000001</v>
      </c>
      <c r="G114" s="210">
        <v>7049.1859999999997</v>
      </c>
      <c r="H114" s="164">
        <f t="shared" si="10"/>
        <v>-77.599999999999994</v>
      </c>
      <c r="I114" s="605">
        <f>IFERROR(100/'Skjema total MA'!F114*G114,0)</f>
        <v>100</v>
      </c>
      <c r="J114" s="264">
        <f t="shared" si="14"/>
        <v>37395.506000000001</v>
      </c>
      <c r="K114" s="44">
        <f t="shared" si="14"/>
        <v>8194.2420000000002</v>
      </c>
      <c r="L114" s="231">
        <f t="shared" si="12"/>
        <v>-78.099999999999994</v>
      </c>
      <c r="M114" s="605">
        <f>IFERROR(100/'Skjema total MA'!I114*K114,0)</f>
        <v>24.869651063885332</v>
      </c>
    </row>
    <row r="115" spans="1:14" ht="15.75" x14ac:dyDescent="0.2">
      <c r="A115" s="21" t="s">
        <v>392</v>
      </c>
      <c r="B115" s="210"/>
      <c r="C115" s="210"/>
      <c r="D115" s="164"/>
      <c r="E115" s="605"/>
      <c r="F115" s="210">
        <v>21289.65</v>
      </c>
      <c r="G115" s="210">
        <v>31604.419000000002</v>
      </c>
      <c r="H115" s="164">
        <f t="shared" si="10"/>
        <v>48.4</v>
      </c>
      <c r="I115" s="605">
        <f>IFERROR(100/'Skjema total MA'!F115*G115,0)</f>
        <v>8.1178223156222362</v>
      </c>
      <c r="J115" s="264">
        <f t="shared" si="14"/>
        <v>21289.65</v>
      </c>
      <c r="K115" s="44">
        <f t="shared" si="14"/>
        <v>31604.419000000002</v>
      </c>
      <c r="L115" s="231">
        <f t="shared" si="12"/>
        <v>48.4</v>
      </c>
      <c r="M115" s="605">
        <f>IFERROR(100/'Skjema total MA'!I115*K115,0)</f>
        <v>8.1178223156222362</v>
      </c>
    </row>
    <row r="116" spans="1:14" ht="15.75" x14ac:dyDescent="0.2">
      <c r="A116" s="21" t="s">
        <v>390</v>
      </c>
      <c r="B116" s="210"/>
      <c r="C116" s="210"/>
      <c r="D116" s="164"/>
      <c r="E116" s="605"/>
      <c r="F116" s="210"/>
      <c r="G116" s="210"/>
      <c r="H116" s="164"/>
      <c r="I116" s="605"/>
      <c r="J116" s="264"/>
      <c r="K116" s="44"/>
      <c r="L116" s="231"/>
      <c r="M116" s="605"/>
    </row>
    <row r="117" spans="1:14" ht="15.75" x14ac:dyDescent="0.2">
      <c r="A117" s="13" t="s">
        <v>372</v>
      </c>
      <c r="B117" s="282">
        <f>SUM(B118:B120)</f>
        <v>4873.8580000000002</v>
      </c>
      <c r="C117" s="157">
        <f>SUM(C118:C120)</f>
        <v>3281.0619999999999</v>
      </c>
      <c r="D117" s="169">
        <f t="shared" si="9"/>
        <v>-32.700000000000003</v>
      </c>
      <c r="E117" s="604">
        <f>IFERROR(100/'Skjema total MA'!C117*C117,0)</f>
        <v>1.1696395199163121</v>
      </c>
      <c r="F117" s="282">
        <v>136687.625</v>
      </c>
      <c r="G117" s="157">
        <v>172330.114</v>
      </c>
      <c r="H117" s="169">
        <f t="shared" si="10"/>
        <v>26.1</v>
      </c>
      <c r="I117" s="604">
        <f>IFERROR(100/'Skjema total MA'!F117*G117,0)</f>
        <v>3.8692558101059902</v>
      </c>
      <c r="J117" s="283">
        <f t="shared" si="14"/>
        <v>141561.48300000001</v>
      </c>
      <c r="K117" s="212">
        <f t="shared" si="14"/>
        <v>175611.17600000001</v>
      </c>
      <c r="L117" s="596">
        <f t="shared" si="12"/>
        <v>24.1</v>
      </c>
      <c r="M117" s="604">
        <f>IFERROR(100/'Skjema total MA'!I117*K117,0)</f>
        <v>3.709298505751851</v>
      </c>
    </row>
    <row r="118" spans="1:14" x14ac:dyDescent="0.2">
      <c r="A118" s="21" t="s">
        <v>9</v>
      </c>
      <c r="B118" s="210">
        <v>4873.8580000000002</v>
      </c>
      <c r="C118" s="143">
        <v>3281.0619999999999</v>
      </c>
      <c r="D118" s="164">
        <f t="shared" si="9"/>
        <v>-32.700000000000003</v>
      </c>
      <c r="E118" s="605">
        <f>IFERROR(100/'Skjema total MA'!C118*C118,0)</f>
        <v>1.2442251042892924</v>
      </c>
      <c r="F118" s="210"/>
      <c r="G118" s="143"/>
      <c r="H118" s="164"/>
      <c r="I118" s="605"/>
      <c r="J118" s="264">
        <f t="shared" si="14"/>
        <v>4873.8580000000002</v>
      </c>
      <c r="K118" s="44">
        <f t="shared" si="14"/>
        <v>3281.0619999999999</v>
      </c>
      <c r="L118" s="231">
        <f t="shared" si="12"/>
        <v>-32.700000000000003</v>
      </c>
      <c r="M118" s="605">
        <f>IFERROR(100/'Skjema total MA'!I118*K118,0)</f>
        <v>1.2442251042892924</v>
      </c>
    </row>
    <row r="119" spans="1:14" x14ac:dyDescent="0.2">
      <c r="A119" s="21" t="s">
        <v>10</v>
      </c>
      <c r="B119" s="210"/>
      <c r="C119" s="143"/>
      <c r="D119" s="164"/>
      <c r="E119" s="605"/>
      <c r="F119" s="210">
        <v>136687.625</v>
      </c>
      <c r="G119" s="143">
        <v>172330.114</v>
      </c>
      <c r="H119" s="164">
        <f t="shared" si="10"/>
        <v>26.1</v>
      </c>
      <c r="I119" s="605">
        <f>IFERROR(100/'Skjema total MA'!F119*G119,0)</f>
        <v>3.8692558101059902</v>
      </c>
      <c r="J119" s="264">
        <f t="shared" si="14"/>
        <v>136687.625</v>
      </c>
      <c r="K119" s="44">
        <f t="shared" si="14"/>
        <v>172330.114</v>
      </c>
      <c r="L119" s="231">
        <f t="shared" si="12"/>
        <v>26.1</v>
      </c>
      <c r="M119" s="605">
        <f>IFERROR(100/'Skjema total MA'!I119*K119,0)</f>
        <v>3.8547020429529373</v>
      </c>
    </row>
    <row r="120" spans="1:14" x14ac:dyDescent="0.2">
      <c r="A120" s="21" t="s">
        <v>27</v>
      </c>
      <c r="B120" s="210"/>
      <c r="C120" s="143"/>
      <c r="D120" s="164"/>
      <c r="E120" s="605"/>
      <c r="F120" s="210"/>
      <c r="G120" s="143"/>
      <c r="H120" s="164"/>
      <c r="I120" s="605"/>
      <c r="J120" s="264"/>
      <c r="K120" s="44"/>
      <c r="L120" s="231"/>
      <c r="M120" s="605"/>
    </row>
    <row r="121" spans="1:14" x14ac:dyDescent="0.2">
      <c r="A121" s="631" t="s">
        <v>14</v>
      </c>
      <c r="B121" s="629"/>
      <c r="C121" s="629"/>
      <c r="D121" s="164"/>
      <c r="E121" s="607"/>
      <c r="F121" s="629"/>
      <c r="G121" s="629"/>
      <c r="H121" s="164"/>
      <c r="I121" s="607"/>
      <c r="J121" s="629"/>
      <c r="K121" s="629"/>
      <c r="L121" s="164"/>
      <c r="M121" s="611"/>
    </row>
    <row r="122" spans="1:14" ht="15.75" x14ac:dyDescent="0.2">
      <c r="A122" s="21" t="s">
        <v>393</v>
      </c>
      <c r="B122" s="210"/>
      <c r="C122" s="210"/>
      <c r="D122" s="164"/>
      <c r="E122" s="605"/>
      <c r="F122" s="210"/>
      <c r="G122" s="210"/>
      <c r="H122" s="164"/>
      <c r="I122" s="605"/>
      <c r="J122" s="264"/>
      <c r="K122" s="44"/>
      <c r="L122" s="231"/>
      <c r="M122" s="605"/>
    </row>
    <row r="123" spans="1:14" ht="15.75" x14ac:dyDescent="0.2">
      <c r="A123" s="21" t="s">
        <v>389</v>
      </c>
      <c r="B123" s="210"/>
      <c r="C123" s="210"/>
      <c r="D123" s="164"/>
      <c r="E123" s="605"/>
      <c r="F123" s="210">
        <v>16012.307000000001</v>
      </c>
      <c r="G123" s="210">
        <v>38969.633999999998</v>
      </c>
      <c r="H123" s="164">
        <f t="shared" si="10"/>
        <v>143.4</v>
      </c>
      <c r="I123" s="605">
        <f>IFERROR(100/'Skjema total MA'!F123*G123,0)</f>
        <v>8.7121827403853249</v>
      </c>
      <c r="J123" s="264">
        <f t="shared" si="14"/>
        <v>16012.307000000001</v>
      </c>
      <c r="K123" s="44">
        <f t="shared" si="14"/>
        <v>38969.633999999998</v>
      </c>
      <c r="L123" s="231">
        <f t="shared" si="12"/>
        <v>143.4</v>
      </c>
      <c r="M123" s="605">
        <f>IFERROR(100/'Skjema total MA'!I123*K123,0)</f>
        <v>8.7059316689978843</v>
      </c>
    </row>
    <row r="124" spans="1:14" ht="15.75" x14ac:dyDescent="0.2">
      <c r="A124" s="10" t="s">
        <v>390</v>
      </c>
      <c r="B124" s="45"/>
      <c r="C124" s="45"/>
      <c r="D124" s="165"/>
      <c r="E124" s="613"/>
      <c r="F124" s="45"/>
      <c r="G124" s="45"/>
      <c r="H124" s="165"/>
      <c r="I124" s="612"/>
      <c r="J124" s="265"/>
      <c r="K124" s="45"/>
      <c r="L124" s="232"/>
      <c r="M124" s="612"/>
    </row>
    <row r="125" spans="1:14" x14ac:dyDescent="0.2">
      <c r="A125" s="153"/>
      <c r="L125" s="26"/>
      <c r="M125" s="26"/>
      <c r="N125" s="26"/>
    </row>
    <row r="126" spans="1:14" x14ac:dyDescent="0.2">
      <c r="L126" s="26"/>
      <c r="M126" s="26"/>
      <c r="N126" s="26"/>
    </row>
    <row r="127" spans="1:14" ht="15.75" x14ac:dyDescent="0.25">
      <c r="A127" s="163" t="s">
        <v>28</v>
      </c>
    </row>
    <row r="128" spans="1:14" ht="15.75" x14ac:dyDescent="0.25">
      <c r="B128" s="687"/>
      <c r="C128" s="687"/>
      <c r="D128" s="687"/>
      <c r="E128" s="370"/>
      <c r="F128" s="687"/>
      <c r="G128" s="687"/>
      <c r="H128" s="687"/>
      <c r="I128" s="370"/>
      <c r="J128" s="687"/>
      <c r="K128" s="687"/>
      <c r="L128" s="687"/>
      <c r="M128" s="370"/>
    </row>
    <row r="129" spans="1:15" s="3" customFormat="1" x14ac:dyDescent="0.2">
      <c r="A129" s="142"/>
      <c r="B129" s="685" t="s">
        <v>0</v>
      </c>
      <c r="C129" s="686"/>
      <c r="D129" s="686"/>
      <c r="E129" s="369"/>
      <c r="F129" s="685" t="s">
        <v>1</v>
      </c>
      <c r="G129" s="686"/>
      <c r="H129" s="686"/>
      <c r="I129" s="372"/>
      <c r="J129" s="685" t="s">
        <v>2</v>
      </c>
      <c r="K129" s="686"/>
      <c r="L129" s="686"/>
      <c r="M129" s="372"/>
      <c r="N129" s="146"/>
      <c r="O129" s="146"/>
    </row>
    <row r="130" spans="1:15" s="3" customFormat="1" x14ac:dyDescent="0.2">
      <c r="A130" s="139"/>
      <c r="B130" s="150" t="s">
        <v>365</v>
      </c>
      <c r="C130" s="150" t="s">
        <v>366</v>
      </c>
      <c r="D130" s="219" t="s">
        <v>3</v>
      </c>
      <c r="E130" s="279" t="s">
        <v>30</v>
      </c>
      <c r="F130" s="150" t="s">
        <v>365</v>
      </c>
      <c r="G130" s="150" t="s">
        <v>366</v>
      </c>
      <c r="H130" s="203" t="s">
        <v>3</v>
      </c>
      <c r="I130" s="160" t="s">
        <v>30</v>
      </c>
      <c r="J130" s="150" t="s">
        <v>365</v>
      </c>
      <c r="K130" s="150" t="s">
        <v>366</v>
      </c>
      <c r="L130" s="220" t="s">
        <v>3</v>
      </c>
      <c r="M130" s="160" t="s">
        <v>30</v>
      </c>
      <c r="N130" s="146"/>
      <c r="O130" s="146"/>
    </row>
    <row r="131" spans="1:15" s="3" customFormat="1" x14ac:dyDescent="0.2">
      <c r="A131" s="649"/>
      <c r="B131" s="154"/>
      <c r="C131" s="154"/>
      <c r="D131" s="220" t="s">
        <v>4</v>
      </c>
      <c r="E131" s="154" t="s">
        <v>31</v>
      </c>
      <c r="F131" s="159"/>
      <c r="G131" s="159"/>
      <c r="H131" s="203" t="s">
        <v>4</v>
      </c>
      <c r="I131" s="154" t="s">
        <v>31</v>
      </c>
      <c r="J131" s="154"/>
      <c r="K131" s="154"/>
      <c r="L131" s="148" t="s">
        <v>4</v>
      </c>
      <c r="M131" s="154" t="s">
        <v>31</v>
      </c>
      <c r="N131" s="146"/>
      <c r="O131" s="146"/>
    </row>
    <row r="132" spans="1:15" s="3" customFormat="1" ht="15.75" x14ac:dyDescent="0.2">
      <c r="A132" s="14" t="s">
        <v>394</v>
      </c>
      <c r="B132" s="212"/>
      <c r="C132" s="283"/>
      <c r="D132" s="333"/>
      <c r="E132" s="604"/>
      <c r="F132" s="290"/>
      <c r="G132" s="291"/>
      <c r="H132" s="598"/>
      <c r="I132" s="610"/>
      <c r="J132" s="292"/>
      <c r="K132" s="292"/>
      <c r="L132" s="595"/>
      <c r="M132" s="604"/>
      <c r="N132" s="146"/>
      <c r="O132" s="146"/>
    </row>
    <row r="133" spans="1:15" s="3" customFormat="1" ht="15.75" x14ac:dyDescent="0.2">
      <c r="A133" s="13" t="s">
        <v>397</v>
      </c>
      <c r="B133" s="212"/>
      <c r="C133" s="283"/>
      <c r="D133" s="169"/>
      <c r="E133" s="604"/>
      <c r="F133" s="212"/>
      <c r="G133" s="283"/>
      <c r="H133" s="599"/>
      <c r="I133" s="610"/>
      <c r="J133" s="282"/>
      <c r="K133" s="282"/>
      <c r="L133" s="596"/>
      <c r="M133" s="604"/>
      <c r="N133" s="146"/>
      <c r="O133" s="146"/>
    </row>
    <row r="134" spans="1:15" s="3" customFormat="1" ht="15.75" x14ac:dyDescent="0.2">
      <c r="A134" s="13" t="s">
        <v>395</v>
      </c>
      <c r="B134" s="212"/>
      <c r="C134" s="283"/>
      <c r="D134" s="169"/>
      <c r="E134" s="604"/>
      <c r="F134" s="212"/>
      <c r="G134" s="283"/>
      <c r="H134" s="599"/>
      <c r="I134" s="610"/>
      <c r="J134" s="282"/>
      <c r="K134" s="282"/>
      <c r="L134" s="596"/>
      <c r="M134" s="604"/>
      <c r="N134" s="146"/>
      <c r="O134" s="146"/>
    </row>
    <row r="135" spans="1:15" s="3" customFormat="1" ht="15.75" x14ac:dyDescent="0.2">
      <c r="A135" s="41" t="s">
        <v>396</v>
      </c>
      <c r="B135" s="253"/>
      <c r="C135" s="289"/>
      <c r="D135" s="167"/>
      <c r="E135" s="608"/>
      <c r="F135" s="253"/>
      <c r="G135" s="289"/>
      <c r="H135" s="600"/>
      <c r="I135" s="606"/>
      <c r="J135" s="288"/>
      <c r="K135" s="288"/>
      <c r="L135" s="597"/>
      <c r="M135" s="606"/>
      <c r="N135" s="146"/>
      <c r="O135" s="146"/>
    </row>
    <row r="136" spans="1:15" s="3" customFormat="1" x14ac:dyDescent="0.2">
      <c r="A136" s="166"/>
      <c r="B136" s="33"/>
      <c r="C136" s="33"/>
      <c r="D136" s="157"/>
      <c r="E136" s="157"/>
      <c r="F136" s="33"/>
      <c r="G136" s="33"/>
      <c r="H136" s="157"/>
      <c r="I136" s="157"/>
      <c r="J136" s="33"/>
      <c r="K136" s="33"/>
      <c r="L136" s="157"/>
      <c r="M136" s="157"/>
      <c r="N136" s="146"/>
      <c r="O136" s="146"/>
    </row>
    <row r="137" spans="1:15" x14ac:dyDescent="0.2">
      <c r="A137" s="166"/>
      <c r="B137" s="33"/>
      <c r="C137" s="33"/>
      <c r="D137" s="157"/>
      <c r="E137" s="157"/>
      <c r="F137" s="33"/>
      <c r="G137" s="33"/>
      <c r="H137" s="157"/>
      <c r="I137" s="157"/>
      <c r="J137" s="33"/>
      <c r="K137" s="33"/>
      <c r="L137" s="157"/>
      <c r="M137" s="157"/>
      <c r="N137" s="146"/>
    </row>
    <row r="138" spans="1:15" x14ac:dyDescent="0.2">
      <c r="A138" s="166"/>
      <c r="B138" s="33"/>
      <c r="C138" s="33"/>
      <c r="D138" s="157"/>
      <c r="E138" s="157"/>
      <c r="F138" s="33"/>
      <c r="G138" s="33"/>
      <c r="H138" s="157"/>
      <c r="I138" s="157"/>
      <c r="J138" s="33"/>
      <c r="K138" s="33"/>
      <c r="L138" s="157"/>
      <c r="M138" s="157"/>
      <c r="N138" s="146"/>
    </row>
    <row r="139" spans="1:15" x14ac:dyDescent="0.2">
      <c r="A139" s="144"/>
      <c r="B139" s="144"/>
      <c r="C139" s="144"/>
      <c r="D139" s="144"/>
      <c r="E139" s="144"/>
      <c r="F139" s="144"/>
      <c r="G139" s="144"/>
      <c r="H139" s="144"/>
      <c r="I139" s="144"/>
      <c r="J139" s="144"/>
      <c r="K139" s="144"/>
      <c r="L139" s="144"/>
      <c r="M139" s="144"/>
      <c r="N139" s="144"/>
    </row>
    <row r="140" spans="1:15" ht="15.75" x14ac:dyDescent="0.25">
      <c r="B140" s="140"/>
      <c r="C140" s="140"/>
      <c r="D140" s="140"/>
      <c r="E140" s="140"/>
      <c r="F140" s="140"/>
      <c r="G140" s="140"/>
      <c r="H140" s="140"/>
      <c r="I140" s="140"/>
      <c r="J140" s="140"/>
      <c r="K140" s="140"/>
      <c r="L140" s="140"/>
      <c r="M140" s="140"/>
      <c r="N140" s="140"/>
    </row>
    <row r="141" spans="1:15" ht="15.75" x14ac:dyDescent="0.25">
      <c r="B141" s="155"/>
      <c r="C141" s="155"/>
      <c r="D141" s="155"/>
      <c r="E141" s="155"/>
      <c r="F141" s="155"/>
      <c r="G141" s="155"/>
      <c r="H141" s="155"/>
      <c r="I141" s="155"/>
      <c r="J141" s="155"/>
      <c r="K141" s="155"/>
      <c r="L141" s="155"/>
      <c r="M141" s="155"/>
      <c r="N141" s="155"/>
      <c r="O141" s="152"/>
    </row>
    <row r="142" spans="1:15" ht="15.75" x14ac:dyDescent="0.25">
      <c r="B142" s="155"/>
      <c r="C142" s="155"/>
      <c r="D142" s="155"/>
      <c r="E142" s="155"/>
      <c r="F142" s="155"/>
      <c r="G142" s="155"/>
      <c r="H142" s="155"/>
      <c r="I142" s="155"/>
      <c r="J142" s="155"/>
      <c r="K142" s="155"/>
      <c r="L142" s="155"/>
      <c r="M142" s="155"/>
      <c r="N142" s="155"/>
      <c r="O142" s="152"/>
    </row>
  </sheetData>
  <mergeCells count="31">
    <mergeCell ref="B128:D128"/>
    <mergeCell ref="F128:H128"/>
    <mergeCell ref="J128:L128"/>
    <mergeCell ref="B129:D129"/>
    <mergeCell ref="F129:H129"/>
    <mergeCell ref="J129:L129"/>
    <mergeCell ref="B42:D42"/>
    <mergeCell ref="B60:D60"/>
    <mergeCell ref="F60:H60"/>
    <mergeCell ref="J60:L60"/>
    <mergeCell ref="B61:D61"/>
    <mergeCell ref="F61:H61"/>
    <mergeCell ref="J61:L61"/>
    <mergeCell ref="D38:F38"/>
    <mergeCell ref="G38:I38"/>
    <mergeCell ref="J38:L38"/>
    <mergeCell ref="B40:D40"/>
    <mergeCell ref="F40:H40"/>
    <mergeCell ref="J40:L40"/>
    <mergeCell ref="B18:D18"/>
    <mergeCell ref="F18:H18"/>
    <mergeCell ref="J18:L18"/>
    <mergeCell ref="B19:D19"/>
    <mergeCell ref="F19:H19"/>
    <mergeCell ref="J19:L19"/>
    <mergeCell ref="B2:D2"/>
    <mergeCell ref="F2:H2"/>
    <mergeCell ref="J2:L2"/>
    <mergeCell ref="B4:D4"/>
    <mergeCell ref="F4:H4"/>
    <mergeCell ref="J4:L4"/>
  </mergeCells>
  <conditionalFormatting sqref="B48:C50">
    <cfRule type="expression" dxfId="1789" priority="92">
      <formula>kvartal &lt; 4</formula>
    </cfRule>
  </conditionalFormatting>
  <conditionalFormatting sqref="B29">
    <cfRule type="expression" dxfId="1788" priority="91">
      <formula>kvartal &lt; 4</formula>
    </cfRule>
  </conditionalFormatting>
  <conditionalFormatting sqref="B30">
    <cfRule type="expression" dxfId="1787" priority="90">
      <formula>kvartal &lt; 4</formula>
    </cfRule>
  </conditionalFormatting>
  <conditionalFormatting sqref="B31">
    <cfRule type="expression" dxfId="1786" priority="89">
      <formula>kvartal &lt; 4</formula>
    </cfRule>
  </conditionalFormatting>
  <conditionalFormatting sqref="C29">
    <cfRule type="expression" dxfId="1785" priority="88">
      <formula>kvartal &lt; 4</formula>
    </cfRule>
  </conditionalFormatting>
  <conditionalFormatting sqref="C30">
    <cfRule type="expression" dxfId="1784" priority="87">
      <formula>kvartal &lt; 4</formula>
    </cfRule>
  </conditionalFormatting>
  <conditionalFormatting sqref="C31">
    <cfRule type="expression" dxfId="1783" priority="86">
      <formula>kvartal &lt; 4</formula>
    </cfRule>
  </conditionalFormatting>
  <conditionalFormatting sqref="B23:C25">
    <cfRule type="expression" dxfId="1782" priority="85">
      <formula>kvartal &lt; 4</formula>
    </cfRule>
  </conditionalFormatting>
  <conditionalFormatting sqref="F23:G25">
    <cfRule type="expression" dxfId="1781" priority="84">
      <formula>kvartal &lt; 4</formula>
    </cfRule>
  </conditionalFormatting>
  <conditionalFormatting sqref="F29">
    <cfRule type="expression" dxfId="1780" priority="83">
      <formula>kvartal &lt; 4</formula>
    </cfRule>
  </conditionalFormatting>
  <conditionalFormatting sqref="F30">
    <cfRule type="expression" dxfId="1779" priority="82">
      <formula>kvartal &lt; 4</formula>
    </cfRule>
  </conditionalFormatting>
  <conditionalFormatting sqref="F31">
    <cfRule type="expression" dxfId="1778" priority="81">
      <formula>kvartal &lt; 4</formula>
    </cfRule>
  </conditionalFormatting>
  <conditionalFormatting sqref="G29">
    <cfRule type="expression" dxfId="1777" priority="80">
      <formula>kvartal &lt; 4</formula>
    </cfRule>
  </conditionalFormatting>
  <conditionalFormatting sqref="G30">
    <cfRule type="expression" dxfId="1776" priority="79">
      <formula>kvartal &lt; 4</formula>
    </cfRule>
  </conditionalFormatting>
  <conditionalFormatting sqref="G31">
    <cfRule type="expression" dxfId="1775" priority="78">
      <formula>kvartal &lt; 4</formula>
    </cfRule>
  </conditionalFormatting>
  <conditionalFormatting sqref="B26">
    <cfRule type="expression" dxfId="1774" priority="77">
      <formula>kvartal &lt; 4</formula>
    </cfRule>
  </conditionalFormatting>
  <conditionalFormatting sqref="C26">
    <cfRule type="expression" dxfId="1773" priority="76">
      <formula>kvartal &lt; 4</formula>
    </cfRule>
  </conditionalFormatting>
  <conditionalFormatting sqref="F26">
    <cfRule type="expression" dxfId="1772" priority="75">
      <formula>kvartal &lt; 4</formula>
    </cfRule>
  </conditionalFormatting>
  <conditionalFormatting sqref="G26">
    <cfRule type="expression" dxfId="1771" priority="74">
      <formula>kvartal &lt; 4</formula>
    </cfRule>
  </conditionalFormatting>
  <conditionalFormatting sqref="J23:K26">
    <cfRule type="expression" dxfId="1770" priority="73">
      <formula>kvartal &lt; 4</formula>
    </cfRule>
  </conditionalFormatting>
  <conditionalFormatting sqref="J29:K31">
    <cfRule type="expression" dxfId="1769" priority="72">
      <formula>kvartal &lt; 4</formula>
    </cfRule>
  </conditionalFormatting>
  <conditionalFormatting sqref="B67">
    <cfRule type="expression" dxfId="1768" priority="71">
      <formula>kvartal &lt; 4</formula>
    </cfRule>
  </conditionalFormatting>
  <conditionalFormatting sqref="C67">
    <cfRule type="expression" dxfId="1767" priority="70">
      <formula>kvartal &lt; 4</formula>
    </cfRule>
  </conditionalFormatting>
  <conditionalFormatting sqref="B70">
    <cfRule type="expression" dxfId="1766" priority="69">
      <formula>kvartal &lt; 4</formula>
    </cfRule>
  </conditionalFormatting>
  <conditionalFormatting sqref="C70">
    <cfRule type="expression" dxfId="1765" priority="68">
      <formula>kvartal &lt; 4</formula>
    </cfRule>
  </conditionalFormatting>
  <conditionalFormatting sqref="B78">
    <cfRule type="expression" dxfId="1764" priority="67">
      <formula>kvartal &lt; 4</formula>
    </cfRule>
  </conditionalFormatting>
  <conditionalFormatting sqref="C78">
    <cfRule type="expression" dxfId="1763" priority="66">
      <formula>kvartal &lt; 4</formula>
    </cfRule>
  </conditionalFormatting>
  <conditionalFormatting sqref="B81">
    <cfRule type="expression" dxfId="1762" priority="65">
      <formula>kvartal &lt; 4</formula>
    </cfRule>
  </conditionalFormatting>
  <conditionalFormatting sqref="C81">
    <cfRule type="expression" dxfId="1761" priority="64">
      <formula>kvartal &lt; 4</formula>
    </cfRule>
  </conditionalFormatting>
  <conditionalFormatting sqref="B88">
    <cfRule type="expression" dxfId="1760" priority="63">
      <formula>kvartal &lt; 4</formula>
    </cfRule>
  </conditionalFormatting>
  <conditionalFormatting sqref="C88">
    <cfRule type="expression" dxfId="1759" priority="62">
      <formula>kvartal &lt; 4</formula>
    </cfRule>
  </conditionalFormatting>
  <conditionalFormatting sqref="B91">
    <cfRule type="expression" dxfId="1758" priority="61">
      <formula>kvartal &lt; 4</formula>
    </cfRule>
  </conditionalFormatting>
  <conditionalFormatting sqref="C91">
    <cfRule type="expression" dxfId="1757" priority="60">
      <formula>kvartal &lt; 4</formula>
    </cfRule>
  </conditionalFormatting>
  <conditionalFormatting sqref="B99">
    <cfRule type="expression" dxfId="1756" priority="59">
      <formula>kvartal &lt; 4</formula>
    </cfRule>
  </conditionalFormatting>
  <conditionalFormatting sqref="C99">
    <cfRule type="expression" dxfId="1755" priority="58">
      <formula>kvartal &lt; 4</formula>
    </cfRule>
  </conditionalFormatting>
  <conditionalFormatting sqref="B102">
    <cfRule type="expression" dxfId="1754" priority="57">
      <formula>kvartal &lt; 4</formula>
    </cfRule>
  </conditionalFormatting>
  <conditionalFormatting sqref="C102">
    <cfRule type="expression" dxfId="1753" priority="56">
      <formula>kvartal &lt; 4</formula>
    </cfRule>
  </conditionalFormatting>
  <conditionalFormatting sqref="B113">
    <cfRule type="expression" dxfId="1752" priority="55">
      <formula>kvartal &lt; 4</formula>
    </cfRule>
  </conditionalFormatting>
  <conditionalFormatting sqref="C113">
    <cfRule type="expression" dxfId="1751" priority="54">
      <formula>kvartal &lt; 4</formula>
    </cfRule>
  </conditionalFormatting>
  <conditionalFormatting sqref="B121">
    <cfRule type="expression" dxfId="1750" priority="53">
      <formula>kvartal &lt; 4</formula>
    </cfRule>
  </conditionalFormatting>
  <conditionalFormatting sqref="C121">
    <cfRule type="expression" dxfId="1749" priority="52">
      <formula>kvartal &lt; 4</formula>
    </cfRule>
  </conditionalFormatting>
  <conditionalFormatting sqref="F68">
    <cfRule type="expression" dxfId="1748" priority="51">
      <formula>kvartal &lt; 4</formula>
    </cfRule>
  </conditionalFormatting>
  <conditionalFormatting sqref="G68">
    <cfRule type="expression" dxfId="1747" priority="50">
      <formula>kvartal &lt; 4</formula>
    </cfRule>
  </conditionalFormatting>
  <conditionalFormatting sqref="F69:G69">
    <cfRule type="expression" dxfId="1746" priority="49">
      <formula>kvartal &lt; 4</formula>
    </cfRule>
  </conditionalFormatting>
  <conditionalFormatting sqref="F71:G72">
    <cfRule type="expression" dxfId="1745" priority="48">
      <formula>kvartal &lt; 4</formula>
    </cfRule>
  </conditionalFormatting>
  <conditionalFormatting sqref="F79:G80">
    <cfRule type="expression" dxfId="1744" priority="47">
      <formula>kvartal &lt; 4</formula>
    </cfRule>
  </conditionalFormatting>
  <conditionalFormatting sqref="F82:G83">
    <cfRule type="expression" dxfId="1743" priority="46">
      <formula>kvartal &lt; 4</formula>
    </cfRule>
  </conditionalFormatting>
  <conditionalFormatting sqref="F89:G90">
    <cfRule type="expression" dxfId="1742" priority="45">
      <formula>kvartal &lt; 4</formula>
    </cfRule>
  </conditionalFormatting>
  <conditionalFormatting sqref="F92:G93">
    <cfRule type="expression" dxfId="1741" priority="44">
      <formula>kvartal &lt; 4</formula>
    </cfRule>
  </conditionalFormatting>
  <conditionalFormatting sqref="F100:G101">
    <cfRule type="expression" dxfId="1740" priority="43">
      <formula>kvartal &lt; 4</formula>
    </cfRule>
  </conditionalFormatting>
  <conditionalFormatting sqref="F103:G104">
    <cfRule type="expression" dxfId="1739" priority="42">
      <formula>kvartal &lt; 4</formula>
    </cfRule>
  </conditionalFormatting>
  <conditionalFormatting sqref="F113">
    <cfRule type="expression" dxfId="1738" priority="41">
      <formula>kvartal &lt; 4</formula>
    </cfRule>
  </conditionalFormatting>
  <conditionalFormatting sqref="G113">
    <cfRule type="expression" dxfId="1737" priority="40">
      <formula>kvartal &lt; 4</formula>
    </cfRule>
  </conditionalFormatting>
  <conditionalFormatting sqref="F121:G121">
    <cfRule type="expression" dxfId="1736" priority="39">
      <formula>kvartal &lt; 4</formula>
    </cfRule>
  </conditionalFormatting>
  <conditionalFormatting sqref="F67:G67">
    <cfRule type="expression" dxfId="1735" priority="38">
      <formula>kvartal &lt; 4</formula>
    </cfRule>
  </conditionalFormatting>
  <conditionalFormatting sqref="F70:G70">
    <cfRule type="expression" dxfId="1734" priority="37">
      <formula>kvartal &lt; 4</formula>
    </cfRule>
  </conditionalFormatting>
  <conditionalFormatting sqref="F78:G78">
    <cfRule type="expression" dxfId="1733" priority="36">
      <formula>kvartal &lt; 4</formula>
    </cfRule>
  </conditionalFormatting>
  <conditionalFormatting sqref="F81:G81">
    <cfRule type="expression" dxfId="1732" priority="35">
      <formula>kvartal &lt; 4</formula>
    </cfRule>
  </conditionalFormatting>
  <conditionalFormatting sqref="F88:G88">
    <cfRule type="expression" dxfId="1731" priority="34">
      <formula>kvartal &lt; 4</formula>
    </cfRule>
  </conditionalFormatting>
  <conditionalFormatting sqref="F91">
    <cfRule type="expression" dxfId="1730" priority="33">
      <formula>kvartal &lt; 4</formula>
    </cfRule>
  </conditionalFormatting>
  <conditionalFormatting sqref="G91">
    <cfRule type="expression" dxfId="1729" priority="32">
      <formula>kvartal &lt; 4</formula>
    </cfRule>
  </conditionalFormatting>
  <conditionalFormatting sqref="F99">
    <cfRule type="expression" dxfId="1728" priority="31">
      <formula>kvartal &lt; 4</formula>
    </cfRule>
  </conditionalFormatting>
  <conditionalFormatting sqref="G99">
    <cfRule type="expression" dxfId="1727" priority="30">
      <formula>kvartal &lt; 4</formula>
    </cfRule>
  </conditionalFormatting>
  <conditionalFormatting sqref="G102">
    <cfRule type="expression" dxfId="1726" priority="29">
      <formula>kvartal &lt; 4</formula>
    </cfRule>
  </conditionalFormatting>
  <conditionalFormatting sqref="F102">
    <cfRule type="expression" dxfId="1725" priority="28">
      <formula>kvartal &lt; 4</formula>
    </cfRule>
  </conditionalFormatting>
  <conditionalFormatting sqref="J67:K71">
    <cfRule type="expression" dxfId="1724" priority="27">
      <formula>kvartal &lt; 4</formula>
    </cfRule>
  </conditionalFormatting>
  <conditionalFormatting sqref="J72:K72">
    <cfRule type="expression" dxfId="1723" priority="26">
      <formula>kvartal &lt; 4</formula>
    </cfRule>
  </conditionalFormatting>
  <conditionalFormatting sqref="J78:K83">
    <cfRule type="expression" dxfId="1722" priority="25">
      <formula>kvartal &lt; 4</formula>
    </cfRule>
  </conditionalFormatting>
  <conditionalFormatting sqref="J88:K93">
    <cfRule type="expression" dxfId="1721" priority="24">
      <formula>kvartal &lt; 4</formula>
    </cfRule>
  </conditionalFormatting>
  <conditionalFormatting sqref="J99:K104">
    <cfRule type="expression" dxfId="1720" priority="23">
      <formula>kvartal &lt; 4</formula>
    </cfRule>
  </conditionalFormatting>
  <conditionalFormatting sqref="J113:K113">
    <cfRule type="expression" dxfId="1719" priority="22">
      <formula>kvartal &lt; 4</formula>
    </cfRule>
  </conditionalFormatting>
  <conditionalFormatting sqref="J121:K121">
    <cfRule type="expression" dxfId="1718" priority="21">
      <formula>kvartal &lt; 4</formula>
    </cfRule>
  </conditionalFormatting>
  <conditionalFormatting sqref="A23:A25">
    <cfRule type="expression" dxfId="1717" priority="10">
      <formula>kvartal &lt; 4</formula>
    </cfRule>
  </conditionalFormatting>
  <conditionalFormatting sqref="A29:A31">
    <cfRule type="expression" dxfId="1716" priority="9">
      <formula>kvartal &lt; 4</formula>
    </cfRule>
  </conditionalFormatting>
  <conditionalFormatting sqref="A48:A50">
    <cfRule type="expression" dxfId="1715" priority="8">
      <formula>kvartal &lt; 4</formula>
    </cfRule>
  </conditionalFormatting>
  <conditionalFormatting sqref="A67:A72">
    <cfRule type="expression" dxfId="1714" priority="7">
      <formula>kvartal &lt; 4</formula>
    </cfRule>
  </conditionalFormatting>
  <conditionalFormatting sqref="A113">
    <cfRule type="expression" dxfId="1713" priority="6">
      <formula>kvartal &lt; 4</formula>
    </cfRule>
  </conditionalFormatting>
  <conditionalFormatting sqref="A121">
    <cfRule type="expression" dxfId="1712" priority="5">
      <formula>kvartal &lt; 4</formula>
    </cfRule>
  </conditionalFormatting>
  <conditionalFormatting sqref="A26">
    <cfRule type="expression" dxfId="1711" priority="4">
      <formula>kvartal &lt; 4</formula>
    </cfRule>
  </conditionalFormatting>
  <conditionalFormatting sqref="A78:A83">
    <cfRule type="expression" dxfId="1710" priority="3">
      <formula>kvartal &lt; 4</formula>
    </cfRule>
  </conditionalFormatting>
  <conditionalFormatting sqref="A88:A93">
    <cfRule type="expression" dxfId="1709" priority="2">
      <formula>kvartal &lt; 4</formula>
    </cfRule>
  </conditionalFormatting>
  <conditionalFormatting sqref="A99:A104">
    <cfRule type="expression" dxfId="1708" priority="1">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P k D A A B Q S w M E F A A C A A g A t n D T S t z 3 K b 2 n A A A A + A A A A B I A H A B D b 2 5 m a W c v U G F j a 2 F n Z S 5 4 b W w g o h g A K K A U A A A A A A A A A A A A A A A A A A A A A A A A A A A A h Y 8 x D o I w G I W v Q r r T U m B A 8 l M G V 1 E T E + N a S 4 V G K I Y W y 9 0 c P J J X k E R R N 8 f 3 8 r 3 k e 4 / b H f K x b b y r 7 I 3 q d I Y o D p A n t e h K p a s M D f b k J y h n s O X i z C v p T b A 2 6 W h U h m p r L y k h z j n s I t z 1 F Q m D g J J D s d q J W r b c V 9 p Y r o V E n 1 X 5 f 4 U Y 7 F 8 y L M R R g u N 4 Q T F N K J C 5 h k L p L x J O x j g A 8 l P C c m j s 0 E u m j / 5 6 A 2 S O Q N 4 v 2 B N Q S w M E F A A C A A g A t n D 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Z w 0 0 p 3 i M u 3 8 A A A A F U B A A A T A B w A R m 9 y b X V s Y X M v U 2 V j d G l v b j E u b S C i G A A o o B Q A A A A A A A A A A A A A A A A A A A A A A A A A A A B 9 j 8 F q w k A Q h s 8 u + A 7 D H i S B E P Q c A o U 0 J 0 E U p S 0 s S 9 i Y g a b Z Z H V 2 E y z i s Y / S J / H F u q n S 0 k v n M g P z f / 8 / Y 3 H v a t P B 9 t Y X y Z R N m X 1 V h B U 8 K q c g B Y 2 O g a + 1 I t W i Q 3 p C q m q / y E 9 7 1 H H W E 2 H n n g 0 1 p T F N E J 7 F y u t S / q N H L i 8 i M 5 3 z M h n B t 9 m y 1 h V 6 j + 1 R x 2 N O q S w G 3 N J g j 3 q + 4 B F w X Q 9 F q / w k N j 3 S e 8 r z l z w D U Z V G x u J Q 4 B h e H A i t d 1 X 2 z X S S T S Y P 1 0 / y r h x m s O r b E i n e m R 2 e X P D 3 e H H 9 I H m e X 0 K Y 8 W j E m k G R U / q O / s 8 u b 9 o 7 D z z h M m R 1 9 / t W 8 g V Q S w E C L Q A U A A I A C A C 2 c N N K 3 P c p v a c A A A D 4 A A A A E g A A A A A A A A A A A A A A A A A A A A A A Q 2 9 u Z m l n L 1 B h Y 2 t h Z 2 U u e G 1 s U E s B A i 0 A F A A C A A g A t n D T S g / K 6 a u k A A A A 6 Q A A A B M A A A A A A A A A A A A A A A A A 8 w A A A F t D b 2 5 0 Z W 5 0 X 1 R 5 c G V z X S 5 4 b W x Q S w E C L Q A U A A I A C A C 2 c N N K d 4 j L t / A A A A B V A Q A A E w A A A A A A A A A A A A A A A A D k A Q A A R m 9 y b X V s Y X M v U 2 V j d G l v b j E u b V B L B Q Y A A A A A A w A D A M I A A A A h 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5 V C w A A A A A A A D M 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b W V V c G R h d G V k Q W Z 0 Z X J G a W x s I i B W Y W x 1 Z T 0 i b D A i I C 8 + P E V u d H J 5 I F R 5 c G U 9 I k Z p b G x F b m F i b G V k I i B W Y W x 1 Z T 0 i b D A i I C 8 + P E V u d H J 5 I F R 5 c G U 9 I k Z p b G x U b 0 R h d G F N b 2 R l b E V u Y W J s Z W Q i I F Z h b H V l P S J s M C I g L z 4 8 R W 5 0 c n k g V H l w Z T 0 i Q n V m Z m V y T m V 4 d F J l Z n J l c 2 g i I F Z h b H V l P S J s M S I g L z 4 8 R W 5 0 c n k g V H l w Z T 0 i U m V z d W x 0 V H l w Z S I g V m F s d W U 9 I n N U Y W J s Z S I g L z 4 8 R W 5 0 c n k g V H l w Z T 0 i R m l s b G V k Q 2 9 t c G x l d G V S Z X N 1 b H R U b 1 d v c m t z a G V l d C I g V m F s d W U 9 I m w x I i A v P j x F b n R y e S B U e X B l P S J B Z G R l Z F R v R G F 0 Y U 1 v Z G V s I i B W Y W x 1 Z T 0 i b D A i I C 8 + P E V u d H J 5 I F R 5 c G U 9 I l J l Y 2 9 2 Z X J 5 V G F y Z 2 V 0 U 2 h l Z X Q i I F Z h b H V l P S J z Q X J r M i I g L z 4 8 R W 5 0 c n k g V H l w Z T 0 i U m V j b 3 Z l c n l U Y X J n Z X R D b 2 x 1 b W 4 i I F Z h b H V l P S J s M S I g L z 4 8 R W 5 0 c n k g V H l w Z T 0 i U m V j b 3 Z l c n l U Y X J n Z X R S b 3 c i I F Z h b H V l P S J s M S I g L z 4 8 R W 5 0 c n k g V H l w Z T 0 i U X V l c n l J R C I g V m F s d W U 9 I n M 0 Z T g z Y W R k O S 1 l Y 2 N i L T R l Z j Y t O W N m O C 0 2 Y j I 5 O G R m M D Q 0 Y z k i I C 8 + P E V u d H J 5 I F R 5 c G U 9 I k Z p b G x F c n J v c k N v d W 5 0 I i B W Y W x 1 Z T 0 i b D A i I C 8 + P E V u d H J 5 I F R 5 c G U 9 I k Z p b G x F c n J v c k N v Z G U i I F Z h b H V l P S J z V W 5 r b m 9 3 b i I g L z 4 8 R W 5 0 c n k g V H l w Z T 0 i R m l s b E N v b H V t b l R 5 c G V z I i B W Y W x 1 Z T 0 i c 0 J n S U N B Z 0 l D Q W d V P S I g L z 4 8 R W 5 0 c n k g V H l w Z T 0 i R m l s b E N v b H V t b k 5 h b W V z I i B W Y W x 1 Z T 0 i c 1 s m c X V v d D t z w 7 h r Z W 7 D u G t r Z W w m c X V v d D s s J n F 1 b 3 Q 7 c 2 V s c 2 t h c F 9 p Z C Z x d W 9 0 O y w m c X V v d D v D p X I m c X V v d D s s J n F 1 b 3 Q 7 a 3 Z h c n R h b C Z x d W 9 0 O y w m c X V v d D t 0 Y W J l b G x f a W Q m c X V v d D s s J n F 1 b 3 Q 7 c m F k X 2 l k J n F 1 b 3 Q 7 L C Z x d W 9 0 O 2 t h d G V n b 3 J p X 2 l k J n F 1 b 3 Q 7 L C Z x d W 9 0 O 3 Z l c m R p J n F 1 b 3 Q 7 X S I g L z 4 8 R W 5 0 c n k g V H l w Z T 0 i R m l s b E N v d W 5 0 I i B W Y W x 1 Z T 0 i b D g x N j U i I C 8 + P E V u d H J 5 I F R 5 c G U 9 I k Z p b G x T d G F 0 d X M i I F Z h b H V l P S J z Q 2 9 t c G x l d G U i I C 8 + P E V u d H J 5 I F R 5 c G U 9 I k Z p b G x M Y X N 0 V X B k Y X R l Z C I g V m F s d W U 9 I m Q y M D E 3 L T A 2 L T E 5 V D E x O j U w O j Q 4 L j I w O T c 4 M D J a I i A v P j x F b n R y e S B U e X B l P S J S Z W x h d G l v b n N o a X B J b m Z v Q 2 9 u d G F p b m V y I i B W Y W x 1 Z T 0 i c 3 s m c X V v d D t j b 2 x 1 b W 5 D b 3 V u d C Z x d W 9 0 O z o 4 L C Z x d W 9 0 O 2 t l e U N v b H V t b k 5 h b W V z J n F 1 b 3 Q 7 O l t d L C Z x d W 9 0 O 3 F 1 Z X J 5 U m V s Y X R p b 2 5 z a G l w c y Z x d W 9 0 O z p b X S w m c X V v d D t j 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D b 2 x 1 b W 5 D b 3 V u d C Z x d W 9 0 O z o 4 L C Z x d W 9 0 O 0 t l e U N v b H V t b k 5 h b W V z J n F 1 b 3 Q 7 O l t d L C Z x d W 9 0 O 0 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1 J l b G F 0 a W 9 u c 2 h p c E l u Z m 8 m c X V v d D s 6 W 1 1 9 I i A v P j w v U 3 R h Y m x l R W 5 0 c m l l c z 4 8 L 0 l 0 Z W 0 + P E l 0 Z W 0 + P E l 0 Z W 1 M b 2 N h d G l v b j 4 8 S X R l b V R 5 c G U + R m 9 y b X V s Y T w v S X R l b V R 5 c G U + P E l 0 Z W 1 Q Y X R o P l N l Y 3 R p b 2 4 x L 0 R h d G E v S 2 l s Z G U 8 L 0 l 0 Z W 1 Q Y X R o P j w v S X R l b U x v Y 2 F 0 a W 9 u P j x T d G F i b G V F b n R y a W V z I C 8 + P C 9 J d G V t P j x J d G V t P j x J d G V t T G 9 j Y X R p b 2 4 + P E l 0 Z W 1 U e X B l P k Z v c m 1 1 b G E 8 L 0 l 0 Z W 1 U e X B l P j x J d G V t U G F 0 a D 5 T Z W N 0 a W 9 u M S 9 E Y X R h L 1 B h c m F t Z X R l c l Z l c m R p P C 9 J d G V t U G F 0 a D 4 8 L 0 l 0 Z W 1 M b 2 N h d G l v b j 4 8 U 3 R h Y m x l R W 5 0 c m l l c y A v P j w v S X R l b T 4 8 L 0 l 0 Z W 1 z P j w v T G 9 j Y W x Q Y W N r Y W d l T W V 0 Y W R h d G F G a W x l P h Y A A A B Q S w U G A A A A A A A A A A A A A A A A A A A A A A A A 2 g A A A A E A A A D Q j J 3 f A R X R E Y x 6 A M B P w p f r A Q A A A N Z n W 9 K R L X 1 M o o T 6 i B L 0 t y w A A A A A A g A A A A A A A 2 Y A A M A A A A A Q A A A A k o s L g i H Z B p A C A u s F h c z 1 v A A A A A A E g A A A o A A A A B A A A A B O 2 B b P t n S n A 9 A S C c N e F B o W U A A A A N b g z b r N 0 4 p 3 W c E + a h 6 D p K n Z l 5 p X f i G f p B x c m e f j 3 d K G q n M B 8 f s E P p 8 L K S m e V 8 / o V h w 4 1 c J V L + n + 9 2 q 0 R U g U F Y G o 0 r v Q R C V L h o I w h d G c O B q 6 F A A A A L F 8 b H 4 Z l M v P V 3 3 T X w E p 4 f 8 j z W a R < / 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2020-123998358-375</_dlc_DocId>
    <_dlc_DocIdUrl xmlns="6edf9311-6556-4af2-85ff-d57844cfe120">
      <Url>https://finansnorge.sharepoint.com/sites/intranett/arkiv/_layouts/15/DocIdRedir.aspx?ID=2020-123998358-375</Url>
      <Description>2020-123998358-375</Description>
    </_dlc_DocIdUrl>
  </documentManagement>
</p:properties>
</file>

<file path=customXml/itemProps1.xml><?xml version="1.0" encoding="utf-8"?>
<ds:datastoreItem xmlns:ds="http://schemas.openxmlformats.org/officeDocument/2006/customXml" ds:itemID="{DC63B1B2-AE28-4C35-94CF-63C3D6C01454}">
  <ds:schemaRefs>
    <ds:schemaRef ds:uri="http://schemas.microsoft.com/DataMashup"/>
  </ds:schemaRefs>
</ds:datastoreItem>
</file>

<file path=customXml/itemProps2.xml><?xml version="1.0" encoding="utf-8"?>
<ds:datastoreItem xmlns:ds="http://schemas.openxmlformats.org/officeDocument/2006/customXml" ds:itemID="{B5E0EE06-3366-460B-83C6-673B4416340D}"/>
</file>

<file path=customXml/itemProps3.xml><?xml version="1.0" encoding="utf-8"?>
<ds:datastoreItem xmlns:ds="http://schemas.openxmlformats.org/officeDocument/2006/customXml" ds:itemID="{A99284C0-0B61-44D0-9289-43874D815D3D}"/>
</file>

<file path=customXml/itemProps4.xml><?xml version="1.0" encoding="utf-8"?>
<ds:datastoreItem xmlns:ds="http://schemas.openxmlformats.org/officeDocument/2006/customXml" ds:itemID="{BEC9E19E-1ED6-4608-96C8-5A63BB7C9ECC}"/>
</file>

<file path=customXml/itemProps5.xml><?xml version="1.0" encoding="utf-8"?>
<ds:datastoreItem xmlns:ds="http://schemas.openxmlformats.org/officeDocument/2006/customXml" ds:itemID="{2D150137-C79B-4560-849E-149A082836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4</vt:i4>
      </vt:variant>
    </vt:vector>
  </HeadingPairs>
  <TitlesOfParts>
    <vt:vector size="38"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SHB Liv</vt:lpstr>
      <vt:lpstr>Silver Pensjonsforsikring AS</vt:lpstr>
      <vt:lpstr>Sparebank 1</vt:lpstr>
      <vt:lpstr>Storebrand Livsforsikring</vt:lpstr>
      <vt:lpstr>Telenor Forsikring</vt:lpstr>
      <vt:lpstr>Tryg Forsikring</vt:lpstr>
      <vt:lpstr>Tabell 4</vt:lpstr>
      <vt:lpstr>Tabell 6</vt:lpstr>
      <vt:lpstr>Tabell 8</vt:lpstr>
      <vt:lpstr>Noter og kommentarer</vt:lpstr>
      <vt:lpstr>'ACE European Group'!Utskriftsområde</vt:lpstr>
      <vt:lpstr>'NEMI 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2017-06-21T08:34:36Z</cp:lastPrinted>
  <dcterms:created xsi:type="dcterms:W3CDTF">2010-12-15T10:21:26Z</dcterms:created>
  <dcterms:modified xsi:type="dcterms:W3CDTF">2017-06-26T06:53:00Z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f24416b3-8273-42ca-a5a6-584b46bb0ce8</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